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licers/slicer2.xml" ContentType="application/vnd.ms-excel.slicer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WKS-LJ03-CADASTRO2\Documents\GIT-DOCUMENTS\DOCUMENTOS\"/>
    </mc:Choice>
  </mc:AlternateContent>
  <xr:revisionPtr revIDLastSave="0" documentId="13_ncr:1_{9A14F9D7-CEC9-48B9-906D-B787B2597E67}" xr6:coauthVersionLast="47" xr6:coauthVersionMax="47" xr10:uidLastSave="{00000000-0000-0000-0000-000000000000}"/>
  <bookViews>
    <workbookView xWindow="-120" yWindow="-120" windowWidth="29040" windowHeight="15720" tabRatio="735" firstSheet="2" activeTab="9" xr2:uid="{00000000-000D-0000-FFFF-FFFF00000000}"/>
  </bookViews>
  <sheets>
    <sheet name="FCA" sheetId="10" state="hidden" r:id="rId1"/>
    <sheet name="esconder" sheetId="11" state="hidden" r:id="rId2"/>
    <sheet name="PERDAS INVENTARIOS" sheetId="1" r:id="rId3"/>
    <sheet name="OS 10 +" sheetId="8" state="hidden" r:id="rId4"/>
    <sheet name="OS 10 + PERDAS" sheetId="12" r:id="rId5"/>
    <sheet name="COMPARAÇÃO MENSAL" sheetId="5" r:id="rId6"/>
    <sheet name="COMP.LOJAS" sheetId="4" r:id="rId7"/>
    <sheet name="COMP.MENSAL DEP" sheetId="6" state="hidden" r:id="rId8"/>
    <sheet name="BASE DADOS" sheetId="2" r:id="rId9"/>
    <sheet name="COMECANDO DO 0" sheetId="13" r:id="rId10"/>
  </sheets>
  <definedNames>
    <definedName name="SegmentaçãodeDados_MÊS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9" i="2" l="1"/>
  <c r="BA39" i="2"/>
  <c r="BD39" i="2"/>
  <c r="BG39" i="2"/>
  <c r="BJ39" i="2"/>
  <c r="AY39" i="2"/>
  <c r="BB39" i="2"/>
  <c r="BE39" i="2"/>
  <c r="BH39" i="2"/>
  <c r="BK39" i="2"/>
  <c r="AZ39" i="2"/>
  <c r="DK39" i="2"/>
  <c r="G84" i="1" s="1"/>
  <c r="DJ39" i="2"/>
  <c r="F84" i="1" s="1"/>
  <c r="DI39" i="2"/>
  <c r="E84" i="1" s="1"/>
  <c r="J84" i="1" s="1"/>
  <c r="AD39" i="2"/>
  <c r="AJ39" i="2"/>
  <c r="L84" i="1" l="1"/>
  <c r="M84" i="1"/>
  <c r="H84" i="1"/>
  <c r="K84" i="1" s="1"/>
  <c r="K462" i="12"/>
  <c r="K463" i="12"/>
  <c r="K464" i="12"/>
  <c r="K465" i="12"/>
  <c r="K466" i="12"/>
  <c r="K467" i="12"/>
  <c r="K468" i="12"/>
  <c r="K469" i="12"/>
  <c r="K470" i="12"/>
  <c r="K461" i="12"/>
  <c r="K473" i="12"/>
  <c r="K474" i="12"/>
  <c r="K475" i="12"/>
  <c r="K476" i="12"/>
  <c r="K477" i="12"/>
  <c r="K478" i="12"/>
  <c r="K479" i="12"/>
  <c r="K480" i="12"/>
  <c r="K481" i="12"/>
  <c r="K482" i="12"/>
  <c r="K295" i="12" l="1"/>
  <c r="K296" i="12"/>
  <c r="K297" i="12"/>
  <c r="K298" i="12"/>
  <c r="K299" i="12"/>
  <c r="K300" i="12"/>
  <c r="K301" i="12"/>
  <c r="K302" i="12"/>
  <c r="K303" i="12"/>
  <c r="K294" i="12"/>
  <c r="K275" i="12"/>
  <c r="K267" i="12"/>
  <c r="K268" i="12"/>
  <c r="K269" i="12"/>
  <c r="K270" i="12"/>
  <c r="K271" i="12"/>
  <c r="K272" i="12"/>
  <c r="K273" i="12"/>
  <c r="K274" i="12"/>
  <c r="K266" i="12"/>
  <c r="K255" i="12"/>
  <c r="K256" i="12"/>
  <c r="K257" i="12"/>
  <c r="K258" i="12"/>
  <c r="K259" i="12"/>
  <c r="K260" i="12"/>
  <c r="K261" i="12"/>
  <c r="K262" i="12"/>
  <c r="K263" i="12"/>
  <c r="K254" i="12"/>
  <c r="K224" i="12"/>
  <c r="K225" i="12"/>
  <c r="K226" i="12"/>
  <c r="K227" i="12"/>
  <c r="K228" i="12"/>
  <c r="K229" i="12"/>
  <c r="K230" i="12"/>
  <c r="K231" i="12"/>
  <c r="K232" i="12"/>
  <c r="K223" i="12"/>
  <c r="K212" i="12"/>
  <c r="K213" i="12"/>
  <c r="K214" i="12"/>
  <c r="K215" i="12"/>
  <c r="K216" i="12"/>
  <c r="K217" i="12"/>
  <c r="K218" i="12"/>
  <c r="K219" i="12"/>
  <c r="K220" i="12"/>
  <c r="K211" i="12"/>
  <c r="K172" i="12"/>
  <c r="K173" i="12"/>
  <c r="K174" i="12"/>
  <c r="K175" i="12"/>
  <c r="K176" i="12"/>
  <c r="K177" i="12"/>
  <c r="K178" i="12"/>
  <c r="K179" i="12"/>
  <c r="K180" i="12"/>
  <c r="K171" i="12"/>
  <c r="K130" i="12"/>
  <c r="K131" i="12"/>
  <c r="K132" i="12"/>
  <c r="K133" i="12"/>
  <c r="K134" i="12"/>
  <c r="K135" i="12"/>
  <c r="K136" i="12"/>
  <c r="K137" i="12"/>
  <c r="K138" i="12"/>
  <c r="K129" i="12"/>
  <c r="K192" i="12"/>
  <c r="K191" i="12"/>
  <c r="K184" i="12"/>
  <c r="K185" i="12"/>
  <c r="K186" i="12"/>
  <c r="K187" i="12"/>
  <c r="K188" i="12"/>
  <c r="K189" i="12"/>
  <c r="K190" i="12"/>
  <c r="K183" i="12"/>
  <c r="K150" i="12"/>
  <c r="K142" i="12"/>
  <c r="K143" i="12"/>
  <c r="K144" i="12"/>
  <c r="K145" i="12"/>
  <c r="K146" i="12"/>
  <c r="K147" i="12"/>
  <c r="K148" i="12"/>
  <c r="K149" i="12"/>
  <c r="K141" i="12"/>
  <c r="L73" i="12" l="1"/>
  <c r="J82" i="12"/>
  <c r="J74" i="12"/>
  <c r="J75" i="12"/>
  <c r="J76" i="12"/>
  <c r="J77" i="12"/>
  <c r="J78" i="12"/>
  <c r="J79" i="12"/>
  <c r="J80" i="12"/>
  <c r="J81" i="12"/>
  <c r="J73" i="12"/>
  <c r="L183" i="12"/>
  <c r="L184" i="12"/>
  <c r="L185" i="12"/>
  <c r="L186" i="12"/>
  <c r="L187" i="12"/>
  <c r="L188" i="12"/>
  <c r="L189" i="12"/>
  <c r="L190" i="12"/>
  <c r="L191" i="12"/>
  <c r="L192" i="12"/>
  <c r="L482" i="12"/>
  <c r="L481" i="12"/>
  <c r="L480" i="12"/>
  <c r="L479" i="12"/>
  <c r="L478" i="12"/>
  <c r="L477" i="12"/>
  <c r="L476" i="12"/>
  <c r="L475" i="12"/>
  <c r="L474" i="12"/>
  <c r="L473" i="12"/>
  <c r="L470" i="12"/>
  <c r="L469" i="12"/>
  <c r="L468" i="12"/>
  <c r="L467" i="12"/>
  <c r="L466" i="12"/>
  <c r="L465" i="12"/>
  <c r="L464" i="12"/>
  <c r="L463" i="12"/>
  <c r="L462" i="12"/>
  <c r="L461" i="12"/>
  <c r="K442" i="12"/>
  <c r="L442" i="12" s="1"/>
  <c r="K441" i="12"/>
  <c r="L441" i="12" s="1"/>
  <c r="K440" i="12"/>
  <c r="L440" i="12" s="1"/>
  <c r="K439" i="12"/>
  <c r="L439" i="12" s="1"/>
  <c r="K438" i="12"/>
  <c r="L438" i="12" s="1"/>
  <c r="K437" i="12"/>
  <c r="L437" i="12" s="1"/>
  <c r="K436" i="12"/>
  <c r="L436" i="12" s="1"/>
  <c r="K435" i="12"/>
  <c r="L435" i="12" s="1"/>
  <c r="K434" i="12"/>
  <c r="L434" i="12" s="1"/>
  <c r="K433" i="12"/>
  <c r="L433" i="12" s="1"/>
  <c r="K430" i="12"/>
  <c r="L430" i="12" s="1"/>
  <c r="K429" i="12"/>
  <c r="L429" i="12" s="1"/>
  <c r="K428" i="12"/>
  <c r="L428" i="12" s="1"/>
  <c r="K427" i="12"/>
  <c r="L427" i="12" s="1"/>
  <c r="K426" i="12"/>
  <c r="L426" i="12" s="1"/>
  <c r="K425" i="12"/>
  <c r="L425" i="12" s="1"/>
  <c r="K424" i="12"/>
  <c r="L424" i="12" s="1"/>
  <c r="K423" i="12"/>
  <c r="L423" i="12" s="1"/>
  <c r="K422" i="12"/>
  <c r="L422" i="12" s="1"/>
  <c r="K421" i="12"/>
  <c r="L421" i="12" s="1"/>
  <c r="L399" i="12"/>
  <c r="L398" i="12"/>
  <c r="L397" i="12"/>
  <c r="L396" i="12"/>
  <c r="L395" i="12"/>
  <c r="L394" i="12"/>
  <c r="L393" i="12"/>
  <c r="L392" i="12"/>
  <c r="L391" i="12"/>
  <c r="L390" i="12"/>
  <c r="K387" i="12"/>
  <c r="L387" i="12" s="1"/>
  <c r="K386" i="12"/>
  <c r="L386" i="12" s="1"/>
  <c r="K385" i="12"/>
  <c r="L385" i="12" s="1"/>
  <c r="K384" i="12"/>
  <c r="L384" i="12" s="1"/>
  <c r="K383" i="12"/>
  <c r="L383" i="12" s="1"/>
  <c r="K382" i="12"/>
  <c r="L382" i="12" s="1"/>
  <c r="K381" i="12"/>
  <c r="L381" i="12" s="1"/>
  <c r="K380" i="12"/>
  <c r="L380" i="12" s="1"/>
  <c r="K379" i="12"/>
  <c r="L379" i="12" s="1"/>
  <c r="K378" i="12"/>
  <c r="L378" i="12" s="1"/>
  <c r="K358" i="12"/>
  <c r="L358" i="12" s="1"/>
  <c r="K357" i="12"/>
  <c r="L357" i="12" s="1"/>
  <c r="K356" i="12"/>
  <c r="L356" i="12" s="1"/>
  <c r="K355" i="12"/>
  <c r="L355" i="12" s="1"/>
  <c r="K354" i="12"/>
  <c r="L354" i="12" s="1"/>
  <c r="K353" i="12"/>
  <c r="L353" i="12" s="1"/>
  <c r="K352" i="12"/>
  <c r="L352" i="12" s="1"/>
  <c r="K351" i="12"/>
  <c r="L351" i="12" s="1"/>
  <c r="K350" i="12"/>
  <c r="L350" i="12" s="1"/>
  <c r="K349" i="12"/>
  <c r="L349" i="12" s="1"/>
  <c r="K345" i="12"/>
  <c r="L345" i="12" s="1"/>
  <c r="K344" i="12"/>
  <c r="L344" i="12" s="1"/>
  <c r="K343" i="12"/>
  <c r="L343" i="12" s="1"/>
  <c r="K342" i="12"/>
  <c r="L342" i="12" s="1"/>
  <c r="K341" i="12"/>
  <c r="L341" i="12" s="1"/>
  <c r="K340" i="12"/>
  <c r="L340" i="12" s="1"/>
  <c r="K339" i="12"/>
  <c r="L339" i="12" s="1"/>
  <c r="K338" i="12"/>
  <c r="L338" i="12" s="1"/>
  <c r="K337" i="12"/>
  <c r="L337" i="12" s="1"/>
  <c r="K336" i="12"/>
  <c r="L336" i="12" s="1"/>
  <c r="K315" i="12"/>
  <c r="L315" i="12" s="1"/>
  <c r="K314" i="12"/>
  <c r="L314" i="12" s="1"/>
  <c r="K313" i="12"/>
  <c r="L313" i="12" s="1"/>
  <c r="K312" i="12"/>
  <c r="L312" i="12" s="1"/>
  <c r="K311" i="12"/>
  <c r="L311" i="12" s="1"/>
  <c r="K310" i="12"/>
  <c r="L310" i="12" s="1"/>
  <c r="K309" i="12"/>
  <c r="L309" i="12" s="1"/>
  <c r="K308" i="12"/>
  <c r="L308" i="12" s="1"/>
  <c r="K307" i="12"/>
  <c r="L307" i="12" s="1"/>
  <c r="K306" i="12"/>
  <c r="L306" i="12" s="1"/>
  <c r="L303" i="12"/>
  <c r="L302" i="12"/>
  <c r="L301" i="12"/>
  <c r="L300" i="12"/>
  <c r="L299" i="12"/>
  <c r="L298" i="12"/>
  <c r="L297" i="12"/>
  <c r="L296" i="12"/>
  <c r="L295" i="12"/>
  <c r="L294" i="12"/>
  <c r="L275" i="12"/>
  <c r="L274" i="12"/>
  <c r="L273" i="12"/>
  <c r="L272" i="12"/>
  <c r="L271" i="12"/>
  <c r="L270" i="12"/>
  <c r="L269" i="12"/>
  <c r="L268" i="12"/>
  <c r="L267" i="12"/>
  <c r="L266" i="12"/>
  <c r="L263" i="12"/>
  <c r="L262" i="12"/>
  <c r="L261" i="12"/>
  <c r="L260" i="12"/>
  <c r="L259" i="12"/>
  <c r="L258" i="12"/>
  <c r="L257" i="12"/>
  <c r="L256" i="12"/>
  <c r="L255" i="12"/>
  <c r="L254" i="12"/>
  <c r="L232" i="12"/>
  <c r="L231" i="12"/>
  <c r="L230" i="12"/>
  <c r="L229" i="12"/>
  <c r="L228" i="12"/>
  <c r="L227" i="12"/>
  <c r="L226" i="12"/>
  <c r="L225" i="12"/>
  <c r="L224" i="12"/>
  <c r="L223" i="12"/>
  <c r="L220" i="12"/>
  <c r="L219" i="12"/>
  <c r="L218" i="12"/>
  <c r="L217" i="12"/>
  <c r="L216" i="12"/>
  <c r="L215" i="12"/>
  <c r="L214" i="12"/>
  <c r="L213" i="12"/>
  <c r="L212" i="12"/>
  <c r="L211" i="12"/>
  <c r="L180" i="12"/>
  <c r="L179" i="12"/>
  <c r="L178" i="12"/>
  <c r="L177" i="12"/>
  <c r="L176" i="12"/>
  <c r="L175" i="12"/>
  <c r="L174" i="12"/>
  <c r="L173" i="12"/>
  <c r="L172" i="12"/>
  <c r="L171" i="12"/>
  <c r="L150" i="12"/>
  <c r="L149" i="12"/>
  <c r="L148" i="12"/>
  <c r="L147" i="12"/>
  <c r="L146" i="12"/>
  <c r="L145" i="12"/>
  <c r="L144" i="12"/>
  <c r="L143" i="12"/>
  <c r="L142" i="12"/>
  <c r="L141" i="12"/>
  <c r="L138" i="12"/>
  <c r="L137" i="12"/>
  <c r="L136" i="12"/>
  <c r="L135" i="12"/>
  <c r="L134" i="12"/>
  <c r="L133" i="12"/>
  <c r="L132" i="12"/>
  <c r="L131" i="12"/>
  <c r="L130" i="12"/>
  <c r="L129" i="12"/>
  <c r="K110" i="12"/>
  <c r="L110" i="12" s="1"/>
  <c r="K109" i="12"/>
  <c r="L109" i="12" s="1"/>
  <c r="K108" i="12"/>
  <c r="L108" i="12" s="1"/>
  <c r="K107" i="12"/>
  <c r="L107" i="12" s="1"/>
  <c r="K106" i="12"/>
  <c r="L106" i="12" s="1"/>
  <c r="K105" i="12"/>
  <c r="L105" i="12" s="1"/>
  <c r="K104" i="12"/>
  <c r="L104" i="12" s="1"/>
  <c r="K103" i="12"/>
  <c r="L103" i="12" s="1"/>
  <c r="K102" i="12"/>
  <c r="L102" i="12" s="1"/>
  <c r="K101" i="12"/>
  <c r="L101" i="12" s="1"/>
  <c r="K98" i="12"/>
  <c r="L98" i="12" s="1"/>
  <c r="K97" i="12"/>
  <c r="L97" i="12" s="1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L82" i="12"/>
  <c r="L81" i="12"/>
  <c r="L80" i="12"/>
  <c r="L79" i="12"/>
  <c r="L78" i="12"/>
  <c r="L77" i="12"/>
  <c r="L76" i="12"/>
  <c r="L75" i="12"/>
  <c r="L74" i="12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58" i="12"/>
  <c r="L58" i="12" s="1"/>
  <c r="K57" i="12"/>
  <c r="L57" i="12" s="1"/>
  <c r="K56" i="12"/>
  <c r="L56" i="12" s="1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9" i="12"/>
  <c r="L49" i="12" s="1"/>
  <c r="J42" i="12"/>
  <c r="J41" i="12"/>
  <c r="J40" i="12"/>
  <c r="J39" i="12"/>
  <c r="J38" i="12"/>
  <c r="J37" i="12"/>
  <c r="J36" i="12"/>
  <c r="J35" i="12"/>
  <c r="J34" i="12"/>
  <c r="J33" i="12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J713" i="8" l="1"/>
  <c r="J705" i="8"/>
  <c r="J706" i="8"/>
  <c r="J707" i="8"/>
  <c r="J708" i="8"/>
  <c r="J709" i="8"/>
  <c r="J710" i="8"/>
  <c r="J711" i="8"/>
  <c r="J712" i="8"/>
  <c r="J704" i="8"/>
  <c r="J622" i="8" l="1"/>
  <c r="J631" i="8"/>
  <c r="J628" i="8"/>
  <c r="J623" i="8"/>
  <c r="J624" i="8"/>
  <c r="J625" i="8"/>
  <c r="J626" i="8"/>
  <c r="J627" i="8"/>
  <c r="J629" i="8"/>
  <c r="J630" i="8"/>
  <c r="J671" i="8"/>
  <c r="J663" i="8"/>
  <c r="J664" i="8"/>
  <c r="J665" i="8"/>
  <c r="J666" i="8"/>
  <c r="J667" i="8"/>
  <c r="J668" i="8"/>
  <c r="J669" i="8"/>
  <c r="J670" i="8"/>
  <c r="J662" i="8"/>
  <c r="J591" i="8"/>
  <c r="J583" i="8"/>
  <c r="J584" i="8"/>
  <c r="J585" i="8"/>
  <c r="J586" i="8"/>
  <c r="J587" i="8"/>
  <c r="J588" i="8"/>
  <c r="J589" i="8"/>
  <c r="J590" i="8"/>
  <c r="J582" i="8"/>
  <c r="K518" i="8" l="1"/>
  <c r="K519" i="8"/>
  <c r="K520" i="8"/>
  <c r="K521" i="8"/>
  <c r="K522" i="8"/>
  <c r="K523" i="8"/>
  <c r="K524" i="8"/>
  <c r="K525" i="8"/>
  <c r="K526" i="8"/>
  <c r="K527" i="8"/>
  <c r="J836" i="8"/>
  <c r="J828" i="8"/>
  <c r="J829" i="8"/>
  <c r="J830" i="8"/>
  <c r="J831" i="8"/>
  <c r="J832" i="8"/>
  <c r="J833" i="8"/>
  <c r="J834" i="8"/>
  <c r="J835" i="8"/>
  <c r="J827" i="8"/>
  <c r="J794" i="8"/>
  <c r="J793" i="8"/>
  <c r="J796" i="8"/>
  <c r="J788" i="8"/>
  <c r="J789" i="8"/>
  <c r="J790" i="8"/>
  <c r="J791" i="8"/>
  <c r="J792" i="8"/>
  <c r="J795" i="8"/>
  <c r="J787" i="8"/>
  <c r="J753" i="8"/>
  <c r="J745" i="8"/>
  <c r="J746" i="8"/>
  <c r="J747" i="8"/>
  <c r="J748" i="8"/>
  <c r="J749" i="8"/>
  <c r="J750" i="8"/>
  <c r="J751" i="8"/>
  <c r="J752" i="8"/>
  <c r="J744" i="8"/>
  <c r="J998" i="8"/>
  <c r="K908" i="8"/>
  <c r="K907" i="8"/>
  <c r="K900" i="8"/>
  <c r="K901" i="8"/>
  <c r="K902" i="8"/>
  <c r="K903" i="8"/>
  <c r="K904" i="8"/>
  <c r="K905" i="8"/>
  <c r="K906" i="8"/>
  <c r="K899" i="8"/>
  <c r="K896" i="8"/>
  <c r="K888" i="8"/>
  <c r="K889" i="8"/>
  <c r="K890" i="8"/>
  <c r="K891" i="8"/>
  <c r="K892" i="8"/>
  <c r="K893" i="8"/>
  <c r="K894" i="8"/>
  <c r="K895" i="8"/>
  <c r="K887" i="8"/>
  <c r="K867" i="8"/>
  <c r="K859" i="8"/>
  <c r="K860" i="8"/>
  <c r="K861" i="8"/>
  <c r="K862" i="8"/>
  <c r="K863" i="8"/>
  <c r="K864" i="8"/>
  <c r="K865" i="8"/>
  <c r="K866" i="8"/>
  <c r="K858" i="8"/>
  <c r="K854" i="8"/>
  <c r="K846" i="8"/>
  <c r="K847" i="8"/>
  <c r="K848" i="8"/>
  <c r="K849" i="8"/>
  <c r="K850" i="8"/>
  <c r="K851" i="8"/>
  <c r="K852" i="8"/>
  <c r="K853" i="8"/>
  <c r="K845" i="8"/>
  <c r="K824" i="8"/>
  <c r="K823" i="8"/>
  <c r="K816" i="8"/>
  <c r="K817" i="8"/>
  <c r="K818" i="8"/>
  <c r="K819" i="8"/>
  <c r="K820" i="8"/>
  <c r="K821" i="8"/>
  <c r="K822" i="8"/>
  <c r="K815" i="8"/>
  <c r="K812" i="8"/>
  <c r="K804" i="8"/>
  <c r="K805" i="8"/>
  <c r="K806" i="8"/>
  <c r="K807" i="8"/>
  <c r="K808" i="8"/>
  <c r="K809" i="8"/>
  <c r="K810" i="8"/>
  <c r="K811" i="8"/>
  <c r="K803" i="8"/>
  <c r="K784" i="8"/>
  <c r="K776" i="8"/>
  <c r="K777" i="8"/>
  <c r="K778" i="8"/>
  <c r="K779" i="8"/>
  <c r="K780" i="8"/>
  <c r="K781" i="8"/>
  <c r="K782" i="8"/>
  <c r="K783" i="8"/>
  <c r="K775" i="8"/>
  <c r="K772" i="8"/>
  <c r="K764" i="8"/>
  <c r="K765" i="8"/>
  <c r="K766" i="8"/>
  <c r="K767" i="8"/>
  <c r="K768" i="8"/>
  <c r="K769" i="8"/>
  <c r="K770" i="8"/>
  <c r="K771" i="8"/>
  <c r="K763" i="8"/>
  <c r="K741" i="8"/>
  <c r="K733" i="8"/>
  <c r="K734" i="8"/>
  <c r="K735" i="8"/>
  <c r="K736" i="8"/>
  <c r="K737" i="8"/>
  <c r="K738" i="8"/>
  <c r="K739" i="8"/>
  <c r="K740" i="8"/>
  <c r="K732" i="8"/>
  <c r="K729" i="8"/>
  <c r="K721" i="8"/>
  <c r="K722" i="8"/>
  <c r="K723" i="8"/>
  <c r="K724" i="8"/>
  <c r="K725" i="8"/>
  <c r="K726" i="8"/>
  <c r="K727" i="8"/>
  <c r="K728" i="8"/>
  <c r="K720" i="8"/>
  <c r="K701" i="8"/>
  <c r="K693" i="8"/>
  <c r="K694" i="8"/>
  <c r="K695" i="8"/>
  <c r="K696" i="8"/>
  <c r="K697" i="8"/>
  <c r="K698" i="8"/>
  <c r="K699" i="8"/>
  <c r="K700" i="8"/>
  <c r="K692" i="8"/>
  <c r="K689" i="8"/>
  <c r="K681" i="8"/>
  <c r="K682" i="8"/>
  <c r="K683" i="8"/>
  <c r="K684" i="8"/>
  <c r="K685" i="8"/>
  <c r="K686" i="8"/>
  <c r="K687" i="8"/>
  <c r="K688" i="8"/>
  <c r="K680" i="8"/>
  <c r="K951" i="8"/>
  <c r="K943" i="8"/>
  <c r="K944" i="8"/>
  <c r="K945" i="8"/>
  <c r="K946" i="8"/>
  <c r="K947" i="8"/>
  <c r="K948" i="8"/>
  <c r="K949" i="8"/>
  <c r="K950" i="8"/>
  <c r="K942" i="8"/>
  <c r="K939" i="8"/>
  <c r="K931" i="8"/>
  <c r="K932" i="8"/>
  <c r="K933" i="8"/>
  <c r="K934" i="8"/>
  <c r="K935" i="8"/>
  <c r="K936" i="8"/>
  <c r="K937" i="8"/>
  <c r="K938" i="8"/>
  <c r="K930" i="8"/>
  <c r="J955" i="8"/>
  <c r="J963" i="8"/>
  <c r="J956" i="8"/>
  <c r="J957" i="8"/>
  <c r="J958" i="8"/>
  <c r="J959" i="8"/>
  <c r="J960" i="8"/>
  <c r="J961" i="8"/>
  <c r="J962" i="8"/>
  <c r="J954" i="8"/>
  <c r="J880" i="8" l="1"/>
  <c r="J872" i="8"/>
  <c r="J873" i="8"/>
  <c r="J874" i="8"/>
  <c r="J875" i="8"/>
  <c r="J876" i="8"/>
  <c r="J877" i="8"/>
  <c r="J878" i="8"/>
  <c r="J879" i="8"/>
  <c r="J871" i="8"/>
  <c r="J911" i="8"/>
  <c r="J920" i="8"/>
  <c r="J914" i="8"/>
  <c r="J915" i="8"/>
  <c r="J916" i="8"/>
  <c r="J917" i="8"/>
  <c r="J918" i="8"/>
  <c r="J919" i="8"/>
  <c r="J913" i="8"/>
  <c r="J912" i="8"/>
  <c r="AB15" i="2" l="1"/>
  <c r="J1003" i="8" l="1"/>
  <c r="J1002" i="8"/>
  <c r="J1001" i="8"/>
  <c r="J1000" i="8"/>
  <c r="J999" i="8"/>
  <c r="J997" i="8"/>
  <c r="J996" i="8"/>
  <c r="J995" i="8"/>
  <c r="J994" i="8"/>
  <c r="K991" i="8"/>
  <c r="L991" i="8" s="1"/>
  <c r="K990" i="8"/>
  <c r="L990" i="8" s="1"/>
  <c r="K989" i="8"/>
  <c r="L989" i="8" s="1"/>
  <c r="K988" i="8"/>
  <c r="L988" i="8" s="1"/>
  <c r="K987" i="8"/>
  <c r="L987" i="8" s="1"/>
  <c r="K986" i="8"/>
  <c r="L986" i="8" s="1"/>
  <c r="K985" i="8"/>
  <c r="L985" i="8" s="1"/>
  <c r="K984" i="8"/>
  <c r="L984" i="8" s="1"/>
  <c r="K983" i="8"/>
  <c r="L983" i="8" s="1"/>
  <c r="K982" i="8"/>
  <c r="L982" i="8" s="1"/>
  <c r="K979" i="8"/>
  <c r="L979" i="8" s="1"/>
  <c r="K978" i="8"/>
  <c r="L978" i="8" s="1"/>
  <c r="K977" i="8"/>
  <c r="L977" i="8" s="1"/>
  <c r="K976" i="8"/>
  <c r="L976" i="8" s="1"/>
  <c r="K975" i="8"/>
  <c r="L975" i="8" s="1"/>
  <c r="K974" i="8"/>
  <c r="L974" i="8" s="1"/>
  <c r="K973" i="8"/>
  <c r="L973" i="8" s="1"/>
  <c r="K972" i="8"/>
  <c r="L972" i="8" s="1"/>
  <c r="K971" i="8"/>
  <c r="L971" i="8" s="1"/>
  <c r="K970" i="8"/>
  <c r="L970" i="8" s="1"/>
  <c r="L951" i="8"/>
  <c r="L950" i="8"/>
  <c r="L949" i="8"/>
  <c r="L948" i="8"/>
  <c r="L947" i="8"/>
  <c r="L946" i="8"/>
  <c r="L945" i="8"/>
  <c r="L944" i="8"/>
  <c r="L943" i="8"/>
  <c r="L942" i="8"/>
  <c r="L939" i="8"/>
  <c r="L938" i="8"/>
  <c r="L937" i="8"/>
  <c r="L936" i="8"/>
  <c r="L935" i="8"/>
  <c r="L934" i="8"/>
  <c r="L933" i="8"/>
  <c r="L932" i="8"/>
  <c r="L931" i="8"/>
  <c r="L930" i="8"/>
  <c r="L908" i="8"/>
  <c r="L907" i="8"/>
  <c r="L906" i="8"/>
  <c r="L905" i="8"/>
  <c r="L904" i="8"/>
  <c r="L903" i="8"/>
  <c r="L902" i="8"/>
  <c r="L901" i="8"/>
  <c r="L900" i="8"/>
  <c r="L899" i="8"/>
  <c r="L896" i="8"/>
  <c r="L895" i="8"/>
  <c r="L894" i="8"/>
  <c r="L893" i="8"/>
  <c r="L892" i="8"/>
  <c r="L891" i="8"/>
  <c r="L890" i="8"/>
  <c r="L889" i="8"/>
  <c r="L888" i="8"/>
  <c r="L887" i="8"/>
  <c r="L867" i="8"/>
  <c r="L866" i="8"/>
  <c r="L865" i="8"/>
  <c r="L864" i="8"/>
  <c r="L863" i="8"/>
  <c r="L862" i="8"/>
  <c r="L861" i="8"/>
  <c r="L860" i="8"/>
  <c r="L859" i="8"/>
  <c r="L858" i="8"/>
  <c r="L854" i="8"/>
  <c r="L853" i="8"/>
  <c r="L852" i="8"/>
  <c r="L851" i="8"/>
  <c r="L850" i="8"/>
  <c r="L849" i="8"/>
  <c r="L848" i="8"/>
  <c r="L847" i="8"/>
  <c r="L846" i="8"/>
  <c r="L845" i="8"/>
  <c r="L824" i="8"/>
  <c r="L823" i="8"/>
  <c r="L822" i="8"/>
  <c r="L821" i="8"/>
  <c r="L820" i="8"/>
  <c r="L819" i="8"/>
  <c r="L818" i="8"/>
  <c r="L817" i="8"/>
  <c r="L816" i="8"/>
  <c r="L815" i="8"/>
  <c r="L812" i="8"/>
  <c r="L811" i="8"/>
  <c r="L810" i="8"/>
  <c r="L809" i="8"/>
  <c r="L808" i="8"/>
  <c r="L807" i="8"/>
  <c r="L806" i="8"/>
  <c r="L805" i="8"/>
  <c r="L804" i="8"/>
  <c r="L803" i="8"/>
  <c r="L784" i="8"/>
  <c r="L783" i="8"/>
  <c r="L782" i="8"/>
  <c r="L781" i="8"/>
  <c r="L780" i="8"/>
  <c r="L779" i="8"/>
  <c r="L778" i="8"/>
  <c r="L777" i="8"/>
  <c r="L776" i="8"/>
  <c r="L775" i="8"/>
  <c r="L772" i="8"/>
  <c r="L771" i="8"/>
  <c r="L770" i="8"/>
  <c r="L769" i="8"/>
  <c r="L768" i="8"/>
  <c r="L767" i="8"/>
  <c r="L766" i="8"/>
  <c r="L765" i="8"/>
  <c r="L764" i="8"/>
  <c r="L763" i="8"/>
  <c r="L741" i="8"/>
  <c r="L740" i="8"/>
  <c r="L739" i="8"/>
  <c r="L738" i="8"/>
  <c r="L737" i="8"/>
  <c r="L736" i="8"/>
  <c r="L735" i="8"/>
  <c r="L734" i="8"/>
  <c r="L733" i="8"/>
  <c r="L732" i="8"/>
  <c r="L729" i="8"/>
  <c r="L728" i="8"/>
  <c r="L727" i="8"/>
  <c r="L726" i="8"/>
  <c r="L725" i="8"/>
  <c r="L724" i="8"/>
  <c r="L723" i="8"/>
  <c r="L722" i="8"/>
  <c r="L721" i="8"/>
  <c r="L720" i="8"/>
  <c r="L701" i="8"/>
  <c r="L700" i="8"/>
  <c r="L699" i="8"/>
  <c r="L698" i="8"/>
  <c r="L697" i="8"/>
  <c r="L696" i="8"/>
  <c r="L695" i="8"/>
  <c r="L694" i="8"/>
  <c r="L693" i="8"/>
  <c r="L692" i="8"/>
  <c r="L689" i="8"/>
  <c r="L688" i="8"/>
  <c r="L687" i="8"/>
  <c r="L686" i="8"/>
  <c r="L685" i="8"/>
  <c r="L684" i="8"/>
  <c r="L683" i="8"/>
  <c r="L682" i="8"/>
  <c r="L681" i="8"/>
  <c r="L680" i="8"/>
  <c r="K659" i="8"/>
  <c r="L659" i="8" s="1"/>
  <c r="K658" i="8"/>
  <c r="L658" i="8" s="1"/>
  <c r="K657" i="8"/>
  <c r="L657" i="8" s="1"/>
  <c r="K656" i="8"/>
  <c r="L656" i="8" s="1"/>
  <c r="K655" i="8"/>
  <c r="L655" i="8" s="1"/>
  <c r="K654" i="8"/>
  <c r="L654" i="8" s="1"/>
  <c r="K653" i="8"/>
  <c r="L653" i="8" s="1"/>
  <c r="K652" i="8"/>
  <c r="L652" i="8" s="1"/>
  <c r="K651" i="8"/>
  <c r="L651" i="8" s="1"/>
  <c r="K650" i="8"/>
  <c r="L650" i="8" s="1"/>
  <c r="K647" i="8"/>
  <c r="L647" i="8" s="1"/>
  <c r="K646" i="8"/>
  <c r="L646" i="8" s="1"/>
  <c r="K645" i="8"/>
  <c r="L645" i="8" s="1"/>
  <c r="K644" i="8"/>
  <c r="L644" i="8" s="1"/>
  <c r="K643" i="8"/>
  <c r="L643" i="8" s="1"/>
  <c r="K642" i="8"/>
  <c r="L642" i="8" s="1"/>
  <c r="K641" i="8"/>
  <c r="L641" i="8" s="1"/>
  <c r="K640" i="8"/>
  <c r="L640" i="8" s="1"/>
  <c r="K639" i="8"/>
  <c r="L639" i="8" s="1"/>
  <c r="K638" i="8"/>
  <c r="L638" i="8" s="1"/>
  <c r="K619" i="8"/>
  <c r="L619" i="8" s="1"/>
  <c r="K618" i="8"/>
  <c r="L618" i="8" s="1"/>
  <c r="K617" i="8"/>
  <c r="L617" i="8" s="1"/>
  <c r="K616" i="8"/>
  <c r="L616" i="8" s="1"/>
  <c r="K615" i="8"/>
  <c r="L615" i="8" s="1"/>
  <c r="K614" i="8"/>
  <c r="L614" i="8" s="1"/>
  <c r="K613" i="8"/>
  <c r="L613" i="8" s="1"/>
  <c r="K612" i="8"/>
  <c r="L612" i="8" s="1"/>
  <c r="K611" i="8"/>
  <c r="L611" i="8" s="1"/>
  <c r="K610" i="8"/>
  <c r="L610" i="8" s="1"/>
  <c r="K607" i="8"/>
  <c r="L607" i="8" s="1"/>
  <c r="K606" i="8"/>
  <c r="L606" i="8" s="1"/>
  <c r="K605" i="8"/>
  <c r="L605" i="8" s="1"/>
  <c r="K604" i="8"/>
  <c r="L604" i="8" s="1"/>
  <c r="K603" i="8"/>
  <c r="L603" i="8" s="1"/>
  <c r="K602" i="8"/>
  <c r="L602" i="8" s="1"/>
  <c r="K601" i="8"/>
  <c r="L601" i="8" s="1"/>
  <c r="K600" i="8"/>
  <c r="L600" i="8" s="1"/>
  <c r="K599" i="8"/>
  <c r="L599" i="8" s="1"/>
  <c r="K598" i="8"/>
  <c r="L598" i="8" s="1"/>
  <c r="K579" i="8"/>
  <c r="L579" i="8" s="1"/>
  <c r="K578" i="8"/>
  <c r="L578" i="8" s="1"/>
  <c r="K577" i="8"/>
  <c r="L577" i="8" s="1"/>
  <c r="K576" i="8"/>
  <c r="L576" i="8" s="1"/>
  <c r="K575" i="8"/>
  <c r="L575" i="8" s="1"/>
  <c r="K574" i="8"/>
  <c r="L574" i="8" s="1"/>
  <c r="K573" i="8"/>
  <c r="L573" i="8" s="1"/>
  <c r="K572" i="8"/>
  <c r="L572" i="8" s="1"/>
  <c r="K571" i="8"/>
  <c r="L571" i="8" s="1"/>
  <c r="K570" i="8"/>
  <c r="L570" i="8" s="1"/>
  <c r="K567" i="8"/>
  <c r="L567" i="8" s="1"/>
  <c r="K566" i="8"/>
  <c r="L566" i="8" s="1"/>
  <c r="K565" i="8"/>
  <c r="L565" i="8" s="1"/>
  <c r="K564" i="8"/>
  <c r="L564" i="8" s="1"/>
  <c r="K563" i="8"/>
  <c r="L563" i="8" s="1"/>
  <c r="K562" i="8"/>
  <c r="L562" i="8" s="1"/>
  <c r="K561" i="8"/>
  <c r="L561" i="8" s="1"/>
  <c r="K560" i="8"/>
  <c r="L560" i="8" s="1"/>
  <c r="K559" i="8"/>
  <c r="L559" i="8" s="1"/>
  <c r="K558" i="8"/>
  <c r="L558" i="8" s="1"/>
  <c r="J551" i="8"/>
  <c r="J550" i="8"/>
  <c r="J549" i="8"/>
  <c r="J548" i="8"/>
  <c r="J547" i="8"/>
  <c r="J546" i="8"/>
  <c r="J545" i="8"/>
  <c r="J544" i="8"/>
  <c r="J543" i="8"/>
  <c r="J542" i="8"/>
  <c r="K539" i="8"/>
  <c r="L539" i="8" s="1"/>
  <c r="K538" i="8"/>
  <c r="L538" i="8" s="1"/>
  <c r="K537" i="8"/>
  <c r="L537" i="8" s="1"/>
  <c r="K536" i="8"/>
  <c r="L536" i="8" s="1"/>
  <c r="K535" i="8"/>
  <c r="L535" i="8" s="1"/>
  <c r="K534" i="8"/>
  <c r="L534" i="8" s="1"/>
  <c r="K533" i="8"/>
  <c r="L533" i="8" s="1"/>
  <c r="K532" i="8"/>
  <c r="L532" i="8" s="1"/>
  <c r="K531" i="8"/>
  <c r="L531" i="8" s="1"/>
  <c r="K530" i="8"/>
  <c r="L530" i="8" s="1"/>
  <c r="L527" i="8"/>
  <c r="L526" i="8"/>
  <c r="L525" i="8"/>
  <c r="L524" i="8"/>
  <c r="L523" i="8"/>
  <c r="L522" i="8"/>
  <c r="L521" i="8"/>
  <c r="L520" i="8"/>
  <c r="L519" i="8"/>
  <c r="L518" i="8"/>
  <c r="L397" i="8" l="1"/>
  <c r="L398" i="8"/>
  <c r="L399" i="8"/>
  <c r="L400" i="8"/>
  <c r="L401" i="8"/>
  <c r="L402" i="8"/>
  <c r="L403" i="8"/>
  <c r="L404" i="8"/>
  <c r="L405" i="8"/>
  <c r="L396" i="8"/>
  <c r="J500" i="8"/>
  <c r="J492" i="8"/>
  <c r="J493" i="8"/>
  <c r="J494" i="8"/>
  <c r="J495" i="8"/>
  <c r="J496" i="8"/>
  <c r="J497" i="8"/>
  <c r="J498" i="8"/>
  <c r="J499" i="8"/>
  <c r="J491" i="8"/>
  <c r="I452" i="8"/>
  <c r="I453" i="8"/>
  <c r="I454" i="8"/>
  <c r="I455" i="8"/>
  <c r="I456" i="8"/>
  <c r="I457" i="8"/>
  <c r="I458" i="8"/>
  <c r="I459" i="8"/>
  <c r="I460" i="8"/>
  <c r="I451" i="8"/>
  <c r="I409" i="8"/>
  <c r="I410" i="8"/>
  <c r="I411" i="8"/>
  <c r="I412" i="8"/>
  <c r="I413" i="8"/>
  <c r="I414" i="8"/>
  <c r="I415" i="8"/>
  <c r="I416" i="8"/>
  <c r="I417" i="8"/>
  <c r="I408" i="8"/>
  <c r="K488" i="8"/>
  <c r="L488" i="8" s="1"/>
  <c r="K487" i="8"/>
  <c r="L487" i="8" s="1"/>
  <c r="K486" i="8"/>
  <c r="L486" i="8" s="1"/>
  <c r="K485" i="8"/>
  <c r="L485" i="8" s="1"/>
  <c r="K484" i="8"/>
  <c r="L484" i="8" s="1"/>
  <c r="K483" i="8"/>
  <c r="L483" i="8" s="1"/>
  <c r="K482" i="8"/>
  <c r="L482" i="8" s="1"/>
  <c r="K481" i="8"/>
  <c r="L481" i="8" s="1"/>
  <c r="K480" i="8"/>
  <c r="L480" i="8" s="1"/>
  <c r="K479" i="8"/>
  <c r="L479" i="8" s="1"/>
  <c r="K476" i="8"/>
  <c r="L476" i="8" s="1"/>
  <c r="K475" i="8"/>
  <c r="L475" i="8" s="1"/>
  <c r="K474" i="8"/>
  <c r="L474" i="8" s="1"/>
  <c r="K473" i="8"/>
  <c r="L473" i="8" s="1"/>
  <c r="K472" i="8"/>
  <c r="L472" i="8" s="1"/>
  <c r="K471" i="8"/>
  <c r="L471" i="8" s="1"/>
  <c r="K470" i="8"/>
  <c r="L470" i="8" s="1"/>
  <c r="K469" i="8"/>
  <c r="L469" i="8" s="1"/>
  <c r="K468" i="8"/>
  <c r="L468" i="8" s="1"/>
  <c r="K467" i="8"/>
  <c r="L467" i="8" s="1"/>
  <c r="K448" i="8"/>
  <c r="L448" i="8" s="1"/>
  <c r="K447" i="8"/>
  <c r="L447" i="8" s="1"/>
  <c r="K446" i="8"/>
  <c r="L446" i="8" s="1"/>
  <c r="K445" i="8"/>
  <c r="L445" i="8" s="1"/>
  <c r="K444" i="8"/>
  <c r="L444" i="8" s="1"/>
  <c r="K443" i="8"/>
  <c r="L443" i="8" s="1"/>
  <c r="K442" i="8"/>
  <c r="L442" i="8" s="1"/>
  <c r="K441" i="8"/>
  <c r="L441" i="8" s="1"/>
  <c r="K440" i="8"/>
  <c r="L440" i="8" s="1"/>
  <c r="K439" i="8"/>
  <c r="L439" i="8" s="1"/>
  <c r="K436" i="8"/>
  <c r="L436" i="8" s="1"/>
  <c r="K435" i="8"/>
  <c r="L435" i="8" s="1"/>
  <c r="K434" i="8"/>
  <c r="L434" i="8" s="1"/>
  <c r="K433" i="8"/>
  <c r="L433" i="8" s="1"/>
  <c r="K432" i="8"/>
  <c r="L432" i="8" s="1"/>
  <c r="K431" i="8"/>
  <c r="L431" i="8" s="1"/>
  <c r="K430" i="8"/>
  <c r="L430" i="8" s="1"/>
  <c r="K429" i="8"/>
  <c r="L429" i="8" s="1"/>
  <c r="K428" i="8"/>
  <c r="L428" i="8" s="1"/>
  <c r="K427" i="8"/>
  <c r="L427" i="8" s="1"/>
  <c r="K393" i="8"/>
  <c r="L393" i="8" s="1"/>
  <c r="K392" i="8"/>
  <c r="L392" i="8" s="1"/>
  <c r="K391" i="8"/>
  <c r="L391" i="8" s="1"/>
  <c r="K390" i="8"/>
  <c r="L390" i="8" s="1"/>
  <c r="K389" i="8"/>
  <c r="L389" i="8" s="1"/>
  <c r="K388" i="8"/>
  <c r="L388" i="8" s="1"/>
  <c r="K387" i="8"/>
  <c r="L387" i="8" s="1"/>
  <c r="K386" i="8"/>
  <c r="L386" i="8" s="1"/>
  <c r="K385" i="8"/>
  <c r="L385" i="8" s="1"/>
  <c r="K384" i="8"/>
  <c r="L384" i="8" s="1"/>
  <c r="I377" i="8"/>
  <c r="I376" i="8"/>
  <c r="I375" i="8"/>
  <c r="I374" i="8"/>
  <c r="I373" i="8"/>
  <c r="I372" i="8"/>
  <c r="I371" i="8"/>
  <c r="I370" i="8"/>
  <c r="I369" i="8"/>
  <c r="I368" i="8"/>
  <c r="K364" i="8"/>
  <c r="L364" i="8" s="1"/>
  <c r="K363" i="8"/>
  <c r="L363" i="8" s="1"/>
  <c r="K362" i="8"/>
  <c r="L362" i="8" s="1"/>
  <c r="K361" i="8"/>
  <c r="L361" i="8" s="1"/>
  <c r="K360" i="8"/>
  <c r="L360" i="8" s="1"/>
  <c r="K359" i="8"/>
  <c r="L359" i="8" s="1"/>
  <c r="K358" i="8"/>
  <c r="L358" i="8" s="1"/>
  <c r="K357" i="8"/>
  <c r="L357" i="8" s="1"/>
  <c r="K356" i="8"/>
  <c r="L356" i="8" s="1"/>
  <c r="K355" i="8"/>
  <c r="L355" i="8" s="1"/>
  <c r="K351" i="8"/>
  <c r="L351" i="8" s="1"/>
  <c r="K350" i="8"/>
  <c r="L350" i="8" s="1"/>
  <c r="K349" i="8"/>
  <c r="L349" i="8" s="1"/>
  <c r="K348" i="8"/>
  <c r="L348" i="8" s="1"/>
  <c r="K347" i="8"/>
  <c r="L347" i="8" s="1"/>
  <c r="K346" i="8"/>
  <c r="L346" i="8" s="1"/>
  <c r="K345" i="8"/>
  <c r="L345" i="8" s="1"/>
  <c r="K344" i="8"/>
  <c r="L344" i="8" s="1"/>
  <c r="K343" i="8"/>
  <c r="L343" i="8" s="1"/>
  <c r="K342" i="8"/>
  <c r="L342" i="8" s="1"/>
  <c r="J325" i="8"/>
  <c r="J326" i="8"/>
  <c r="J327" i="8"/>
  <c r="J328" i="8"/>
  <c r="J329" i="8"/>
  <c r="J330" i="8"/>
  <c r="J331" i="8"/>
  <c r="J332" i="8"/>
  <c r="J333" i="8"/>
  <c r="J324" i="8"/>
  <c r="I285" i="8" l="1"/>
  <c r="I286" i="8"/>
  <c r="I287" i="8"/>
  <c r="I288" i="8"/>
  <c r="I289" i="8"/>
  <c r="I290" i="8"/>
  <c r="I291" i="8"/>
  <c r="I292" i="8"/>
  <c r="I293" i="8"/>
  <c r="I284" i="8"/>
  <c r="BP39" i="2"/>
  <c r="BQ39" i="2"/>
  <c r="I243" i="8"/>
  <c r="I242" i="8"/>
  <c r="I244" i="8"/>
  <c r="I245" i="8"/>
  <c r="I246" i="8"/>
  <c r="I247" i="8"/>
  <c r="I248" i="8"/>
  <c r="I249" i="8"/>
  <c r="I250" i="8"/>
  <c r="I241" i="8"/>
  <c r="I202" i="8"/>
  <c r="I203" i="8"/>
  <c r="I204" i="8"/>
  <c r="I205" i="8"/>
  <c r="I206" i="8"/>
  <c r="I207" i="8"/>
  <c r="I208" i="8"/>
  <c r="I209" i="8"/>
  <c r="I210" i="8"/>
  <c r="I201" i="8"/>
  <c r="BV39" i="2" l="1"/>
  <c r="BS39" i="2"/>
  <c r="BM39" i="2"/>
  <c r="K321" i="8"/>
  <c r="L321" i="8" s="1"/>
  <c r="K320" i="8"/>
  <c r="L320" i="8" s="1"/>
  <c r="K319" i="8"/>
  <c r="L319" i="8" s="1"/>
  <c r="K318" i="8"/>
  <c r="L318" i="8" s="1"/>
  <c r="K317" i="8"/>
  <c r="L317" i="8" s="1"/>
  <c r="K316" i="8"/>
  <c r="L316" i="8" s="1"/>
  <c r="K315" i="8"/>
  <c r="L315" i="8" s="1"/>
  <c r="K314" i="8"/>
  <c r="L314" i="8" s="1"/>
  <c r="K313" i="8"/>
  <c r="L313" i="8" s="1"/>
  <c r="K312" i="8"/>
  <c r="L312" i="8" s="1"/>
  <c r="K309" i="8"/>
  <c r="L309" i="8" s="1"/>
  <c r="K308" i="8"/>
  <c r="L308" i="8" s="1"/>
  <c r="K307" i="8"/>
  <c r="L307" i="8" s="1"/>
  <c r="K306" i="8"/>
  <c r="L306" i="8" s="1"/>
  <c r="K305" i="8"/>
  <c r="L305" i="8" s="1"/>
  <c r="K304" i="8"/>
  <c r="L304" i="8" s="1"/>
  <c r="K303" i="8"/>
  <c r="L303" i="8" s="1"/>
  <c r="K302" i="8"/>
  <c r="L302" i="8" s="1"/>
  <c r="K301" i="8"/>
  <c r="L301" i="8" s="1"/>
  <c r="K300" i="8"/>
  <c r="L300" i="8" s="1"/>
  <c r="K281" i="8"/>
  <c r="L281" i="8" s="1"/>
  <c r="K280" i="8"/>
  <c r="L280" i="8" s="1"/>
  <c r="K279" i="8"/>
  <c r="L279" i="8" s="1"/>
  <c r="K278" i="8"/>
  <c r="L278" i="8" s="1"/>
  <c r="K277" i="8"/>
  <c r="L277" i="8" s="1"/>
  <c r="K276" i="8"/>
  <c r="L276" i="8" s="1"/>
  <c r="K275" i="8"/>
  <c r="L275" i="8" s="1"/>
  <c r="K274" i="8"/>
  <c r="L274" i="8" s="1"/>
  <c r="K273" i="8"/>
  <c r="L273" i="8" s="1"/>
  <c r="K272" i="8"/>
  <c r="L272" i="8" s="1"/>
  <c r="K269" i="8"/>
  <c r="L269" i="8" s="1"/>
  <c r="K268" i="8"/>
  <c r="L268" i="8" s="1"/>
  <c r="K267" i="8"/>
  <c r="L267" i="8" s="1"/>
  <c r="K266" i="8"/>
  <c r="L266" i="8" s="1"/>
  <c r="K265" i="8"/>
  <c r="L265" i="8" s="1"/>
  <c r="K264" i="8"/>
  <c r="L264" i="8" s="1"/>
  <c r="K263" i="8"/>
  <c r="L263" i="8" s="1"/>
  <c r="K262" i="8"/>
  <c r="L262" i="8" s="1"/>
  <c r="K261" i="8"/>
  <c r="L261" i="8" s="1"/>
  <c r="K260" i="8"/>
  <c r="L260" i="8" s="1"/>
  <c r="L238" i="8"/>
  <c r="L237" i="8"/>
  <c r="L236" i="8"/>
  <c r="L235" i="8"/>
  <c r="L234" i="8"/>
  <c r="L233" i="8"/>
  <c r="L232" i="8"/>
  <c r="L231" i="8"/>
  <c r="L230" i="8"/>
  <c r="L229" i="8"/>
  <c r="K226" i="8"/>
  <c r="L226" i="8" s="1"/>
  <c r="K225" i="8"/>
  <c r="L225" i="8" s="1"/>
  <c r="K224" i="8"/>
  <c r="L224" i="8" s="1"/>
  <c r="K223" i="8"/>
  <c r="L223" i="8" s="1"/>
  <c r="K222" i="8"/>
  <c r="L222" i="8" s="1"/>
  <c r="K221" i="8"/>
  <c r="L221" i="8" s="1"/>
  <c r="K220" i="8"/>
  <c r="L220" i="8" s="1"/>
  <c r="K219" i="8"/>
  <c r="L219" i="8" s="1"/>
  <c r="K218" i="8"/>
  <c r="L218" i="8" s="1"/>
  <c r="K217" i="8"/>
  <c r="L217" i="8" s="1"/>
  <c r="K198" i="8"/>
  <c r="L198" i="8" s="1"/>
  <c r="K197" i="8"/>
  <c r="L197" i="8" s="1"/>
  <c r="K196" i="8"/>
  <c r="L196" i="8" s="1"/>
  <c r="K195" i="8"/>
  <c r="L195" i="8" s="1"/>
  <c r="K194" i="8"/>
  <c r="L194" i="8" s="1"/>
  <c r="K193" i="8"/>
  <c r="L193" i="8" s="1"/>
  <c r="K192" i="8"/>
  <c r="L192" i="8" s="1"/>
  <c r="K191" i="8"/>
  <c r="L191" i="8" s="1"/>
  <c r="K190" i="8"/>
  <c r="L190" i="8" s="1"/>
  <c r="K189" i="8"/>
  <c r="L189" i="8" s="1"/>
  <c r="K186" i="8"/>
  <c r="L186" i="8" s="1"/>
  <c r="K185" i="8"/>
  <c r="L185" i="8" s="1"/>
  <c r="K184" i="8"/>
  <c r="L184" i="8" s="1"/>
  <c r="K183" i="8"/>
  <c r="L183" i="8" s="1"/>
  <c r="K182" i="8"/>
  <c r="L182" i="8" s="1"/>
  <c r="K181" i="8"/>
  <c r="L181" i="8" s="1"/>
  <c r="K180" i="8"/>
  <c r="L180" i="8" s="1"/>
  <c r="K179" i="8"/>
  <c r="L179" i="8" s="1"/>
  <c r="K178" i="8"/>
  <c r="L178" i="8" s="1"/>
  <c r="K177" i="8"/>
  <c r="L177" i="8" s="1"/>
  <c r="I160" i="8"/>
  <c r="I161" i="8"/>
  <c r="I162" i="8"/>
  <c r="I163" i="8"/>
  <c r="I164" i="8"/>
  <c r="I165" i="8"/>
  <c r="I166" i="8"/>
  <c r="I167" i="8"/>
  <c r="I168" i="8"/>
  <c r="I159" i="8"/>
  <c r="I120" i="8"/>
  <c r="I121" i="8"/>
  <c r="I122" i="8"/>
  <c r="I123" i="8"/>
  <c r="I124" i="8"/>
  <c r="I125" i="8"/>
  <c r="I126" i="8"/>
  <c r="I127" i="8"/>
  <c r="I128" i="8"/>
  <c r="I119" i="8"/>
  <c r="K156" i="8" l="1"/>
  <c r="L156" i="8" s="1"/>
  <c r="K155" i="8"/>
  <c r="L155" i="8" s="1"/>
  <c r="K154" i="8"/>
  <c r="L154" i="8" s="1"/>
  <c r="K153" i="8"/>
  <c r="L153" i="8" s="1"/>
  <c r="K152" i="8"/>
  <c r="L152" i="8" s="1"/>
  <c r="K151" i="8"/>
  <c r="L151" i="8" s="1"/>
  <c r="K150" i="8"/>
  <c r="L150" i="8" s="1"/>
  <c r="K149" i="8"/>
  <c r="L149" i="8" s="1"/>
  <c r="K148" i="8"/>
  <c r="L148" i="8" s="1"/>
  <c r="K147" i="8"/>
  <c r="L147" i="8" s="1"/>
  <c r="K144" i="8"/>
  <c r="L144" i="8" s="1"/>
  <c r="K143" i="8"/>
  <c r="L143" i="8" s="1"/>
  <c r="K142" i="8"/>
  <c r="L142" i="8" s="1"/>
  <c r="K141" i="8"/>
  <c r="L141" i="8" s="1"/>
  <c r="K140" i="8"/>
  <c r="L140" i="8" s="1"/>
  <c r="K139" i="8"/>
  <c r="L139" i="8" s="1"/>
  <c r="K138" i="8"/>
  <c r="L138" i="8" s="1"/>
  <c r="K137" i="8"/>
  <c r="L137" i="8" s="1"/>
  <c r="K136" i="8"/>
  <c r="L136" i="8" s="1"/>
  <c r="K135" i="8"/>
  <c r="L135" i="8" s="1"/>
  <c r="K116" i="8"/>
  <c r="L116" i="8" s="1"/>
  <c r="K115" i="8"/>
  <c r="L115" i="8" s="1"/>
  <c r="K114" i="8"/>
  <c r="L114" i="8" s="1"/>
  <c r="K113" i="8"/>
  <c r="L113" i="8" s="1"/>
  <c r="K112" i="8"/>
  <c r="L112" i="8" s="1"/>
  <c r="K111" i="8"/>
  <c r="L111" i="8" s="1"/>
  <c r="K110" i="8"/>
  <c r="L110" i="8" s="1"/>
  <c r="K109" i="8"/>
  <c r="L109" i="8" s="1"/>
  <c r="K108" i="8"/>
  <c r="L108" i="8" s="1"/>
  <c r="K107" i="8"/>
  <c r="L107" i="8" s="1"/>
  <c r="K104" i="8"/>
  <c r="L104" i="8" s="1"/>
  <c r="K103" i="8"/>
  <c r="L103" i="8" s="1"/>
  <c r="K102" i="8"/>
  <c r="L102" i="8" s="1"/>
  <c r="K101" i="8"/>
  <c r="L101" i="8" s="1"/>
  <c r="K100" i="8"/>
  <c r="L100" i="8" s="1"/>
  <c r="K99" i="8"/>
  <c r="L99" i="8" s="1"/>
  <c r="K98" i="8"/>
  <c r="L98" i="8" s="1"/>
  <c r="K97" i="8"/>
  <c r="L97" i="8" s="1"/>
  <c r="K96" i="8"/>
  <c r="L96" i="8" s="1"/>
  <c r="K95" i="8"/>
  <c r="L95" i="8" s="1"/>
  <c r="L88" i="8"/>
  <c r="J88" i="8"/>
  <c r="L87" i="8"/>
  <c r="J87" i="8"/>
  <c r="L86" i="8"/>
  <c r="J86" i="8"/>
  <c r="L85" i="8"/>
  <c r="J85" i="8"/>
  <c r="L84" i="8"/>
  <c r="J84" i="8"/>
  <c r="L83" i="8"/>
  <c r="J83" i="8"/>
  <c r="L82" i="8"/>
  <c r="J82" i="8"/>
  <c r="L81" i="8"/>
  <c r="J81" i="8"/>
  <c r="L80" i="8"/>
  <c r="J80" i="8"/>
  <c r="L79" i="8"/>
  <c r="J79" i="8"/>
  <c r="K76" i="8"/>
  <c r="L76" i="8" s="1"/>
  <c r="K75" i="8"/>
  <c r="L75" i="8" s="1"/>
  <c r="K74" i="8"/>
  <c r="L74" i="8" s="1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4" i="8"/>
  <c r="L64" i="8" s="1"/>
  <c r="K63" i="8"/>
  <c r="L63" i="8" s="1"/>
  <c r="K62" i="8"/>
  <c r="L62" i="8" s="1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J48" i="8"/>
  <c r="J47" i="8"/>
  <c r="J46" i="8"/>
  <c r="J45" i="8"/>
  <c r="J44" i="8"/>
  <c r="J43" i="8"/>
  <c r="J42" i="8"/>
  <c r="J41" i="8"/>
  <c r="J40" i="8"/>
  <c r="J39" i="8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K15" i="8"/>
  <c r="L15" i="8" s="1"/>
  <c r="L16" i="8" l="1"/>
  <c r="E20" i="1" l="1"/>
  <c r="E19" i="1"/>
  <c r="E22" i="1" l="1"/>
  <c r="P40" i="6" l="1"/>
  <c r="N40" i="6" l="1"/>
  <c r="L40" i="6"/>
  <c r="J40" i="6"/>
  <c r="H40" i="6"/>
  <c r="F40" i="6"/>
  <c r="D40" i="6"/>
  <c r="N58" i="6"/>
  <c r="L58" i="6"/>
  <c r="Q76" i="6" l="1"/>
  <c r="P76" i="6"/>
  <c r="N76" i="6"/>
  <c r="L76" i="6"/>
  <c r="J76" i="6"/>
  <c r="H76" i="6"/>
  <c r="F76" i="6"/>
  <c r="D76" i="6"/>
  <c r="Q58" i="6"/>
  <c r="K58" i="6"/>
  <c r="J58" i="6"/>
  <c r="I58" i="6"/>
  <c r="H58" i="6"/>
  <c r="G58" i="6"/>
  <c r="F58" i="6"/>
  <c r="E58" i="6"/>
  <c r="D58" i="6"/>
  <c r="Q40" i="6"/>
  <c r="CE39" i="2" l="1"/>
  <c r="E26" i="1" s="1"/>
  <c r="J26" i="1" s="1"/>
  <c r="CF39" i="2"/>
  <c r="F26" i="1" s="1"/>
  <c r="CG39" i="2"/>
  <c r="G26" i="1" s="1"/>
  <c r="E16" i="1"/>
  <c r="J16" i="1" s="1"/>
  <c r="F16" i="1"/>
  <c r="BI39" i="2"/>
  <c r="G16" i="1" s="1"/>
  <c r="L26" i="1" l="1"/>
  <c r="M26" i="1"/>
  <c r="H26" i="1"/>
  <c r="K26" i="1" s="1"/>
  <c r="H16" i="1"/>
  <c r="K16" i="1" s="1"/>
  <c r="L16" i="1"/>
  <c r="M16" i="1"/>
  <c r="DA39" i="2" l="1"/>
  <c r="F81" i="1" s="1"/>
  <c r="DB39" i="2"/>
  <c r="G81" i="1" s="1"/>
  <c r="DC39" i="2"/>
  <c r="E82" i="1" s="1"/>
  <c r="DD39" i="2"/>
  <c r="F82" i="1" s="1"/>
  <c r="DE39" i="2"/>
  <c r="G82" i="1" s="1"/>
  <c r="DF39" i="2"/>
  <c r="DG39" i="2"/>
  <c r="F83" i="1" s="1"/>
  <c r="DH39" i="2"/>
  <c r="G83" i="1" s="1"/>
  <c r="DL39" i="2"/>
  <c r="DM39" i="2"/>
  <c r="F85" i="1" s="1"/>
  <c r="DN39" i="2"/>
  <c r="G85" i="1" s="1"/>
  <c r="DO39" i="2"/>
  <c r="DP39" i="2"/>
  <c r="F87" i="1" s="1"/>
  <c r="DQ39" i="2"/>
  <c r="G87" i="1" s="1"/>
  <c r="DR39" i="2"/>
  <c r="E88" i="1" s="1"/>
  <c r="DS39" i="2"/>
  <c r="F88" i="1" s="1"/>
  <c r="DT39" i="2"/>
  <c r="G88" i="1" s="1"/>
  <c r="DU39" i="2"/>
  <c r="E89" i="1" s="1"/>
  <c r="DV39" i="2"/>
  <c r="F89" i="1" s="1"/>
  <c r="DW39" i="2"/>
  <c r="G89" i="1" s="1"/>
  <c r="DX39" i="2"/>
  <c r="DY39" i="2"/>
  <c r="F90" i="1" s="1"/>
  <c r="DZ39" i="2"/>
  <c r="G90" i="1" s="1"/>
  <c r="EA39" i="2"/>
  <c r="EB39" i="2"/>
  <c r="F92" i="1" s="1"/>
  <c r="EC39" i="2"/>
  <c r="G92" i="1" s="1"/>
  <c r="ED39" i="2"/>
  <c r="E93" i="1" s="1"/>
  <c r="EE39" i="2"/>
  <c r="F93" i="1" s="1"/>
  <c r="EF39" i="2"/>
  <c r="G93" i="1" s="1"/>
  <c r="EG39" i="2"/>
  <c r="EH39" i="2"/>
  <c r="F94" i="1" s="1"/>
  <c r="EI39" i="2"/>
  <c r="G94" i="1" s="1"/>
  <c r="EJ39" i="2"/>
  <c r="EK39" i="2"/>
  <c r="F95" i="1" s="1"/>
  <c r="EL39" i="2"/>
  <c r="G95" i="1" s="1"/>
  <c r="EM39" i="2"/>
  <c r="EN39" i="2"/>
  <c r="F97" i="1" s="1"/>
  <c r="EO39" i="2"/>
  <c r="G97" i="1" s="1"/>
  <c r="EP39" i="2"/>
  <c r="E98" i="1" s="1"/>
  <c r="EQ39" i="2"/>
  <c r="F98" i="1" s="1"/>
  <c r="ER39" i="2"/>
  <c r="G98" i="1" s="1"/>
  <c r="ES39" i="2"/>
  <c r="E99" i="1" s="1"/>
  <c r="ET39" i="2"/>
  <c r="F99" i="1" s="1"/>
  <c r="EU39" i="2"/>
  <c r="G99" i="1" s="1"/>
  <c r="EV39" i="2"/>
  <c r="EW39" i="2"/>
  <c r="F100" i="1" s="1"/>
  <c r="EX39" i="2"/>
  <c r="G100" i="1" s="1"/>
  <c r="CZ39" i="2"/>
  <c r="E81" i="1" s="1"/>
  <c r="E92" i="1" l="1"/>
  <c r="J92" i="1" s="1"/>
  <c r="E97" i="1"/>
  <c r="M97" i="1" s="1"/>
  <c r="E87" i="1"/>
  <c r="J87" i="1" s="1"/>
  <c r="E94" i="1"/>
  <c r="L94" i="1" s="1"/>
  <c r="E83" i="1"/>
  <c r="L83" i="1" s="1"/>
  <c r="E100" i="1"/>
  <c r="J100" i="1" s="1"/>
  <c r="E95" i="1"/>
  <c r="J95" i="1" s="1"/>
  <c r="E90" i="1"/>
  <c r="J90" i="1" s="1"/>
  <c r="E85" i="1"/>
  <c r="J85" i="1" s="1"/>
  <c r="H99" i="1"/>
  <c r="H94" i="1"/>
  <c r="H83" i="1"/>
  <c r="H100" i="1"/>
  <c r="H90" i="1"/>
  <c r="H95" i="1"/>
  <c r="F96" i="1"/>
  <c r="H89" i="1"/>
  <c r="H85" i="1"/>
  <c r="G96" i="1"/>
  <c r="H97" i="1"/>
  <c r="G91" i="1"/>
  <c r="H92" i="1"/>
  <c r="G86" i="1"/>
  <c r="H87" i="1"/>
  <c r="G80" i="1"/>
  <c r="H81" i="1"/>
  <c r="H98" i="1"/>
  <c r="H93" i="1"/>
  <c r="F91" i="1"/>
  <c r="H88" i="1"/>
  <c r="F86" i="1"/>
  <c r="H82" i="1"/>
  <c r="K82" i="1" s="1"/>
  <c r="F80" i="1"/>
  <c r="J81" i="1"/>
  <c r="L81" i="1"/>
  <c r="M81" i="1"/>
  <c r="L82" i="1"/>
  <c r="M82" i="1"/>
  <c r="J82" i="1"/>
  <c r="M99" i="1"/>
  <c r="M89" i="1"/>
  <c r="L99" i="1"/>
  <c r="L89" i="1"/>
  <c r="L98" i="1"/>
  <c r="J93" i="1"/>
  <c r="M93" i="1"/>
  <c r="L93" i="1"/>
  <c r="J98" i="1"/>
  <c r="M98" i="1"/>
  <c r="J88" i="1"/>
  <c r="L88" i="1"/>
  <c r="M88" i="1"/>
  <c r="J99" i="1"/>
  <c r="J89" i="1"/>
  <c r="BL39" i="2"/>
  <c r="F17" i="1"/>
  <c r="E17" i="1"/>
  <c r="L92" i="1" l="1"/>
  <c r="M90" i="1"/>
  <c r="M92" i="1"/>
  <c r="M83" i="1"/>
  <c r="L85" i="1"/>
  <c r="L100" i="1"/>
  <c r="M100" i="1"/>
  <c r="M94" i="1"/>
  <c r="L90" i="1"/>
  <c r="M95" i="1"/>
  <c r="M87" i="1"/>
  <c r="E86" i="1"/>
  <c r="J86" i="1" s="1"/>
  <c r="M85" i="1"/>
  <c r="E96" i="1"/>
  <c r="M96" i="1" s="1"/>
  <c r="L87" i="1"/>
  <c r="L95" i="1"/>
  <c r="J83" i="1"/>
  <c r="E91" i="1"/>
  <c r="L91" i="1" s="1"/>
  <c r="L97" i="1"/>
  <c r="E80" i="1"/>
  <c r="J80" i="1" s="1"/>
  <c r="J94" i="1"/>
  <c r="J97" i="1"/>
  <c r="K81" i="1"/>
  <c r="L13" i="4" s="1"/>
  <c r="H86" i="1"/>
  <c r="H96" i="1"/>
  <c r="G101" i="1"/>
  <c r="H80" i="1"/>
  <c r="H91" i="1"/>
  <c r="F101" i="1"/>
  <c r="K95" i="1"/>
  <c r="G26" i="4"/>
  <c r="K83" i="1"/>
  <c r="G15" i="4"/>
  <c r="K85" i="1"/>
  <c r="G16" i="4"/>
  <c r="G14" i="4"/>
  <c r="K100" i="1"/>
  <c r="G31" i="4"/>
  <c r="K88" i="1"/>
  <c r="G19" i="4"/>
  <c r="K97" i="1"/>
  <c r="G28" i="4"/>
  <c r="K92" i="1"/>
  <c r="G23" i="4"/>
  <c r="K93" i="1"/>
  <c r="G24" i="4"/>
  <c r="K89" i="1"/>
  <c r="G20" i="4"/>
  <c r="K87" i="1"/>
  <c r="G18" i="4"/>
  <c r="K99" i="1"/>
  <c r="G30" i="4"/>
  <c r="K98" i="1"/>
  <c r="G29" i="4"/>
  <c r="G13" i="4"/>
  <c r="K90" i="1"/>
  <c r="G21" i="4"/>
  <c r="K94" i="1"/>
  <c r="G25" i="4"/>
  <c r="L17" i="1"/>
  <c r="G17" i="1"/>
  <c r="M17" i="1" s="1"/>
  <c r="E13" i="1"/>
  <c r="F13" i="1"/>
  <c r="G13" i="1"/>
  <c r="E14" i="1"/>
  <c r="F14" i="1"/>
  <c r="BC39" i="2"/>
  <c r="G14" i="1" s="1"/>
  <c r="E15" i="1"/>
  <c r="F15" i="1"/>
  <c r="BF39" i="2"/>
  <c r="G15" i="1" s="1"/>
  <c r="BN39" i="2"/>
  <c r="F19" i="1" s="1"/>
  <c r="BO39" i="2"/>
  <c r="G19" i="1" s="1"/>
  <c r="F20" i="1"/>
  <c r="BR39" i="2"/>
  <c r="G20" i="1" s="1"/>
  <c r="E21" i="1"/>
  <c r="E18" i="1" s="1"/>
  <c r="BT39" i="2"/>
  <c r="F21" i="1" s="1"/>
  <c r="BU39" i="2"/>
  <c r="G21" i="1" s="1"/>
  <c r="BW39" i="2"/>
  <c r="F22" i="1" s="1"/>
  <c r="BX39" i="2"/>
  <c r="G22" i="1" s="1"/>
  <c r="BY39" i="2"/>
  <c r="E24" i="1" s="1"/>
  <c r="BZ39" i="2"/>
  <c r="F24" i="1" s="1"/>
  <c r="CA39" i="2"/>
  <c r="G24" i="1" s="1"/>
  <c r="CB39" i="2"/>
  <c r="E25" i="1" s="1"/>
  <c r="CC39" i="2"/>
  <c r="F25" i="1" s="1"/>
  <c r="CD39" i="2"/>
  <c r="G25" i="1" s="1"/>
  <c r="CH39" i="2"/>
  <c r="E27" i="1" s="1"/>
  <c r="CI39" i="2"/>
  <c r="F27" i="1" s="1"/>
  <c r="CJ39" i="2"/>
  <c r="G27" i="1" s="1"/>
  <c r="CK39" i="2"/>
  <c r="E28" i="1" s="1"/>
  <c r="CL39" i="2"/>
  <c r="F28" i="1" s="1"/>
  <c r="CM39" i="2"/>
  <c r="G28" i="1" s="1"/>
  <c r="CN39" i="2"/>
  <c r="E30" i="1" s="1"/>
  <c r="CO39" i="2"/>
  <c r="F30" i="1" s="1"/>
  <c r="CP39" i="2"/>
  <c r="G30" i="1" s="1"/>
  <c r="CQ39" i="2"/>
  <c r="E31" i="1" s="1"/>
  <c r="CR39" i="2"/>
  <c r="F31" i="1" s="1"/>
  <c r="CS39" i="2"/>
  <c r="G31" i="1" s="1"/>
  <c r="CT39" i="2"/>
  <c r="E32" i="1" s="1"/>
  <c r="CU39" i="2"/>
  <c r="F32" i="1" s="1"/>
  <c r="CV39" i="2"/>
  <c r="G32" i="1" s="1"/>
  <c r="CW39" i="2"/>
  <c r="E33" i="1" s="1"/>
  <c r="CX39" i="2"/>
  <c r="F33" i="1" s="1"/>
  <c r="CY39" i="2"/>
  <c r="G33" i="1" s="1"/>
  <c r="L96" i="1" l="1"/>
  <c r="L86" i="1"/>
  <c r="J96" i="1"/>
  <c r="M86" i="1"/>
  <c r="E12" i="1"/>
  <c r="J91" i="1"/>
  <c r="M91" i="1"/>
  <c r="L80" i="1"/>
  <c r="M80" i="1"/>
  <c r="E101" i="1"/>
  <c r="L101" i="1" s="1"/>
  <c r="J18" i="1"/>
  <c r="H101" i="1"/>
  <c r="L21" i="4"/>
  <c r="L18" i="4"/>
  <c r="L28" i="4"/>
  <c r="L31" i="4"/>
  <c r="L16" i="4"/>
  <c r="L26" i="4"/>
  <c r="L25" i="4"/>
  <c r="L30" i="4"/>
  <c r="L20" i="4"/>
  <c r="L23" i="4"/>
  <c r="L15" i="4"/>
  <c r="K80" i="1"/>
  <c r="G18" i="1"/>
  <c r="L31" i="1"/>
  <c r="M32" i="1"/>
  <c r="M27" i="1"/>
  <c r="M21" i="1"/>
  <c r="M14" i="1"/>
  <c r="L32" i="1"/>
  <c r="L27" i="1"/>
  <c r="L21" i="1"/>
  <c r="L14" i="1"/>
  <c r="L19" i="4"/>
  <c r="L29" i="4"/>
  <c r="L24" i="4"/>
  <c r="L14" i="4"/>
  <c r="K86" i="1"/>
  <c r="L17" i="4" s="1"/>
  <c r="G17" i="4"/>
  <c r="K96" i="1"/>
  <c r="G27" i="4"/>
  <c r="G12" i="4"/>
  <c r="K91" i="1"/>
  <c r="G22" i="4"/>
  <c r="L25" i="1"/>
  <c r="L20" i="1"/>
  <c r="L13" i="1"/>
  <c r="M28" i="1"/>
  <c r="M22" i="1"/>
  <c r="M15" i="1"/>
  <c r="M33" i="1"/>
  <c r="L33" i="1"/>
  <c r="L28" i="1"/>
  <c r="L22" i="1"/>
  <c r="L15" i="1"/>
  <c r="M30" i="1"/>
  <c r="M24" i="1"/>
  <c r="M19" i="1"/>
  <c r="M31" i="1"/>
  <c r="L30" i="1"/>
  <c r="M25" i="1"/>
  <c r="L24" i="1"/>
  <c r="M20" i="1"/>
  <c r="L19" i="1"/>
  <c r="M13" i="1"/>
  <c r="G12" i="1"/>
  <c r="G29" i="1"/>
  <c r="J101" i="1" l="1"/>
  <c r="M101" i="1"/>
  <c r="L27" i="4"/>
  <c r="L12" i="4"/>
  <c r="L22" i="4"/>
  <c r="K101" i="1"/>
  <c r="G32" i="4"/>
  <c r="C39" i="2"/>
  <c r="F48" i="1" s="1"/>
  <c r="D39" i="2"/>
  <c r="G48" i="1" s="1"/>
  <c r="E39" i="2"/>
  <c r="E49" i="1" s="1"/>
  <c r="F39" i="2"/>
  <c r="F49" i="1" s="1"/>
  <c r="G39" i="2"/>
  <c r="G49" i="1" s="1"/>
  <c r="H39" i="2"/>
  <c r="E50" i="1" s="1"/>
  <c r="I39" i="2"/>
  <c r="F50" i="1" s="1"/>
  <c r="J39" i="2"/>
  <c r="G50" i="1" s="1"/>
  <c r="K39" i="2"/>
  <c r="E51" i="1" s="1"/>
  <c r="L39" i="2"/>
  <c r="F51" i="1" s="1"/>
  <c r="M39" i="2"/>
  <c r="N39" i="2"/>
  <c r="E53" i="1" s="1"/>
  <c r="E119" i="1" s="1"/>
  <c r="J119" i="1" s="1"/>
  <c r="O39" i="2"/>
  <c r="F53" i="1" s="1"/>
  <c r="P39" i="2"/>
  <c r="G53" i="1" s="1"/>
  <c r="Q39" i="2"/>
  <c r="E54" i="1" s="1"/>
  <c r="R39" i="2"/>
  <c r="F54" i="1" s="1"/>
  <c r="S39" i="2"/>
  <c r="G54" i="1" s="1"/>
  <c r="T39" i="2"/>
  <c r="E55" i="1" s="1"/>
  <c r="U39" i="2"/>
  <c r="F55" i="1" s="1"/>
  <c r="V39" i="2"/>
  <c r="G55" i="1" s="1"/>
  <c r="W39" i="2"/>
  <c r="E56" i="1" s="1"/>
  <c r="X39" i="2"/>
  <c r="F56" i="1" s="1"/>
  <c r="Y39" i="2"/>
  <c r="Z39" i="2"/>
  <c r="E58" i="1" s="1"/>
  <c r="E124" i="1" s="1"/>
  <c r="J124" i="1" s="1"/>
  <c r="AA39" i="2"/>
  <c r="F58" i="1" s="1"/>
  <c r="AB39" i="2"/>
  <c r="G58" i="1" s="1"/>
  <c r="AC39" i="2"/>
  <c r="E59" i="1" s="1"/>
  <c r="F59" i="1"/>
  <c r="AE39" i="2"/>
  <c r="G59" i="1" s="1"/>
  <c r="AF39" i="2"/>
  <c r="E60" i="1" s="1"/>
  <c r="AG39" i="2"/>
  <c r="F60" i="1" s="1"/>
  <c r="AH39" i="2"/>
  <c r="G60" i="1" s="1"/>
  <c r="AI39" i="2"/>
  <c r="E61" i="1" s="1"/>
  <c r="F61" i="1"/>
  <c r="AK39" i="2"/>
  <c r="AL39" i="2"/>
  <c r="E63" i="1" s="1"/>
  <c r="AM39" i="2"/>
  <c r="F63" i="1" s="1"/>
  <c r="AN39" i="2"/>
  <c r="G63" i="1" s="1"/>
  <c r="AO39" i="2"/>
  <c r="E64" i="1" s="1"/>
  <c r="AP39" i="2"/>
  <c r="F64" i="1" s="1"/>
  <c r="AQ39" i="2"/>
  <c r="G64" i="1" s="1"/>
  <c r="AR39" i="2"/>
  <c r="E65" i="1" s="1"/>
  <c r="AS39" i="2"/>
  <c r="F65" i="1" s="1"/>
  <c r="AT39" i="2"/>
  <c r="AU39" i="2"/>
  <c r="E66" i="1" s="1"/>
  <c r="AV39" i="2"/>
  <c r="F66" i="1" s="1"/>
  <c r="AW39" i="2"/>
  <c r="B39" i="2"/>
  <c r="E48" i="1" s="1"/>
  <c r="E47" i="1" l="1"/>
  <c r="E114" i="1"/>
  <c r="J114" i="1" s="1"/>
  <c r="L51" i="1"/>
  <c r="L32" i="4"/>
  <c r="L66" i="1"/>
  <c r="L56" i="1"/>
  <c r="M53" i="1"/>
  <c r="F127" i="1"/>
  <c r="L61" i="1"/>
  <c r="G124" i="1"/>
  <c r="M124" i="1" s="1"/>
  <c r="M58" i="1"/>
  <c r="F117" i="1"/>
  <c r="G114" i="1"/>
  <c r="M48" i="1"/>
  <c r="G130" i="1"/>
  <c r="M64" i="1"/>
  <c r="F124" i="1"/>
  <c r="L124" i="1" s="1"/>
  <c r="L58" i="1"/>
  <c r="G120" i="1"/>
  <c r="M54" i="1"/>
  <c r="F114" i="1"/>
  <c r="L48" i="1"/>
  <c r="F130" i="1"/>
  <c r="L64" i="1"/>
  <c r="M55" i="1"/>
  <c r="F120" i="1"/>
  <c r="L54" i="1"/>
  <c r="G116" i="1"/>
  <c r="M50" i="1"/>
  <c r="F115" i="1"/>
  <c r="L49" i="1"/>
  <c r="G129" i="1"/>
  <c r="M63" i="1"/>
  <c r="F129" i="1"/>
  <c r="L63" i="1"/>
  <c r="G125" i="1"/>
  <c r="M59" i="1"/>
  <c r="F119" i="1"/>
  <c r="L119" i="1" s="1"/>
  <c r="L53" i="1"/>
  <c r="G115" i="1"/>
  <c r="M49" i="1"/>
  <c r="G126" i="1"/>
  <c r="M60" i="1"/>
  <c r="F125" i="1"/>
  <c r="L59" i="1"/>
  <c r="F131" i="1"/>
  <c r="L65" i="1"/>
  <c r="F126" i="1"/>
  <c r="L60" i="1"/>
  <c r="F121" i="1"/>
  <c r="L55" i="1"/>
  <c r="F116" i="1"/>
  <c r="L50" i="1"/>
  <c r="J63" i="1"/>
  <c r="E129" i="1"/>
  <c r="J129" i="1" s="1"/>
  <c r="J64" i="1"/>
  <c r="E130" i="1"/>
  <c r="J130" i="1" s="1"/>
  <c r="J59" i="1"/>
  <c r="E125" i="1"/>
  <c r="J125" i="1" s="1"/>
  <c r="J54" i="1"/>
  <c r="E120" i="1"/>
  <c r="J120" i="1" s="1"/>
  <c r="J49" i="1"/>
  <c r="E115" i="1"/>
  <c r="J115" i="1" s="1"/>
  <c r="F132" i="1"/>
  <c r="J65" i="1"/>
  <c r="E131" i="1"/>
  <c r="J131" i="1" s="1"/>
  <c r="J60" i="1"/>
  <c r="E126" i="1"/>
  <c r="J126" i="1" s="1"/>
  <c r="F122" i="1"/>
  <c r="J55" i="1"/>
  <c r="E121" i="1"/>
  <c r="J121" i="1" s="1"/>
  <c r="H53" i="1"/>
  <c r="G119" i="1"/>
  <c r="M119" i="1" s="1"/>
  <c r="J50" i="1"/>
  <c r="E116" i="1"/>
  <c r="J116" i="1" s="1"/>
  <c r="H55" i="1"/>
  <c r="G121" i="1"/>
  <c r="J66" i="1"/>
  <c r="E132" i="1"/>
  <c r="J132" i="1" s="1"/>
  <c r="J61" i="1"/>
  <c r="E127" i="1"/>
  <c r="J127" i="1" s="1"/>
  <c r="J56" i="1"/>
  <c r="E122" i="1"/>
  <c r="J122" i="1" s="1"/>
  <c r="J51" i="1"/>
  <c r="E117" i="1"/>
  <c r="J117" i="1" s="1"/>
  <c r="H49" i="1"/>
  <c r="H64" i="1"/>
  <c r="G56" i="1"/>
  <c r="G51" i="1"/>
  <c r="H60" i="1"/>
  <c r="H48" i="1"/>
  <c r="G61" i="1"/>
  <c r="E62" i="1"/>
  <c r="F62" i="1"/>
  <c r="F57" i="1"/>
  <c r="F52" i="1"/>
  <c r="F47" i="1"/>
  <c r="H63" i="1"/>
  <c r="H59" i="1"/>
  <c r="G66" i="1"/>
  <c r="J48" i="1"/>
  <c r="G65" i="1"/>
  <c r="J58" i="1"/>
  <c r="E57" i="1"/>
  <c r="J53" i="1"/>
  <c r="E52" i="1"/>
  <c r="H58" i="1"/>
  <c r="H54" i="1"/>
  <c r="K54" i="1" s="1"/>
  <c r="H50" i="1"/>
  <c r="H27" i="1"/>
  <c r="H21" i="1"/>
  <c r="H13" i="1"/>
  <c r="H15" i="1"/>
  <c r="H30" i="1"/>
  <c r="H24" i="1"/>
  <c r="H19" i="1"/>
  <c r="H32" i="1"/>
  <c r="H33" i="1"/>
  <c r="H28" i="1"/>
  <c r="H22" i="1"/>
  <c r="H17" i="1"/>
  <c r="H25" i="1"/>
  <c r="H20" i="1"/>
  <c r="H14" i="1"/>
  <c r="G23" i="1"/>
  <c r="J31" i="1"/>
  <c r="E23" i="1"/>
  <c r="J25" i="1"/>
  <c r="J32" i="1"/>
  <c r="J27" i="1"/>
  <c r="J21" i="1"/>
  <c r="J15" i="1"/>
  <c r="M12" i="1"/>
  <c r="J14" i="1"/>
  <c r="J33" i="1"/>
  <c r="J28" i="1"/>
  <c r="F23" i="1"/>
  <c r="J22" i="1"/>
  <c r="J17" i="1"/>
  <c r="F12" i="1"/>
  <c r="J20" i="1"/>
  <c r="J13" i="1"/>
  <c r="F29" i="1"/>
  <c r="E29" i="1"/>
  <c r="J30" i="1"/>
  <c r="J24" i="1"/>
  <c r="F18" i="1"/>
  <c r="J19" i="1"/>
  <c r="M18" i="1"/>
  <c r="L114" i="1" l="1"/>
  <c r="M114" i="1"/>
  <c r="F34" i="1"/>
  <c r="K17" i="1"/>
  <c r="K16" i="4" s="1"/>
  <c r="K13" i="1"/>
  <c r="K14" i="1"/>
  <c r="K14" i="4" s="1"/>
  <c r="H129" i="1"/>
  <c r="K129" i="1" s="1"/>
  <c r="H115" i="1"/>
  <c r="M121" i="1"/>
  <c r="L52" i="1"/>
  <c r="K28" i="1"/>
  <c r="F26" i="4"/>
  <c r="K58" i="1"/>
  <c r="E23" i="4"/>
  <c r="K31" i="1"/>
  <c r="F29" i="4"/>
  <c r="K33" i="1"/>
  <c r="F31" i="4"/>
  <c r="K30" i="1"/>
  <c r="F28" i="4"/>
  <c r="K27" i="1"/>
  <c r="F25" i="4"/>
  <c r="K59" i="1"/>
  <c r="E24" i="4"/>
  <c r="K48" i="1"/>
  <c r="E13" i="4"/>
  <c r="K64" i="1"/>
  <c r="E29" i="4"/>
  <c r="K55" i="1"/>
  <c r="E20" i="4"/>
  <c r="K53" i="1"/>
  <c r="E18" i="4"/>
  <c r="K24" i="1"/>
  <c r="F23" i="4"/>
  <c r="F14" i="4"/>
  <c r="F16" i="4"/>
  <c r="K32" i="1"/>
  <c r="F30" i="4"/>
  <c r="K15" i="1"/>
  <c r="F15" i="4"/>
  <c r="K50" i="1"/>
  <c r="E15" i="4"/>
  <c r="K63" i="1"/>
  <c r="E28" i="4"/>
  <c r="K60" i="1"/>
  <c r="E25" i="4"/>
  <c r="K49" i="1"/>
  <c r="E14" i="4"/>
  <c r="K25" i="1"/>
  <c r="F24" i="4"/>
  <c r="K21" i="1"/>
  <c r="F20" i="4"/>
  <c r="K20" i="1"/>
  <c r="F19" i="4"/>
  <c r="K22" i="1"/>
  <c r="F21" i="4"/>
  <c r="K19" i="1"/>
  <c r="F18" i="4"/>
  <c r="F13" i="4"/>
  <c r="E19" i="4"/>
  <c r="L130" i="1"/>
  <c r="M120" i="1"/>
  <c r="M130" i="1"/>
  <c r="L127" i="1"/>
  <c r="L117" i="1"/>
  <c r="L122" i="1"/>
  <c r="L121" i="1"/>
  <c r="L131" i="1"/>
  <c r="M126" i="1"/>
  <c r="L129" i="1"/>
  <c r="L115" i="1"/>
  <c r="L120" i="1"/>
  <c r="L12" i="1"/>
  <c r="E113" i="1"/>
  <c r="J113" i="1" s="1"/>
  <c r="L62" i="1"/>
  <c r="H120" i="1"/>
  <c r="L18" i="1"/>
  <c r="L132" i="1"/>
  <c r="L116" i="1"/>
  <c r="L126" i="1"/>
  <c r="L125" i="1"/>
  <c r="M115" i="1"/>
  <c r="M125" i="1"/>
  <c r="M129" i="1"/>
  <c r="M116" i="1"/>
  <c r="H121" i="1"/>
  <c r="K121" i="1" s="1"/>
  <c r="H119" i="1"/>
  <c r="K119" i="1" s="1"/>
  <c r="H114" i="1"/>
  <c r="K114" i="1" s="1"/>
  <c r="H124" i="1"/>
  <c r="K124" i="1" s="1"/>
  <c r="H116" i="1"/>
  <c r="K116" i="1" s="1"/>
  <c r="H130" i="1"/>
  <c r="H125" i="1"/>
  <c r="H126" i="1"/>
  <c r="K126" i="1" s="1"/>
  <c r="J29" i="1"/>
  <c r="M29" i="1"/>
  <c r="L29" i="1"/>
  <c r="L47" i="1"/>
  <c r="G117" i="1"/>
  <c r="M117" i="1" s="1"/>
  <c r="M51" i="1"/>
  <c r="G132" i="1"/>
  <c r="M132" i="1" s="1"/>
  <c r="M66" i="1"/>
  <c r="G127" i="1"/>
  <c r="M127" i="1" s="1"/>
  <c r="M61" i="1"/>
  <c r="G122" i="1"/>
  <c r="M122" i="1" s="1"/>
  <c r="M56" i="1"/>
  <c r="L23" i="1"/>
  <c r="M23" i="1"/>
  <c r="G131" i="1"/>
  <c r="M131" i="1" s="1"/>
  <c r="M65" i="1"/>
  <c r="L57" i="1"/>
  <c r="G52" i="1"/>
  <c r="J47" i="1"/>
  <c r="F118" i="1"/>
  <c r="F123" i="1"/>
  <c r="J52" i="1"/>
  <c r="E118" i="1"/>
  <c r="J118" i="1" s="1"/>
  <c r="J57" i="1"/>
  <c r="E123" i="1"/>
  <c r="J123" i="1" s="1"/>
  <c r="F113" i="1"/>
  <c r="J62" i="1"/>
  <c r="E128" i="1"/>
  <c r="J128" i="1" s="1"/>
  <c r="F128" i="1"/>
  <c r="E67" i="1"/>
  <c r="J67" i="1" s="1"/>
  <c r="H51" i="1"/>
  <c r="H61" i="1"/>
  <c r="G57" i="1"/>
  <c r="H65" i="1"/>
  <c r="G62" i="1"/>
  <c r="H56" i="1"/>
  <c r="G47" i="1"/>
  <c r="H66" i="1"/>
  <c r="F67" i="1"/>
  <c r="H18" i="1"/>
  <c r="K18" i="1" s="1"/>
  <c r="G34" i="1"/>
  <c r="H12" i="1"/>
  <c r="H23" i="1"/>
  <c r="H29" i="1"/>
  <c r="J23" i="1"/>
  <c r="J12" i="1"/>
  <c r="E34" i="1"/>
  <c r="J34" i="1" s="1"/>
  <c r="H34" i="1" l="1"/>
  <c r="K34" i="1" s="1"/>
  <c r="H18" i="4"/>
  <c r="K18" i="4"/>
  <c r="K19" i="4"/>
  <c r="K24" i="4"/>
  <c r="J25" i="4"/>
  <c r="J15" i="4"/>
  <c r="K30" i="4"/>
  <c r="J18" i="4"/>
  <c r="J29" i="4"/>
  <c r="K28" i="4"/>
  <c r="K29" i="4"/>
  <c r="K26" i="4"/>
  <c r="K13" i="4"/>
  <c r="K21" i="4"/>
  <c r="K20" i="4"/>
  <c r="J28" i="4"/>
  <c r="K15" i="4"/>
  <c r="K23" i="4"/>
  <c r="J20" i="4"/>
  <c r="J13" i="4"/>
  <c r="K25" i="4"/>
  <c r="K31" i="4"/>
  <c r="J23" i="4"/>
  <c r="H13" i="4"/>
  <c r="H20" i="4"/>
  <c r="H122" i="1"/>
  <c r="K122" i="1" s="1"/>
  <c r="H132" i="1"/>
  <c r="K132" i="1" s="1"/>
  <c r="L113" i="1"/>
  <c r="K115" i="1"/>
  <c r="H24" i="4"/>
  <c r="K125" i="1"/>
  <c r="J14" i="4"/>
  <c r="M14" i="4" s="1"/>
  <c r="K130" i="1"/>
  <c r="K120" i="1"/>
  <c r="J19" i="4"/>
  <c r="J24" i="4"/>
  <c r="H23" i="4"/>
  <c r="H25" i="4"/>
  <c r="K17" i="4"/>
  <c r="F17" i="4"/>
  <c r="K61" i="1"/>
  <c r="E26" i="4"/>
  <c r="H26" i="4" s="1"/>
  <c r="M20" i="4"/>
  <c r="K29" i="1"/>
  <c r="F27" i="4"/>
  <c r="K56" i="1"/>
  <c r="E21" i="4"/>
  <c r="H21" i="4" s="1"/>
  <c r="K23" i="1"/>
  <c r="F22" i="4"/>
  <c r="K51" i="1"/>
  <c r="E16" i="4"/>
  <c r="H16" i="4" s="1"/>
  <c r="H19" i="4"/>
  <c r="H15" i="4"/>
  <c r="H14" i="4"/>
  <c r="H28" i="4"/>
  <c r="H29" i="4"/>
  <c r="K12" i="1"/>
  <c r="F12" i="4"/>
  <c r="K66" i="1"/>
  <c r="E31" i="4"/>
  <c r="H31" i="4" s="1"/>
  <c r="K65" i="1"/>
  <c r="E30" i="4"/>
  <c r="H30" i="4" s="1"/>
  <c r="L118" i="1"/>
  <c r="L128" i="1"/>
  <c r="L123" i="1"/>
  <c r="H127" i="1"/>
  <c r="K127" i="1" s="1"/>
  <c r="H131" i="1"/>
  <c r="K131" i="1" s="1"/>
  <c r="H117" i="1"/>
  <c r="K117" i="1" s="1"/>
  <c r="L67" i="1"/>
  <c r="G128" i="1"/>
  <c r="M128" i="1" s="1"/>
  <c r="M62" i="1"/>
  <c r="G118" i="1"/>
  <c r="M118" i="1" s="1"/>
  <c r="M52" i="1"/>
  <c r="L34" i="1"/>
  <c r="M34" i="1"/>
  <c r="G113" i="1"/>
  <c r="M113" i="1" s="1"/>
  <c r="M47" i="1"/>
  <c r="G123" i="1"/>
  <c r="M123" i="1" s="1"/>
  <c r="M57" i="1"/>
  <c r="H52" i="1"/>
  <c r="F133" i="1"/>
  <c r="E133" i="1"/>
  <c r="J133" i="1" s="1"/>
  <c r="G67" i="1"/>
  <c r="H47" i="1"/>
  <c r="H62" i="1"/>
  <c r="H57" i="1"/>
  <c r="M24" i="4" l="1"/>
  <c r="M18" i="4"/>
  <c r="M28" i="4"/>
  <c r="M15" i="4"/>
  <c r="M23" i="4"/>
  <c r="M13" i="4"/>
  <c r="M29" i="4"/>
  <c r="M25" i="4"/>
  <c r="J26" i="4"/>
  <c r="M26" i="4" s="1"/>
  <c r="J16" i="4"/>
  <c r="M16" i="4" s="1"/>
  <c r="J21" i="4"/>
  <c r="M21" i="4" s="1"/>
  <c r="J31" i="4"/>
  <c r="M31" i="4" s="1"/>
  <c r="J30" i="4"/>
  <c r="M30" i="4" s="1"/>
  <c r="M19" i="4"/>
  <c r="K12" i="4"/>
  <c r="K22" i="4"/>
  <c r="K27" i="4"/>
  <c r="K52" i="1"/>
  <c r="E17" i="4"/>
  <c r="H17" i="4" s="1"/>
  <c r="H113" i="1"/>
  <c r="K113" i="1" s="1"/>
  <c r="K47" i="1"/>
  <c r="E12" i="4"/>
  <c r="H123" i="1"/>
  <c r="K123" i="1" s="1"/>
  <c r="K57" i="1"/>
  <c r="E22" i="4"/>
  <c r="H22" i="4" s="1"/>
  <c r="K62" i="1"/>
  <c r="E27" i="4"/>
  <c r="H27" i="4" s="1"/>
  <c r="F32" i="4"/>
  <c r="L133" i="1"/>
  <c r="H128" i="1"/>
  <c r="K128" i="1" s="1"/>
  <c r="H118" i="1"/>
  <c r="K118" i="1" s="1"/>
  <c r="G133" i="1"/>
  <c r="M133" i="1" s="1"/>
  <c r="M67" i="1"/>
  <c r="H67" i="1"/>
  <c r="H12" i="4" l="1"/>
  <c r="J27" i="4"/>
  <c r="M27" i="4" s="1"/>
  <c r="J17" i="4"/>
  <c r="M17" i="4" s="1"/>
  <c r="J12" i="4"/>
  <c r="M12" i="4" s="1"/>
  <c r="J22" i="4"/>
  <c r="M22" i="4" s="1"/>
  <c r="K32" i="4"/>
  <c r="K67" i="1"/>
  <c r="E32" i="4"/>
  <c r="H32" i="4" s="1"/>
  <c r="H133" i="1"/>
  <c r="K133" i="1" s="1"/>
  <c r="J32" i="4" l="1"/>
  <c r="M32" i="4" s="1"/>
</calcChain>
</file>

<file path=xl/sharedStrings.xml><?xml version="1.0" encoding="utf-8"?>
<sst xmlns="http://schemas.openxmlformats.org/spreadsheetml/2006/main" count="2755" uniqueCount="741">
  <si>
    <t xml:space="preserve"> </t>
  </si>
  <si>
    <t>DEPARTAMENTO</t>
  </si>
  <si>
    <t>PADARIA</t>
  </si>
  <si>
    <t>SAZONAIS</t>
  </si>
  <si>
    <t>AÇOUGUE</t>
  </si>
  <si>
    <t>AVES</t>
  </si>
  <si>
    <t>BOVINOS</t>
  </si>
  <si>
    <t>SUINOS</t>
  </si>
  <si>
    <t>FLV</t>
  </si>
  <si>
    <t>LINGUIÇA/SALSICHAS</t>
  </si>
  <si>
    <t>ALHO/BATATA/CEBOLA/OVOS</t>
  </si>
  <si>
    <t>FRUTAS</t>
  </si>
  <si>
    <t>LEGUMES</t>
  </si>
  <si>
    <t>VERDURAS</t>
  </si>
  <si>
    <t>FRIOS E LATICINIOS</t>
  </si>
  <si>
    <t>BACON/SALSICHA/CALABRESA</t>
  </si>
  <si>
    <t>FRIOS E FATIADOS</t>
  </si>
  <si>
    <t>PIZZAS CASEIRAS</t>
  </si>
  <si>
    <t>QUEIJOS</t>
  </si>
  <si>
    <t>CONFEITARIA</t>
  </si>
  <si>
    <t>PANIFICAÇÃO</t>
  </si>
  <si>
    <t>SALGADOS</t>
  </si>
  <si>
    <t>TOTAL</t>
  </si>
  <si>
    <t>FATURAMENTO</t>
  </si>
  <si>
    <t>PERDA DIARIA</t>
  </si>
  <si>
    <t>PERDA TOTAL</t>
  </si>
  <si>
    <t>% INIDICE</t>
  </si>
  <si>
    <t>%ATINGIDO</t>
  </si>
  <si>
    <t>PERDA IVENTARIO</t>
  </si>
  <si>
    <t>% PERDA VISIVEL</t>
  </si>
  <si>
    <t>% PERDA INIVISIVEL</t>
  </si>
  <si>
    <t>PERDA INVENTARIO</t>
  </si>
  <si>
    <t>BOVINO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</si>
  <si>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</si>
  <si>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</si>
  <si>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</si>
  <si>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</si>
  <si>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</si>
  <si>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</si>
  <si>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</si>
  <si>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</si>
  <si>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</si>
  <si>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</si>
  <si>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</si>
  <si>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</si>
  <si>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</si>
  <si>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FATURAMENTO2</t>
  </si>
  <si>
    <t>PERDA DIARIA3</t>
  </si>
  <si>
    <t>PERDA INVENTARIO4</t>
  </si>
  <si>
    <t>FATURAMENTO5</t>
  </si>
  <si>
    <t>PERDA DIARIA6</t>
  </si>
  <si>
    <t>PERDA INVENTARIO7</t>
  </si>
  <si>
    <t>FATURAMENTO8</t>
  </si>
  <si>
    <t>PERDA DIARIA9</t>
  </si>
  <si>
    <t>PERDA INVENTARIO10</t>
  </si>
  <si>
    <t>FATURAMENTO11</t>
  </si>
  <si>
    <t>PERDA DIARIA12</t>
  </si>
  <si>
    <t>PERDA INVENTARIO13</t>
  </si>
  <si>
    <t>FATURAMENTO14</t>
  </si>
  <si>
    <t>PERDA DIARIA15</t>
  </si>
  <si>
    <t>PERDA INVENTARIO16</t>
  </si>
  <si>
    <t>FATURAMENTO17</t>
  </si>
  <si>
    <t>PERDA DIARIA18</t>
  </si>
  <si>
    <t>PERDA INVENTARIO19</t>
  </si>
  <si>
    <t>FATURAMENTO20</t>
  </si>
  <si>
    <t>PERDA DIARIA21</t>
  </si>
  <si>
    <t>PERDA INVENTARIO22</t>
  </si>
  <si>
    <t>FATURAMENTO23</t>
  </si>
  <si>
    <t>PERDA DIARIA24</t>
  </si>
  <si>
    <t>PERDA INVENTARIO25</t>
  </si>
  <si>
    <t>FATURAMENTO26</t>
  </si>
  <si>
    <t>PERDA DIARIA27</t>
  </si>
  <si>
    <t>PERDA INVENTARIO28</t>
  </si>
  <si>
    <t>FATURAMENTO29</t>
  </si>
  <si>
    <t>PERDA DIARIA30</t>
  </si>
  <si>
    <t>PERDA INVENTARIO31</t>
  </si>
  <si>
    <t>FATURAMENTO32</t>
  </si>
  <si>
    <t>PERDA DIARIA33</t>
  </si>
  <si>
    <t>PERDA INVENTARIO34</t>
  </si>
  <si>
    <t>FATURAMENTO35</t>
  </si>
  <si>
    <t>PERDA DIARIA36</t>
  </si>
  <si>
    <t>PERDA INVENTARIO37</t>
  </si>
  <si>
    <t>FATURAMENTO38</t>
  </si>
  <si>
    <t>PERDA DIARIA39</t>
  </si>
  <si>
    <t>PERDA INVENTARIO40</t>
  </si>
  <si>
    <t>FATURAMENTO41</t>
  </si>
  <si>
    <t>PERDA DIARIA42</t>
  </si>
  <si>
    <t>PERDA INVENTARIO43</t>
  </si>
  <si>
    <t>FATURAMENTO44</t>
  </si>
  <si>
    <t>PERDA DIARIA45</t>
  </si>
  <si>
    <t>PERDA INVENTARIO46</t>
  </si>
  <si>
    <t>Total</t>
  </si>
  <si>
    <t>PERDA DE IVENTARIO</t>
  </si>
  <si>
    <t xml:space="preserve">METAS </t>
  </si>
  <si>
    <t>LOJA 03</t>
  </si>
  <si>
    <t>LOJA 02</t>
  </si>
  <si>
    <t>FATURAMENTO3</t>
  </si>
  <si>
    <t>PERDA DIARIA4</t>
  </si>
  <si>
    <t>PERDA INVENTARIO5</t>
  </si>
  <si>
    <t>FATURAMENTO27</t>
  </si>
  <si>
    <t>PERDA DIARIA38</t>
  </si>
  <si>
    <t>PERDA INVENTARIO49</t>
  </si>
  <si>
    <t>FATURAMENTO510</t>
  </si>
  <si>
    <t>PERDA DIARIA611</t>
  </si>
  <si>
    <t>PERDA INVENTARIO712</t>
  </si>
  <si>
    <t>FATURAMENTO813</t>
  </si>
  <si>
    <t>PERDA DIARIA914</t>
  </si>
  <si>
    <t>PERDA INVENTARIO1015</t>
  </si>
  <si>
    <t>FATURAMENTO1116</t>
  </si>
  <si>
    <t>PERDA DIARIA1217</t>
  </si>
  <si>
    <t>PERDA INVENTARIO1318</t>
  </si>
  <si>
    <t>FATURAMENTO1419</t>
  </si>
  <si>
    <t>PERDA DIARIA1520</t>
  </si>
  <si>
    <t>PERDA INVENTARIO1621</t>
  </si>
  <si>
    <t>FATURAMENTO1722</t>
  </si>
  <si>
    <t>PERDA DIARIA1823</t>
  </si>
  <si>
    <t>PERDA INVENTARIO1924</t>
  </si>
  <si>
    <t>FATURAMENTO2025</t>
  </si>
  <si>
    <t>PERDA DIARIA2126</t>
  </si>
  <si>
    <t>PERDA INVENTARIO2227</t>
  </si>
  <si>
    <t>FATURAMENTO2328</t>
  </si>
  <si>
    <t>PERDA DIARIA2429</t>
  </si>
  <si>
    <t>PERDA INVENTARIO2530</t>
  </si>
  <si>
    <t>FATURAMENTO2631</t>
  </si>
  <si>
    <t>PERDA DIARIA2732</t>
  </si>
  <si>
    <t>PERDA INVENTARIO2833</t>
  </si>
  <si>
    <t>FATURAMENTO2934</t>
  </si>
  <si>
    <t>PERDA DIARIA3035</t>
  </si>
  <si>
    <t>PERDA INVENTARIO3136</t>
  </si>
  <si>
    <t>FATURAMENTO3237</t>
  </si>
  <si>
    <t>PERDA DIARIA3338</t>
  </si>
  <si>
    <t>PERDA INVENTARIO3439</t>
  </si>
  <si>
    <t>FATURAMENTO3540</t>
  </si>
  <si>
    <t>PERDA DIARIA3641</t>
  </si>
  <si>
    <t>PERDA INVENTARIO3742</t>
  </si>
  <si>
    <t>FATURAMENTO3843</t>
  </si>
  <si>
    <t>PERDA DIARIA3944</t>
  </si>
  <si>
    <t>PERDA INVENTARIO4045</t>
  </si>
  <si>
    <t>FATURAMENTO4146</t>
  </si>
  <si>
    <t>PERDA DIARIA4247</t>
  </si>
  <si>
    <t>PERDA INVENTARIO4348</t>
  </si>
  <si>
    <t>FATURAMENTO4449</t>
  </si>
  <si>
    <t>PERDA DIARIA4550</t>
  </si>
  <si>
    <t>PERDA INVENTARIO4651</t>
  </si>
  <si>
    <t>AÇOGUE</t>
  </si>
  <si>
    <t>LOJA 04</t>
  </si>
  <si>
    <t>FATURAMENTO4</t>
  </si>
  <si>
    <t>PERDA DIARIA5</t>
  </si>
  <si>
    <t>PERDA INVENTARIO6</t>
  </si>
  <si>
    <t>FATURAMENTO28</t>
  </si>
  <si>
    <t>PERDA DIARIA310</t>
  </si>
  <si>
    <t>PERDA INVENTARIO411</t>
  </si>
  <si>
    <t>FATURAMENTO512</t>
  </si>
  <si>
    <t>PERDA DIARIA613</t>
  </si>
  <si>
    <t>PERDA INVENTARIO714</t>
  </si>
  <si>
    <t>FATURAMENTO815</t>
  </si>
  <si>
    <t>PERDA DIARIA916</t>
  </si>
  <si>
    <t>PERDA INVENTARIO1017</t>
  </si>
  <si>
    <t>FATURAMENTO1118</t>
  </si>
  <si>
    <t>PERDA DIARIA1219</t>
  </si>
  <si>
    <t>PERDA INVENTARIO1320</t>
  </si>
  <si>
    <t>FATURAMENTO1421</t>
  </si>
  <si>
    <t>PERDA DIARIA1522</t>
  </si>
  <si>
    <t>PERDA INVENTARIO1623</t>
  </si>
  <si>
    <t>FATURAMENTO1724</t>
  </si>
  <si>
    <t>PERDA DIARIA1825</t>
  </si>
  <si>
    <t>PERDA INVENTARIO1926</t>
  </si>
  <si>
    <t>FATURAMENTO2027</t>
  </si>
  <si>
    <t>PERDA DIARIA2128</t>
  </si>
  <si>
    <t>PERDA INVENTARIO2229</t>
  </si>
  <si>
    <t>FATURAMENTO2330</t>
  </si>
  <si>
    <t>PERDA DIARIA2431</t>
  </si>
  <si>
    <t>PERDA INVENTARIO2532</t>
  </si>
  <si>
    <t>FATURAMENTO2633</t>
  </si>
  <si>
    <t>PERDA DIARIA2734</t>
  </si>
  <si>
    <t>PERDA INVENTARIO2835</t>
  </si>
  <si>
    <t>FATURAMENTO2936</t>
  </si>
  <si>
    <t>PERDA DIARIA3037</t>
  </si>
  <si>
    <t>PERDA INVENTARIO3138</t>
  </si>
  <si>
    <t>FATURAMENTO3239</t>
  </si>
  <si>
    <t>PERDA DIARIA3340</t>
  </si>
  <si>
    <t>PERDA INVENTARIO3441</t>
  </si>
  <si>
    <t>FATURAMENTO3542</t>
  </si>
  <si>
    <t>PERDA DIARIA3643</t>
  </si>
  <si>
    <t>PERDA INVENTARIO3744</t>
  </si>
  <si>
    <t>FATURAMENTO3845</t>
  </si>
  <si>
    <t>PERDA DIARIA3946</t>
  </si>
  <si>
    <t>PERDA INVENTARIO4047</t>
  </si>
  <si>
    <t>FATURAMENTO4148</t>
  </si>
  <si>
    <t>PERDA DIARIA4249</t>
  </si>
  <si>
    <t>PERDA INVENTARIO4350</t>
  </si>
  <si>
    <t>FATURAMENTO4451</t>
  </si>
  <si>
    <t>PERDA DIARIA4552</t>
  </si>
  <si>
    <t>PERDA INVENTARIO4653</t>
  </si>
  <si>
    <t>METAS</t>
  </si>
  <si>
    <t>REDE</t>
  </si>
  <si>
    <t>REALIZADO PERDAS R$</t>
  </si>
  <si>
    <t>REALIZADO PERDAS %</t>
  </si>
  <si>
    <t>PERECIVEIS</t>
  </si>
  <si>
    <t>OVINOS</t>
  </si>
  <si>
    <t>FATURAMENTO6</t>
  </si>
  <si>
    <t>PERDA DIARIA2</t>
  </si>
  <si>
    <t>DOCE/SALGADO</t>
  </si>
  <si>
    <t>FRIOS</t>
  </si>
  <si>
    <t>FATURAMENTO7</t>
  </si>
  <si>
    <t>PERDA DIARIA7</t>
  </si>
  <si>
    <t>PERDA DE IVENTARIO2</t>
  </si>
  <si>
    <t xml:space="preserve">INDICE % </t>
  </si>
  <si>
    <t>MERCEARIA SECA DE ALTO GIRO</t>
  </si>
  <si>
    <t>MERCEARIA</t>
  </si>
  <si>
    <t>ACOUGUE</t>
  </si>
  <si>
    <t>F.L.V.</t>
  </si>
  <si>
    <t>FRIOS/LATICINIOS A GRANEL</t>
  </si>
  <si>
    <t>P.A.S.</t>
  </si>
  <si>
    <t>H.P.L.</t>
  </si>
  <si>
    <t>BAZAR</t>
  </si>
  <si>
    <t xml:space="preserve">      TOTAL</t>
  </si>
  <si>
    <t>REALZ.</t>
  </si>
  <si>
    <t>REALZ.%</t>
  </si>
  <si>
    <t>% INDICE</t>
  </si>
  <si>
    <t>-</t>
  </si>
  <si>
    <t>FRIOS E LACTCINIOS</t>
  </si>
  <si>
    <t>AS 10 MAIORES PERDAS</t>
  </si>
  <si>
    <t>NOMES</t>
  </si>
  <si>
    <t>QTDE</t>
  </si>
  <si>
    <t>VALOR CUSTO</t>
  </si>
  <si>
    <t>VL RESULTADO</t>
  </si>
  <si>
    <t>VL %</t>
  </si>
  <si>
    <t>Bisteca Lombo Kg</t>
  </si>
  <si>
    <t>Costela Bovina P.A.Kg</t>
  </si>
  <si>
    <t>Coxinha Da Asa Frango Cong.Kg</t>
  </si>
  <si>
    <t>T Bone Angus Kg</t>
  </si>
  <si>
    <t>File Peito Frango Cong.Kg</t>
  </si>
  <si>
    <t>Frango Inteiro Cong.Kg</t>
  </si>
  <si>
    <t>Ling.Perola Apimentada Kg</t>
  </si>
  <si>
    <t>Alcatra C/Maminha Kg</t>
  </si>
  <si>
    <t>Bisteca Contra Reserva Kg</t>
  </si>
  <si>
    <t>AS 10 MAIORES SOBRAS</t>
  </si>
  <si>
    <t>Paleta Reserva Kg</t>
  </si>
  <si>
    <t>Toucinho Suino Kg</t>
  </si>
  <si>
    <t>Pernil Suino C/Pele Kg</t>
  </si>
  <si>
    <t>Acem Reserva Kg</t>
  </si>
  <si>
    <t>Bisteca Da Copa Kg</t>
  </si>
  <si>
    <t>Coxao Mole Reserva Kg</t>
  </si>
  <si>
    <t>Costelinha Suina Kg</t>
  </si>
  <si>
    <t>Lombo Suino Kg</t>
  </si>
  <si>
    <t>AS 10 MAIORES PERDAS DIARIAS</t>
  </si>
  <si>
    <t>PALETA RESERVA KG</t>
  </si>
  <si>
    <t>COXAO MOLE RESERVA KG</t>
  </si>
  <si>
    <t>MUSCULO RESERVA KG</t>
  </si>
  <si>
    <t>COXAO DURO RESERVA KG</t>
  </si>
  <si>
    <t>ACEM RESERVA KG</t>
  </si>
  <si>
    <t>FRANGO INTEIRO CONG.KG</t>
  </si>
  <si>
    <t>BANHA SUINA KG</t>
  </si>
  <si>
    <t>TOUCINHO SUINO KG</t>
  </si>
  <si>
    <t>VENDAS</t>
  </si>
  <si>
    <t>% PERDA SOBRE VENDA</t>
  </si>
  <si>
    <t xml:space="preserve">VALOR </t>
  </si>
  <si>
    <t>Cebola Kg</t>
  </si>
  <si>
    <t>Banana Prata Kg</t>
  </si>
  <si>
    <t>Morango 250g</t>
  </si>
  <si>
    <t>Laranja Pera Kg</t>
  </si>
  <si>
    <t>Maca Argentina Kg</t>
  </si>
  <si>
    <t>Rucula Hidroponica Un</t>
  </si>
  <si>
    <t>Laranja Imp.Bahia Kg</t>
  </si>
  <si>
    <t>Repolho Verde Kg</t>
  </si>
  <si>
    <t>Batata Doce Roxa Kg</t>
  </si>
  <si>
    <t>Couve Un</t>
  </si>
  <si>
    <t>Batata Kg</t>
  </si>
  <si>
    <t>MEXERICA MURCOTE KG</t>
  </si>
  <si>
    <t>TOMATE EXTRA KG</t>
  </si>
  <si>
    <t>MORANGO 250G</t>
  </si>
  <si>
    <t>MACA FUJI KG</t>
  </si>
  <si>
    <t>MELANCIA KG</t>
  </si>
  <si>
    <t>MAMAO PAPAYA KG</t>
  </si>
  <si>
    <t>MACA GALA KG</t>
  </si>
  <si>
    <t>MANGA TOMMY KG</t>
  </si>
  <si>
    <t>MANGA PALMER KG</t>
  </si>
  <si>
    <t>VENDAS QTDE</t>
  </si>
  <si>
    <t>% SOBRE A QTDE</t>
  </si>
  <si>
    <t>Bacon Sadia Def.Kg</t>
  </si>
  <si>
    <t>Presunto Seara Kg</t>
  </si>
  <si>
    <t>Bacon Seara Kg</t>
  </si>
  <si>
    <t>Qjo.Itailac Fresco Kg</t>
  </si>
  <si>
    <t>Salame Sadia Italiano Kg</t>
  </si>
  <si>
    <t>Qjo.Frimesa Coalho Zero Lactose Kg</t>
  </si>
  <si>
    <t>Qjo.Itailac Mussarela Kg</t>
  </si>
  <si>
    <t>Bacon Perdigao Def.Kg</t>
  </si>
  <si>
    <t>Ling.Calabresa Frimesa Fat.Kg</t>
  </si>
  <si>
    <t>Qjo.Kinobresa Mussar.Kg</t>
  </si>
  <si>
    <t>Pizza Casa Baiana 400g</t>
  </si>
  <si>
    <t>Alho Granel Kg</t>
  </si>
  <si>
    <t>Tomate Extra Kg</t>
  </si>
  <si>
    <t>Laranja Lima Kg</t>
  </si>
  <si>
    <t>Maca Fuji Kg</t>
  </si>
  <si>
    <t>Laranja Bahia Kg</t>
  </si>
  <si>
    <t>Banana Nanica Kg</t>
  </si>
  <si>
    <t>Couve Picada 200g</t>
  </si>
  <si>
    <t>Cheiro Verde Un</t>
  </si>
  <si>
    <t>Ovos Ovovida Extra Bco.C/12 Un</t>
  </si>
  <si>
    <t>Uva Niagara Kg</t>
  </si>
  <si>
    <t>Alho Grupo Freitas 500g</t>
  </si>
  <si>
    <t>LIMAO TAHITI KG</t>
  </si>
  <si>
    <t>ABOBRINHA CAIPIRA KG</t>
  </si>
  <si>
    <t>LARANJA PERA KG</t>
  </si>
  <si>
    <t>Maminha Friboi Kg</t>
  </si>
  <si>
    <t>As Kit P/Feijoada Kg</t>
  </si>
  <si>
    <t>Ponta Peito Maturatta Kg</t>
  </si>
  <si>
    <t>Picanha Ao Ponto  Kg</t>
  </si>
  <si>
    <t>Ling.Sadia Toscana Kg</t>
  </si>
  <si>
    <t>Ling.Perola Suina Fina Kg</t>
  </si>
  <si>
    <t>Porco Caipira Da Casa Kg</t>
  </si>
  <si>
    <t>Maminha Reserva Kg</t>
  </si>
  <si>
    <t>ALCATRA MIOLO RESERVA KG</t>
  </si>
  <si>
    <t>PONTA PEITO RESERVA KG</t>
  </si>
  <si>
    <t>PRESUNTO SADIA S/CAPA KG</t>
  </si>
  <si>
    <t>PRESUNTO PERDIGAO KG</t>
  </si>
  <si>
    <t>PEITO PERU SADIA KG</t>
  </si>
  <si>
    <t>QJO.ITAILAC MUSSARELA KG</t>
  </si>
  <si>
    <t>PIZZA CASA LOMBOKG</t>
  </si>
  <si>
    <t>QJO.FRIMEZA AZUL FRAC.KG</t>
  </si>
  <si>
    <t>LING.CALABRESA PERDIGAO KG</t>
  </si>
  <si>
    <t>PRESUNTO FRIMESA KG</t>
  </si>
  <si>
    <t>MORTADELA CERATTI KG</t>
  </si>
  <si>
    <t>MORTADELA PERDIGAO BOLOGNELLA KG</t>
  </si>
  <si>
    <t>VALOR</t>
  </si>
  <si>
    <t>Qjo.Davaca Mussar.Kg</t>
  </si>
  <si>
    <t>Mortadela Perdigao Ouro Kg</t>
  </si>
  <si>
    <t>Qjo.Bella Italia Gorg.Kg</t>
  </si>
  <si>
    <t>Qjo.Palito Itailac Temp.Kg</t>
  </si>
  <si>
    <t>Apresuntado Frimesa Kg</t>
  </si>
  <si>
    <t>Mortadela Perdigao Bolognella Kg</t>
  </si>
  <si>
    <t>Presunto Frimesa Kg</t>
  </si>
  <si>
    <t>Qjo.Piracanjuba Mussar.Kg</t>
  </si>
  <si>
    <t>Qjo.Frimesa Mussarela Kg</t>
  </si>
  <si>
    <t>Coxinha Frango Un</t>
  </si>
  <si>
    <t>Pao Queijo Gde.Kg</t>
  </si>
  <si>
    <t>Kibe Gourmet Un</t>
  </si>
  <si>
    <t>Empada Palmito Un</t>
  </si>
  <si>
    <t>Pao Frances Integral Kg</t>
  </si>
  <si>
    <t>Pao Frances Kg</t>
  </si>
  <si>
    <t>Pao Queijo Kg</t>
  </si>
  <si>
    <t>Pao Cervejinha Kg</t>
  </si>
  <si>
    <t>Quiche Alho Poro Un</t>
  </si>
  <si>
    <t>Mini Churros D.Leite Kg</t>
  </si>
  <si>
    <t>Mini Salgados Diversos Kg</t>
  </si>
  <si>
    <t>Bolo Conf.4 Leites Bco.Kg</t>
  </si>
  <si>
    <t>Bolo Conf.Creme Mor.Kg</t>
  </si>
  <si>
    <t>Quiche Espinafre Un</t>
  </si>
  <si>
    <t>Bolo Churros Kg</t>
  </si>
  <si>
    <t>Farinha Rosca Kg</t>
  </si>
  <si>
    <t>Esfiha Fechada Frango C/Req.Un</t>
  </si>
  <si>
    <t>Bolinho Carne Un</t>
  </si>
  <si>
    <t>Cake Pao Mel Kg</t>
  </si>
  <si>
    <t>Empanado Salsicha Un</t>
  </si>
  <si>
    <t>MINI SALGADOS DIVERSOS KG</t>
  </si>
  <si>
    <t>PAO FRANCES KG</t>
  </si>
  <si>
    <t>PUDIM LEITE CONDENSADO KG</t>
  </si>
  <si>
    <t>EMPADA PALMITO UN</t>
  </si>
  <si>
    <t>QUICHE ESPINAFRE UN</t>
  </si>
  <si>
    <t>TORRADA TEMPERADA KG</t>
  </si>
  <si>
    <t>CAKE RED VELVET KG</t>
  </si>
  <si>
    <t>COXINHA FRANGO UN</t>
  </si>
  <si>
    <t>MINI CHURROS D.LEITE KG</t>
  </si>
  <si>
    <t>PAO QUEIJO KG</t>
  </si>
  <si>
    <t>Panceta Suina Kg</t>
  </si>
  <si>
    <t>Alcatra Miolo Reserva Kg</t>
  </si>
  <si>
    <t>Costela Minga Kg</t>
  </si>
  <si>
    <t>Pe E Orelha Suina Kg</t>
  </si>
  <si>
    <t>Banha Suina Kg</t>
  </si>
  <si>
    <t>Paleta Suina Com Pele Kg</t>
  </si>
  <si>
    <t>Musculo Reserva Kg</t>
  </si>
  <si>
    <t>Short Rib Maturatta Kg</t>
  </si>
  <si>
    <t>Fraldinha Bovina Kg</t>
  </si>
  <si>
    <t>File Coxa Sobrecoxa Kg</t>
  </si>
  <si>
    <t>AS KIT P/FEIJOADA KG</t>
  </si>
  <si>
    <t>LING.PERDIGAO NA BRASA KG</t>
  </si>
  <si>
    <t>BISTECA CONTRA RESERVA KG</t>
  </si>
  <si>
    <t>COSTELA BOVINA P.A.KG</t>
  </si>
  <si>
    <t>PATINHO RESERVA KG</t>
  </si>
  <si>
    <t>LING.PEROLA APIMENTADA KG</t>
  </si>
  <si>
    <t>LING.PEROLA FRANGO KG</t>
  </si>
  <si>
    <t>PERA ARGENTINA KG</t>
  </si>
  <si>
    <t>MEXERICA PONKAN KG</t>
  </si>
  <si>
    <t>PERA PORTUGUESA  KG</t>
  </si>
  <si>
    <t>ABACAXI PEROLA UN</t>
  </si>
  <si>
    <t>FRUTAS CRISTALIZADAS KG</t>
  </si>
  <si>
    <t>DAMASCO TURCO KG</t>
  </si>
  <si>
    <t>CAQUI FUYU KG</t>
  </si>
  <si>
    <t>Qjo.Mussarela Crioulo Kg</t>
  </si>
  <si>
    <t>Pizza Casa Baiana Kg</t>
  </si>
  <si>
    <t>Salsicha Sadia Kg</t>
  </si>
  <si>
    <t>Bacon Frimesa Manta Kg</t>
  </si>
  <si>
    <t>Qjo.Crioulo Prato.Kg</t>
  </si>
  <si>
    <t>Presunto Perdigao Kg</t>
  </si>
  <si>
    <t>Lombo Nobre Canad.Def.Kg</t>
  </si>
  <si>
    <t>Qjo.Crioulo Coalho Kg</t>
  </si>
  <si>
    <t>Pizza Casa Calabresa Kg</t>
  </si>
  <si>
    <t>Mortadela Marba Kg</t>
  </si>
  <si>
    <t>Qjo.Valeza Nozinho Mussar.Kg</t>
  </si>
  <si>
    <t>Salsicha Perdigao Hot Dog Kg</t>
  </si>
  <si>
    <t>QJO.ITAILAC MINEIRO CURADO KG</t>
  </si>
  <si>
    <t>BACON SEARA KG</t>
  </si>
  <si>
    <t>APRESUNTADO PERDIGAO KG</t>
  </si>
  <si>
    <t>LING.CALABRESA SADIA KG</t>
  </si>
  <si>
    <t>MORTADELA SADIA DEF.KG</t>
  </si>
  <si>
    <t>COSTELA SUINA DEFUMADA KG</t>
  </si>
  <si>
    <t>APRESUNTADO FRIMESA KG</t>
  </si>
  <si>
    <t>QJO.FRIMESA PARMESAO KG</t>
  </si>
  <si>
    <t>Nuvem De Leitinho Kg</t>
  </si>
  <si>
    <t>Bolinho Carne Kg</t>
  </si>
  <si>
    <t>Baguete Calabresa Kg</t>
  </si>
  <si>
    <t>Bolinho Queijo Bufala Kg</t>
  </si>
  <si>
    <t>Mini Coxinha Frango Kg</t>
  </si>
  <si>
    <t>Mini Palito Parmesao Kg</t>
  </si>
  <si>
    <t>Pao Queijo Requeijao Kg</t>
  </si>
  <si>
    <t>Pave Cremoso Kg</t>
  </si>
  <si>
    <t>Pastel De Belem Un</t>
  </si>
  <si>
    <t>Empada Frango Un</t>
  </si>
  <si>
    <t>NUVEM DE LEITINHO KG</t>
  </si>
  <si>
    <t>BRIOCHE KG</t>
  </si>
  <si>
    <t>KIBE GOURMET UN</t>
  </si>
  <si>
    <t>CAKE TONE KG</t>
  </si>
  <si>
    <t>CAKE FUBA KG</t>
  </si>
  <si>
    <t>MINI PALITO PARMESAO KG</t>
  </si>
  <si>
    <t>PAO QUEIJO REQUEIJAO KG</t>
  </si>
  <si>
    <t>Patinho Reserva Kg</t>
  </si>
  <si>
    <t>Ling.Frimesa Toscana Kg</t>
  </si>
  <si>
    <t>Asa Frango Cong.Kg</t>
  </si>
  <si>
    <t>Peito Frango C/Osso Cong.Kg</t>
  </si>
  <si>
    <t>FRALDINHA BOVINA KG</t>
  </si>
  <si>
    <t>COSTELINHA SUINA KG</t>
  </si>
  <si>
    <t>PORCO CAIPIRA DA CASA KG</t>
  </si>
  <si>
    <t>COXINHA DA ASA FRANGO RESF.KG</t>
  </si>
  <si>
    <t>COSTELA MINGA KG</t>
  </si>
  <si>
    <t>Ovos Ovo Bom Grande Bco.C/12</t>
  </si>
  <si>
    <t>Ovos Ovovida Tipo Extra Vrm.C/12 Un</t>
  </si>
  <si>
    <t>Pera Portuguesa  Kg</t>
  </si>
  <si>
    <t>Maca Gransmith Kg</t>
  </si>
  <si>
    <t>Pera Argentina Kg</t>
  </si>
  <si>
    <t>Kiwi Kg</t>
  </si>
  <si>
    <t>Abacaxi Perola Un</t>
  </si>
  <si>
    <t>Ovos Tipo Caipira Estancia Pavinah C/12</t>
  </si>
  <si>
    <t>Batata Asterix Kg</t>
  </si>
  <si>
    <t>Alho Grupo Freitas 200g</t>
  </si>
  <si>
    <t>Mamao Papaya Kg</t>
  </si>
  <si>
    <t>BATATA KG</t>
  </si>
  <si>
    <t>ABOBRINHA ITALIANA KG</t>
  </si>
  <si>
    <t>Ling.Calabresa Perdigao Kg</t>
  </si>
  <si>
    <t>Salaminho Seara Kg</t>
  </si>
  <si>
    <t>Qjo.Itailac Mineiro Curado Kg</t>
  </si>
  <si>
    <t>Pizza Casa Frango Kg</t>
  </si>
  <si>
    <t>Qjo.Crioulo Coalho Temp.Kg</t>
  </si>
  <si>
    <t>Presunto Sadia S/Capa Kg</t>
  </si>
  <si>
    <t>Qjo.Frimesa Prato Kg</t>
  </si>
  <si>
    <t>Costela Suina Defumada Kg</t>
  </si>
  <si>
    <t>Pizza Casa Pres/Mussarela Kg</t>
  </si>
  <si>
    <t>Salaminho Sadia Kg</t>
  </si>
  <si>
    <t>Salame Italiano Seara Kg</t>
  </si>
  <si>
    <t>Salame Frimesa Italiano Kg</t>
  </si>
  <si>
    <t>BACON SADIA DEF.KG</t>
  </si>
  <si>
    <t>PIZZA CASA PRES/MUSSARELA KG</t>
  </si>
  <si>
    <t>QJO.ITAILAC FRESCO KG</t>
  </si>
  <si>
    <t>QJO.VALEZA RICOTA FRESCA KG</t>
  </si>
  <si>
    <t>LING.CALABRESA FRIMESA FAT.KG</t>
  </si>
  <si>
    <t>BACON PERDIGAO DEF.KG</t>
  </si>
  <si>
    <t>LING.CAMBUI KG</t>
  </si>
  <si>
    <t>LOMBO NOBRE CANAD.DEF.KG</t>
  </si>
  <si>
    <t>Pao Integral Marquespan Kg</t>
  </si>
  <si>
    <t>Donuts Bem Casado Kg</t>
  </si>
  <si>
    <t>Rosca Doce Coco Kg</t>
  </si>
  <si>
    <t>Donuts Creme Avela Kg</t>
  </si>
  <si>
    <t>Donuts Leite Po Kg</t>
  </si>
  <si>
    <t>Carolina Doce Leite Kg</t>
  </si>
  <si>
    <t>Pao Hot Dog Kg</t>
  </si>
  <si>
    <t>Rosquinha Coco Amenteigada Kg</t>
  </si>
  <si>
    <t>Pao Doce Kg</t>
  </si>
  <si>
    <t>Mini Churros Cr.Avela Kg</t>
  </si>
  <si>
    <t>PAO DOCE KG</t>
  </si>
  <si>
    <t>EMPANADO SALSICHA UN</t>
  </si>
  <si>
    <t>BOLO CHURROS KG</t>
  </si>
  <si>
    <t>SONHO D.LEITE KG</t>
  </si>
  <si>
    <t>PAO HOT DOG KG</t>
  </si>
  <si>
    <t>AGOSTO 26/08/2024</t>
  </si>
  <si>
    <t>AGOSTO 05/08/2024</t>
  </si>
  <si>
    <t>Alface Hidroponica Crespa Un</t>
  </si>
  <si>
    <t>Mexerica Ponkan Kg</t>
  </si>
  <si>
    <t>Goiaba Vermelha Kg</t>
  </si>
  <si>
    <t>Brocolis Ninja Un</t>
  </si>
  <si>
    <t>Melao Amarelo Comum Kg</t>
  </si>
  <si>
    <t>Batata Aperitivo Kg</t>
  </si>
  <si>
    <t>Ovos Ovo Bom Tp.Jumbo Bco.C/20</t>
  </si>
  <si>
    <t>Maca Gala Kg</t>
  </si>
  <si>
    <t>NECTARINA KG</t>
  </si>
  <si>
    <t>QUIABO KG</t>
  </si>
  <si>
    <t>GOIABA VERMELHA KG</t>
  </si>
  <si>
    <t>ABACATE COMUM KG</t>
  </si>
  <si>
    <t>LING.PERDIGAO FRANGO KG</t>
  </si>
  <si>
    <t>PIZZA CASA MUSSARELA KG</t>
  </si>
  <si>
    <t>TOMATE SECO EM OLEO KG</t>
  </si>
  <si>
    <t>QJO.FRIMESA MUSSARELA KG</t>
  </si>
  <si>
    <t>QJO.CRIOULO COALHO KG</t>
  </si>
  <si>
    <t>APRESUNTADO SADIA KG</t>
  </si>
  <si>
    <t>LING.CALABRESA SEARA KG</t>
  </si>
  <si>
    <t>SALSICHA SEARA KG</t>
  </si>
  <si>
    <t>LING.PAIO SAO LUIZ KG</t>
  </si>
  <si>
    <t>Cenoura Kg</t>
  </si>
  <si>
    <t>Quiabo Kg</t>
  </si>
  <si>
    <t>Alho Tavorense 200g</t>
  </si>
  <si>
    <t>Mamao Formosa Kg</t>
  </si>
  <si>
    <t>Tamarindo Bdj 300g</t>
  </si>
  <si>
    <t>Ovos Sao Jose Gde.Bco.C/20 Un</t>
  </si>
  <si>
    <t>Uva Thompson 500g</t>
  </si>
  <si>
    <t>Coxao Duro Reserva Kg</t>
  </si>
  <si>
    <t>Ling.Rezende Churrasco Kg</t>
  </si>
  <si>
    <t>Coracao Frango Cong.Kg</t>
  </si>
  <si>
    <t>Contra File Maturatta Kg</t>
  </si>
  <si>
    <t>Ling.Calabresa Frimesa Kg</t>
  </si>
  <si>
    <t>Ling.Calabresa Sadia Kg</t>
  </si>
  <si>
    <t>Mortadela Seara Def.Kg</t>
  </si>
  <si>
    <t>Pizza Casa Mussarela Kg</t>
  </si>
  <si>
    <t>Mortadela Sadia Def.Kg</t>
  </si>
  <si>
    <t>Pizza Casa Portuguesa Kg</t>
  </si>
  <si>
    <t>Ling.Calabresa Gran Corte Kg</t>
  </si>
  <si>
    <t>Rosca Doce Ninho Kg</t>
  </si>
  <si>
    <t>Focaccia Pres./Qjo.Kg</t>
  </si>
  <si>
    <t>Enrolado Salsisha Kg</t>
  </si>
  <si>
    <t>Bolo Conf.Brigadeiro Kg</t>
  </si>
  <si>
    <t>Pudim Leite Condensado Kg</t>
  </si>
  <si>
    <t>Sonho Creme Kg</t>
  </si>
  <si>
    <t>Bolo Conf.Prest.Kg</t>
  </si>
  <si>
    <t>Bolo Conf.4 Leites Choc.Kg</t>
  </si>
  <si>
    <t>Assado Tiras Maturatta Kg</t>
  </si>
  <si>
    <t>Contra File Reserva Kg</t>
  </si>
  <si>
    <t>Manga Palmer Kg</t>
  </si>
  <si>
    <t>Mandioca Salsa Kg</t>
  </si>
  <si>
    <t>Cara Kg</t>
  </si>
  <si>
    <t>Pimenta Dedo Moca Kg</t>
  </si>
  <si>
    <t>Alface Hidroponica Americana Un</t>
  </si>
  <si>
    <t>Ovos Sao Jose Gde.Bco.C/12 Un</t>
  </si>
  <si>
    <t>Ovos Incorbal Bastos Gde.Bco.C/20un</t>
  </si>
  <si>
    <t>Pimenta Calabresa Kg</t>
  </si>
  <si>
    <t>UVA VITORIA BDJ 500G</t>
  </si>
  <si>
    <t>PIMENTAO VERDE KG</t>
  </si>
  <si>
    <t>QUANTIDADE</t>
  </si>
  <si>
    <t>REALIZADO</t>
  </si>
  <si>
    <t>FRALDINHA RESERVA KG</t>
  </si>
  <si>
    <t>PICANHA MATURATTA KG</t>
  </si>
  <si>
    <t>CONTRA FILE RESERVA KG</t>
  </si>
  <si>
    <t>CONTRA FILE MATURATTA KG</t>
  </si>
  <si>
    <t>Qjo.Valeza Ricota Fresca Kg</t>
  </si>
  <si>
    <t>Qjo.Crioulo Mussar.Mini Kg</t>
  </si>
  <si>
    <t>Qjo.Valeza Nozinho Provol.Kg</t>
  </si>
  <si>
    <t>Bacon Gran Corte Kg</t>
  </si>
  <si>
    <t>Qjo.Crioulo Minas Padrao Kg</t>
  </si>
  <si>
    <t>MORTADELA MARBA KG</t>
  </si>
  <si>
    <t>QJO.VALEZA PALITO KG</t>
  </si>
  <si>
    <t>SALSICHA FRIMESA KG</t>
  </si>
  <si>
    <t>QJO.CRIOULO PADRAO TEMP.KG</t>
  </si>
  <si>
    <t>QJO.KINOBRESA MUSSAR.KG</t>
  </si>
  <si>
    <t>PIZZA CASA CALABRESA KG</t>
  </si>
  <si>
    <t>ROSQUINHA COCO AMENTEIGADA KG</t>
  </si>
  <si>
    <t>QUINDIM KG</t>
  </si>
  <si>
    <t>PAO QUEIJO GDE.KG</t>
  </si>
  <si>
    <t>Sonho Assado Creme Kg</t>
  </si>
  <si>
    <t>Sonho D.Leite Kg</t>
  </si>
  <si>
    <t>Sonho Assado D.Leite Kg</t>
  </si>
  <si>
    <t>Carolina Cr.Avela Kg</t>
  </si>
  <si>
    <t>Mono Porcao Chocolate Kg</t>
  </si>
  <si>
    <t>Donuts Doce Leite Kg</t>
  </si>
  <si>
    <t>Enrolado Pres/Qjo  Un</t>
  </si>
  <si>
    <t>Mousse Chocolate Kg</t>
  </si>
  <si>
    <t>Cake Tone Kg</t>
  </si>
  <si>
    <t>Bolo Conf.Creme C/Abacaxi Kg</t>
  </si>
  <si>
    <t>Hamburgao Assado Un</t>
  </si>
  <si>
    <t>REPOLHO VERDE KG</t>
  </si>
  <si>
    <t>ROSCA DOCE C/CREME  KG</t>
  </si>
  <si>
    <t>Picanha Maturatta Kg</t>
  </si>
  <si>
    <t>Ling.Perdigao Na Brasa Kg</t>
  </si>
  <si>
    <t>Coxa Sobrecoxa Frango Cong.Kg</t>
  </si>
  <si>
    <t>Tulipa Frango Cong.Kg</t>
  </si>
  <si>
    <t>Sobrecoxa Frango Kg</t>
  </si>
  <si>
    <t>Qjo.Nozinho Itailac Kg</t>
  </si>
  <si>
    <t>Qjo.Frimesa Provolone Reggio Frac.Kg</t>
  </si>
  <si>
    <t>Bolo Laranja Kg</t>
  </si>
  <si>
    <t>Croissant Calabresa Un</t>
  </si>
  <si>
    <t>Torrada Temperada Kg</t>
  </si>
  <si>
    <t>Pao Batata Fgo/Req.Un</t>
  </si>
  <si>
    <t>Croissant Frango Un</t>
  </si>
  <si>
    <t>BERINJELA KG</t>
  </si>
  <si>
    <t>MELAO GALIA KG</t>
  </si>
  <si>
    <t>MORTADELA PERDIGAO OURO KG</t>
  </si>
  <si>
    <t>MORTADELA SEARA DEF.KG</t>
  </si>
  <si>
    <t>QJO.DANBO A LENDA FRAC.KG</t>
  </si>
  <si>
    <t>QJO.SANTO CASAMENTEIRO FRAC.KG</t>
  </si>
  <si>
    <t>SALAME FRIMESA ALEMAO KG</t>
  </si>
  <si>
    <t>CAKE CENOURA/CHOC.KG</t>
  </si>
  <si>
    <t>BOLO SENSACAO KG</t>
  </si>
  <si>
    <t>BOLO CONF.CREME MOR.KG</t>
  </si>
  <si>
    <t>CAKE PAO MEL KG</t>
  </si>
  <si>
    <t>CAKE CHOCOLATE KG</t>
  </si>
  <si>
    <t>CROISSANT CALABRESA UN</t>
  </si>
  <si>
    <t>ROSCA DOCE COCO KG</t>
  </si>
  <si>
    <t>QUANTIDAE</t>
  </si>
  <si>
    <t>TULIPA FRANGO CONG.KG</t>
  </si>
  <si>
    <t>FATO</t>
  </si>
  <si>
    <t>BACON</t>
  </si>
  <si>
    <t>PIZZAS</t>
  </si>
  <si>
    <t xml:space="preserve">FRIOS </t>
  </si>
  <si>
    <t>ALHO</t>
  </si>
  <si>
    <t>Notas lançadas ,após o iventario. Erro no repassar as informaçoes para o lancamento de notas</t>
  </si>
  <si>
    <t>CAUSA</t>
  </si>
  <si>
    <t>Erro,acabou entrando no estoque após o iventario, positivando no nosso estoque virtual,e logo após no proximo iventario foi abatido o valor no estoque.</t>
  </si>
  <si>
    <t>AÇÃO</t>
  </si>
  <si>
    <t>Foi orientado e cobrado para que o encaminhamento da nota do porco seja vista no primeiro momento e não posteriormente! Passivel de punição.</t>
  </si>
  <si>
    <t>Picanha,Furto de 14 kilos representou uma perda de 800 reais</t>
  </si>
  <si>
    <t>T-Bones faltando peso rendimento no boi casado.</t>
  </si>
  <si>
    <t>causando a tranformação da carne na entrada do boi bovino, mais não retirando ela fisicamente da peça.</t>
  </si>
  <si>
    <t>alinhado para tirar o T-Bone do boi casado para que ela fique como carne de tranformação e pare de entrar junto do boi casado</t>
  </si>
  <si>
    <t xml:space="preserve">Costela bovina P A </t>
  </si>
  <si>
    <t xml:space="preserve">Rendimento da carne </t>
  </si>
  <si>
    <t>Rendimento atualizado e deve resolver todos os problemas posteriores,acompanhar para que identifique a solução do problema</t>
  </si>
  <si>
    <t>carnes bovinas Reservas gernado estoque fisico nas grande maioria junto com o rendimento bovino algumas delas, fazem parte do rendimento do boi casado.</t>
  </si>
  <si>
    <t>Gerando peso no estoque da carne reserva,</t>
  </si>
  <si>
    <t>Realizar novamente os rendimentos nas carnes reserva,para verificação de padrão  das % de quebra de cada carne.</t>
  </si>
  <si>
    <t xml:space="preserve">Tem se mantido constante a quantidade de perda realizada mas existe uma queda no faturamento que impactou no % de perda do setor </t>
  </si>
  <si>
    <t>Salsicha frimesa produto com avaria e não teve condiçoes de uso para venda.</t>
  </si>
  <si>
    <t xml:space="preserve">Produtos decartados como pontas </t>
  </si>
  <si>
    <t>Produtos Gerando muitas pontas e não existindo uma aproveitamento no tempo adequado no produto e sendo descartado logo em seguida.</t>
  </si>
  <si>
    <t>orientado para encarregada que produtos como ponto sejam destinado com maior prioridade para o uso, e se o problema persitir necessario procurar o gerente para solução do problema.</t>
  </si>
  <si>
    <t xml:space="preserve">FATO </t>
  </si>
  <si>
    <t>Pizza identificado como falta de produção,e produção de pizza meio a meio,</t>
  </si>
  <si>
    <t>Comprometendo o receiturario composição e produção.</t>
  </si>
  <si>
    <t>Alinhado com a encarregada para iniciar o processo de receita das pizzas para produção e lancamento no sistema.</t>
  </si>
  <si>
    <t>Itens que vem faltando e sobrando conforme os meses cabe uma analise no tipo de contagem apresentado.</t>
  </si>
  <si>
    <t>causando anomalias nas analises do iventario aumento o indice de perda do setor</t>
  </si>
  <si>
    <t>Pedir uma nova previa de contagem e analisar o recebimento do produto para que identifique o estado que esteja chegando essa mercadoria se esta dentro do inidice aceitavel pelo processo de recebimento.</t>
  </si>
  <si>
    <t>loja 02</t>
  </si>
  <si>
    <t>Cód.</t>
  </si>
  <si>
    <t>Descritivo</t>
  </si>
  <si>
    <t>Qtde</t>
  </si>
  <si>
    <t>Vl. Custo</t>
  </si>
  <si>
    <t>Fraldinha Reserva Kg</t>
  </si>
  <si>
    <t>Lagarto Reserva Kg</t>
  </si>
  <si>
    <t>Rabo Bovino Kg</t>
  </si>
  <si>
    <t>As Mocoto Bovino Kg</t>
  </si>
  <si>
    <t>Figado Bovino Kg</t>
  </si>
  <si>
    <t>Bucho Bovino Kg</t>
  </si>
  <si>
    <t>Maminha Maturatta Kg</t>
  </si>
  <si>
    <t>Ponta Peito Reserva Kg</t>
  </si>
  <si>
    <t>Chuleta Maturatta Kg</t>
  </si>
  <si>
    <t>Qtde2</t>
  </si>
  <si>
    <t>Vl. Custo3</t>
  </si>
  <si>
    <t>Qtde4</t>
  </si>
  <si>
    <t>RESULTADO</t>
  </si>
  <si>
    <t xml:space="preserve">CAUSA </t>
  </si>
  <si>
    <t xml:space="preserve">Carnes bovinas com falta de produção e falta de transformação </t>
  </si>
  <si>
    <t>Aumento no estoque de carnes bovinas entre sobras e faltas das carnes</t>
  </si>
  <si>
    <t>Iniciar, o processo de treinamento com os colaboradores para concientização para os processos da empresa.</t>
  </si>
  <si>
    <t>Erro de entrada de nota</t>
  </si>
  <si>
    <t>Entrada de nota posterior ao inventario,causando a soma virtual desse peso e retirando ao novo inventario.</t>
  </si>
  <si>
    <t>Fazer a fiscalização sobre a entrada de notas mais afinco.</t>
  </si>
  <si>
    <t>Pessego Kg</t>
  </si>
  <si>
    <t>Tomate Grape  Bdj 180g</t>
  </si>
  <si>
    <t>Maca Turma Monica 1kg</t>
  </si>
  <si>
    <t>Agriao Hidroponico Un</t>
  </si>
  <si>
    <t>MANDIOCA SALSA KG</t>
  </si>
  <si>
    <t>PEPINO JAPONES KG</t>
  </si>
  <si>
    <t>Tomahawk Angus Kg</t>
  </si>
  <si>
    <t>Picanha Do Chef Kg</t>
  </si>
  <si>
    <t>Qjo.Frimesa Parmesao Kg</t>
  </si>
  <si>
    <t>Qjo.Ipanema Prato Esferico Frac.Kg</t>
  </si>
  <si>
    <t>Ling.Calabresa Seara Kg</t>
  </si>
  <si>
    <t>Pizza Casa Presunto/Mussarela 400g</t>
  </si>
  <si>
    <t>PIZZA CASA BAIANA 400g</t>
  </si>
  <si>
    <t>PRESUNTO SEARA KG</t>
  </si>
  <si>
    <t>BOLO CONF.4 LEITES CHOC.KG</t>
  </si>
  <si>
    <t>EMPADA FRANGO UN</t>
  </si>
  <si>
    <t>Rosquinha Laranja Kg</t>
  </si>
  <si>
    <t>Pave Ao Leite Kg</t>
  </si>
  <si>
    <t>Pao Frances Fibras  Kg</t>
  </si>
  <si>
    <t>Biscoito Polvilho Kg</t>
  </si>
  <si>
    <t>Cannoli Avela Un</t>
  </si>
  <si>
    <t>Macaron Creme Avela Kg</t>
  </si>
  <si>
    <t>Ling.Seara Toscana Kg</t>
  </si>
  <si>
    <t>CORACAO FRANGO CONG.KG</t>
  </si>
  <si>
    <t>MAMAO FORMOSA KG</t>
  </si>
  <si>
    <t>QUANTIDADE (KG)</t>
  </si>
  <si>
    <t>Pepino Caipira Kg</t>
  </si>
  <si>
    <t>Vagem Kg</t>
  </si>
  <si>
    <t>Maracuja Azedo Kg</t>
  </si>
  <si>
    <t>Beterraba Kg</t>
  </si>
  <si>
    <t>Pistache C/Casca Torrado/Salg.Kg</t>
  </si>
  <si>
    <t>Uva Benetaka Kg</t>
  </si>
  <si>
    <t>Bacon Frimesa Pd.Kg</t>
  </si>
  <si>
    <t>Ling.Cambui Kg</t>
  </si>
  <si>
    <t>Costela Suina Salgada Kg</t>
  </si>
  <si>
    <t>Salsicha Seara Kg</t>
  </si>
  <si>
    <t>LING.CALABRESA FRIMESA KG</t>
  </si>
  <si>
    <t>QJO.CRIOULO PRATO.KG</t>
  </si>
  <si>
    <t>Croissant Frango Requeijao Un</t>
  </si>
  <si>
    <t>Chocottone Delicia Kg</t>
  </si>
  <si>
    <t>Lua Mel Doce Leite Kg</t>
  </si>
  <si>
    <t>Copo Da Felicidade Choc.Kg</t>
  </si>
  <si>
    <t>Copo Da Felicidade Mgo Kg</t>
  </si>
  <si>
    <t>As Almondega Bovina Kg</t>
  </si>
  <si>
    <t>Charque Granel Kg</t>
  </si>
  <si>
    <t>Uva Italia Kg</t>
  </si>
  <si>
    <t>Abobrinha Italiana Kg</t>
  </si>
  <si>
    <t>Uva Thompson Kg</t>
  </si>
  <si>
    <t>Alface Americana Un</t>
  </si>
  <si>
    <t>Abacate Comum Kg</t>
  </si>
  <si>
    <t>BISTECA DA COPA KG</t>
  </si>
  <si>
    <t>QUANTIDADE(KG)</t>
  </si>
  <si>
    <t>Peito Peru Sadia Kg</t>
  </si>
  <si>
    <t>Qjo.Frimesa Prato Mini Kg</t>
  </si>
  <si>
    <t>Bolo Sensacao Kg</t>
  </si>
  <si>
    <t>Panettone Chocolate Casa Sc.400g</t>
  </si>
  <si>
    <t>Mono Porcao Morango Kg</t>
  </si>
  <si>
    <t>BACON GRAN CORTE KG</t>
  </si>
  <si>
    <t>PIZZA CASA BANANA CANELA KG</t>
  </si>
  <si>
    <t>PEITO PERU PERDIGAO KG</t>
  </si>
  <si>
    <t>PIZZA CASA BAIANA KG</t>
  </si>
  <si>
    <t>BOLINHO CARNE UN</t>
  </si>
  <si>
    <t>D</t>
  </si>
  <si>
    <t>PERDA INVENTARIO717</t>
  </si>
  <si>
    <t>FATURAMENTO9</t>
  </si>
  <si>
    <t>PERDA DIARIA8</t>
  </si>
  <si>
    <t>SETOR</t>
  </si>
  <si>
    <t>GRUPO</t>
  </si>
  <si>
    <t>LOJA</t>
  </si>
  <si>
    <t>ALHO BATATA CEBOLA OVOS</t>
  </si>
  <si>
    <t>EMPORIO</t>
  </si>
  <si>
    <t>LINGUIÇAS E SALCICHAS</t>
  </si>
  <si>
    <t>BACON CALABRESA</t>
  </si>
  <si>
    <t>FATURAMENTO QTDE</t>
  </si>
  <si>
    <t>FATURAMENTO VLR</t>
  </si>
  <si>
    <t>PERDA INVENTARIO QTDE</t>
  </si>
  <si>
    <t>PERDA INVENTARIO VALOR</t>
  </si>
  <si>
    <t>PERDA DIARIA QTDE</t>
  </si>
  <si>
    <t>PERDA DIARIA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</si>
</sst>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2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8"/>
      <color theme="0"/>
      <name val="Bahnschrift"/>
      <family val="2"/>
    </font>
    <font>
      <sz val="28"/>
      <name val="Bahnschrift"/>
      <family val="2"/>
    </font>
    <font>
      <sz val="11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7030A0"/>
      <name val="Calibri"/>
      <family val="2"/>
    </font>
    <font>
      <b/>
      <sz val="9"/>
      <name val="Calibri"/>
      <family val="2"/>
    </font>
    <font>
      <sz val="22"/>
      <color theme="0"/>
      <name val="Bahnschrift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77111117893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medium">
        <color theme="4" tint="-0.249977111117893"/>
      </top>
      <bottom/>
      <diagonal/>
    </border>
    <border>
      <left/>
      <right style="medium">
        <color theme="4"/>
      </right>
      <top/>
      <bottom style="medium">
        <color theme="4" tint="-0.249977111117893"/>
      </bottom>
      <diagonal/>
    </border>
    <border>
      <left style="medium">
        <color theme="4"/>
      </left>
      <right/>
      <top/>
      <bottom style="medium">
        <color theme="4" tint="-0.249977111117893"/>
      </bottom>
      <diagonal/>
    </border>
    <border>
      <left style="medium">
        <color theme="4"/>
      </left>
      <right/>
      <top style="medium">
        <color theme="4" tint="-0.249977111117893"/>
      </top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4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4" fontId="4" fillId="2" borderId="0" xfId="1" applyFont="1" applyFill="1" applyBorder="1" applyAlignment="1" applyProtection="1">
      <alignment vertical="center" wrapText="1"/>
    </xf>
    <xf numFmtId="10" fontId="5" fillId="2" borderId="0" xfId="2" applyNumberFormat="1" applyFont="1" applyFill="1" applyBorder="1" applyAlignment="1" applyProtection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44" fontId="0" fillId="0" borderId="0" xfId="1" applyFont="1"/>
    <xf numFmtId="44" fontId="0" fillId="0" borderId="9" xfId="1" applyFont="1" applyBorder="1"/>
    <xf numFmtId="44" fontId="8" fillId="0" borderId="9" xfId="1" applyFont="1" applyBorder="1"/>
    <xf numFmtId="10" fontId="5" fillId="2" borderId="0" xfId="2" applyNumberFormat="1" applyFont="1" applyFill="1" applyBorder="1" applyAlignment="1" applyProtection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44" fontId="4" fillId="2" borderId="0" xfId="0" applyNumberFormat="1" applyFont="1" applyFill="1" applyAlignment="1">
      <alignment horizontal="center" wrapText="1"/>
    </xf>
    <xf numFmtId="10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vertical="center" wrapText="1"/>
    </xf>
    <xf numFmtId="44" fontId="4" fillId="2" borderId="0" xfId="0" applyNumberFormat="1" applyFont="1" applyFill="1" applyAlignment="1">
      <alignment vertical="center" wrapText="1"/>
    </xf>
    <xf numFmtId="10" fontId="5" fillId="2" borderId="5" xfId="2" applyNumberFormat="1" applyFont="1" applyFill="1" applyBorder="1" applyAlignment="1" applyProtection="1">
      <alignment horizontal="center" vertical="center" wrapText="1"/>
    </xf>
    <xf numFmtId="44" fontId="4" fillId="2" borderId="7" xfId="1" applyFont="1" applyFill="1" applyBorder="1"/>
    <xf numFmtId="44" fontId="4" fillId="2" borderId="7" xfId="1" applyFont="1" applyFill="1" applyBorder="1" applyAlignment="1">
      <alignment horizontal="center"/>
    </xf>
    <xf numFmtId="10" fontId="4" fillId="2" borderId="7" xfId="2" applyNumberFormat="1" applyFont="1" applyFill="1" applyBorder="1" applyAlignment="1"/>
    <xf numFmtId="44" fontId="4" fillId="2" borderId="0" xfId="1" applyFont="1" applyFill="1" applyBorder="1" applyAlignment="1"/>
    <xf numFmtId="164" fontId="0" fillId="0" borderId="0" xfId="1" applyNumberFormat="1" applyFont="1"/>
    <xf numFmtId="164" fontId="0" fillId="0" borderId="9" xfId="1" applyNumberFormat="1" applyFont="1" applyBorder="1"/>
    <xf numFmtId="164" fontId="0" fillId="0" borderId="0" xfId="0" applyNumberFormat="1"/>
    <xf numFmtId="44" fontId="0" fillId="0" borderId="19" xfId="1" applyFont="1" applyBorder="1"/>
    <xf numFmtId="44" fontId="0" fillId="0" borderId="20" xfId="1" applyFont="1" applyBorder="1"/>
    <xf numFmtId="165" fontId="0" fillId="0" borderId="0" xfId="0" applyNumberFormat="1"/>
    <xf numFmtId="44" fontId="4" fillId="2" borderId="0" xfId="1" applyFont="1" applyFill="1" applyAlignment="1">
      <alignment vertical="center" wrapText="1"/>
    </xf>
    <xf numFmtId="10" fontId="4" fillId="2" borderId="20" xfId="0" applyNumberFormat="1" applyFont="1" applyFill="1" applyBorder="1" applyAlignment="1">
      <alignment horizontal="center" wrapText="1"/>
    </xf>
    <xf numFmtId="44" fontId="4" fillId="2" borderId="20" xfId="1" applyFont="1" applyFill="1" applyBorder="1" applyAlignment="1" applyProtection="1">
      <alignment vertical="center" wrapText="1"/>
    </xf>
    <xf numFmtId="44" fontId="4" fillId="2" borderId="22" xfId="1" applyFont="1" applyFill="1" applyBorder="1"/>
    <xf numFmtId="0" fontId="4" fillId="2" borderId="19" xfId="0" applyFont="1" applyFill="1" applyBorder="1" applyAlignment="1">
      <alignment horizontal="center" wrapText="1"/>
    </xf>
    <xf numFmtId="44" fontId="4" fillId="2" borderId="19" xfId="1" applyFont="1" applyFill="1" applyBorder="1" applyAlignment="1" applyProtection="1">
      <alignment vertical="center" wrapText="1"/>
    </xf>
    <xf numFmtId="44" fontId="4" fillId="2" borderId="23" xfId="1" applyFont="1" applyFill="1" applyBorder="1"/>
    <xf numFmtId="0" fontId="4" fillId="2" borderId="20" xfId="0" applyFont="1" applyFill="1" applyBorder="1" applyAlignment="1">
      <alignment horizontal="center" wrapText="1"/>
    </xf>
    <xf numFmtId="10" fontId="4" fillId="2" borderId="19" xfId="2" applyNumberFormat="1" applyFont="1" applyFill="1" applyBorder="1" applyAlignment="1"/>
    <xf numFmtId="10" fontId="5" fillId="2" borderId="20" xfId="2" applyNumberFormat="1" applyFont="1" applyFill="1" applyBorder="1" applyAlignment="1" applyProtection="1">
      <alignment horizontal="center" vertical="center" wrapText="1"/>
    </xf>
    <xf numFmtId="10" fontId="4" fillId="2" borderId="23" xfId="2" applyNumberFormat="1" applyFont="1" applyFill="1" applyBorder="1" applyAlignment="1"/>
    <xf numFmtId="10" fontId="4" fillId="2" borderId="0" xfId="1" applyNumberFormat="1" applyFont="1" applyFill="1" applyBorder="1" applyAlignment="1"/>
    <xf numFmtId="0" fontId="4" fillId="2" borderId="24" xfId="0" applyFont="1" applyFill="1" applyBorder="1" applyAlignment="1">
      <alignment horizontal="center"/>
    </xf>
    <xf numFmtId="10" fontId="4" fillId="2" borderId="17" xfId="1" applyNumberFormat="1" applyFont="1" applyFill="1" applyBorder="1" applyAlignment="1"/>
    <xf numFmtId="10" fontId="4" fillId="2" borderId="17" xfId="2" applyNumberFormat="1" applyFont="1" applyFill="1" applyBorder="1" applyAlignment="1"/>
    <xf numFmtId="0" fontId="0" fillId="2" borderId="17" xfId="0" applyFill="1" applyBorder="1"/>
    <xf numFmtId="0" fontId="0" fillId="2" borderId="25" xfId="0" applyFill="1" applyBorder="1"/>
    <xf numFmtId="0" fontId="3" fillId="9" borderId="4" xfId="0" applyFont="1" applyFill="1" applyBorder="1" applyAlignment="1">
      <alignment vertical="center" wrapText="1"/>
    </xf>
    <xf numFmtId="44" fontId="0" fillId="2" borderId="0" xfId="0" applyNumberFormat="1" applyFill="1"/>
    <xf numFmtId="44" fontId="11" fillId="0" borderId="0" xfId="1" applyFont="1"/>
    <xf numFmtId="44" fontId="4" fillId="9" borderId="0" xfId="1" applyFont="1" applyFill="1" applyBorder="1" applyAlignment="1" applyProtection="1">
      <alignment vertical="center" wrapText="1"/>
    </xf>
    <xf numFmtId="44" fontId="4" fillId="9" borderId="0" xfId="1" applyFont="1" applyFill="1" applyBorder="1" applyAlignment="1"/>
    <xf numFmtId="10" fontId="5" fillId="9" borderId="0" xfId="2" applyNumberFormat="1" applyFont="1" applyFill="1" applyBorder="1" applyAlignment="1" applyProtection="1">
      <alignment vertical="center" wrapText="1"/>
    </xf>
    <xf numFmtId="10" fontId="5" fillId="9" borderId="0" xfId="2" applyNumberFormat="1" applyFont="1" applyFill="1" applyBorder="1" applyAlignment="1" applyProtection="1">
      <alignment horizontal="center" vertical="center" wrapText="1"/>
    </xf>
    <xf numFmtId="10" fontId="5" fillId="9" borderId="5" xfId="2" applyNumberFormat="1" applyFont="1" applyFill="1" applyBorder="1" applyAlignment="1" applyProtection="1">
      <alignment horizontal="center" vertical="center" wrapText="1"/>
    </xf>
    <xf numFmtId="44" fontId="4" fillId="9" borderId="0" xfId="0" applyNumberFormat="1" applyFont="1" applyFill="1" applyAlignment="1">
      <alignment vertical="center" wrapText="1"/>
    </xf>
    <xf numFmtId="10" fontId="12" fillId="9" borderId="0" xfId="2" applyNumberFormat="1" applyFont="1" applyFill="1" applyBorder="1" applyAlignment="1"/>
    <xf numFmtId="10" fontId="12" fillId="2" borderId="0" xfId="2" applyNumberFormat="1" applyFont="1" applyFill="1" applyBorder="1" applyAlignment="1"/>
    <xf numFmtId="164" fontId="0" fillId="0" borderId="14" xfId="1" applyNumberFormat="1" applyFont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vertical="center" wrapText="1"/>
    </xf>
    <xf numFmtId="0" fontId="3" fillId="2" borderId="28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vertical="center" wrapText="1"/>
    </xf>
    <xf numFmtId="9" fontId="0" fillId="2" borderId="0" xfId="2" applyFont="1" applyFill="1"/>
    <xf numFmtId="9" fontId="3" fillId="2" borderId="28" xfId="2" applyFont="1" applyFill="1" applyBorder="1" applyAlignment="1">
      <alignment horizontal="center" wrapText="1"/>
    </xf>
    <xf numFmtId="9" fontId="0" fillId="2" borderId="0" xfId="2" applyFont="1" applyFill="1" applyBorder="1"/>
    <xf numFmtId="0" fontId="3" fillId="2" borderId="31" xfId="0" applyFont="1" applyFill="1" applyBorder="1"/>
    <xf numFmtId="10" fontId="0" fillId="2" borderId="0" xfId="2" applyNumberFormat="1" applyFont="1" applyFill="1"/>
    <xf numFmtId="10" fontId="4" fillId="2" borderId="28" xfId="2" applyNumberFormat="1" applyFont="1" applyFill="1" applyBorder="1" applyAlignment="1">
      <alignment horizontal="center" wrapText="1"/>
    </xf>
    <xf numFmtId="10" fontId="0" fillId="2" borderId="0" xfId="2" applyNumberFormat="1" applyFont="1" applyFill="1" applyBorder="1"/>
    <xf numFmtId="10" fontId="0" fillId="2" borderId="0" xfId="2" applyNumberFormat="1" applyFont="1" applyFill="1" applyAlignment="1">
      <alignment horizontal="center"/>
    </xf>
    <xf numFmtId="10" fontId="4" fillId="2" borderId="0" xfId="2" applyNumberFormat="1" applyFont="1" applyFill="1" applyBorder="1" applyAlignment="1"/>
    <xf numFmtId="10" fontId="14" fillId="2" borderId="29" xfId="2" applyNumberFormat="1" applyFont="1" applyFill="1" applyBorder="1" applyAlignment="1">
      <alignment vertical="center" wrapText="1"/>
    </xf>
    <xf numFmtId="10" fontId="14" fillId="2" borderId="29" xfId="2" applyNumberFormat="1" applyFont="1" applyFill="1" applyBorder="1" applyAlignment="1" applyProtection="1">
      <alignment vertical="center" wrapText="1"/>
    </xf>
    <xf numFmtId="10" fontId="14" fillId="2" borderId="29" xfId="2" applyNumberFormat="1" applyFont="1" applyFill="1" applyBorder="1"/>
    <xf numFmtId="10" fontId="13" fillId="2" borderId="29" xfId="2" applyNumberFormat="1" applyFont="1" applyFill="1" applyBorder="1" applyAlignment="1" applyProtection="1">
      <alignment vertical="center" wrapText="1"/>
    </xf>
    <xf numFmtId="10" fontId="13" fillId="2" borderId="29" xfId="2" applyNumberFormat="1" applyFont="1" applyFill="1" applyBorder="1" applyAlignment="1"/>
    <xf numFmtId="10" fontId="13" fillId="2" borderId="32" xfId="2" applyNumberFormat="1" applyFont="1" applyFill="1" applyBorder="1" applyAlignment="1" applyProtection="1">
      <alignment vertical="center" wrapText="1"/>
    </xf>
    <xf numFmtId="10" fontId="13" fillId="2" borderId="29" xfId="2" applyNumberFormat="1" applyFont="1" applyFill="1" applyBorder="1"/>
    <xf numFmtId="10" fontId="13" fillId="2" borderId="29" xfId="2" applyNumberFormat="1" applyFont="1" applyFill="1" applyBorder="1" applyAlignment="1">
      <alignment horizontal="center"/>
    </xf>
    <xf numFmtId="0" fontId="3" fillId="9" borderId="29" xfId="0" applyFont="1" applyFill="1" applyBorder="1" applyAlignment="1">
      <alignment vertical="center" wrapText="1"/>
    </xf>
    <xf numFmtId="10" fontId="14" fillId="9" borderId="29" xfId="2" applyNumberFormat="1" applyFont="1" applyFill="1" applyBorder="1" applyAlignment="1">
      <alignment vertical="center" wrapText="1"/>
    </xf>
    <xf numFmtId="10" fontId="13" fillId="9" borderId="29" xfId="2" applyNumberFormat="1" applyFont="1" applyFill="1" applyBorder="1" applyAlignment="1" applyProtection="1">
      <alignment vertical="center" wrapText="1"/>
    </xf>
    <xf numFmtId="10" fontId="13" fillId="9" borderId="29" xfId="2" applyNumberFormat="1" applyFont="1" applyFill="1" applyBorder="1" applyAlignment="1"/>
    <xf numFmtId="10" fontId="14" fillId="9" borderId="29" xfId="2" applyNumberFormat="1" applyFont="1" applyFill="1" applyBorder="1" applyAlignment="1" applyProtection="1">
      <alignment vertical="center" wrapText="1"/>
    </xf>
    <xf numFmtId="0" fontId="3" fillId="9" borderId="33" xfId="0" applyFont="1" applyFill="1" applyBorder="1"/>
    <xf numFmtId="10" fontId="14" fillId="9" borderId="30" xfId="2" applyNumberFormat="1" applyFont="1" applyFill="1" applyBorder="1"/>
    <xf numFmtId="10" fontId="13" fillId="9" borderId="30" xfId="2" applyNumberFormat="1" applyFont="1" applyFill="1" applyBorder="1"/>
    <xf numFmtId="10" fontId="13" fillId="9" borderId="30" xfId="2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13" fillId="9" borderId="0" xfId="2" applyNumberFormat="1" applyFont="1" applyFill="1" applyBorder="1" applyAlignment="1" applyProtection="1">
      <alignment vertical="center" wrapText="1"/>
    </xf>
    <xf numFmtId="10" fontId="13" fillId="9" borderId="0" xfId="2" applyNumberFormat="1" applyFont="1" applyFill="1" applyBorder="1" applyAlignment="1"/>
    <xf numFmtId="10" fontId="13" fillId="2" borderId="0" xfId="2" applyNumberFormat="1" applyFont="1" applyFill="1" applyBorder="1" applyAlignment="1" applyProtection="1">
      <alignment vertical="center" wrapText="1"/>
    </xf>
    <xf numFmtId="10" fontId="13" fillId="2" borderId="0" xfId="2" applyNumberFormat="1" applyFont="1" applyFill="1" applyBorder="1" applyAlignment="1"/>
    <xf numFmtId="10" fontId="13" fillId="2" borderId="0" xfId="2" applyNumberFormat="1" applyFont="1" applyFill="1" applyBorder="1"/>
    <xf numFmtId="10" fontId="13" fillId="2" borderId="0" xfId="2" applyNumberFormat="1" applyFont="1" applyFill="1" applyBorder="1" applyAlignment="1">
      <alignment horizontal="center"/>
    </xf>
    <xf numFmtId="10" fontId="4" fillId="2" borderId="36" xfId="2" applyNumberFormat="1" applyFont="1" applyFill="1" applyBorder="1" applyAlignment="1">
      <alignment horizontal="center" wrapText="1"/>
    </xf>
    <xf numFmtId="10" fontId="4" fillId="2" borderId="37" xfId="2" applyNumberFormat="1" applyFont="1" applyFill="1" applyBorder="1" applyAlignment="1">
      <alignment horizontal="center" wrapText="1"/>
    </xf>
    <xf numFmtId="0" fontId="3" fillId="2" borderId="29" xfId="0" applyFont="1" applyFill="1" applyBorder="1"/>
    <xf numFmtId="0" fontId="3" fillId="9" borderId="30" xfId="0" applyFont="1" applyFill="1" applyBorder="1"/>
    <xf numFmtId="10" fontId="13" fillId="9" borderId="30" xfId="2" applyNumberFormat="1" applyFont="1" applyFill="1" applyBorder="1" applyAlignment="1" applyProtection="1">
      <alignment vertical="center" wrapText="1"/>
    </xf>
    <xf numFmtId="10" fontId="13" fillId="9" borderId="38" xfId="2" applyNumberFormat="1" applyFont="1" applyFill="1" applyBorder="1" applyAlignment="1"/>
    <xf numFmtId="10" fontId="13" fillId="9" borderId="30" xfId="2" applyNumberFormat="1" applyFont="1" applyFill="1" applyBorder="1" applyAlignment="1"/>
    <xf numFmtId="44" fontId="4" fillId="9" borderId="19" xfId="1" applyFont="1" applyFill="1" applyBorder="1" applyAlignment="1" applyProtection="1">
      <alignment vertical="center" wrapText="1"/>
    </xf>
    <xf numFmtId="44" fontId="4" fillId="9" borderId="20" xfId="1" applyFont="1" applyFill="1" applyBorder="1" applyAlignment="1" applyProtection="1">
      <alignment vertical="center" wrapText="1"/>
    </xf>
    <xf numFmtId="10" fontId="4" fillId="9" borderId="19" xfId="2" applyNumberFormat="1" applyFont="1" applyFill="1" applyBorder="1" applyAlignment="1"/>
    <xf numFmtId="10" fontId="4" fillId="9" borderId="0" xfId="1" applyNumberFormat="1" applyFont="1" applyFill="1" applyBorder="1" applyAlignment="1"/>
    <xf numFmtId="10" fontId="5" fillId="9" borderId="20" xfId="2" applyNumberFormat="1" applyFont="1" applyFill="1" applyBorder="1" applyAlignment="1" applyProtection="1">
      <alignment horizontal="center" vertical="center" wrapText="1"/>
    </xf>
    <xf numFmtId="0" fontId="3" fillId="2" borderId="30" xfId="0" applyFont="1" applyFill="1" applyBorder="1" applyAlignment="1">
      <alignment vertical="center" wrapText="1"/>
    </xf>
    <xf numFmtId="10" fontId="14" fillId="2" borderId="31" xfId="2" applyNumberFormat="1" applyFont="1" applyFill="1" applyBorder="1" applyAlignment="1">
      <alignment vertical="center" wrapText="1"/>
    </xf>
    <xf numFmtId="10" fontId="14" fillId="2" borderId="33" xfId="2" applyNumberFormat="1" applyFont="1" applyFill="1" applyBorder="1" applyAlignment="1" applyProtection="1">
      <alignment vertical="center" wrapText="1"/>
    </xf>
    <xf numFmtId="9" fontId="3" fillId="2" borderId="35" xfId="2" applyFont="1" applyFill="1" applyBorder="1" applyAlignment="1">
      <alignment horizontal="center" wrapText="1"/>
    </xf>
    <xf numFmtId="10" fontId="4" fillId="2" borderId="39" xfId="2" applyNumberFormat="1" applyFont="1" applyFill="1" applyBorder="1" applyAlignment="1">
      <alignment horizontal="center" vertical="center" wrapText="1"/>
    </xf>
    <xf numFmtId="10" fontId="4" fillId="2" borderId="40" xfId="2" applyNumberFormat="1" applyFont="1" applyFill="1" applyBorder="1" applyAlignment="1">
      <alignment horizontal="center" vertical="center" wrapText="1"/>
    </xf>
    <xf numFmtId="44" fontId="15" fillId="2" borderId="31" xfId="1" applyFont="1" applyFill="1" applyBorder="1" applyAlignment="1">
      <alignment vertical="center" wrapText="1"/>
    </xf>
    <xf numFmtId="10" fontId="15" fillId="2" borderId="32" xfId="2" applyNumberFormat="1" applyFont="1" applyFill="1" applyBorder="1" applyAlignment="1" applyProtection="1">
      <alignment vertical="center" wrapText="1"/>
    </xf>
    <xf numFmtId="44" fontId="15" fillId="2" borderId="33" xfId="1" applyFont="1" applyFill="1" applyBorder="1" applyAlignment="1" applyProtection="1">
      <alignment vertical="center" wrapText="1"/>
    </xf>
    <xf numFmtId="10" fontId="15" fillId="2" borderId="34" xfId="2" applyNumberFormat="1" applyFont="1" applyFill="1" applyBorder="1" applyAlignment="1" applyProtection="1">
      <alignment vertical="center" wrapText="1"/>
    </xf>
    <xf numFmtId="44" fontId="15" fillId="2" borderId="0" xfId="1" applyFont="1" applyFill="1" applyBorder="1" applyAlignment="1">
      <alignment vertical="center" wrapText="1"/>
    </xf>
    <xf numFmtId="44" fontId="15" fillId="2" borderId="38" xfId="1" applyFont="1" applyFill="1" applyBorder="1" applyAlignment="1" applyProtection="1">
      <alignment vertical="center" wrapText="1"/>
    </xf>
    <xf numFmtId="10" fontId="4" fillId="2" borderId="35" xfId="2" applyNumberFormat="1" applyFont="1" applyFill="1" applyBorder="1" applyAlignment="1">
      <alignment horizontal="center" vertical="center" wrapText="1"/>
    </xf>
    <xf numFmtId="10" fontId="4" fillId="2" borderId="37" xfId="2" applyNumberFormat="1" applyFont="1" applyFill="1" applyBorder="1" applyAlignment="1">
      <alignment horizontal="center" vertical="center" wrapText="1"/>
    </xf>
    <xf numFmtId="10" fontId="15" fillId="2" borderId="0" xfId="2" applyNumberFormat="1" applyFont="1" applyFill="1" applyBorder="1" applyAlignment="1" applyProtection="1">
      <alignment vertical="center" wrapText="1"/>
    </xf>
    <xf numFmtId="44" fontId="15" fillId="2" borderId="0" xfId="1" applyFont="1" applyFill="1" applyBorder="1" applyAlignment="1" applyProtection="1">
      <alignment vertical="center" wrapText="1"/>
    </xf>
    <xf numFmtId="44" fontId="15" fillId="2" borderId="35" xfId="1" applyFont="1" applyFill="1" applyBorder="1" applyAlignment="1">
      <alignment vertical="center" wrapText="1"/>
    </xf>
    <xf numFmtId="10" fontId="15" fillId="2" borderId="37" xfId="2" applyNumberFormat="1" applyFont="1" applyFill="1" applyBorder="1" applyAlignment="1" applyProtection="1">
      <alignment vertical="center" wrapText="1"/>
    </xf>
    <xf numFmtId="10" fontId="15" fillId="2" borderId="36" xfId="2" applyNumberFormat="1" applyFont="1" applyFill="1" applyBorder="1" applyAlignment="1" applyProtection="1">
      <alignment vertical="center" wrapText="1"/>
    </xf>
    <xf numFmtId="10" fontId="4" fillId="2" borderId="36" xfId="2" applyNumberFormat="1" applyFont="1" applyFill="1" applyBorder="1" applyAlignment="1">
      <alignment horizontal="center" vertical="center" wrapText="1"/>
    </xf>
    <xf numFmtId="10" fontId="15" fillId="2" borderId="38" xfId="2" applyNumberFormat="1" applyFont="1" applyFill="1" applyBorder="1" applyAlignment="1" applyProtection="1">
      <alignment vertical="center" wrapText="1"/>
    </xf>
    <xf numFmtId="10" fontId="15" fillId="2" borderId="38" xfId="1" applyNumberFormat="1" applyFont="1" applyFill="1" applyBorder="1" applyAlignment="1" applyProtection="1">
      <alignment vertical="center" wrapText="1"/>
    </xf>
    <xf numFmtId="10" fontId="15" fillId="2" borderId="34" xfId="1" applyNumberFormat="1" applyFont="1" applyFill="1" applyBorder="1" applyAlignment="1" applyProtection="1">
      <alignment vertical="center" wrapText="1"/>
    </xf>
    <xf numFmtId="10" fontId="14" fillId="2" borderId="0" xfId="2" applyNumberFormat="1" applyFont="1" applyFill="1" applyBorder="1" applyAlignment="1" applyProtection="1">
      <alignment vertical="center" wrapText="1"/>
    </xf>
    <xf numFmtId="0" fontId="3" fillId="2" borderId="0" xfId="0" applyFont="1" applyFill="1"/>
    <xf numFmtId="10" fontId="14" fillId="2" borderId="0" xfId="2" applyNumberFormat="1" applyFont="1" applyFill="1" applyBorder="1"/>
    <xf numFmtId="10" fontId="15" fillId="2" borderId="0" xfId="1" applyNumberFormat="1" applyFont="1" applyFill="1" applyBorder="1" applyAlignment="1" applyProtection="1">
      <alignment vertical="center" wrapText="1"/>
    </xf>
    <xf numFmtId="10" fontId="13" fillId="9" borderId="29" xfId="2" applyNumberFormat="1" applyFont="1" applyFill="1" applyBorder="1" applyAlignment="1">
      <alignment horizontal="right"/>
    </xf>
    <xf numFmtId="10" fontId="15" fillId="9" borderId="29" xfId="2" applyNumberFormat="1" applyFont="1" applyFill="1" applyBorder="1" applyAlignment="1" applyProtection="1">
      <alignment horizontal="right" vertical="center" wrapText="1"/>
    </xf>
    <xf numFmtId="10" fontId="13" fillId="2" borderId="29" xfId="2" applyNumberFormat="1" applyFont="1" applyFill="1" applyBorder="1" applyAlignment="1">
      <alignment horizontal="right"/>
    </xf>
    <xf numFmtId="10" fontId="15" fillId="2" borderId="29" xfId="2" applyNumberFormat="1" applyFont="1" applyFill="1" applyBorder="1" applyAlignment="1" applyProtection="1">
      <alignment horizontal="right" vertical="center" wrapText="1"/>
    </xf>
    <xf numFmtId="10" fontId="13" fillId="2" borderId="32" xfId="2" applyNumberFormat="1" applyFont="1" applyFill="1" applyBorder="1" applyAlignment="1">
      <alignment horizontal="right"/>
    </xf>
    <xf numFmtId="10" fontId="4" fillId="9" borderId="30" xfId="2" applyNumberFormat="1" applyFont="1" applyFill="1" applyBorder="1" applyAlignment="1">
      <alignment horizontal="right"/>
    </xf>
    <xf numFmtId="10" fontId="4" fillId="9" borderId="34" xfId="2" applyNumberFormat="1" applyFont="1" applyFill="1" applyBorder="1" applyAlignment="1">
      <alignment horizontal="right"/>
    </xf>
    <xf numFmtId="10" fontId="4" fillId="9" borderId="0" xfId="2" applyNumberFormat="1" applyFont="1" applyFill="1" applyBorder="1" applyAlignment="1">
      <alignment horizontal="right"/>
    </xf>
    <xf numFmtId="10" fontId="5" fillId="9" borderId="29" xfId="2" applyNumberFormat="1" applyFont="1" applyFill="1" applyBorder="1" applyAlignment="1" applyProtection="1">
      <alignment horizontal="right" vertical="center" wrapText="1"/>
    </xf>
    <xf numFmtId="10" fontId="5" fillId="9" borderId="0" xfId="2" applyNumberFormat="1" applyFont="1" applyFill="1" applyBorder="1" applyAlignment="1" applyProtection="1">
      <alignment horizontal="right" vertical="center" wrapText="1"/>
    </xf>
    <xf numFmtId="10" fontId="4" fillId="2" borderId="0" xfId="2" applyNumberFormat="1" applyFont="1" applyFill="1" applyBorder="1" applyAlignment="1">
      <alignment horizontal="right"/>
    </xf>
    <xf numFmtId="10" fontId="5" fillId="2" borderId="29" xfId="2" applyNumberFormat="1" applyFont="1" applyFill="1" applyBorder="1" applyAlignment="1" applyProtection="1">
      <alignment horizontal="right" vertical="center" wrapText="1"/>
    </xf>
    <xf numFmtId="10" fontId="5" fillId="2" borderId="0" xfId="2" applyNumberFormat="1" applyFont="1" applyFill="1" applyBorder="1" applyAlignment="1" applyProtection="1">
      <alignment horizontal="right" vertical="center" wrapText="1"/>
    </xf>
    <xf numFmtId="10" fontId="5" fillId="9" borderId="38" xfId="2" applyNumberFormat="1" applyFont="1" applyFill="1" applyBorder="1" applyAlignment="1" applyProtection="1">
      <alignment horizontal="right" vertical="center" wrapText="1"/>
    </xf>
    <xf numFmtId="10" fontId="5" fillId="9" borderId="30" xfId="2" applyNumberFormat="1" applyFont="1" applyFill="1" applyBorder="1" applyAlignment="1" applyProtection="1">
      <alignment horizontal="right" vertical="center" wrapText="1"/>
    </xf>
    <xf numFmtId="10" fontId="4" fillId="9" borderId="29" xfId="2" applyNumberFormat="1" applyFont="1" applyFill="1" applyBorder="1" applyAlignment="1">
      <alignment horizontal="right"/>
    </xf>
    <xf numFmtId="10" fontId="4" fillId="9" borderId="32" xfId="2" applyNumberFormat="1" applyFont="1" applyFill="1" applyBorder="1" applyAlignment="1">
      <alignment horizontal="right"/>
    </xf>
    <xf numFmtId="10" fontId="4" fillId="2" borderId="29" xfId="2" applyNumberFormat="1" applyFont="1" applyFill="1" applyBorder="1" applyAlignment="1">
      <alignment horizontal="right"/>
    </xf>
    <xf numFmtId="10" fontId="4" fillId="2" borderId="32" xfId="2" applyNumberFormat="1" applyFont="1" applyFill="1" applyBorder="1" applyAlignment="1">
      <alignment horizontal="right"/>
    </xf>
    <xf numFmtId="10" fontId="4" fillId="9" borderId="38" xfId="2" applyNumberFormat="1" applyFont="1" applyFill="1" applyBorder="1" applyAlignment="1">
      <alignment horizontal="right"/>
    </xf>
    <xf numFmtId="4" fontId="0" fillId="2" borderId="0" xfId="0" applyNumberFormat="1" applyFill="1"/>
    <xf numFmtId="0" fontId="3" fillId="9" borderId="30" xfId="0" applyFont="1" applyFill="1" applyBorder="1" applyAlignment="1">
      <alignment vertical="center" wrapText="1"/>
    </xf>
    <xf numFmtId="10" fontId="14" fillId="9" borderId="33" xfId="2" applyNumberFormat="1" applyFont="1" applyFill="1" applyBorder="1" applyAlignment="1" applyProtection="1">
      <alignment vertical="center" wrapText="1"/>
    </xf>
    <xf numFmtId="44" fontId="15" fillId="9" borderId="33" xfId="1" applyFont="1" applyFill="1" applyBorder="1" applyAlignment="1" applyProtection="1">
      <alignment vertical="center" wrapText="1"/>
    </xf>
    <xf numFmtId="10" fontId="15" fillId="9" borderId="38" xfId="2" applyNumberFormat="1" applyFont="1" applyFill="1" applyBorder="1" applyAlignment="1" applyProtection="1">
      <alignment vertical="center" wrapText="1"/>
    </xf>
    <xf numFmtId="10" fontId="15" fillId="9" borderId="38" xfId="1" applyNumberFormat="1" applyFont="1" applyFill="1" applyBorder="1" applyAlignment="1" applyProtection="1">
      <alignment vertical="center" wrapText="1"/>
    </xf>
    <xf numFmtId="10" fontId="15" fillId="9" borderId="34" xfId="1" applyNumberFormat="1" applyFont="1" applyFill="1" applyBorder="1" applyAlignment="1" applyProtection="1">
      <alignment vertical="center" wrapText="1"/>
    </xf>
    <xf numFmtId="44" fontId="15" fillId="9" borderId="38" xfId="1" applyFont="1" applyFill="1" applyBorder="1" applyAlignment="1" applyProtection="1">
      <alignment vertical="center" wrapText="1"/>
    </xf>
    <xf numFmtId="10" fontId="15" fillId="9" borderId="34" xfId="2" applyNumberFormat="1" applyFont="1" applyFill="1" applyBorder="1" applyAlignment="1" applyProtection="1">
      <alignment vertical="center" wrapText="1"/>
    </xf>
    <xf numFmtId="44" fontId="15" fillId="2" borderId="13" xfId="1" applyFont="1" applyFill="1" applyBorder="1" applyAlignment="1" applyProtection="1">
      <alignment vertical="center" wrapText="1"/>
    </xf>
    <xf numFmtId="10" fontId="15" fillId="2" borderId="15" xfId="1" applyNumberFormat="1" applyFont="1" applyFill="1" applyBorder="1" applyAlignment="1" applyProtection="1">
      <alignment vertical="center" wrapText="1"/>
    </xf>
    <xf numFmtId="10" fontId="4" fillId="2" borderId="10" xfId="2" applyNumberFormat="1" applyFont="1" applyFill="1" applyBorder="1" applyAlignment="1">
      <alignment horizontal="center" vertical="center" wrapText="1"/>
    </xf>
    <xf numFmtId="10" fontId="4" fillId="2" borderId="12" xfId="2" applyNumberFormat="1" applyFont="1" applyFill="1" applyBorder="1" applyAlignment="1">
      <alignment horizontal="center" vertical="center" wrapText="1"/>
    </xf>
    <xf numFmtId="44" fontId="4" fillId="9" borderId="0" xfId="1" applyFont="1" applyFill="1" applyBorder="1" applyAlignment="1" applyProtection="1">
      <alignment horizontal="center" vertical="center" wrapText="1"/>
    </xf>
    <xf numFmtId="44" fontId="4" fillId="2" borderId="0" xfId="1" applyFont="1" applyFill="1" applyBorder="1" applyAlignment="1" applyProtection="1">
      <alignment horizontal="center" vertical="center" wrapText="1"/>
    </xf>
    <xf numFmtId="44" fontId="5" fillId="9" borderId="0" xfId="1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>
      <alignment horizontal="center" wrapText="1"/>
    </xf>
    <xf numFmtId="0" fontId="4" fillId="2" borderId="32" xfId="0" applyFont="1" applyFill="1" applyBorder="1" applyAlignment="1">
      <alignment horizontal="center" wrapText="1"/>
    </xf>
    <xf numFmtId="0" fontId="3" fillId="2" borderId="31" xfId="0" applyFont="1" applyFill="1" applyBorder="1" applyAlignment="1">
      <alignment vertical="center" wrapText="1"/>
    </xf>
    <xf numFmtId="2" fontId="4" fillId="2" borderId="0" xfId="1" applyNumberFormat="1" applyFont="1" applyFill="1" applyBorder="1" applyAlignment="1" applyProtection="1">
      <alignment horizontal="center" vertical="center" wrapText="1"/>
    </xf>
    <xf numFmtId="10" fontId="5" fillId="2" borderId="32" xfId="2" applyNumberFormat="1" applyFont="1" applyFill="1" applyBorder="1" applyAlignment="1" applyProtection="1">
      <alignment vertical="center" wrapText="1"/>
    </xf>
    <xf numFmtId="2" fontId="4" fillId="2" borderId="0" xfId="0" applyNumberFormat="1" applyFont="1" applyFill="1" applyAlignment="1">
      <alignment horizontal="center" vertical="center" wrapText="1"/>
    </xf>
    <xf numFmtId="44" fontId="4" fillId="2" borderId="0" xfId="1" applyFont="1" applyFill="1" applyBorder="1" applyAlignment="1">
      <alignment vertical="center" wrapText="1"/>
    </xf>
    <xf numFmtId="2" fontId="5" fillId="2" borderId="0" xfId="1" applyNumberFormat="1" applyFont="1" applyFill="1" applyBorder="1" applyAlignment="1" applyProtection="1">
      <alignment horizontal="center" vertical="center" wrapText="1"/>
    </xf>
    <xf numFmtId="0" fontId="3" fillId="2" borderId="33" xfId="0" applyFont="1" applyFill="1" applyBorder="1" applyAlignment="1">
      <alignment vertical="center" wrapText="1"/>
    </xf>
    <xf numFmtId="2" fontId="4" fillId="2" borderId="38" xfId="1" applyNumberFormat="1" applyFont="1" applyFill="1" applyBorder="1" applyAlignment="1" applyProtection="1">
      <alignment horizontal="center" vertical="center" wrapText="1"/>
    </xf>
    <xf numFmtId="44" fontId="4" fillId="2" borderId="38" xfId="0" applyNumberFormat="1" applyFont="1" applyFill="1" applyBorder="1" applyAlignment="1">
      <alignment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44" fontId="4" fillId="2" borderId="38" xfId="1" applyFont="1" applyFill="1" applyBorder="1" applyAlignment="1" applyProtection="1">
      <alignment vertical="center" wrapText="1"/>
    </xf>
    <xf numFmtId="44" fontId="4" fillId="2" borderId="38" xfId="1" applyFont="1" applyFill="1" applyBorder="1" applyAlignment="1"/>
    <xf numFmtId="10" fontId="5" fillId="2" borderId="34" xfId="2" applyNumberFormat="1" applyFont="1" applyFill="1" applyBorder="1" applyAlignment="1" applyProtection="1">
      <alignment vertical="center" wrapText="1"/>
    </xf>
    <xf numFmtId="44" fontId="4" fillId="2" borderId="0" xfId="1" applyFont="1" applyFill="1" applyBorder="1" applyAlignment="1">
      <alignment horizontal="center" vertical="center" wrapText="1"/>
    </xf>
    <xf numFmtId="44" fontId="4" fillId="2" borderId="38" xfId="1" applyFont="1" applyFill="1" applyBorder="1" applyAlignment="1">
      <alignment horizontal="center" vertical="center" wrapText="1"/>
    </xf>
    <xf numFmtId="10" fontId="4" fillId="2" borderId="0" xfId="2" applyNumberFormat="1" applyFont="1" applyFill="1" applyBorder="1" applyAlignment="1" applyProtection="1">
      <alignment horizontal="right" vertical="center" wrapText="1"/>
    </xf>
    <xf numFmtId="10" fontId="4" fillId="2" borderId="38" xfId="2" applyNumberFormat="1" applyFont="1" applyFill="1" applyBorder="1" applyAlignment="1">
      <alignment horizontal="right" vertical="center" wrapText="1"/>
    </xf>
    <xf numFmtId="4" fontId="4" fillId="2" borderId="0" xfId="1" applyNumberFormat="1" applyFont="1" applyFill="1" applyBorder="1" applyAlignment="1"/>
    <xf numFmtId="4" fontId="4" fillId="2" borderId="38" xfId="1" applyNumberFormat="1" applyFont="1" applyFill="1" applyBorder="1" applyAlignment="1"/>
    <xf numFmtId="10" fontId="5" fillId="2" borderId="38" xfId="2" applyNumberFormat="1" applyFont="1" applyFill="1" applyBorder="1" applyAlignment="1" applyProtection="1">
      <alignment vertical="center" wrapText="1"/>
    </xf>
    <xf numFmtId="44" fontId="0" fillId="2" borderId="0" xfId="1" applyFont="1" applyFill="1"/>
    <xf numFmtId="44" fontId="2" fillId="2" borderId="0" xfId="1" applyFont="1" applyFill="1" applyBorder="1"/>
    <xf numFmtId="44" fontId="4" fillId="2" borderId="0" xfId="1" applyFont="1" applyFill="1" applyBorder="1" applyAlignment="1">
      <alignment horizontal="center" wrapText="1"/>
    </xf>
    <xf numFmtId="44" fontId="5" fillId="2" borderId="0" xfId="1" applyFont="1" applyFill="1" applyBorder="1" applyAlignment="1" applyProtection="1">
      <alignment horizontal="center" vertical="center" wrapText="1"/>
    </xf>
    <xf numFmtId="44" fontId="5" fillId="2" borderId="19" xfId="1" applyFont="1" applyFill="1" applyBorder="1" applyAlignment="1" applyProtection="1">
      <alignment horizontal="center" vertical="center" wrapText="1"/>
    </xf>
    <xf numFmtId="44" fontId="0" fillId="2" borderId="19" xfId="1" applyFont="1" applyFill="1" applyBorder="1"/>
    <xf numFmtId="44" fontId="0" fillId="2" borderId="0" xfId="1" applyFont="1" applyFill="1" applyBorder="1"/>
    <xf numFmtId="44" fontId="4" fillId="2" borderId="38" xfId="1" applyFont="1" applyFill="1" applyBorder="1" applyAlignment="1" applyProtection="1">
      <alignment horizontal="center" vertical="center" wrapText="1"/>
    </xf>
    <xf numFmtId="10" fontId="4" fillId="2" borderId="0" xfId="2" applyNumberFormat="1" applyFont="1" applyFill="1" applyBorder="1" applyAlignment="1" applyProtection="1">
      <alignment horizontal="center" vertical="center" wrapText="1"/>
    </xf>
    <xf numFmtId="10" fontId="4" fillId="2" borderId="38" xfId="2" applyNumberFormat="1" applyFont="1" applyFill="1" applyBorder="1" applyAlignment="1" applyProtection="1">
      <alignment horizontal="center" vertical="center" wrapText="1"/>
    </xf>
    <xf numFmtId="0" fontId="4" fillId="2" borderId="0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1" applyNumberFormat="1" applyFont="1" applyFill="1" applyBorder="1" applyAlignment="1" applyProtection="1">
      <alignment vertical="center" wrapText="1"/>
    </xf>
    <xf numFmtId="0" fontId="4" fillId="2" borderId="0" xfId="1" applyNumberFormat="1" applyFont="1" applyFill="1" applyBorder="1" applyAlignment="1">
      <alignment vertical="center" wrapText="1"/>
    </xf>
    <xf numFmtId="0" fontId="4" fillId="2" borderId="37" xfId="0" applyFont="1" applyFill="1" applyBorder="1" applyAlignment="1">
      <alignment horizontal="center" wrapText="1"/>
    </xf>
    <xf numFmtId="10" fontId="4" fillId="2" borderId="38" xfId="2" applyNumberFormat="1" applyFont="1" applyFill="1" applyBorder="1" applyAlignment="1" applyProtection="1">
      <alignment horizontal="right" vertical="center" wrapText="1"/>
    </xf>
    <xf numFmtId="0" fontId="3" fillId="2" borderId="35" xfId="0" applyFont="1" applyFill="1" applyBorder="1" applyAlignment="1">
      <alignment horizontal="center" wrapText="1"/>
    </xf>
    <xf numFmtId="0" fontId="4" fillId="2" borderId="36" xfId="0" applyFont="1" applyFill="1" applyBorder="1" applyAlignment="1">
      <alignment horizontal="center" wrapText="1"/>
    </xf>
    <xf numFmtId="44" fontId="4" fillId="2" borderId="36" xfId="0" applyNumberFormat="1" applyFont="1" applyFill="1" applyBorder="1" applyAlignment="1">
      <alignment horizontal="center" wrapText="1"/>
    </xf>
    <xf numFmtId="10" fontId="4" fillId="2" borderId="36" xfId="0" applyNumberFormat="1" applyFont="1" applyFill="1" applyBorder="1" applyAlignment="1">
      <alignment horizontal="center" wrapText="1"/>
    </xf>
    <xf numFmtId="44" fontId="18" fillId="0" borderId="0" xfId="1" applyFont="1"/>
    <xf numFmtId="4" fontId="4" fillId="2" borderId="0" xfId="1" applyNumberFormat="1" applyFont="1" applyFill="1" applyBorder="1" applyAlignment="1" applyProtection="1">
      <alignment vertical="center" wrapText="1"/>
    </xf>
    <xf numFmtId="0" fontId="5" fillId="2" borderId="0" xfId="1" applyNumberFormat="1" applyFont="1" applyFill="1" applyBorder="1" applyAlignment="1" applyProtection="1">
      <alignment horizontal="center" vertical="center" wrapText="1"/>
    </xf>
    <xf numFmtId="0" fontId="4" fillId="2" borderId="38" xfId="1" applyNumberFormat="1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44" fontId="4" fillId="2" borderId="38" xfId="1" applyFont="1" applyFill="1" applyBorder="1" applyAlignment="1">
      <alignment vertical="center" wrapText="1"/>
    </xf>
    <xf numFmtId="4" fontId="4" fillId="2" borderId="38" xfId="0" applyNumberFormat="1" applyFont="1" applyFill="1" applyBorder="1" applyAlignment="1">
      <alignment vertical="center" wrapText="1"/>
    </xf>
    <xf numFmtId="4" fontId="4" fillId="2" borderId="38" xfId="1" applyNumberFormat="1" applyFont="1" applyFill="1" applyBorder="1" applyAlignment="1" applyProtection="1">
      <alignment vertical="center" wrapText="1"/>
    </xf>
    <xf numFmtId="2" fontId="4" fillId="2" borderId="0" xfId="1" applyNumberFormat="1" applyFont="1" applyFill="1" applyBorder="1" applyAlignment="1" applyProtection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4" fillId="2" borderId="0" xfId="1" applyNumberFormat="1" applyFont="1" applyFill="1" applyBorder="1" applyAlignment="1">
      <alignment vertical="center" wrapText="1"/>
    </xf>
    <xf numFmtId="2" fontId="4" fillId="2" borderId="38" xfId="0" applyNumberFormat="1" applyFont="1" applyFill="1" applyBorder="1" applyAlignment="1">
      <alignment vertical="center" wrapText="1"/>
    </xf>
    <xf numFmtId="0" fontId="17" fillId="9" borderId="39" xfId="0" applyFont="1" applyFill="1" applyBorder="1"/>
    <xf numFmtId="0" fontId="17" fillId="9" borderId="41" xfId="0" applyFont="1" applyFill="1" applyBorder="1"/>
    <xf numFmtId="44" fontId="4" fillId="2" borderId="32" xfId="0" applyNumberFormat="1" applyFont="1" applyFill="1" applyBorder="1" applyAlignment="1">
      <alignment horizontal="center" wrapText="1"/>
    </xf>
    <xf numFmtId="44" fontId="4" fillId="2" borderId="32" xfId="1" applyFont="1" applyFill="1" applyBorder="1" applyAlignment="1" applyProtection="1">
      <alignment vertical="center" wrapText="1"/>
    </xf>
    <xf numFmtId="44" fontId="4" fillId="2" borderId="32" xfId="0" applyNumberFormat="1" applyFont="1" applyFill="1" applyBorder="1" applyAlignment="1">
      <alignment vertical="center" wrapText="1"/>
    </xf>
    <xf numFmtId="44" fontId="4" fillId="2" borderId="32" xfId="1" applyFont="1" applyFill="1" applyBorder="1" applyAlignment="1">
      <alignment vertical="center" wrapText="1"/>
    </xf>
    <xf numFmtId="44" fontId="4" fillId="2" borderId="34" xfId="0" applyNumberFormat="1" applyFont="1" applyFill="1" applyBorder="1" applyAlignment="1">
      <alignment vertical="center" wrapText="1"/>
    </xf>
    <xf numFmtId="0" fontId="17" fillId="9" borderId="40" xfId="0" applyFont="1" applyFill="1" applyBorder="1"/>
    <xf numFmtId="44" fontId="4" fillId="2" borderId="37" xfId="0" applyNumberFormat="1" applyFont="1" applyFill="1" applyBorder="1" applyAlignment="1">
      <alignment horizontal="center" wrapText="1"/>
    </xf>
    <xf numFmtId="4" fontId="0" fillId="0" borderId="0" xfId="0" applyNumberFormat="1"/>
    <xf numFmtId="44" fontId="0" fillId="0" borderId="0" xfId="0" applyNumberFormat="1"/>
    <xf numFmtId="44" fontId="8" fillId="10" borderId="0" xfId="1" applyFont="1" applyFill="1"/>
    <xf numFmtId="4" fontId="2" fillId="0" borderId="0" xfId="0" applyNumberFormat="1" applyFont="1"/>
    <xf numFmtId="44" fontId="0" fillId="0" borderId="14" xfId="1" applyFont="1" applyBorder="1" applyAlignment="1">
      <alignment horizontal="center"/>
    </xf>
    <xf numFmtId="0" fontId="17" fillId="9" borderId="39" xfId="0" applyFont="1" applyFill="1" applyBorder="1" applyAlignment="1">
      <alignment horizontal="center"/>
    </xf>
    <xf numFmtId="0" fontId="17" fillId="9" borderId="41" xfId="0" applyFont="1" applyFill="1" applyBorder="1" applyAlignment="1">
      <alignment horizontal="center"/>
    </xf>
    <xf numFmtId="0" fontId="17" fillId="9" borderId="40" xfId="0" applyFont="1" applyFill="1" applyBorder="1" applyAlignment="1">
      <alignment horizontal="center"/>
    </xf>
    <xf numFmtId="0" fontId="17" fillId="9" borderId="4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38" xfId="2" applyNumberFormat="1" applyFont="1" applyFill="1" applyBorder="1" applyAlignment="1">
      <alignment horizontal="center"/>
    </xf>
    <xf numFmtId="9" fontId="4" fillId="2" borderId="38" xfId="2" applyFont="1" applyFill="1" applyBorder="1" applyAlignment="1">
      <alignment horizontal="center"/>
    </xf>
    <xf numFmtId="10" fontId="4" fillId="2" borderId="0" xfId="2" applyNumberFormat="1" applyFont="1" applyFill="1" applyBorder="1" applyAlignment="1">
      <alignment horizontal="center"/>
    </xf>
    <xf numFmtId="9" fontId="4" fillId="2" borderId="0" xfId="2" applyFont="1" applyFill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16" fillId="8" borderId="0" xfId="1" applyFont="1" applyFill="1" applyAlignment="1">
      <alignment horizontal="center"/>
    </xf>
    <xf numFmtId="44" fontId="6" fillId="3" borderId="1" xfId="1" applyFont="1" applyFill="1" applyBorder="1" applyAlignment="1">
      <alignment horizontal="center"/>
    </xf>
    <xf numFmtId="44" fontId="6" fillId="3" borderId="2" xfId="1" applyFont="1" applyFill="1" applyBorder="1" applyAlignment="1">
      <alignment horizontal="center"/>
    </xf>
    <xf numFmtId="44" fontId="6" fillId="3" borderId="16" xfId="1" applyFont="1" applyFill="1" applyBorder="1" applyAlignment="1">
      <alignment horizontal="center"/>
    </xf>
    <xf numFmtId="44" fontId="6" fillId="3" borderId="17" xfId="1" applyFont="1" applyFill="1" applyBorder="1" applyAlignment="1">
      <alignment horizontal="center"/>
    </xf>
    <xf numFmtId="44" fontId="6" fillId="4" borderId="2" xfId="1" applyFont="1" applyFill="1" applyBorder="1" applyAlignment="1">
      <alignment horizontal="center"/>
    </xf>
    <xf numFmtId="44" fontId="6" fillId="4" borderId="7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44" fontId="6" fillId="5" borderId="17" xfId="1" applyFont="1" applyFill="1" applyBorder="1" applyAlignment="1">
      <alignment horizontal="center"/>
    </xf>
    <xf numFmtId="44" fontId="6" fillId="6" borderId="0" xfId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10" fillId="7" borderId="0" xfId="1" applyNumberFormat="1" applyFont="1" applyFill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9" fillId="3" borderId="0" xfId="1" applyNumberFormat="1" applyFont="1" applyFill="1" applyAlignment="1">
      <alignment horizontal="center"/>
    </xf>
    <xf numFmtId="164" fontId="9" fillId="3" borderId="7" xfId="1" applyNumberFormat="1" applyFont="1" applyFill="1" applyBorder="1" applyAlignment="1">
      <alignment horizontal="center"/>
    </xf>
    <xf numFmtId="164" fontId="6" fillId="3" borderId="1" xfId="1" applyNumberFormat="1" applyFont="1" applyFill="1" applyBorder="1" applyAlignment="1">
      <alignment horizontal="center"/>
    </xf>
    <xf numFmtId="164" fontId="6" fillId="3" borderId="2" xfId="1" applyNumberFormat="1" applyFont="1" applyFill="1" applyBorder="1" applyAlignment="1">
      <alignment horizontal="center"/>
    </xf>
    <xf numFmtId="164" fontId="6" fillId="3" borderId="16" xfId="1" applyNumberFormat="1" applyFont="1" applyFill="1" applyBorder="1" applyAlignment="1">
      <alignment horizontal="center"/>
    </xf>
    <xf numFmtId="164" fontId="6" fillId="3" borderId="17" xfId="1" applyNumberFormat="1" applyFont="1" applyFill="1" applyBorder="1" applyAlignment="1">
      <alignment horizontal="center"/>
    </xf>
    <xf numFmtId="164" fontId="6" fillId="4" borderId="2" xfId="1" applyNumberFormat="1" applyFont="1" applyFill="1" applyBorder="1" applyAlignment="1">
      <alignment horizontal="center"/>
    </xf>
    <xf numFmtId="164" fontId="6" fillId="4" borderId="7" xfId="1" applyNumberFormat="1" applyFont="1" applyFill="1" applyBorder="1" applyAlignment="1">
      <alignment horizontal="center"/>
    </xf>
    <xf numFmtId="164" fontId="6" fillId="6" borderId="0" xfId="1" applyNumberFormat="1" applyFont="1" applyFill="1" applyBorder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17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64" fontId="6" fillId="3" borderId="6" xfId="1" applyNumberFormat="1" applyFont="1" applyFill="1" applyBorder="1" applyAlignment="1">
      <alignment horizontal="center"/>
    </xf>
    <xf numFmtId="164" fontId="6" fillId="3" borderId="7" xfId="1" applyNumberFormat="1" applyFont="1" applyFill="1" applyBorder="1" applyAlignment="1">
      <alignment horizontal="center"/>
    </xf>
    <xf numFmtId="164" fontId="6" fillId="3" borderId="8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6" fillId="4" borderId="3" xfId="1" applyNumberFormat="1" applyFont="1" applyFill="1" applyBorder="1" applyAlignment="1">
      <alignment horizontal="center"/>
    </xf>
    <xf numFmtId="164" fontId="6" fillId="4" borderId="6" xfId="1" applyNumberFormat="1" applyFont="1" applyFill="1" applyBorder="1" applyAlignment="1">
      <alignment horizontal="center"/>
    </xf>
    <xf numFmtId="164" fontId="6" fillId="4" borderId="8" xfId="1" applyNumberFormat="1" applyFont="1" applyFill="1" applyBorder="1" applyAlignment="1">
      <alignment horizontal="center"/>
    </xf>
    <xf numFmtId="164" fontId="6" fillId="5" borderId="1" xfId="1" applyNumberFormat="1" applyFont="1" applyFill="1" applyBorder="1" applyAlignment="1">
      <alignment horizontal="center"/>
    </xf>
    <xf numFmtId="164" fontId="6" fillId="5" borderId="3" xfId="1" applyNumberFormat="1" applyFont="1" applyFill="1" applyBorder="1" applyAlignment="1">
      <alignment horizontal="center"/>
    </xf>
    <xf numFmtId="164" fontId="6" fillId="5" borderId="6" xfId="1" applyNumberFormat="1" applyFont="1" applyFill="1" applyBorder="1" applyAlignment="1">
      <alignment horizontal="center"/>
    </xf>
    <xf numFmtId="164" fontId="6" fillId="5" borderId="7" xfId="1" applyNumberFormat="1" applyFont="1" applyFill="1" applyBorder="1" applyAlignment="1">
      <alignment horizontal="center"/>
    </xf>
    <xf numFmtId="164" fontId="6" fillId="5" borderId="8" xfId="1" applyNumberFormat="1" applyFont="1" applyFill="1" applyBorder="1" applyAlignment="1">
      <alignment horizontal="center"/>
    </xf>
    <xf numFmtId="164" fontId="6" fillId="6" borderId="1" xfId="1" applyNumberFormat="1" applyFont="1" applyFill="1" applyBorder="1" applyAlignment="1">
      <alignment horizontal="center"/>
    </xf>
    <xf numFmtId="164" fontId="6" fillId="6" borderId="2" xfId="1" applyNumberFormat="1" applyFont="1" applyFill="1" applyBorder="1" applyAlignment="1">
      <alignment horizontal="center"/>
    </xf>
    <xf numFmtId="164" fontId="6" fillId="6" borderId="3" xfId="1" applyNumberFormat="1" applyFont="1" applyFill="1" applyBorder="1" applyAlignment="1">
      <alignment horizontal="center"/>
    </xf>
    <xf numFmtId="164" fontId="6" fillId="6" borderId="6" xfId="1" applyNumberFormat="1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164" fontId="6" fillId="6" borderId="8" xfId="1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8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4" formatCode="_-&quot;R$&quot;\ * #,##0.00_-;\-&quot;R$&quot;\ * #,##0.00_-;_-&quot;R$&quot;\ * &quot;-&quot;??_-;_-@_-"/>
    </dxf>
    <dxf>
      <border diagonalUp="0" diagonalDown="0">
        <left/>
        <right style="medium">
          <color theme="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.000_-;\-&quot;R$&quot;\ * #,##0.000_-;_-&quot;R$&quot;\ * &quot;-&quot;??_-;_-@_-"/>
    </dxf>
    <dxf>
      <border diagonalUp="0" diagonalDown="0">
        <left/>
        <right style="medium">
          <color theme="4"/>
        </right>
        <top/>
        <bottom/>
        <vertical/>
        <horizontal/>
      </border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border diagonalUp="0" diagonalDown="0">
        <left style="medium">
          <color theme="4"/>
        </left>
        <right/>
        <top/>
        <bottom/>
        <vertical/>
        <horizontal/>
      </border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9" xr9:uid="{00000000-0011-0000-FFFF-FFFF00000000}">
      <tableStyleElement type="headerRow" dxfId="850"/>
    </tableStyle>
  </tableStyles>
  <colors>
    <mruColors>
      <color rgb="FFF89B3E"/>
      <color rgb="FFFFFFAF"/>
      <color rgb="FF6600CC"/>
      <color rgb="FF0099FF"/>
      <color rgb="FFFF6600"/>
    </mruColors>
  </colors>
  <extLst>
    <ext xmlns:x14="http://schemas.microsoft.com/office/spreadsheetml/2009/9/main" uri="{46F421CA-312F-682f-3DD2-61675219B42D}">
      <x14:dxfs count="8"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rgb="FF0070C0"/>
              </stop>
            </gradient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theme="4" tint="0.40000610370189521"/>
              </stop>
            </gradientFill>
          </fill>
          <border>
            <left style="thin">
              <color theme="4" tint="-0.24994659260841701"/>
            </left>
            <right style="thin">
              <color theme="4" tint="-0.24994659260841701"/>
            </right>
            <top style="thin">
              <color theme="4" tint="-0.24994659260841701"/>
            </top>
            <bottom style="thin">
              <color theme="4" tint="-0.24994659260841701"/>
            </bottom>
          </border>
        </dxf>
        <dxf>
          <fill>
            <gradientFill degree="90">
              <stop position="0">
                <color rgb="FF0070C0"/>
              </stop>
              <stop position="1">
                <color rgb="FF00B0F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theme="4" tint="0.40000610370189521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BI-EXCEL%20V4%20(Salvo%20automaticamente)%20(Salvo%20automaticamente).xls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MPARA&#199;&#195;O MENSAL'!A1"/><Relationship Id="rId2" Type="http://schemas.openxmlformats.org/officeDocument/2006/relationships/hyperlink" Target="BI-EXCEL%20V4%20(Salvo%20automaticamente)%20(Salvo%20automaticamente).xlsm" TargetMode="External"/><Relationship Id="rId1" Type="http://schemas.openxmlformats.org/officeDocument/2006/relationships/image" Target="../media/image1.png"/><Relationship Id="rId5" Type="http://schemas.openxmlformats.org/officeDocument/2006/relationships/hyperlink" Target="#COMP.LOJAS!A1"/><Relationship Id="rId4" Type="http://schemas.openxmlformats.org/officeDocument/2006/relationships/hyperlink" Target="#'COMP.MENSAL DEP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MPARA&#199;&#195;O MENSAL'!A1"/><Relationship Id="rId2" Type="http://schemas.openxmlformats.org/officeDocument/2006/relationships/hyperlink" Target="BI-EXCEL%20V4%20(Salvo%20automaticamente)%20(Salvo%20automaticamente).xlsm" TargetMode="External"/><Relationship Id="rId1" Type="http://schemas.openxmlformats.org/officeDocument/2006/relationships/image" Target="../media/image1.png"/><Relationship Id="rId5" Type="http://schemas.openxmlformats.org/officeDocument/2006/relationships/hyperlink" Target="#COMP.LOJAS!A1"/><Relationship Id="rId4" Type="http://schemas.openxmlformats.org/officeDocument/2006/relationships/hyperlink" Target="#'COMP.MENSAL DEP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MP.MENSAL DEP'!A1"/><Relationship Id="rId2" Type="http://schemas.openxmlformats.org/officeDocument/2006/relationships/hyperlink" Target="#'COMPARA&#199;&#195;O MENSAL'!A1"/><Relationship Id="rId1" Type="http://schemas.openxmlformats.org/officeDocument/2006/relationships/hyperlink" Target="BI-EXCEL%20V4%20(Salvo%20automaticamente)%20(Salvo%20automaticamente).xlsm" TargetMode="External"/><Relationship Id="rId4" Type="http://schemas.openxmlformats.org/officeDocument/2006/relationships/hyperlink" Target="#COMP.LOJA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ERDAS INVENTARIOS'!A1"/><Relationship Id="rId2" Type="http://schemas.openxmlformats.org/officeDocument/2006/relationships/hyperlink" Target="#'COMP. LOJAS'!A1"/><Relationship Id="rId1" Type="http://schemas.openxmlformats.org/officeDocument/2006/relationships/image" Target="../media/image1.png"/><Relationship Id="rId6" Type="http://schemas.openxmlformats.org/officeDocument/2006/relationships/hyperlink" Target="#'COMP.MENSAL DEP'!A1"/><Relationship Id="rId5" Type="http://schemas.openxmlformats.org/officeDocument/2006/relationships/hyperlink" Target="#'COMPARA&#199;&#195;O MENSAL'!A1"/><Relationship Id="rId4" Type="http://schemas.openxmlformats.org/officeDocument/2006/relationships/hyperlink" Target="#COMP.LOJA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BI-EXCEL%20V4%20(Salvo%20automaticamente)%20(Salvo%20automaticamente).xlsm" TargetMode="External"/><Relationship Id="rId2" Type="http://schemas.openxmlformats.org/officeDocument/2006/relationships/hyperlink" Target="#'PERDAS INVENTARIOS'!A1"/><Relationship Id="rId1" Type="http://schemas.openxmlformats.org/officeDocument/2006/relationships/image" Target="../media/image1.png"/><Relationship Id="rId5" Type="http://schemas.openxmlformats.org/officeDocument/2006/relationships/hyperlink" Target="#'COMPARA&#199;&#195;O MENSAL'!A1"/><Relationship Id="rId4" Type="http://schemas.openxmlformats.org/officeDocument/2006/relationships/hyperlink" Target="#'COMP.MENSAL DEP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PERDAS INVENTARIOS'!A1"/><Relationship Id="rId2" Type="http://schemas.openxmlformats.org/officeDocument/2006/relationships/hyperlink" Target="#'COMP. LOJAS'!A1"/><Relationship Id="rId1" Type="http://schemas.openxmlformats.org/officeDocument/2006/relationships/image" Target="../media/image1.png"/><Relationship Id="rId6" Type="http://schemas.openxmlformats.org/officeDocument/2006/relationships/hyperlink" Target="#'COMP.MENSAL DEP'!A1"/><Relationship Id="rId5" Type="http://schemas.openxmlformats.org/officeDocument/2006/relationships/hyperlink" Target="#'COMPARA&#199;&#195;O MENSAL'!A1"/><Relationship Id="rId4" Type="http://schemas.openxmlformats.org/officeDocument/2006/relationships/hyperlink" Target="#COMP.LOJAS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4" y="0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3</xdr:col>
      <xdr:colOff>28575</xdr:colOff>
      <xdr:row>7</xdr:row>
      <xdr:rowOff>19050</xdr:rowOff>
    </xdr:from>
    <xdr:to>
      <xdr:col>3</xdr:col>
      <xdr:colOff>1543050</xdr:colOff>
      <xdr:row>9</xdr:row>
      <xdr:rowOff>124050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2333625" y="1352550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3</xdr:col>
      <xdr:colOff>2460624</xdr:colOff>
      <xdr:row>1</xdr:row>
      <xdr:rowOff>25400</xdr:rowOff>
    </xdr:from>
    <xdr:to>
      <xdr:col>5</xdr:col>
      <xdr:colOff>2000250</xdr:colOff>
      <xdr:row>4</xdr:row>
      <xdr:rowOff>29633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56024" y="215900"/>
          <a:ext cx="6226176" cy="57573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3</xdr:col>
      <xdr:colOff>17318</xdr:colOff>
      <xdr:row>10</xdr:row>
      <xdr:rowOff>38100</xdr:rowOff>
    </xdr:from>
    <xdr:to>
      <xdr:col>4</xdr:col>
      <xdr:colOff>19050</xdr:colOff>
      <xdr:row>11</xdr:row>
      <xdr:rowOff>38100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5243" y="19431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3</xdr:col>
      <xdr:colOff>0</xdr:colOff>
      <xdr:row>58</xdr:row>
      <xdr:rowOff>19050</xdr:rowOff>
    </xdr:from>
    <xdr:to>
      <xdr:col>4</xdr:col>
      <xdr:colOff>0</xdr:colOff>
      <xdr:row>59</xdr:row>
      <xdr:rowOff>19050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95631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3</xdr:col>
      <xdr:colOff>0</xdr:colOff>
      <xdr:row>98</xdr:row>
      <xdr:rowOff>47625</xdr:rowOff>
    </xdr:from>
    <xdr:to>
      <xdr:col>3</xdr:col>
      <xdr:colOff>2105025</xdr:colOff>
      <xdr:row>99</xdr:row>
      <xdr:rowOff>47625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36668" y="172593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3</xdr:col>
      <xdr:colOff>0</xdr:colOff>
      <xdr:row>138</xdr:row>
      <xdr:rowOff>47625</xdr:rowOff>
    </xdr:from>
    <xdr:to>
      <xdr:col>3</xdr:col>
      <xdr:colOff>2095500</xdr:colOff>
      <xdr:row>139</xdr:row>
      <xdr:rowOff>47625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7143" y="25155525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3</xdr:col>
      <xdr:colOff>0</xdr:colOff>
      <xdr:row>220</xdr:row>
      <xdr:rowOff>19050</xdr:rowOff>
    </xdr:from>
    <xdr:to>
      <xdr:col>4</xdr:col>
      <xdr:colOff>0</xdr:colOff>
      <xdr:row>221</xdr:row>
      <xdr:rowOff>19050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408813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3</xdr:col>
      <xdr:colOff>0</xdr:colOff>
      <xdr:row>303</xdr:row>
      <xdr:rowOff>19050</xdr:rowOff>
    </xdr:from>
    <xdr:to>
      <xdr:col>4</xdr:col>
      <xdr:colOff>0</xdr:colOff>
      <xdr:row>304</xdr:row>
      <xdr:rowOff>19050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568261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3</xdr:col>
      <xdr:colOff>2099059</xdr:colOff>
      <xdr:row>176</xdr:row>
      <xdr:rowOff>144990</xdr:rowOff>
    </xdr:from>
    <xdr:to>
      <xdr:col>5</xdr:col>
      <xdr:colOff>1638300</xdr:colOff>
      <xdr:row>179</xdr:row>
      <xdr:rowOff>109007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94459" y="36035190"/>
          <a:ext cx="6225791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3</xdr:col>
      <xdr:colOff>20493</xdr:colOff>
      <xdr:row>180</xdr:row>
      <xdr:rowOff>38099</xdr:rowOff>
    </xdr:from>
    <xdr:to>
      <xdr:col>4</xdr:col>
      <xdr:colOff>22225</xdr:colOff>
      <xdr:row>181</xdr:row>
      <xdr:rowOff>38099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8418" y="33213674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3</xdr:col>
      <xdr:colOff>0</xdr:colOff>
      <xdr:row>263</xdr:row>
      <xdr:rowOff>55034</xdr:rowOff>
    </xdr:from>
    <xdr:to>
      <xdr:col>3</xdr:col>
      <xdr:colOff>2099732</xdr:colOff>
      <xdr:row>264</xdr:row>
      <xdr:rowOff>55034</xdr:rowOff>
    </xdr:to>
    <xdr:sp macro="" textlink="">
      <xdr:nvSpPr>
        <xdr:cNvPr id="19" name="Retângulo Arredondado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9259" y="49175459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3</xdr:col>
      <xdr:colOff>1986875</xdr:colOff>
      <xdr:row>341</xdr:row>
      <xdr:rowOff>122766</xdr:rowOff>
    </xdr:from>
    <xdr:to>
      <xdr:col>5</xdr:col>
      <xdr:colOff>1371600</xdr:colOff>
      <xdr:row>344</xdr:row>
      <xdr:rowOff>69849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82275" y="67712166"/>
          <a:ext cx="6071275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3</xdr:col>
      <xdr:colOff>0</xdr:colOff>
      <xdr:row>345</xdr:row>
      <xdr:rowOff>91016</xdr:rowOff>
    </xdr:from>
    <xdr:to>
      <xdr:col>3</xdr:col>
      <xdr:colOff>2075391</xdr:colOff>
      <xdr:row>346</xdr:row>
      <xdr:rowOff>91016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08093" y="64965791"/>
          <a:ext cx="211522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3</xdr:col>
      <xdr:colOff>0</xdr:colOff>
      <xdr:row>387</xdr:row>
      <xdr:rowOff>19050</xdr:rowOff>
    </xdr:from>
    <xdr:to>
      <xdr:col>4</xdr:col>
      <xdr:colOff>0</xdr:colOff>
      <xdr:row>388</xdr:row>
      <xdr:rowOff>19050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729805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3</xdr:col>
      <xdr:colOff>0</xdr:colOff>
      <xdr:row>470</xdr:row>
      <xdr:rowOff>19050</xdr:rowOff>
    </xdr:from>
    <xdr:to>
      <xdr:col>4</xdr:col>
      <xdr:colOff>0</xdr:colOff>
      <xdr:row>471</xdr:row>
      <xdr:rowOff>19050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892873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3</xdr:col>
      <xdr:colOff>0</xdr:colOff>
      <xdr:row>430</xdr:row>
      <xdr:rowOff>55034</xdr:rowOff>
    </xdr:from>
    <xdr:to>
      <xdr:col>3</xdr:col>
      <xdr:colOff>2099732</xdr:colOff>
      <xdr:row>431</xdr:row>
      <xdr:rowOff>55034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9259" y="81512834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104775</xdr:colOff>
      <xdr:row>14</xdr:row>
      <xdr:rowOff>9525</xdr:rowOff>
    </xdr:from>
    <xdr:to>
      <xdr:col>2</xdr:col>
      <xdr:colOff>419100</xdr:colOff>
      <xdr:row>16</xdr:row>
      <xdr:rowOff>114525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4775" y="2686050"/>
          <a:ext cx="1533525" cy="486000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114300</xdr:colOff>
      <xdr:row>11</xdr:row>
      <xdr:rowOff>9525</xdr:rowOff>
    </xdr:from>
    <xdr:to>
      <xdr:col>2</xdr:col>
      <xdr:colOff>409575</xdr:colOff>
      <xdr:row>13</xdr:row>
      <xdr:rowOff>114525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00" y="2114550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2</xdr:col>
      <xdr:colOff>503093</xdr:colOff>
      <xdr:row>7</xdr:row>
      <xdr:rowOff>76200</xdr:rowOff>
    </xdr:from>
    <xdr:to>
      <xdr:col>4</xdr:col>
      <xdr:colOff>0</xdr:colOff>
      <xdr:row>8</xdr:row>
      <xdr:rowOff>76200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722293" y="1409700"/>
          <a:ext cx="12018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2</xdr:col>
      <xdr:colOff>496166</xdr:colOff>
      <xdr:row>75</xdr:row>
      <xdr:rowOff>114300</xdr:rowOff>
    </xdr:from>
    <xdr:to>
      <xdr:col>4</xdr:col>
      <xdr:colOff>0</xdr:colOff>
      <xdr:row>76</xdr:row>
      <xdr:rowOff>125400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715366" y="12534900"/>
          <a:ext cx="1102486" cy="2016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3</xdr:col>
      <xdr:colOff>9525</xdr:colOff>
      <xdr:row>42</xdr:row>
      <xdr:rowOff>114300</xdr:rowOff>
    </xdr:from>
    <xdr:to>
      <xdr:col>4</xdr:col>
      <xdr:colOff>9525</xdr:colOff>
      <xdr:row>43</xdr:row>
      <xdr:rowOff>114300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733550" y="8124825"/>
          <a:ext cx="1771650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0</xdr:col>
      <xdr:colOff>76200</xdr:colOff>
      <xdr:row>24</xdr:row>
      <xdr:rowOff>95249</xdr:rowOff>
    </xdr:from>
    <xdr:to>
      <xdr:col>2</xdr:col>
      <xdr:colOff>419100</xdr:colOff>
      <xdr:row>27</xdr:row>
      <xdr:rowOff>180975</xdr:rowOff>
    </xdr:to>
    <xdr:sp macro="" textlink="">
      <xdr:nvSpPr>
        <xdr:cNvPr id="11" name="Retângulo Arredond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6200" y="4676774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2</xdr:col>
      <xdr:colOff>485775</xdr:colOff>
      <xdr:row>108</xdr:row>
      <xdr:rowOff>76200</xdr:rowOff>
    </xdr:from>
    <xdr:to>
      <xdr:col>4</xdr:col>
      <xdr:colOff>0</xdr:colOff>
      <xdr:row>109</xdr:row>
      <xdr:rowOff>114300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704975" y="17849850"/>
          <a:ext cx="1102486" cy="2286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66675</xdr:colOff>
      <xdr:row>20</xdr:row>
      <xdr:rowOff>114299</xdr:rowOff>
    </xdr:from>
    <xdr:to>
      <xdr:col>2</xdr:col>
      <xdr:colOff>409575</xdr:colOff>
      <xdr:row>24</xdr:row>
      <xdr:rowOff>19050</xdr:rowOff>
    </xdr:to>
    <xdr:sp macro="" textlink="">
      <xdr:nvSpPr>
        <xdr:cNvPr id="19" name="Retângulo Arredondad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675" y="3933824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685799</xdr:colOff>
      <xdr:row>1</xdr:row>
      <xdr:rowOff>66674</xdr:rowOff>
    </xdr:from>
    <xdr:to>
      <xdr:col>13</xdr:col>
      <xdr:colOff>85725</xdr:colOff>
      <xdr:row>6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4" y="257174"/>
              <a:ext cx="9448801" cy="895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37</xdr:row>
      <xdr:rowOff>0</xdr:rowOff>
    </xdr:from>
    <xdr:to>
      <xdr:col>12</xdr:col>
      <xdr:colOff>428626</xdr:colOff>
      <xdr:row>41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MÊS 2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025" y="7058025"/>
              <a:ext cx="94488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70</xdr:row>
      <xdr:rowOff>0</xdr:rowOff>
    </xdr:from>
    <xdr:to>
      <xdr:col>12</xdr:col>
      <xdr:colOff>428626</xdr:colOff>
      <xdr:row>74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MÊS 3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025" y="13363575"/>
              <a:ext cx="94488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102</xdr:row>
      <xdr:rowOff>0</xdr:rowOff>
    </xdr:from>
    <xdr:to>
      <xdr:col>12</xdr:col>
      <xdr:colOff>428626</xdr:colOff>
      <xdr:row>106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MÊS 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025" y="19478625"/>
              <a:ext cx="94488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16</xdr:row>
      <xdr:rowOff>180975</xdr:rowOff>
    </xdr:from>
    <xdr:to>
      <xdr:col>2</xdr:col>
      <xdr:colOff>409575</xdr:colOff>
      <xdr:row>20</xdr:row>
      <xdr:rowOff>38100</xdr:rowOff>
    </xdr:to>
    <xdr:sp macro="" textlink="">
      <xdr:nvSpPr>
        <xdr:cNvPr id="18" name="Retângulo Arredondad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6675" y="3238500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4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1</xdr:col>
      <xdr:colOff>104775</xdr:colOff>
      <xdr:row>14</xdr:row>
      <xdr:rowOff>9525</xdr:rowOff>
    </xdr:from>
    <xdr:to>
      <xdr:col>3</xdr:col>
      <xdr:colOff>419100</xdr:colOff>
      <xdr:row>16</xdr:row>
      <xdr:rowOff>114525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323850" y="2676525"/>
          <a:ext cx="1533525" cy="486000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11</xdr:row>
      <xdr:rowOff>9525</xdr:rowOff>
    </xdr:from>
    <xdr:to>
      <xdr:col>3</xdr:col>
      <xdr:colOff>409575</xdr:colOff>
      <xdr:row>13</xdr:row>
      <xdr:rowOff>114525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333375" y="2105025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6</xdr:col>
      <xdr:colOff>603249</xdr:colOff>
      <xdr:row>5</xdr:row>
      <xdr:rowOff>63500</xdr:rowOff>
    </xdr:from>
    <xdr:to>
      <xdr:col>9</xdr:col>
      <xdr:colOff>464608</xdr:colOff>
      <xdr:row>8</xdr:row>
      <xdr:rowOff>67733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416" y="1016000"/>
          <a:ext cx="3142192" cy="57573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1</xdr:col>
      <xdr:colOff>76200</xdr:colOff>
      <xdr:row>24</xdr:row>
      <xdr:rowOff>95249</xdr:rowOff>
    </xdr:from>
    <xdr:to>
      <xdr:col>3</xdr:col>
      <xdr:colOff>419100</xdr:colOff>
      <xdr:row>27</xdr:row>
      <xdr:rowOff>180975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95275" y="4667249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</xdr:col>
      <xdr:colOff>66675</xdr:colOff>
      <xdr:row>20</xdr:row>
      <xdr:rowOff>114299</xdr:rowOff>
    </xdr:from>
    <xdr:to>
      <xdr:col>3</xdr:col>
      <xdr:colOff>409575</xdr:colOff>
      <xdr:row>24</xdr:row>
      <xdr:rowOff>19050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285750" y="3924299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66675</xdr:colOff>
      <xdr:row>16</xdr:row>
      <xdr:rowOff>180975</xdr:rowOff>
    </xdr:from>
    <xdr:to>
      <xdr:col>3</xdr:col>
      <xdr:colOff>409575</xdr:colOff>
      <xdr:row>20</xdr:row>
      <xdr:rowOff>38100</xdr:rowOff>
    </xdr:to>
    <xdr:sp macro="" textlink="">
      <xdr:nvSpPr>
        <xdr:cNvPr id="8" name="Retângulo Arredondad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85750" y="322897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1083060</xdr:colOff>
      <xdr:row>10</xdr:row>
      <xdr:rowOff>38100</xdr:rowOff>
    </xdr:from>
    <xdr:to>
      <xdr:col>11</xdr:col>
      <xdr:colOff>994834</xdr:colOff>
      <xdr:row>11</xdr:row>
      <xdr:rowOff>38100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84060" y="1943100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  <xdr:twoCellAnchor>
    <xdr:from>
      <xdr:col>5</xdr:col>
      <xdr:colOff>17318</xdr:colOff>
      <xdr:row>10</xdr:row>
      <xdr:rowOff>38100</xdr:rowOff>
    </xdr:from>
    <xdr:to>
      <xdr:col>6</xdr:col>
      <xdr:colOff>19050</xdr:colOff>
      <xdr:row>11</xdr:row>
      <xdr:rowOff>38100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5243" y="19431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50</xdr:row>
      <xdr:rowOff>19050</xdr:rowOff>
    </xdr:from>
    <xdr:to>
      <xdr:col>6</xdr:col>
      <xdr:colOff>0</xdr:colOff>
      <xdr:row>51</xdr:row>
      <xdr:rowOff>19050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95631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493568</xdr:colOff>
      <xdr:row>90</xdr:row>
      <xdr:rowOff>47625</xdr:rowOff>
    </xdr:from>
    <xdr:to>
      <xdr:col>5</xdr:col>
      <xdr:colOff>2105025</xdr:colOff>
      <xdr:row>91</xdr:row>
      <xdr:rowOff>47625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36668" y="172593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4</xdr:col>
      <xdr:colOff>484043</xdr:colOff>
      <xdr:row>130</xdr:row>
      <xdr:rowOff>47625</xdr:rowOff>
    </xdr:from>
    <xdr:to>
      <xdr:col>5</xdr:col>
      <xdr:colOff>2095500</xdr:colOff>
      <xdr:row>131</xdr:row>
      <xdr:rowOff>47625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7143" y="249174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503093</xdr:colOff>
      <xdr:row>212</xdr:row>
      <xdr:rowOff>19050</xdr:rowOff>
    </xdr:from>
    <xdr:to>
      <xdr:col>6</xdr:col>
      <xdr:colOff>0</xdr:colOff>
      <xdr:row>213</xdr:row>
      <xdr:rowOff>19050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40913050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295</xdr:row>
      <xdr:rowOff>19050</xdr:rowOff>
    </xdr:from>
    <xdr:to>
      <xdr:col>6</xdr:col>
      <xdr:colOff>0</xdr:colOff>
      <xdr:row>296</xdr:row>
      <xdr:rowOff>19050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95652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6</xdr:col>
      <xdr:colOff>603634</xdr:colOff>
      <xdr:row>169</xdr:row>
      <xdr:rowOff>173565</xdr:rowOff>
    </xdr:from>
    <xdr:to>
      <xdr:col>9</xdr:col>
      <xdr:colOff>529166</xdr:colOff>
      <xdr:row>172</xdr:row>
      <xdr:rowOff>137582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801" y="32801982"/>
          <a:ext cx="3206365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9</xdr:col>
      <xdr:colOff>1075651</xdr:colOff>
      <xdr:row>172</xdr:row>
      <xdr:rowOff>27516</xdr:rowOff>
    </xdr:from>
    <xdr:to>
      <xdr:col>11</xdr:col>
      <xdr:colOff>987425</xdr:colOff>
      <xdr:row>173</xdr:row>
      <xdr:rowOff>27516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76651" y="33227433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  <xdr:twoCellAnchor>
    <xdr:from>
      <xdr:col>5</xdr:col>
      <xdr:colOff>20493</xdr:colOff>
      <xdr:row>172</xdr:row>
      <xdr:rowOff>38099</xdr:rowOff>
    </xdr:from>
    <xdr:to>
      <xdr:col>6</xdr:col>
      <xdr:colOff>22225</xdr:colOff>
      <xdr:row>173</xdr:row>
      <xdr:rowOff>38099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6410" y="34000016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486159</xdr:colOff>
      <xdr:row>255</xdr:row>
      <xdr:rowOff>55034</xdr:rowOff>
    </xdr:from>
    <xdr:to>
      <xdr:col>5</xdr:col>
      <xdr:colOff>2099732</xdr:colOff>
      <xdr:row>256</xdr:row>
      <xdr:rowOff>55034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492146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6</xdr:col>
      <xdr:colOff>758150</xdr:colOff>
      <xdr:row>334</xdr:row>
      <xdr:rowOff>179916</xdr:rowOff>
    </xdr:from>
    <xdr:to>
      <xdr:col>9</xdr:col>
      <xdr:colOff>127000</xdr:colOff>
      <xdr:row>337</xdr:row>
      <xdr:rowOff>126999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78317" y="64537166"/>
          <a:ext cx="2649683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4</xdr:col>
      <xdr:colOff>464993</xdr:colOff>
      <xdr:row>337</xdr:row>
      <xdr:rowOff>91016</xdr:rowOff>
    </xdr:from>
    <xdr:to>
      <xdr:col>5</xdr:col>
      <xdr:colOff>2075391</xdr:colOff>
      <xdr:row>338</xdr:row>
      <xdr:rowOff>91016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2910" y="65019766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379</xdr:row>
      <xdr:rowOff>19050</xdr:rowOff>
    </xdr:from>
    <xdr:to>
      <xdr:col>6</xdr:col>
      <xdr:colOff>0</xdr:colOff>
      <xdr:row>380</xdr:row>
      <xdr:rowOff>19050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40913050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462</xdr:row>
      <xdr:rowOff>19050</xdr:rowOff>
    </xdr:from>
    <xdr:to>
      <xdr:col>6</xdr:col>
      <xdr:colOff>0</xdr:colOff>
      <xdr:row>463</xdr:row>
      <xdr:rowOff>19050</xdr:rowOff>
    </xdr:to>
    <xdr:sp macro="" textlink="">
      <xdr:nvSpPr>
        <xdr:cNvPr id="25" name="Retângulo Arredondado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568727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486159</xdr:colOff>
      <xdr:row>422</xdr:row>
      <xdr:rowOff>55034</xdr:rowOff>
    </xdr:from>
    <xdr:to>
      <xdr:col>5</xdr:col>
      <xdr:colOff>2099732</xdr:colOff>
      <xdr:row>423</xdr:row>
      <xdr:rowOff>55034</xdr:rowOff>
    </xdr:to>
    <xdr:sp macro="" textlink="">
      <xdr:nvSpPr>
        <xdr:cNvPr id="26" name="Retângulo Arredondado 2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492146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9</xdr:col>
      <xdr:colOff>1157143</xdr:colOff>
      <xdr:row>337</xdr:row>
      <xdr:rowOff>95249</xdr:rowOff>
    </xdr:from>
    <xdr:to>
      <xdr:col>12</xdr:col>
      <xdr:colOff>5291</xdr:colOff>
      <xdr:row>338</xdr:row>
      <xdr:rowOff>95249</xdr:rowOff>
    </xdr:to>
    <xdr:sp macro="" textlink="">
      <xdr:nvSpPr>
        <xdr:cNvPr id="27" name="Retângulo Arredondado 2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158143" y="65023999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  <xdr:twoCellAnchor>
    <xdr:from>
      <xdr:col>6</xdr:col>
      <xdr:colOff>603249</xdr:colOff>
      <xdr:row>508</xdr:row>
      <xdr:rowOff>63500</xdr:rowOff>
    </xdr:from>
    <xdr:to>
      <xdr:col>9</xdr:col>
      <xdr:colOff>464608</xdr:colOff>
      <xdr:row>511</xdr:row>
      <xdr:rowOff>67733</xdr:rowOff>
    </xdr:to>
    <xdr:sp macro="" textlink="">
      <xdr:nvSpPr>
        <xdr:cNvPr id="28" name="Retângulo Arredondado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416" y="1016000"/>
          <a:ext cx="3142192" cy="57573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9</xdr:col>
      <xdr:colOff>1083060</xdr:colOff>
      <xdr:row>513</xdr:row>
      <xdr:rowOff>38100</xdr:rowOff>
    </xdr:from>
    <xdr:to>
      <xdr:col>11</xdr:col>
      <xdr:colOff>994834</xdr:colOff>
      <xdr:row>514</xdr:row>
      <xdr:rowOff>38100</xdr:rowOff>
    </xdr:to>
    <xdr:sp macro="" textlink="">
      <xdr:nvSpPr>
        <xdr:cNvPr id="29" name="Retângulo Arredondado 2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84060" y="1943100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 26/08/2024</a:t>
          </a:r>
        </a:p>
      </xdr:txBody>
    </xdr:sp>
    <xdr:clientData/>
  </xdr:twoCellAnchor>
  <xdr:twoCellAnchor>
    <xdr:from>
      <xdr:col>5</xdr:col>
      <xdr:colOff>17318</xdr:colOff>
      <xdr:row>513</xdr:row>
      <xdr:rowOff>38100</xdr:rowOff>
    </xdr:from>
    <xdr:to>
      <xdr:col>6</xdr:col>
      <xdr:colOff>19050</xdr:colOff>
      <xdr:row>514</xdr:row>
      <xdr:rowOff>38100</xdr:rowOff>
    </xdr:to>
    <xdr:sp macro="" textlink="">
      <xdr:nvSpPr>
        <xdr:cNvPr id="30" name="Retângulo Arredondado 2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3235" y="1943100"/>
          <a:ext cx="22559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553</xdr:row>
      <xdr:rowOff>19050</xdr:rowOff>
    </xdr:from>
    <xdr:to>
      <xdr:col>6</xdr:col>
      <xdr:colOff>0</xdr:colOff>
      <xdr:row>554</xdr:row>
      <xdr:rowOff>19050</xdr:rowOff>
    </xdr:to>
    <xdr:sp macro="" textlink="">
      <xdr:nvSpPr>
        <xdr:cNvPr id="31" name="Retângulo Arredondado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9565217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493568</xdr:colOff>
      <xdr:row>593</xdr:row>
      <xdr:rowOff>47625</xdr:rowOff>
    </xdr:from>
    <xdr:to>
      <xdr:col>5</xdr:col>
      <xdr:colOff>2105025</xdr:colOff>
      <xdr:row>594</xdr:row>
      <xdr:rowOff>47625</xdr:rowOff>
    </xdr:to>
    <xdr:sp macro="" textlink="">
      <xdr:nvSpPr>
        <xdr:cNvPr id="32" name="Retângulo Arredondado 3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51485" y="17266708"/>
          <a:ext cx="21194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4</xdr:col>
      <xdr:colOff>484043</xdr:colOff>
      <xdr:row>633</xdr:row>
      <xdr:rowOff>47625</xdr:rowOff>
    </xdr:from>
    <xdr:to>
      <xdr:col>5</xdr:col>
      <xdr:colOff>2095500</xdr:colOff>
      <xdr:row>634</xdr:row>
      <xdr:rowOff>47625</xdr:rowOff>
    </xdr:to>
    <xdr:sp macro="" textlink="">
      <xdr:nvSpPr>
        <xdr:cNvPr id="33" name="Retângulo Arredondado 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1960" y="25172458"/>
          <a:ext cx="21194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503093</xdr:colOff>
      <xdr:row>715</xdr:row>
      <xdr:rowOff>19050</xdr:rowOff>
    </xdr:from>
    <xdr:to>
      <xdr:col>6</xdr:col>
      <xdr:colOff>0</xdr:colOff>
      <xdr:row>716</xdr:row>
      <xdr:rowOff>19050</xdr:rowOff>
    </xdr:to>
    <xdr:sp macro="" textlink="">
      <xdr:nvSpPr>
        <xdr:cNvPr id="34" name="Retângulo Arredondado 3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40913050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798</xdr:row>
      <xdr:rowOff>19050</xdr:rowOff>
    </xdr:from>
    <xdr:to>
      <xdr:col>6</xdr:col>
      <xdr:colOff>0</xdr:colOff>
      <xdr:row>799</xdr:row>
      <xdr:rowOff>19050</xdr:rowOff>
    </xdr:to>
    <xdr:sp macro="" textlink="">
      <xdr:nvSpPr>
        <xdr:cNvPr id="35" name="Retângulo Arredondado 3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56872717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6</xdr:col>
      <xdr:colOff>603634</xdr:colOff>
      <xdr:row>672</xdr:row>
      <xdr:rowOff>173565</xdr:rowOff>
    </xdr:from>
    <xdr:to>
      <xdr:col>9</xdr:col>
      <xdr:colOff>529166</xdr:colOff>
      <xdr:row>675</xdr:row>
      <xdr:rowOff>137582</xdr:rowOff>
    </xdr:to>
    <xdr:sp macro="" textlink="">
      <xdr:nvSpPr>
        <xdr:cNvPr id="36" name="Retângulo Arredondado 3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801" y="32801982"/>
          <a:ext cx="3206365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9</xdr:col>
      <xdr:colOff>1075651</xdr:colOff>
      <xdr:row>675</xdr:row>
      <xdr:rowOff>27516</xdr:rowOff>
    </xdr:from>
    <xdr:to>
      <xdr:col>11</xdr:col>
      <xdr:colOff>987425</xdr:colOff>
      <xdr:row>676</xdr:row>
      <xdr:rowOff>27516</xdr:rowOff>
    </xdr:to>
    <xdr:sp macro="" textlink="">
      <xdr:nvSpPr>
        <xdr:cNvPr id="37" name="Retângulo Arredondado 3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76651" y="33227433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 26/08/2024</a:t>
          </a:r>
        </a:p>
      </xdr:txBody>
    </xdr:sp>
    <xdr:clientData/>
  </xdr:twoCellAnchor>
  <xdr:twoCellAnchor>
    <xdr:from>
      <xdr:col>5</xdr:col>
      <xdr:colOff>20493</xdr:colOff>
      <xdr:row>675</xdr:row>
      <xdr:rowOff>38099</xdr:rowOff>
    </xdr:from>
    <xdr:to>
      <xdr:col>6</xdr:col>
      <xdr:colOff>22225</xdr:colOff>
      <xdr:row>676</xdr:row>
      <xdr:rowOff>38099</xdr:rowOff>
    </xdr:to>
    <xdr:sp macro="" textlink="">
      <xdr:nvSpPr>
        <xdr:cNvPr id="38" name="Retângulo Arredondado 3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6410" y="33238016"/>
          <a:ext cx="22559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486159</xdr:colOff>
      <xdr:row>758</xdr:row>
      <xdr:rowOff>55034</xdr:rowOff>
    </xdr:from>
    <xdr:to>
      <xdr:col>5</xdr:col>
      <xdr:colOff>2099732</xdr:colOff>
      <xdr:row>759</xdr:row>
      <xdr:rowOff>55034</xdr:rowOff>
    </xdr:to>
    <xdr:sp macro="" textlink="">
      <xdr:nvSpPr>
        <xdr:cNvPr id="39" name="Retângulo Arredondado 3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492146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6</xdr:col>
      <xdr:colOff>758150</xdr:colOff>
      <xdr:row>837</xdr:row>
      <xdr:rowOff>179916</xdr:rowOff>
    </xdr:from>
    <xdr:to>
      <xdr:col>9</xdr:col>
      <xdr:colOff>127000</xdr:colOff>
      <xdr:row>840</xdr:row>
      <xdr:rowOff>126999</xdr:rowOff>
    </xdr:to>
    <xdr:sp macro="" textlink="">
      <xdr:nvSpPr>
        <xdr:cNvPr id="40" name="Retângulo Arredondado 3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78317" y="64537166"/>
          <a:ext cx="2649683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4</xdr:col>
      <xdr:colOff>464993</xdr:colOff>
      <xdr:row>840</xdr:row>
      <xdr:rowOff>91016</xdr:rowOff>
    </xdr:from>
    <xdr:to>
      <xdr:col>5</xdr:col>
      <xdr:colOff>2075391</xdr:colOff>
      <xdr:row>841</xdr:row>
      <xdr:rowOff>91016</xdr:rowOff>
    </xdr:to>
    <xdr:sp macro="" textlink="">
      <xdr:nvSpPr>
        <xdr:cNvPr id="41" name="Retângulo Arredondado 4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2910" y="65019766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882</xdr:row>
      <xdr:rowOff>19050</xdr:rowOff>
    </xdr:from>
    <xdr:to>
      <xdr:col>6</xdr:col>
      <xdr:colOff>0</xdr:colOff>
      <xdr:row>883</xdr:row>
      <xdr:rowOff>19050</xdr:rowOff>
    </xdr:to>
    <xdr:sp macro="" textlink="">
      <xdr:nvSpPr>
        <xdr:cNvPr id="42" name="Retângulo Arredondado 4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73044050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965</xdr:row>
      <xdr:rowOff>19050</xdr:rowOff>
    </xdr:from>
    <xdr:to>
      <xdr:col>6</xdr:col>
      <xdr:colOff>0</xdr:colOff>
      <xdr:row>966</xdr:row>
      <xdr:rowOff>19050</xdr:rowOff>
    </xdr:to>
    <xdr:sp macro="" textlink="">
      <xdr:nvSpPr>
        <xdr:cNvPr id="43" name="Retângulo Arredondado 4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89374133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486159</xdr:colOff>
      <xdr:row>925</xdr:row>
      <xdr:rowOff>55034</xdr:rowOff>
    </xdr:from>
    <xdr:to>
      <xdr:col>5</xdr:col>
      <xdr:colOff>2099732</xdr:colOff>
      <xdr:row>926</xdr:row>
      <xdr:rowOff>55034</xdr:rowOff>
    </xdr:to>
    <xdr:sp macro="" textlink="">
      <xdr:nvSpPr>
        <xdr:cNvPr id="44" name="Retângulo Arredondado 4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81589034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9</xdr:col>
      <xdr:colOff>1157143</xdr:colOff>
      <xdr:row>840</xdr:row>
      <xdr:rowOff>95249</xdr:rowOff>
    </xdr:from>
    <xdr:to>
      <xdr:col>12</xdr:col>
      <xdr:colOff>5291</xdr:colOff>
      <xdr:row>841</xdr:row>
      <xdr:rowOff>95249</xdr:rowOff>
    </xdr:to>
    <xdr:sp macro="" textlink="">
      <xdr:nvSpPr>
        <xdr:cNvPr id="45" name="Retângulo Arredondado 4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158143" y="65023999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9525</xdr:rowOff>
    </xdr:from>
    <xdr:to>
      <xdr:col>3</xdr:col>
      <xdr:colOff>419100</xdr:colOff>
      <xdr:row>10</xdr:row>
      <xdr:rowOff>114525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323850" y="2676525"/>
          <a:ext cx="1533525" cy="486000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5</xdr:row>
      <xdr:rowOff>9525</xdr:rowOff>
    </xdr:from>
    <xdr:to>
      <xdr:col>3</xdr:col>
      <xdr:colOff>409575</xdr:colOff>
      <xdr:row>7</xdr:row>
      <xdr:rowOff>114525</xdr:rowOff>
    </xdr:to>
    <xdr:sp macro="" textlink="">
      <xdr:nvSpPr>
        <xdr:cNvPr id="3" name="Retângulo Arredond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333375" y="2105025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6</xdr:col>
      <xdr:colOff>50799</xdr:colOff>
      <xdr:row>0</xdr:row>
      <xdr:rowOff>73025</xdr:rowOff>
    </xdr:from>
    <xdr:to>
      <xdr:col>8</xdr:col>
      <xdr:colOff>1159933</xdr:colOff>
      <xdr:row>2</xdr:row>
      <xdr:rowOff>171450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508624" y="73025"/>
          <a:ext cx="2490259" cy="4794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1</xdr:col>
      <xdr:colOff>76200</xdr:colOff>
      <xdr:row>18</xdr:row>
      <xdr:rowOff>95249</xdr:rowOff>
    </xdr:from>
    <xdr:to>
      <xdr:col>3</xdr:col>
      <xdr:colOff>419100</xdr:colOff>
      <xdr:row>21</xdr:row>
      <xdr:rowOff>180975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95275" y="4667249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</xdr:col>
      <xdr:colOff>66675</xdr:colOff>
      <xdr:row>14</xdr:row>
      <xdr:rowOff>114299</xdr:rowOff>
    </xdr:from>
    <xdr:to>
      <xdr:col>3</xdr:col>
      <xdr:colOff>409575</xdr:colOff>
      <xdr:row>18</xdr:row>
      <xdr:rowOff>19050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285750" y="3924299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66675</xdr:colOff>
      <xdr:row>10</xdr:row>
      <xdr:rowOff>180975</xdr:rowOff>
    </xdr:from>
    <xdr:to>
      <xdr:col>3</xdr:col>
      <xdr:colOff>409575</xdr:colOff>
      <xdr:row>14</xdr:row>
      <xdr:rowOff>38100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85750" y="322897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1083060</xdr:colOff>
      <xdr:row>4</xdr:row>
      <xdr:rowOff>38100</xdr:rowOff>
    </xdr:from>
    <xdr:to>
      <xdr:col>11</xdr:col>
      <xdr:colOff>994834</xdr:colOff>
      <xdr:row>5</xdr:row>
      <xdr:rowOff>38100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436485" y="1943100"/>
          <a:ext cx="1969174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SETEMBRO</a:t>
          </a:r>
        </a:p>
      </xdr:txBody>
    </xdr:sp>
    <xdr:clientData/>
  </xdr:twoCellAnchor>
  <xdr:twoCellAnchor>
    <xdr:from>
      <xdr:col>5</xdr:col>
      <xdr:colOff>17318</xdr:colOff>
      <xdr:row>4</xdr:row>
      <xdr:rowOff>38100</xdr:rowOff>
    </xdr:from>
    <xdr:to>
      <xdr:col>6</xdr:col>
      <xdr:colOff>19050</xdr:colOff>
      <xdr:row>5</xdr:row>
      <xdr:rowOff>38100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5243" y="19431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588818</xdr:colOff>
      <xdr:row>44</xdr:row>
      <xdr:rowOff>19050</xdr:rowOff>
    </xdr:from>
    <xdr:to>
      <xdr:col>6</xdr:col>
      <xdr:colOff>85725</xdr:colOff>
      <xdr:row>45</xdr:row>
      <xdr:rowOff>19050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27218" y="8401050"/>
          <a:ext cx="251633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607868</xdr:colOff>
      <xdr:row>84</xdr:row>
      <xdr:rowOff>47625</xdr:rowOff>
    </xdr:from>
    <xdr:to>
      <xdr:col>5</xdr:col>
      <xdr:colOff>2219325</xdr:colOff>
      <xdr:row>85</xdr:row>
      <xdr:rowOff>47625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6268" y="16049625"/>
          <a:ext cx="22210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4</xdr:col>
      <xdr:colOff>607868</xdr:colOff>
      <xdr:row>124</xdr:row>
      <xdr:rowOff>47625</xdr:rowOff>
    </xdr:from>
    <xdr:to>
      <xdr:col>5</xdr:col>
      <xdr:colOff>2219325</xdr:colOff>
      <xdr:row>125</xdr:row>
      <xdr:rowOff>47625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6268" y="23669625"/>
          <a:ext cx="22210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598343</xdr:colOff>
      <xdr:row>206</xdr:row>
      <xdr:rowOff>19050</xdr:rowOff>
    </xdr:from>
    <xdr:to>
      <xdr:col>6</xdr:col>
      <xdr:colOff>95250</xdr:colOff>
      <xdr:row>207</xdr:row>
      <xdr:rowOff>19050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36743" y="39262050"/>
          <a:ext cx="251633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607868</xdr:colOff>
      <xdr:row>289</xdr:row>
      <xdr:rowOff>19050</xdr:rowOff>
    </xdr:from>
    <xdr:to>
      <xdr:col>6</xdr:col>
      <xdr:colOff>104775</xdr:colOff>
      <xdr:row>290</xdr:row>
      <xdr:rowOff>19050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6268" y="55073550"/>
          <a:ext cx="251633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6</xdr:col>
      <xdr:colOff>603634</xdr:colOff>
      <xdr:row>163</xdr:row>
      <xdr:rowOff>173565</xdr:rowOff>
    </xdr:from>
    <xdr:to>
      <xdr:col>9</xdr:col>
      <xdr:colOff>529166</xdr:colOff>
      <xdr:row>166</xdr:row>
      <xdr:rowOff>137582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99484" y="32663340"/>
          <a:ext cx="3383107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9</xdr:col>
      <xdr:colOff>1075651</xdr:colOff>
      <xdr:row>166</xdr:row>
      <xdr:rowOff>27516</xdr:rowOff>
    </xdr:from>
    <xdr:to>
      <xdr:col>11</xdr:col>
      <xdr:colOff>987425</xdr:colOff>
      <xdr:row>167</xdr:row>
      <xdr:rowOff>27516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429076" y="33088791"/>
          <a:ext cx="1969174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SETEMBRO</a:t>
          </a:r>
        </a:p>
      </xdr:txBody>
    </xdr:sp>
    <xdr:clientData/>
  </xdr:twoCellAnchor>
  <xdr:twoCellAnchor>
    <xdr:from>
      <xdr:col>4</xdr:col>
      <xdr:colOff>601518</xdr:colOff>
      <xdr:row>166</xdr:row>
      <xdr:rowOff>38099</xdr:rowOff>
    </xdr:from>
    <xdr:to>
      <xdr:col>5</xdr:col>
      <xdr:colOff>2403475</xdr:colOff>
      <xdr:row>167</xdr:row>
      <xdr:rowOff>38099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39918" y="31661099"/>
          <a:ext cx="24115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5</xdr:col>
      <xdr:colOff>384</xdr:colOff>
      <xdr:row>249</xdr:row>
      <xdr:rowOff>55034</xdr:rowOff>
    </xdr:from>
    <xdr:to>
      <xdr:col>5</xdr:col>
      <xdr:colOff>2223557</xdr:colOff>
      <xdr:row>250</xdr:row>
      <xdr:rowOff>55034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8384" y="47489534"/>
          <a:ext cx="22231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6</xdr:col>
      <xdr:colOff>758150</xdr:colOff>
      <xdr:row>328</xdr:row>
      <xdr:rowOff>179916</xdr:rowOff>
    </xdr:from>
    <xdr:to>
      <xdr:col>9</xdr:col>
      <xdr:colOff>127000</xdr:colOff>
      <xdr:row>331</xdr:row>
      <xdr:rowOff>126999</xdr:rowOff>
    </xdr:to>
    <xdr:sp macro="" textlink="">
      <xdr:nvSpPr>
        <xdr:cNvPr id="19" name="Retângulo Arredondado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654000" y="64368891"/>
          <a:ext cx="2826425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5</xdr:col>
      <xdr:colOff>7793</xdr:colOff>
      <xdr:row>331</xdr:row>
      <xdr:rowOff>100541</xdr:rowOff>
    </xdr:from>
    <xdr:to>
      <xdr:col>5</xdr:col>
      <xdr:colOff>2227791</xdr:colOff>
      <xdr:row>332</xdr:row>
      <xdr:rowOff>100541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55793" y="63156041"/>
          <a:ext cx="22199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373</xdr:row>
      <xdr:rowOff>19050</xdr:rowOff>
    </xdr:from>
    <xdr:to>
      <xdr:col>6</xdr:col>
      <xdr:colOff>0</xdr:colOff>
      <xdr:row>374</xdr:row>
      <xdr:rowOff>19050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728662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456</xdr:row>
      <xdr:rowOff>19050</xdr:rowOff>
    </xdr:from>
    <xdr:to>
      <xdr:col>6</xdr:col>
      <xdr:colOff>0</xdr:colOff>
      <xdr:row>457</xdr:row>
      <xdr:rowOff>19050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890587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486159</xdr:colOff>
      <xdr:row>416</xdr:row>
      <xdr:rowOff>55034</xdr:rowOff>
    </xdr:from>
    <xdr:to>
      <xdr:col>5</xdr:col>
      <xdr:colOff>2099732</xdr:colOff>
      <xdr:row>417</xdr:row>
      <xdr:rowOff>55034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9259" y="81284234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9</xdr:col>
      <xdr:colOff>1157143</xdr:colOff>
      <xdr:row>331</xdr:row>
      <xdr:rowOff>95249</xdr:rowOff>
    </xdr:from>
    <xdr:to>
      <xdr:col>12</xdr:col>
      <xdr:colOff>5291</xdr:colOff>
      <xdr:row>332</xdr:row>
      <xdr:rowOff>95249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510568" y="64855724"/>
          <a:ext cx="197234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SETEMBRO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3</xdr:col>
      <xdr:colOff>493566</xdr:colOff>
      <xdr:row>1</xdr:row>
      <xdr:rowOff>76200</xdr:rowOff>
    </xdr:from>
    <xdr:to>
      <xdr:col>11</xdr:col>
      <xdr:colOff>285749</xdr:colOff>
      <xdr:row>4</xdr:row>
      <xdr:rowOff>180975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93916" y="266700"/>
          <a:ext cx="5507183" cy="67627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COMP. ANALITICO</a:t>
          </a:r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PERECÍVEIS </a:t>
          </a:r>
          <a:endParaRPr lang="pt-BR" sz="32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7</xdr:row>
      <xdr:rowOff>38100</xdr:rowOff>
    </xdr:from>
    <xdr:to>
      <xdr:col>1</xdr:col>
      <xdr:colOff>1095376</xdr:colOff>
      <xdr:row>8</xdr:row>
      <xdr:rowOff>76426</xdr:rowOff>
    </xdr:to>
    <xdr:sp macro="" textlink="">
      <xdr:nvSpPr>
        <xdr:cNvPr id="7" name="Retângulo Arredond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3716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03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295276</xdr:colOff>
      <xdr:row>37</xdr:row>
      <xdr:rowOff>57150</xdr:rowOff>
    </xdr:from>
    <xdr:to>
      <xdr:col>1</xdr:col>
      <xdr:colOff>1085851</xdr:colOff>
      <xdr:row>38</xdr:row>
      <xdr:rowOff>95476</xdr:rowOff>
    </xdr:to>
    <xdr:sp macro="" textlink="">
      <xdr:nvSpPr>
        <xdr:cNvPr id="8" name="Retângulo Arredondad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95276" y="67437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02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67</xdr:row>
      <xdr:rowOff>57150</xdr:rowOff>
    </xdr:from>
    <xdr:to>
      <xdr:col>1</xdr:col>
      <xdr:colOff>1095376</xdr:colOff>
      <xdr:row>68</xdr:row>
      <xdr:rowOff>95476</xdr:rowOff>
    </xdr:to>
    <xdr:sp macro="" textlink="">
      <xdr:nvSpPr>
        <xdr:cNvPr id="9" name="Retângulo Arredondad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285875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04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</xdr:colOff>
      <xdr:row>96</xdr:row>
      <xdr:rowOff>66675</xdr:rowOff>
    </xdr:from>
    <xdr:to>
      <xdr:col>1</xdr:col>
      <xdr:colOff>1104901</xdr:colOff>
      <xdr:row>97</xdr:row>
      <xdr:rowOff>105001</xdr:rowOff>
    </xdr:to>
    <xdr:sp macro="" textlink="">
      <xdr:nvSpPr>
        <xdr:cNvPr id="11" name="Retângulo Arredondad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4326" y="182118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</a:p>
      </xdr:txBody>
    </xdr:sp>
    <xdr:clientData/>
  </xdr:twoCellAnchor>
  <xdr:twoCellAnchor>
    <xdr:from>
      <xdr:col>12</xdr:col>
      <xdr:colOff>9525</xdr:colOff>
      <xdr:row>0</xdr:row>
      <xdr:rowOff>104775</xdr:rowOff>
    </xdr:from>
    <xdr:to>
      <xdr:col>14</xdr:col>
      <xdr:colOff>161924</xdr:colOff>
      <xdr:row>4</xdr:row>
      <xdr:rowOff>9525</xdr:rowOff>
    </xdr:to>
    <xdr:sp macro="" textlink="">
      <xdr:nvSpPr>
        <xdr:cNvPr id="10" name="Retângulo Arredondad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239250" y="104775"/>
          <a:ext cx="1581149" cy="66675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28575</xdr:colOff>
      <xdr:row>4</xdr:row>
      <xdr:rowOff>85725</xdr:rowOff>
    </xdr:from>
    <xdr:to>
      <xdr:col>14</xdr:col>
      <xdr:colOff>161925</xdr:colOff>
      <xdr:row>7</xdr:row>
      <xdr:rowOff>133350</xdr:rowOff>
    </xdr:to>
    <xdr:sp macro="" textlink="">
      <xdr:nvSpPr>
        <xdr:cNvPr id="12" name="Retângulo Arredondad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258300" y="84772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14</xdr:col>
      <xdr:colOff>247650</xdr:colOff>
      <xdr:row>4</xdr:row>
      <xdr:rowOff>95250</xdr:rowOff>
    </xdr:from>
    <xdr:to>
      <xdr:col>16</xdr:col>
      <xdr:colOff>485775</xdr:colOff>
      <xdr:row>7</xdr:row>
      <xdr:rowOff>123825</xdr:rowOff>
    </xdr:to>
    <xdr:sp macro="" textlink="">
      <xdr:nvSpPr>
        <xdr:cNvPr id="13" name="Retângulo Arredondado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906125" y="857250"/>
          <a:ext cx="1562100" cy="6000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14</xdr:col>
      <xdr:colOff>247650</xdr:colOff>
      <xdr:row>0</xdr:row>
      <xdr:rowOff>104775</xdr:rowOff>
    </xdr:from>
    <xdr:to>
      <xdr:col>16</xdr:col>
      <xdr:colOff>485775</xdr:colOff>
      <xdr:row>4</xdr:row>
      <xdr:rowOff>9526</xdr:rowOff>
    </xdr:to>
    <xdr:sp macro="" textlink="">
      <xdr:nvSpPr>
        <xdr:cNvPr id="14" name="Retângulo Arredondado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0906125" y="104775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85725</xdr:colOff>
      <xdr:row>14</xdr:row>
      <xdr:rowOff>4763</xdr:rowOff>
    </xdr:from>
    <xdr:to>
      <xdr:col>2</xdr:col>
      <xdr:colOff>318648</xdr:colOff>
      <xdr:row>16</xdr:row>
      <xdr:rowOff>109763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725" y="2681288"/>
          <a:ext cx="1452123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76200</xdr:colOff>
      <xdr:row>17</xdr:row>
      <xdr:rowOff>4764</xdr:rowOff>
    </xdr:from>
    <xdr:to>
      <xdr:col>2</xdr:col>
      <xdr:colOff>371475</xdr:colOff>
      <xdr:row>20</xdr:row>
      <xdr:rowOff>38100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6200" y="3252789"/>
          <a:ext cx="1514475" cy="604836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PERECÍVEIS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85726</xdr:colOff>
      <xdr:row>11</xdr:row>
      <xdr:rowOff>9525</xdr:rowOff>
    </xdr:from>
    <xdr:to>
      <xdr:col>2</xdr:col>
      <xdr:colOff>309124</xdr:colOff>
      <xdr:row>13</xdr:row>
      <xdr:rowOff>114525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726" y="2114550"/>
          <a:ext cx="1442598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2</xdr:col>
      <xdr:colOff>503093</xdr:colOff>
      <xdr:row>7</xdr:row>
      <xdr:rowOff>76200</xdr:rowOff>
    </xdr:from>
    <xdr:to>
      <xdr:col>4</xdr:col>
      <xdr:colOff>0</xdr:colOff>
      <xdr:row>8</xdr:row>
      <xdr:rowOff>76200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722293" y="1409700"/>
          <a:ext cx="17733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</a:p>
      </xdr:txBody>
    </xdr:sp>
    <xdr:clientData/>
  </xdr:twoCellAnchor>
  <xdr:twoCellAnchor editAs="absolute">
    <xdr:from>
      <xdr:col>3</xdr:col>
      <xdr:colOff>714374</xdr:colOff>
      <xdr:row>0</xdr:row>
      <xdr:rowOff>152400</xdr:rowOff>
    </xdr:from>
    <xdr:to>
      <xdr:col>13</xdr:col>
      <xdr:colOff>28575</xdr:colOff>
      <xdr:row>5</xdr:row>
      <xdr:rowOff>133349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MÊS 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399" y="152400"/>
              <a:ext cx="8858251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</xdr:colOff>
      <xdr:row>20</xdr:row>
      <xdr:rowOff>161925</xdr:rowOff>
    </xdr:from>
    <xdr:to>
      <xdr:col>2</xdr:col>
      <xdr:colOff>400050</xdr:colOff>
      <xdr:row>24</xdr:row>
      <xdr:rowOff>66676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7150" y="3981450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76200</xdr:colOff>
      <xdr:row>24</xdr:row>
      <xdr:rowOff>152400</xdr:rowOff>
    </xdr:from>
    <xdr:to>
      <xdr:col>2</xdr:col>
      <xdr:colOff>419100</xdr:colOff>
      <xdr:row>28</xdr:row>
      <xdr:rowOff>47626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6200" y="4733925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4</xdr:col>
      <xdr:colOff>493566</xdr:colOff>
      <xdr:row>1</xdr:row>
      <xdr:rowOff>76200</xdr:rowOff>
    </xdr:from>
    <xdr:to>
      <xdr:col>12</xdr:col>
      <xdr:colOff>285749</xdr:colOff>
      <xdr:row>4</xdr:row>
      <xdr:rowOff>180975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93916" y="266700"/>
          <a:ext cx="5507183" cy="67627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COMP. LOJA</a:t>
          </a:r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GERAL</a:t>
          </a:r>
          <a:endParaRPr lang="pt-BR" sz="32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7</xdr:row>
      <xdr:rowOff>38100</xdr:rowOff>
    </xdr:from>
    <xdr:to>
      <xdr:col>1</xdr:col>
      <xdr:colOff>1095376</xdr:colOff>
      <xdr:row>8</xdr:row>
      <xdr:rowOff>76426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3716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03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295276</xdr:colOff>
      <xdr:row>25</xdr:row>
      <xdr:rowOff>57150</xdr:rowOff>
    </xdr:from>
    <xdr:to>
      <xdr:col>1</xdr:col>
      <xdr:colOff>1085851</xdr:colOff>
      <xdr:row>26</xdr:row>
      <xdr:rowOff>95476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95276" y="71247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02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43</xdr:row>
      <xdr:rowOff>57150</xdr:rowOff>
    </xdr:from>
    <xdr:to>
      <xdr:col>1</xdr:col>
      <xdr:colOff>1095376</xdr:colOff>
      <xdr:row>44</xdr:row>
      <xdr:rowOff>95476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2849225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04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</xdr:colOff>
      <xdr:row>61</xdr:row>
      <xdr:rowOff>66675</xdr:rowOff>
    </xdr:from>
    <xdr:to>
      <xdr:col>1</xdr:col>
      <xdr:colOff>1104901</xdr:colOff>
      <xdr:row>62</xdr:row>
      <xdr:rowOff>105001</xdr:rowOff>
    </xdr:to>
    <xdr:sp macro="" textlink="">
      <xdr:nvSpPr>
        <xdr:cNvPr id="7" name="Retângulo Arredond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4326" y="182118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</a:p>
      </xdr:txBody>
    </xdr:sp>
    <xdr:clientData/>
  </xdr:twoCellAnchor>
  <xdr:twoCellAnchor>
    <xdr:from>
      <xdr:col>12</xdr:col>
      <xdr:colOff>514350</xdr:colOff>
      <xdr:row>0</xdr:row>
      <xdr:rowOff>114299</xdr:rowOff>
    </xdr:from>
    <xdr:to>
      <xdr:col>14</xdr:col>
      <xdr:colOff>666749</xdr:colOff>
      <xdr:row>4</xdr:row>
      <xdr:rowOff>28574</xdr:rowOff>
    </xdr:to>
    <xdr:sp macro="" textlink="">
      <xdr:nvSpPr>
        <xdr:cNvPr id="8" name="Retângulo Arredondad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486900" y="114299"/>
          <a:ext cx="1581149" cy="67627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533400</xdr:colOff>
      <xdr:row>4</xdr:row>
      <xdr:rowOff>123825</xdr:rowOff>
    </xdr:from>
    <xdr:to>
      <xdr:col>14</xdr:col>
      <xdr:colOff>666750</xdr:colOff>
      <xdr:row>7</xdr:row>
      <xdr:rowOff>171450</xdr:rowOff>
    </xdr:to>
    <xdr:sp macro="" textlink="">
      <xdr:nvSpPr>
        <xdr:cNvPr id="11" name="Retângulo Arredondad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505950" y="88582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15</xdr:col>
      <xdr:colOff>9525</xdr:colOff>
      <xdr:row>4</xdr:row>
      <xdr:rowOff>123825</xdr:rowOff>
    </xdr:from>
    <xdr:to>
      <xdr:col>17</xdr:col>
      <xdr:colOff>247650</xdr:colOff>
      <xdr:row>7</xdr:row>
      <xdr:rowOff>171451</xdr:rowOff>
    </xdr:to>
    <xdr:sp macro="" textlink="">
      <xdr:nvSpPr>
        <xdr:cNvPr id="12" name="Retângulo Arredondad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1125200" y="885825"/>
          <a:ext cx="1562100" cy="6191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15</xdr:col>
      <xdr:colOff>19050</xdr:colOff>
      <xdr:row>0</xdr:row>
      <xdr:rowOff>114300</xdr:rowOff>
    </xdr:from>
    <xdr:to>
      <xdr:col>17</xdr:col>
      <xdr:colOff>257175</xdr:colOff>
      <xdr:row>4</xdr:row>
      <xdr:rowOff>19051</xdr:rowOff>
    </xdr:to>
    <xdr:sp macro="" textlink="">
      <xdr:nvSpPr>
        <xdr:cNvPr id="13" name="Retângulo Arredondad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1134725" y="114300"/>
          <a:ext cx="1562100" cy="66675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1000000}" sourceName="MÊS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000000-0014-0000-FFFF-FFFF01000000}" cache="SegmentaçãodeDados_MÊS" caption="MÊS" columnCount="6" style="Estilo de Segmentação de Dados 1" rowHeight="241300"/>
  <slicer name="MÊS 2" xr10:uid="{00000000-0014-0000-FFFF-FFFF02000000}" cache="SegmentaçãodeDados_MÊS" caption="MÊS" startItem="6" columnCount="6" style="Estilo de Segmentação de Dados 1" rowHeight="241300"/>
  <slicer name="MÊS 3" xr10:uid="{00000000-0014-0000-FFFF-FFFF03000000}" cache="SegmentaçãodeDados_MÊS" caption="MÊS" startItem="6" columnCount="6" style="Estilo de Segmentação de Dados 1" rowHeight="241300"/>
  <slicer name="MÊS 4" xr10:uid="{00000000-0014-0000-FFFF-FFFF04000000}" cache="SegmentaçãodeDados_MÊS" caption="MÊS" columnCount="6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0000000-0014-0000-FFFF-FFFF05000000}" cache="SegmentaçãodeDados_MÊS" caption="MÊS" columnCount="6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4:I33" totalsRowShown="0">
  <autoFilter ref="B4:I33" xr:uid="{00000000-0009-0000-0100-000002000000}"/>
  <tableColumns count="8">
    <tableColumn id="1" xr3:uid="{00000000-0010-0000-0000-000001000000}" name="Cód." dataDxfId="849"/>
    <tableColumn id="2" xr3:uid="{00000000-0010-0000-0000-000002000000}" name="Descritivo"/>
    <tableColumn id="3" xr3:uid="{00000000-0010-0000-0000-000003000000}" name="Qtde" dataDxfId="848"/>
    <tableColumn id="4" xr3:uid="{00000000-0010-0000-0000-000004000000}" name="Vl. Custo" dataDxfId="847"/>
    <tableColumn id="5" xr3:uid="{00000000-0010-0000-0000-000005000000}" name="Qtde2" dataDxfId="846"/>
    <tableColumn id="6" xr3:uid="{00000000-0010-0000-0000-000006000000}" name="Vl. Custo3" dataDxfId="845"/>
    <tableColumn id="7" xr3:uid="{00000000-0010-0000-0000-000007000000}" name="Qtde4" dataDxfId="844"/>
    <tableColumn id="8" xr3:uid="{00000000-0010-0000-0000-000008000000}" name="RESULT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6:EX39" totalsRowCount="1">
  <autoFilter ref="A6:EX38" xr:uid="{00000000-0009-0000-0100-000001000000}">
    <filterColumn colId="0">
      <filters>
        <filter val="NOVEMBRO"/>
      </filters>
    </filterColumn>
  </autoFilter>
  <tableColumns count="154">
    <tableColumn id="1" xr3:uid="{00000000-0010-0000-0100-000001000000}" name="MÊS" totalsRowLabel="Total"/>
    <tableColumn id="2" xr3:uid="{00000000-0010-0000-0100-000002000000}" name="FATURAMENTO" totalsRowFunction="sum" totalsRowDxfId="843" dataCellStyle="Moeda"/>
    <tableColumn id="3" xr3:uid="{00000000-0010-0000-0100-000003000000}" name="PERDA DIARIA" totalsRowFunction="sum" dataDxfId="842" totalsRowDxfId="841" dataCellStyle="Moeda"/>
    <tableColumn id="4" xr3:uid="{00000000-0010-0000-0100-000004000000}" name="PERDA INVENTARIO" totalsRowFunction="sum" dataDxfId="840" totalsRowDxfId="839" dataCellStyle="Moeda"/>
    <tableColumn id="5" xr3:uid="{00000000-0010-0000-0100-000005000000}" name="FATURAMENTO2" totalsRowFunction="sum" totalsRowDxfId="838" dataCellStyle="Moeda"/>
    <tableColumn id="6" xr3:uid="{00000000-0010-0000-0100-000006000000}" name="PERDA DIARIA3" totalsRowFunction="sum" totalsRowDxfId="837" dataCellStyle="Moeda"/>
    <tableColumn id="7" xr3:uid="{00000000-0010-0000-0100-000007000000}" name="PERDA INVENTARIO4" totalsRowFunction="sum" totalsRowDxfId="836" dataCellStyle="Moeda"/>
    <tableColumn id="8" xr3:uid="{00000000-0010-0000-0100-000008000000}" name="FATURAMENTO5" totalsRowFunction="sum" totalsRowDxfId="835" dataCellStyle="Moeda"/>
    <tableColumn id="9" xr3:uid="{00000000-0010-0000-0100-000009000000}" name="PERDA DIARIA6" totalsRowFunction="sum" totalsRowDxfId="834" dataCellStyle="Moeda"/>
    <tableColumn id="10" xr3:uid="{00000000-0010-0000-0100-00000A000000}" name="PERDA INVENTARIO7" totalsRowFunction="sum" totalsRowDxfId="833" dataCellStyle="Moeda"/>
    <tableColumn id="11" xr3:uid="{00000000-0010-0000-0100-00000B000000}" name="FATURAMENTO8" totalsRowFunction="sum" totalsRowDxfId="832" dataCellStyle="Moeda"/>
    <tableColumn id="12" xr3:uid="{00000000-0010-0000-0100-00000C000000}" name="PERDA DIARIA9" totalsRowFunction="sum" totalsRowDxfId="831" dataCellStyle="Moeda"/>
    <tableColumn id="13" xr3:uid="{00000000-0010-0000-0100-00000D000000}" name="PERDA INVENTARIO10" totalsRowFunction="sum" totalsRowDxfId="830" dataCellStyle="Moeda"/>
    <tableColumn id="14" xr3:uid="{00000000-0010-0000-0100-00000E000000}" name="FATURAMENTO11" totalsRowFunction="sum" totalsRowDxfId="829" dataCellStyle="Moeda"/>
    <tableColumn id="15" xr3:uid="{00000000-0010-0000-0100-00000F000000}" name="PERDA DIARIA12" totalsRowFunction="sum" totalsRowDxfId="828" dataCellStyle="Moeda"/>
    <tableColumn id="16" xr3:uid="{00000000-0010-0000-0100-000010000000}" name="PERDA INVENTARIO13" totalsRowFunction="sum" totalsRowDxfId="827" dataCellStyle="Moeda"/>
    <tableColumn id="17" xr3:uid="{00000000-0010-0000-0100-000011000000}" name="FATURAMENTO14" totalsRowFunction="sum" totalsRowDxfId="826" dataCellStyle="Moeda"/>
    <tableColumn id="18" xr3:uid="{00000000-0010-0000-0100-000012000000}" name="PERDA DIARIA15" totalsRowFunction="sum" totalsRowDxfId="825" dataCellStyle="Moeda"/>
    <tableColumn id="19" xr3:uid="{00000000-0010-0000-0100-000013000000}" name="PERDA INVENTARIO16" totalsRowFunction="sum" totalsRowDxfId="824" dataCellStyle="Moeda"/>
    <tableColumn id="20" xr3:uid="{00000000-0010-0000-0100-000014000000}" name="FATURAMENTO17" totalsRowFunction="sum" totalsRowDxfId="823" dataCellStyle="Moeda"/>
    <tableColumn id="21" xr3:uid="{00000000-0010-0000-0100-000015000000}" name="PERDA DIARIA18" totalsRowFunction="sum" totalsRowDxfId="822" dataCellStyle="Moeda"/>
    <tableColumn id="22" xr3:uid="{00000000-0010-0000-0100-000016000000}" name="PERDA INVENTARIO19" totalsRowFunction="sum" totalsRowDxfId="821" dataCellStyle="Moeda"/>
    <tableColumn id="23" xr3:uid="{00000000-0010-0000-0100-000017000000}" name="FATURAMENTO20" totalsRowFunction="sum" totalsRowDxfId="820" dataCellStyle="Moeda"/>
    <tableColumn id="24" xr3:uid="{00000000-0010-0000-0100-000018000000}" name="PERDA DIARIA21" totalsRowFunction="sum" totalsRowDxfId="819" dataCellStyle="Moeda"/>
    <tableColumn id="25" xr3:uid="{00000000-0010-0000-0100-000019000000}" name="PERDA INVENTARIO22" totalsRowFunction="sum" totalsRowDxfId="818" dataCellStyle="Moeda"/>
    <tableColumn id="26" xr3:uid="{00000000-0010-0000-0100-00001A000000}" name="FATURAMENTO23" totalsRowFunction="sum" totalsRowDxfId="817" dataCellStyle="Moeda"/>
    <tableColumn id="27" xr3:uid="{00000000-0010-0000-0100-00001B000000}" name="PERDA DIARIA24" totalsRowFunction="sum" totalsRowDxfId="816" dataCellStyle="Moeda"/>
    <tableColumn id="28" xr3:uid="{00000000-0010-0000-0100-00001C000000}" name="PERDA INVENTARIO25" totalsRowFunction="sum" totalsRowDxfId="815" dataCellStyle="Moeda"/>
    <tableColumn id="29" xr3:uid="{00000000-0010-0000-0100-00001D000000}" name="FATURAMENTO26" totalsRowFunction="sum" totalsRowDxfId="814" dataCellStyle="Moeda"/>
    <tableColumn id="30" xr3:uid="{00000000-0010-0000-0100-00001E000000}" name="PERDA DIARIA27" totalsRowFunction="sum" totalsRowDxfId="813" dataCellStyle="Moeda"/>
    <tableColumn id="31" xr3:uid="{00000000-0010-0000-0100-00001F000000}" name="PERDA INVENTARIO28" totalsRowFunction="sum" totalsRowDxfId="812" dataCellStyle="Moeda"/>
    <tableColumn id="32" xr3:uid="{00000000-0010-0000-0100-000020000000}" name="FATURAMENTO29" totalsRowFunction="sum" totalsRowDxfId="811" dataCellStyle="Moeda"/>
    <tableColumn id="33" xr3:uid="{00000000-0010-0000-0100-000021000000}" name="PERDA DIARIA30" totalsRowFunction="sum" totalsRowDxfId="810" dataCellStyle="Moeda"/>
    <tableColumn id="34" xr3:uid="{00000000-0010-0000-0100-000022000000}" name="PERDA INVENTARIO31" totalsRowFunction="sum" totalsRowDxfId="809" dataCellStyle="Moeda"/>
    <tableColumn id="35" xr3:uid="{00000000-0010-0000-0100-000023000000}" name="FATURAMENTO32" totalsRowFunction="sum" totalsRowDxfId="808" dataCellStyle="Moeda"/>
    <tableColumn id="36" xr3:uid="{00000000-0010-0000-0100-000024000000}" name="PERDA DIARIA33" totalsRowFunction="sum" totalsRowDxfId="807" dataCellStyle="Moeda"/>
    <tableColumn id="37" xr3:uid="{00000000-0010-0000-0100-000025000000}" name="PERDA INVENTARIO34" totalsRowFunction="sum" totalsRowDxfId="806" dataCellStyle="Moeda"/>
    <tableColumn id="38" xr3:uid="{00000000-0010-0000-0100-000026000000}" name="FATURAMENTO35" totalsRowFunction="sum" totalsRowDxfId="805" dataCellStyle="Moeda"/>
    <tableColumn id="39" xr3:uid="{00000000-0010-0000-0100-000027000000}" name="PERDA DIARIA36" totalsRowFunction="sum" totalsRowDxfId="804" dataCellStyle="Moeda"/>
    <tableColumn id="40" xr3:uid="{00000000-0010-0000-0100-000028000000}" name="PERDA INVENTARIO37" totalsRowFunction="sum" totalsRowDxfId="803" dataCellStyle="Moeda"/>
    <tableColumn id="41" xr3:uid="{00000000-0010-0000-0100-000029000000}" name="FATURAMENTO38" totalsRowFunction="sum" totalsRowDxfId="802" dataCellStyle="Moeda"/>
    <tableColumn id="42" xr3:uid="{00000000-0010-0000-0100-00002A000000}" name="PERDA DIARIA39" totalsRowFunction="sum" totalsRowDxfId="801" dataCellStyle="Moeda"/>
    <tableColumn id="43" xr3:uid="{00000000-0010-0000-0100-00002B000000}" name="PERDA INVENTARIO40" totalsRowFunction="sum" totalsRowDxfId="800" dataCellStyle="Moeda"/>
    <tableColumn id="44" xr3:uid="{00000000-0010-0000-0100-00002C000000}" name="FATURAMENTO41" totalsRowFunction="sum" totalsRowDxfId="799" dataCellStyle="Moeda"/>
    <tableColumn id="45" xr3:uid="{00000000-0010-0000-0100-00002D000000}" name="PERDA DIARIA42" totalsRowFunction="sum" totalsRowDxfId="798" dataCellStyle="Moeda"/>
    <tableColumn id="46" xr3:uid="{00000000-0010-0000-0100-00002E000000}" name="PERDA INVENTARIO43" totalsRowFunction="sum" totalsRowDxfId="797" dataCellStyle="Moeda"/>
    <tableColumn id="47" xr3:uid="{00000000-0010-0000-0100-00002F000000}" name="FATURAMENTO44" totalsRowFunction="sum" totalsRowDxfId="796" dataCellStyle="Moeda"/>
    <tableColumn id="48" xr3:uid="{00000000-0010-0000-0100-000030000000}" name="PERDA DIARIA45" totalsRowFunction="sum" totalsRowDxfId="795" dataCellStyle="Moeda"/>
    <tableColumn id="49" xr3:uid="{00000000-0010-0000-0100-000031000000}" name="PERDA INVENTARIO46" totalsRowFunction="sum" totalsRowDxfId="794" dataCellStyle="Moeda"/>
    <tableColumn id="51" xr3:uid="{00000000-0010-0000-0100-000033000000}" name="FATURAMENTO3" totalsRowFunction="sum" dataDxfId="793" totalsRowDxfId="792" dataCellStyle="Moeda"/>
    <tableColumn id="52" xr3:uid="{00000000-0010-0000-0100-000034000000}" name="PERDA DIARIA4" totalsRowFunction="sum" totalsRowDxfId="791" dataCellStyle="Moeda"/>
    <tableColumn id="53" xr3:uid="{00000000-0010-0000-0100-000035000000}" name="PERDA INVENTARIO5" totalsRowFunction="sum" totalsRowDxfId="790" dataCellStyle="Moeda"/>
    <tableColumn id="54" xr3:uid="{00000000-0010-0000-0100-000036000000}" name="FATURAMENTO27" totalsRowFunction="sum" totalsRowDxfId="789" dataCellStyle="Moeda"/>
    <tableColumn id="55" xr3:uid="{00000000-0010-0000-0100-000037000000}" name="PERDA DIARIA38" totalsRowFunction="sum" totalsRowDxfId="788" dataCellStyle="Moeda"/>
    <tableColumn id="56" xr3:uid="{00000000-0010-0000-0100-000038000000}" name="PERDA INVENTARIO49" totalsRowFunction="sum" totalsRowDxfId="787" dataCellStyle="Moeda"/>
    <tableColumn id="57" xr3:uid="{00000000-0010-0000-0100-000039000000}" name="FATURAMENTO510" totalsRowFunction="sum" totalsRowDxfId="786" dataCellStyle="Moeda"/>
    <tableColumn id="58" xr3:uid="{00000000-0010-0000-0100-00003A000000}" name="PERDA DIARIA611" totalsRowFunction="sum" totalsRowDxfId="785" dataCellStyle="Moeda"/>
    <tableColumn id="59" xr3:uid="{00000000-0010-0000-0100-00003B000000}" name="PERDA INVENTARIO712" totalsRowFunction="sum" totalsRowDxfId="784" dataCellStyle="Moeda"/>
    <tableColumn id="146" xr3:uid="{00000000-0010-0000-0100-000092000000}" name="FATURAMENTO6" totalsRowFunction="sum" dataDxfId="783" totalsRowDxfId="782" dataCellStyle="Moeda"/>
    <tableColumn id="147" xr3:uid="{00000000-0010-0000-0100-000093000000}" name="PERDA DIARIA2" totalsRowFunction="sum" dataDxfId="781" totalsRowDxfId="780" dataCellStyle="Moeda"/>
    <tableColumn id="148" xr3:uid="{00000000-0010-0000-0100-000094000000}" name="PERDA DE IVENTARIO" totalsRowFunction="sum" dataDxfId="779" totalsRowDxfId="778" dataCellStyle="Moeda"/>
    <tableColumn id="60" xr3:uid="{00000000-0010-0000-0100-00003C000000}" name="FATURAMENTO813" totalsRowFunction="sum" totalsRowDxfId="777" dataCellStyle="Moeda"/>
    <tableColumn id="61" xr3:uid="{00000000-0010-0000-0100-00003D000000}" name="PERDA DIARIA914" totalsRowFunction="sum" totalsRowDxfId="776" dataCellStyle="Moeda"/>
    <tableColumn id="62" xr3:uid="{00000000-0010-0000-0100-00003E000000}" name="PERDA INVENTARIO1015" totalsRowFunction="sum" totalsRowDxfId="775" dataCellStyle="Moeda"/>
    <tableColumn id="63" xr3:uid="{00000000-0010-0000-0100-00003F000000}" name="FATURAMENTO1116" totalsRowFunction="sum" totalsRowDxfId="774" dataCellStyle="Moeda"/>
    <tableColumn id="64" xr3:uid="{00000000-0010-0000-0100-000040000000}" name="PERDA DIARIA1217" totalsRowFunction="sum" dataDxfId="773" totalsRowDxfId="772" dataCellStyle="Moeda"/>
    <tableColumn id="65" xr3:uid="{00000000-0010-0000-0100-000041000000}" name="PERDA INVENTARIO1318" totalsRowFunction="sum" dataDxfId="771" totalsRowDxfId="770" dataCellStyle="Moeda"/>
    <tableColumn id="66" xr3:uid="{00000000-0010-0000-0100-000042000000}" name="FATURAMENTO1419" totalsRowFunction="sum" totalsRowDxfId="769" dataCellStyle="Moeda"/>
    <tableColumn id="67" xr3:uid="{00000000-0010-0000-0100-000043000000}" name="PERDA DIARIA1520" totalsRowFunction="sum" dataDxfId="768" totalsRowDxfId="767" dataCellStyle="Moeda"/>
    <tableColumn id="68" xr3:uid="{00000000-0010-0000-0100-000044000000}" name="PERDA INVENTARIO1621" totalsRowFunction="sum" dataDxfId="766" totalsRowDxfId="765" dataCellStyle="Moeda"/>
    <tableColumn id="69" xr3:uid="{00000000-0010-0000-0100-000045000000}" name="FATURAMENTO1722" totalsRowFunction="sum" totalsRowDxfId="764" dataCellStyle="Moeda"/>
    <tableColumn id="70" xr3:uid="{00000000-0010-0000-0100-000046000000}" name="PERDA DIARIA1823" totalsRowFunction="sum" dataDxfId="763" totalsRowDxfId="762" dataCellStyle="Moeda"/>
    <tableColumn id="71" xr3:uid="{00000000-0010-0000-0100-000047000000}" name="PERDA INVENTARIO1924" totalsRowFunction="sum" dataDxfId="761" totalsRowDxfId="760" dataCellStyle="Moeda"/>
    <tableColumn id="72" xr3:uid="{00000000-0010-0000-0100-000048000000}" name="FATURAMENTO2025" totalsRowFunction="sum" totalsRowDxfId="759" dataCellStyle="Moeda"/>
    <tableColumn id="73" xr3:uid="{00000000-0010-0000-0100-000049000000}" name="PERDA DIARIA2126" totalsRowFunction="sum" dataDxfId="758" totalsRowDxfId="757" dataCellStyle="Moeda"/>
    <tableColumn id="74" xr3:uid="{00000000-0010-0000-0100-00004A000000}" name="PERDA INVENTARIO2227" totalsRowFunction="sum" dataDxfId="756" totalsRowDxfId="755" dataCellStyle="Moeda"/>
    <tableColumn id="75" xr3:uid="{00000000-0010-0000-0100-00004B000000}" name="FATURAMENTO2328" totalsRowFunction="sum" totalsRowDxfId="754" dataCellStyle="Moeda"/>
    <tableColumn id="76" xr3:uid="{00000000-0010-0000-0100-00004C000000}" name="PERDA DIARIA2429" totalsRowFunction="sum" totalsRowDxfId="753" dataCellStyle="Moeda"/>
    <tableColumn id="77" xr3:uid="{00000000-0010-0000-0100-00004D000000}" name="PERDA INVENTARIO2530" totalsRowFunction="sum" totalsRowDxfId="752" dataCellStyle="Moeda"/>
    <tableColumn id="78" xr3:uid="{00000000-0010-0000-0100-00004E000000}" name="FATURAMENTO2631" totalsRowFunction="sum" totalsRowDxfId="751" dataCellStyle="Moeda"/>
    <tableColumn id="79" xr3:uid="{00000000-0010-0000-0100-00004F000000}" name="PERDA DIARIA2732" totalsRowFunction="sum" totalsRowDxfId="750" dataCellStyle="Moeda"/>
    <tableColumn id="80" xr3:uid="{00000000-0010-0000-0100-000050000000}" name="PERDA INVENTARIO2833" totalsRowFunction="sum" totalsRowDxfId="749" dataCellStyle="Moeda"/>
    <tableColumn id="149" xr3:uid="{00000000-0010-0000-0100-000095000000}" name="FATURAMENTO7" totalsRowFunction="sum" dataDxfId="748" totalsRowDxfId="747" dataCellStyle="Moeda"/>
    <tableColumn id="150" xr3:uid="{00000000-0010-0000-0100-000096000000}" name="PERDA DIARIA7" totalsRowFunction="sum" dataDxfId="746" totalsRowDxfId="745" dataCellStyle="Moeda"/>
    <tableColumn id="151" xr3:uid="{00000000-0010-0000-0100-000097000000}" name="PERDA DE IVENTARIO2" totalsRowFunction="sum" dataDxfId="744" totalsRowDxfId="743" dataCellStyle="Moeda"/>
    <tableColumn id="81" xr3:uid="{00000000-0010-0000-0100-000051000000}" name="FATURAMENTO2934" totalsRowFunction="sum" totalsRowDxfId="742" dataCellStyle="Moeda"/>
    <tableColumn id="82" xr3:uid="{00000000-0010-0000-0100-000052000000}" name="PERDA DIARIA3035" totalsRowFunction="sum" totalsRowDxfId="741" dataCellStyle="Moeda"/>
    <tableColumn id="83" xr3:uid="{00000000-0010-0000-0100-000053000000}" name="PERDA INVENTARIO3136" totalsRowFunction="sum" totalsRowDxfId="740" dataCellStyle="Moeda"/>
    <tableColumn id="84" xr3:uid="{00000000-0010-0000-0100-000054000000}" name="FATURAMENTO3237" totalsRowFunction="sum" totalsRowDxfId="739" dataCellStyle="Moeda"/>
    <tableColumn id="85" xr3:uid="{00000000-0010-0000-0100-000055000000}" name="PERDA DIARIA3338" totalsRowFunction="sum" totalsRowDxfId="738" dataCellStyle="Moeda"/>
    <tableColumn id="86" xr3:uid="{00000000-0010-0000-0100-000056000000}" name="PERDA INVENTARIO3439" totalsRowFunction="sum" totalsRowDxfId="737" dataCellStyle="Moeda"/>
    <tableColumn id="87" xr3:uid="{00000000-0010-0000-0100-000057000000}" name="FATURAMENTO3540" totalsRowFunction="sum" totalsRowDxfId="736" dataCellStyle="Moeda"/>
    <tableColumn id="88" xr3:uid="{00000000-0010-0000-0100-000058000000}" name="PERDA DIARIA3641" totalsRowFunction="sum" totalsRowDxfId="735" dataCellStyle="Moeda"/>
    <tableColumn id="89" xr3:uid="{00000000-0010-0000-0100-000059000000}" name="PERDA INVENTARIO3742" totalsRowFunction="sum" totalsRowDxfId="734" dataCellStyle="Moeda"/>
    <tableColumn id="90" xr3:uid="{00000000-0010-0000-0100-00005A000000}" name="FATURAMENTO3843" totalsRowFunction="sum" totalsRowDxfId="733" dataCellStyle="Moeda"/>
    <tableColumn id="91" xr3:uid="{00000000-0010-0000-0100-00005B000000}" name="PERDA DIARIA3944" totalsRowFunction="sum" totalsRowDxfId="732" dataCellStyle="Moeda"/>
    <tableColumn id="92" xr3:uid="{00000000-0010-0000-0100-00005C000000}" name="PERDA INVENTARIO4045" totalsRowFunction="sum" totalsRowDxfId="731" dataCellStyle="Moeda"/>
    <tableColumn id="93" xr3:uid="{00000000-0010-0000-0100-00005D000000}" name="FATURAMENTO4146" totalsRowFunction="sum" totalsRowDxfId="730" dataCellStyle="Moeda"/>
    <tableColumn id="94" xr3:uid="{00000000-0010-0000-0100-00005E000000}" name="PERDA DIARIA4247" totalsRowFunction="sum" totalsRowDxfId="729" dataCellStyle="Moeda"/>
    <tableColumn id="95" xr3:uid="{00000000-0010-0000-0100-00005F000000}" name="PERDA INVENTARIO4348" totalsRowFunction="sum" totalsRowDxfId="728" dataCellStyle="Moeda"/>
    <tableColumn id="96" xr3:uid="{00000000-0010-0000-0100-000060000000}" name="FATURAMENTO4449" totalsRowFunction="sum" totalsRowDxfId="727" dataCellStyle="Moeda"/>
    <tableColumn id="97" xr3:uid="{00000000-0010-0000-0100-000061000000}" name="PERDA DIARIA4550" totalsRowFunction="sum" totalsRowDxfId="726" dataCellStyle="Moeda"/>
    <tableColumn id="98" xr3:uid="{00000000-0010-0000-0100-000062000000}" name="PERDA INVENTARIO4651" totalsRowFunction="sum" dataDxfId="725" totalsRowDxfId="724" dataCellStyle="Moeda"/>
    <tableColumn id="50" xr3:uid="{00000000-0010-0000-0100-000032000000}" name="FATURAMENTO4" totalsRowFunction="sum" totalsRowDxfId="723" dataCellStyle="Moeda"/>
    <tableColumn id="99" xr3:uid="{00000000-0010-0000-0100-000063000000}" name="PERDA DIARIA5" totalsRowFunction="sum" totalsRowDxfId="722" dataCellStyle="Moeda"/>
    <tableColumn id="100" xr3:uid="{00000000-0010-0000-0100-000064000000}" name="PERDA INVENTARIO6" totalsRowFunction="sum" totalsRowDxfId="721" dataCellStyle="Moeda"/>
    <tableColumn id="101" xr3:uid="{00000000-0010-0000-0100-000065000000}" name="FATURAMENTO28" totalsRowFunction="sum" totalsRowDxfId="720" dataCellStyle="Moeda"/>
    <tableColumn id="102" xr3:uid="{00000000-0010-0000-0100-000066000000}" name="PERDA DIARIA310" totalsRowFunction="sum" totalsRowDxfId="719" dataCellStyle="Moeda"/>
    <tableColumn id="103" xr3:uid="{00000000-0010-0000-0100-000067000000}" name="PERDA INVENTARIO411" totalsRowFunction="sum" totalsRowDxfId="718" dataCellStyle="Moeda"/>
    <tableColumn id="104" xr3:uid="{00000000-0010-0000-0100-000068000000}" name="FATURAMENTO512" totalsRowFunction="sum" totalsRowDxfId="717" dataCellStyle="Moeda"/>
    <tableColumn id="105" xr3:uid="{00000000-0010-0000-0100-000069000000}" name="PERDA DIARIA613" totalsRowFunction="sum" totalsRowDxfId="716" dataCellStyle="Moeda"/>
    <tableColumn id="106" xr3:uid="{00000000-0010-0000-0100-00006A000000}" name="PERDA INVENTARIO714" totalsRowFunction="sum" totalsRowDxfId="715" dataCellStyle="Moeda"/>
    <tableColumn id="152" xr3:uid="{00000000-0010-0000-0100-000098000000}" name="FATURAMENTO9" totalsRowFunction="sum" dataDxfId="714" totalsRowDxfId="713" dataCellStyle="Moeda"/>
    <tableColumn id="153" xr3:uid="{00000000-0010-0000-0100-000099000000}" name="PERDA DIARIA8" totalsRowFunction="sum" dataDxfId="712" totalsRowDxfId="711" dataCellStyle="Moeda"/>
    <tableColumn id="154" xr3:uid="{00000000-0010-0000-0100-00009A000000}" name="PERDA INVENTARIO717" totalsRowFunction="sum" dataDxfId="710" totalsRowDxfId="709" dataCellStyle="Moeda"/>
    <tableColumn id="107" xr3:uid="{00000000-0010-0000-0100-00006B000000}" name="FATURAMENTO815" totalsRowFunction="sum" totalsRowDxfId="708" dataCellStyle="Moeda"/>
    <tableColumn id="108" xr3:uid="{00000000-0010-0000-0100-00006C000000}" name="PERDA DIARIA916" totalsRowFunction="sum" totalsRowDxfId="707" dataCellStyle="Moeda"/>
    <tableColumn id="109" xr3:uid="{00000000-0010-0000-0100-00006D000000}" name="PERDA INVENTARIO1017" totalsRowFunction="sum" totalsRowDxfId="706" dataCellStyle="Moeda"/>
    <tableColumn id="110" xr3:uid="{00000000-0010-0000-0100-00006E000000}" name="FATURAMENTO1118" totalsRowFunction="sum" totalsRowDxfId="705" dataCellStyle="Moeda"/>
    <tableColumn id="111" xr3:uid="{00000000-0010-0000-0100-00006F000000}" name="PERDA DIARIA1219" totalsRowFunction="sum" totalsRowDxfId="704" dataCellStyle="Moeda"/>
    <tableColumn id="112" xr3:uid="{00000000-0010-0000-0100-000070000000}" name="PERDA INVENTARIO1320" totalsRowFunction="sum" totalsRowDxfId="703" dataCellStyle="Moeda"/>
    <tableColumn id="113" xr3:uid="{00000000-0010-0000-0100-000071000000}" name="FATURAMENTO1421" totalsRowFunction="sum" totalsRowDxfId="702" dataCellStyle="Moeda"/>
    <tableColumn id="114" xr3:uid="{00000000-0010-0000-0100-000072000000}" name="PERDA DIARIA1522" totalsRowFunction="sum" totalsRowDxfId="701" dataCellStyle="Moeda"/>
    <tableColumn id="115" xr3:uid="{00000000-0010-0000-0100-000073000000}" name="PERDA INVENTARIO1623" totalsRowFunction="sum" totalsRowDxfId="700" dataCellStyle="Moeda"/>
    <tableColumn id="116" xr3:uid="{00000000-0010-0000-0100-000074000000}" name="FATURAMENTO1724" totalsRowFunction="sum" totalsRowDxfId="699" dataCellStyle="Moeda"/>
    <tableColumn id="117" xr3:uid="{00000000-0010-0000-0100-000075000000}" name="PERDA DIARIA1825" totalsRowFunction="sum" totalsRowDxfId="698" dataCellStyle="Moeda"/>
    <tableColumn id="118" xr3:uid="{00000000-0010-0000-0100-000076000000}" name="PERDA INVENTARIO1926" totalsRowFunction="sum" totalsRowDxfId="697" dataCellStyle="Moeda"/>
    <tableColumn id="119" xr3:uid="{00000000-0010-0000-0100-000077000000}" name="FATURAMENTO2027" totalsRowFunction="sum" totalsRowDxfId="696" dataCellStyle="Moeda"/>
    <tableColumn id="120" xr3:uid="{00000000-0010-0000-0100-000078000000}" name="PERDA DIARIA2128" totalsRowFunction="sum" totalsRowDxfId="695" dataCellStyle="Moeda"/>
    <tableColumn id="121" xr3:uid="{00000000-0010-0000-0100-000079000000}" name="PERDA INVENTARIO2229" totalsRowFunction="sum" totalsRowDxfId="694" dataCellStyle="Moeda"/>
    <tableColumn id="122" xr3:uid="{00000000-0010-0000-0100-00007A000000}" name="FATURAMENTO2330" totalsRowFunction="sum" totalsRowDxfId="693" dataCellStyle="Moeda"/>
    <tableColumn id="123" xr3:uid="{00000000-0010-0000-0100-00007B000000}" name="PERDA DIARIA2431" totalsRowFunction="sum" totalsRowDxfId="692" dataCellStyle="Moeda"/>
    <tableColumn id="124" xr3:uid="{00000000-0010-0000-0100-00007C000000}" name="PERDA INVENTARIO2532" totalsRowFunction="sum" totalsRowDxfId="691" dataCellStyle="Moeda"/>
    <tableColumn id="125" xr3:uid="{00000000-0010-0000-0100-00007D000000}" name="FATURAMENTO2633" totalsRowFunction="sum" totalsRowDxfId="690" dataCellStyle="Moeda"/>
    <tableColumn id="126" xr3:uid="{00000000-0010-0000-0100-00007E000000}" name="PERDA DIARIA2734" totalsRowFunction="sum" totalsRowDxfId="689" dataCellStyle="Moeda"/>
    <tableColumn id="127" xr3:uid="{00000000-0010-0000-0100-00007F000000}" name="PERDA INVENTARIO2835" totalsRowFunction="sum" totalsRowDxfId="688" dataCellStyle="Moeda"/>
    <tableColumn id="128" xr3:uid="{00000000-0010-0000-0100-000080000000}" name="FATURAMENTO2936" totalsRowFunction="sum" totalsRowDxfId="687" dataCellStyle="Moeda"/>
    <tableColumn id="129" xr3:uid="{00000000-0010-0000-0100-000081000000}" name="PERDA DIARIA3037" totalsRowFunction="sum" totalsRowDxfId="686" dataCellStyle="Moeda"/>
    <tableColumn id="130" xr3:uid="{00000000-0010-0000-0100-000082000000}" name="PERDA INVENTARIO3138" totalsRowFunction="sum" totalsRowDxfId="685" dataCellStyle="Moeda"/>
    <tableColumn id="131" xr3:uid="{00000000-0010-0000-0100-000083000000}" name="FATURAMENTO3239" totalsRowFunction="sum" totalsRowDxfId="684" dataCellStyle="Moeda"/>
    <tableColumn id="132" xr3:uid="{00000000-0010-0000-0100-000084000000}" name="PERDA DIARIA3340" totalsRowFunction="sum" totalsRowDxfId="683" dataCellStyle="Moeda"/>
    <tableColumn id="133" xr3:uid="{00000000-0010-0000-0100-000085000000}" name="PERDA INVENTARIO3441" totalsRowFunction="sum" totalsRowDxfId="682" dataCellStyle="Moeda"/>
    <tableColumn id="134" xr3:uid="{00000000-0010-0000-0100-000086000000}" name="FATURAMENTO3542" totalsRowFunction="sum" totalsRowDxfId="681" dataCellStyle="Moeda"/>
    <tableColumn id="135" xr3:uid="{00000000-0010-0000-0100-000087000000}" name="PERDA DIARIA3643" totalsRowFunction="sum" totalsRowDxfId="680" dataCellStyle="Moeda"/>
    <tableColumn id="136" xr3:uid="{00000000-0010-0000-0100-000088000000}" name="PERDA INVENTARIO3744" totalsRowFunction="sum" totalsRowDxfId="679" dataCellStyle="Moeda"/>
    <tableColumn id="137" xr3:uid="{00000000-0010-0000-0100-000089000000}" name="FATURAMENTO3845" totalsRowFunction="sum" totalsRowDxfId="678" dataCellStyle="Moeda"/>
    <tableColumn id="138" xr3:uid="{00000000-0010-0000-0100-00008A000000}" name="PERDA DIARIA3946" totalsRowFunction="sum" totalsRowDxfId="677" dataCellStyle="Moeda"/>
    <tableColumn id="139" xr3:uid="{00000000-0010-0000-0100-00008B000000}" name="PERDA INVENTARIO4047" totalsRowFunction="sum" totalsRowDxfId="676" dataCellStyle="Moeda"/>
    <tableColumn id="140" xr3:uid="{00000000-0010-0000-0100-00008C000000}" name="FATURAMENTO4148" totalsRowFunction="sum" totalsRowDxfId="675" dataCellStyle="Moeda"/>
    <tableColumn id="141" xr3:uid="{00000000-0010-0000-0100-00008D000000}" name="PERDA DIARIA4249" totalsRowFunction="sum" totalsRowDxfId="674" dataCellStyle="Moeda"/>
    <tableColumn id="142" xr3:uid="{00000000-0010-0000-0100-00008E000000}" name="PERDA INVENTARIO4350" totalsRowFunction="sum" totalsRowDxfId="673" dataCellStyle="Moeda"/>
    <tableColumn id="143" xr3:uid="{00000000-0010-0000-0100-00008F000000}" name="FATURAMENTO4451" totalsRowFunction="sum" totalsRowDxfId="672" dataCellStyle="Moeda"/>
    <tableColumn id="144" xr3:uid="{00000000-0010-0000-0100-000090000000}" name="PERDA DIARIA4552" totalsRowFunction="sum" totalsRowDxfId="671" dataCellStyle="Moeda"/>
    <tableColumn id="145" xr3:uid="{00000000-0010-0000-0100-000091000000}" name="PERDA INVENTARIO4653" totalsRowFunction="sum" dataDxfId="670" totalsRowDxfId="669" dataCellStyle="Moed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52EFA-8187-4286-9AC8-0F7827E41DD6}" name="Tabela3" displayName="Tabela3" ref="B6:J34" totalsRowShown="0">
  <autoFilter ref="B6:J34" xr:uid="{DB252EFA-8187-4286-9AC8-0F7827E41DD6}"/>
  <tableColumns count="9">
    <tableColumn id="1" xr3:uid="{8F30F4C6-1FB7-4D97-A967-8542326F034D}" name="LOJA"/>
    <tableColumn id="2" xr3:uid="{E9304275-5591-46E9-83AA-D932D9EA9883}" name="SETOR"/>
    <tableColumn id="3" xr3:uid="{A23F1959-AEBF-4A04-9815-E1C9865CC285}" name="GRUPO"/>
    <tableColumn id="4" xr3:uid="{9C4951A9-1261-4FEF-87F3-E43FE79B427E}" name="FATURAMENTO QTDE"/>
    <tableColumn id="5" xr3:uid="{A633CD75-06DE-4054-9E49-B6A15E575E6A}" name="FATURAMENTO VLR"/>
    <tableColumn id="6" xr3:uid="{D60E1EF9-B1DB-49DD-A134-5C196C34B644}" name="PERDA INVENTARIO QTDE"/>
    <tableColumn id="7" xr3:uid="{A8E6B278-8C58-4073-9B1E-525CC594963E}" name="PERDA INVENTARIO VALOR"/>
    <tableColumn id="8" xr3:uid="{6523B9A3-CF5E-4F98-B05B-DE066DF00CF2}" name="PERDA DIARIA QTDE"/>
    <tableColumn id="9" xr3:uid="{E7BFFF60-5011-4CB0-8F62-6F51E5082EE0}" name="PERDA DIARIA 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08"/>
  <sheetViews>
    <sheetView topLeftCell="B202" workbookViewId="0">
      <selection activeCell="F210" sqref="F210"/>
    </sheetView>
  </sheetViews>
  <sheetFormatPr defaultRowHeight="15" x14ac:dyDescent="0.25"/>
  <cols>
    <col min="1" max="1" width="1.140625" style="1" customWidth="1"/>
    <col min="2" max="3" width="9.140625" style="1"/>
    <col min="4" max="4" width="50.140625" style="1" customWidth="1"/>
    <col min="5" max="5" width="50.140625" style="2" customWidth="1"/>
    <col min="6" max="6" width="52.28515625" style="1" customWidth="1"/>
    <col min="7" max="7" width="20.140625" style="200" bestFit="1" customWidth="1"/>
    <col min="8" max="8" width="21.7109375" style="1" customWidth="1"/>
    <col min="9" max="16384" width="9.140625" style="1"/>
  </cols>
  <sheetData>
    <row r="1" spans="2:8" ht="15" customHeight="1" x14ac:dyDescent="0.25">
      <c r="B1" s="1" t="s">
        <v>0</v>
      </c>
    </row>
    <row r="10" spans="2:8" x14ac:dyDescent="0.25">
      <c r="E10" s="1"/>
      <c r="G10" s="201"/>
      <c r="H10" s="65"/>
    </row>
    <row r="11" spans="2:8" ht="15" customHeight="1" x14ac:dyDescent="0.25">
      <c r="E11" s="1"/>
      <c r="G11" s="202"/>
      <c r="H11" s="18"/>
    </row>
    <row r="12" spans="2:8" ht="15" customHeight="1" thickBot="1" x14ac:dyDescent="0.3">
      <c r="E12" s="1"/>
      <c r="G12" s="203"/>
      <c r="H12" s="4"/>
    </row>
    <row r="13" spans="2:8" ht="15" customHeight="1" thickBot="1" x14ac:dyDescent="0.3">
      <c r="D13" s="234" t="s">
        <v>7</v>
      </c>
      <c r="E13" s="235"/>
      <c r="F13" s="235"/>
      <c r="G13" s="204"/>
      <c r="H13" s="4"/>
    </row>
    <row r="14" spans="2:8" ht="15" customHeight="1" x14ac:dyDescent="0.25">
      <c r="D14" s="178" t="s">
        <v>605</v>
      </c>
      <c r="E14" s="18" t="s">
        <v>611</v>
      </c>
      <c r="F14" s="19" t="s">
        <v>613</v>
      </c>
      <c r="G14" s="204"/>
      <c r="H14" s="4"/>
    </row>
    <row r="15" spans="2:8" ht="36" x14ac:dyDescent="0.25">
      <c r="D15" s="180" t="s">
        <v>610</v>
      </c>
      <c r="E15" s="181" t="s">
        <v>612</v>
      </c>
      <c r="F15" s="3" t="s">
        <v>614</v>
      </c>
      <c r="G15" s="204"/>
      <c r="H15" s="4"/>
    </row>
    <row r="16" spans="2:8" ht="15" customHeight="1" x14ac:dyDescent="0.25">
      <c r="D16" s="180"/>
      <c r="E16" s="181"/>
      <c r="F16" s="24"/>
      <c r="G16" s="204"/>
      <c r="H16" s="4"/>
    </row>
    <row r="17" spans="4:8" ht="15" customHeight="1" x14ac:dyDescent="0.25">
      <c r="D17" s="180"/>
      <c r="E17" s="181"/>
      <c r="F17" s="24"/>
      <c r="G17" s="204"/>
      <c r="H17" s="4"/>
    </row>
    <row r="18" spans="4:8" ht="15" customHeight="1" thickBot="1" x14ac:dyDescent="0.3">
      <c r="D18" s="180"/>
      <c r="E18" s="181"/>
      <c r="F18" s="24"/>
      <c r="G18" s="204"/>
      <c r="H18" s="4"/>
    </row>
    <row r="19" spans="4:8" ht="15" customHeight="1" thickBot="1" x14ac:dyDescent="0.3">
      <c r="D19" s="234" t="s">
        <v>6</v>
      </c>
      <c r="E19" s="235"/>
      <c r="F19" s="235"/>
      <c r="G19" s="204"/>
      <c r="H19" s="4"/>
    </row>
    <row r="20" spans="4:8" ht="15" customHeight="1" x14ac:dyDescent="0.25">
      <c r="D20" s="178" t="s">
        <v>605</v>
      </c>
      <c r="E20" s="18" t="s">
        <v>611</v>
      </c>
      <c r="F20" s="19" t="s">
        <v>613</v>
      </c>
      <c r="G20" s="204"/>
      <c r="H20" s="4"/>
    </row>
    <row r="21" spans="4:8" ht="57.75" customHeight="1" x14ac:dyDescent="0.25">
      <c r="D21" s="180" t="s">
        <v>615</v>
      </c>
      <c r="E21" s="181"/>
      <c r="F21" s="3"/>
      <c r="G21" s="204"/>
      <c r="H21" s="4"/>
    </row>
    <row r="22" spans="4:8" ht="24" x14ac:dyDescent="0.25">
      <c r="D22" s="180" t="s">
        <v>616</v>
      </c>
      <c r="E22" s="210" t="s">
        <v>617</v>
      </c>
      <c r="F22" s="212" t="s">
        <v>618</v>
      </c>
      <c r="G22" s="204"/>
      <c r="H22" s="4"/>
    </row>
    <row r="23" spans="4:8" ht="36" customHeight="1" x14ac:dyDescent="0.25">
      <c r="D23" s="180" t="s">
        <v>619</v>
      </c>
      <c r="E23" s="181" t="s">
        <v>620</v>
      </c>
      <c r="F23" s="24" t="s">
        <v>621</v>
      </c>
      <c r="G23" s="204"/>
      <c r="H23" s="4"/>
    </row>
    <row r="24" spans="4:8" ht="15" customHeight="1" x14ac:dyDescent="0.25">
      <c r="D24" s="180"/>
      <c r="E24" s="210"/>
      <c r="F24" s="212"/>
      <c r="G24" s="204"/>
      <c r="H24" s="4"/>
    </row>
    <row r="25" spans="4:8" ht="36" x14ac:dyDescent="0.25">
      <c r="D25" s="180" t="s">
        <v>622</v>
      </c>
      <c r="E25" s="181" t="s">
        <v>623</v>
      </c>
      <c r="F25" s="24" t="s">
        <v>624</v>
      </c>
      <c r="G25" s="204"/>
      <c r="H25" s="4"/>
    </row>
    <row r="26" spans="4:8" ht="15" customHeight="1" x14ac:dyDescent="0.25">
      <c r="D26" s="180"/>
      <c r="E26" s="210"/>
      <c r="F26" s="215"/>
      <c r="G26" s="204"/>
      <c r="H26" s="4"/>
    </row>
    <row r="27" spans="4:8" ht="15" customHeight="1" x14ac:dyDescent="0.25">
      <c r="D27" s="180"/>
      <c r="E27" s="185"/>
      <c r="F27" s="3"/>
      <c r="G27" s="204"/>
      <c r="H27" s="4"/>
    </row>
    <row r="28" spans="4:8" ht="15" customHeight="1" x14ac:dyDescent="0.25">
      <c r="D28" s="180"/>
      <c r="E28" s="181"/>
      <c r="F28" s="24"/>
      <c r="G28" s="204"/>
      <c r="H28" s="4"/>
    </row>
    <row r="29" spans="4:8" ht="15" customHeight="1" x14ac:dyDescent="0.25">
      <c r="D29" s="180"/>
      <c r="E29" s="210"/>
      <c r="F29" s="211"/>
      <c r="G29" s="205"/>
    </row>
    <row r="30" spans="4:8" ht="15.75" thickBot="1" x14ac:dyDescent="0.3">
      <c r="D30" s="186"/>
      <c r="E30" s="187"/>
      <c r="F30" s="188"/>
      <c r="G30" s="205"/>
    </row>
    <row r="31" spans="4:8" ht="15.75" thickBot="1" x14ac:dyDescent="0.3">
      <c r="D31" s="234"/>
      <c r="E31" s="235"/>
      <c r="F31" s="241"/>
    </row>
    <row r="32" spans="4:8" x14ac:dyDescent="0.25">
      <c r="D32" s="178"/>
      <c r="E32" s="18"/>
      <c r="F32" s="236"/>
      <c r="G32" s="206"/>
    </row>
    <row r="33" spans="4:8" x14ac:dyDescent="0.25">
      <c r="D33" s="180"/>
      <c r="E33" s="181"/>
      <c r="F33" s="237"/>
      <c r="G33" s="206"/>
    </row>
    <row r="34" spans="4:8" x14ac:dyDescent="0.25">
      <c r="D34" s="180"/>
      <c r="E34" s="181"/>
      <c r="F34" s="238"/>
      <c r="G34" s="206"/>
    </row>
    <row r="35" spans="4:8" x14ac:dyDescent="0.25">
      <c r="D35" s="180"/>
      <c r="E35" s="181"/>
      <c r="F35" s="238"/>
      <c r="G35" s="206"/>
    </row>
    <row r="36" spans="4:8" x14ac:dyDescent="0.25">
      <c r="D36" s="180"/>
      <c r="E36" s="181"/>
      <c r="F36" s="238"/>
      <c r="G36" s="206"/>
    </row>
    <row r="37" spans="4:8" x14ac:dyDescent="0.25">
      <c r="D37" s="180"/>
      <c r="E37" s="181"/>
      <c r="F37" s="238"/>
      <c r="G37" s="206"/>
    </row>
    <row r="38" spans="4:8" x14ac:dyDescent="0.25">
      <c r="D38" s="180"/>
      <c r="E38" s="181"/>
      <c r="F38" s="239"/>
      <c r="G38" s="206"/>
    </row>
    <row r="39" spans="4:8" x14ac:dyDescent="0.25">
      <c r="D39" s="180"/>
      <c r="E39" s="185"/>
      <c r="F39" s="237"/>
      <c r="G39" s="201"/>
      <c r="H39" s="65"/>
    </row>
    <row r="40" spans="4:8" ht="15" customHeight="1" x14ac:dyDescent="0.25">
      <c r="D40" s="180"/>
      <c r="E40" s="181"/>
      <c r="F40" s="238"/>
      <c r="G40" s="202"/>
      <c r="H40" s="18"/>
    </row>
    <row r="41" spans="4:8" ht="15" customHeight="1" x14ac:dyDescent="0.25">
      <c r="D41" s="180"/>
      <c r="E41" s="181"/>
      <c r="F41" s="238"/>
      <c r="G41" s="203"/>
      <c r="H41" s="4"/>
    </row>
    <row r="42" spans="4:8" ht="15" customHeight="1" thickBot="1" x14ac:dyDescent="0.3">
      <c r="D42" s="186"/>
      <c r="E42" s="187"/>
      <c r="F42" s="240"/>
      <c r="G42" s="203"/>
      <c r="H42" s="4"/>
    </row>
    <row r="43" spans="4:8" ht="15" customHeight="1" x14ac:dyDescent="0.25">
      <c r="D43" s="67"/>
      <c r="E43" s="181"/>
      <c r="F43" s="24"/>
      <c r="G43" s="203"/>
      <c r="H43" s="4"/>
    </row>
    <row r="44" spans="4:8" ht="15" customHeight="1" x14ac:dyDescent="0.25">
      <c r="D44" s="67"/>
      <c r="E44" s="181"/>
      <c r="F44" s="24"/>
      <c r="G44" s="203"/>
      <c r="H44" s="4"/>
    </row>
    <row r="45" spans="4:8" ht="15" customHeight="1" x14ac:dyDescent="0.25">
      <c r="D45" s="67"/>
      <c r="E45" s="181"/>
      <c r="F45" s="24"/>
      <c r="G45" s="203"/>
      <c r="H45" s="4"/>
    </row>
    <row r="46" spans="4:8" ht="15" customHeight="1" x14ac:dyDescent="0.25">
      <c r="D46" s="67"/>
      <c r="E46" s="181"/>
      <c r="F46" s="24"/>
      <c r="G46" s="203"/>
      <c r="H46" s="4"/>
    </row>
    <row r="47" spans="4:8" ht="15" customHeight="1" x14ac:dyDescent="0.25">
      <c r="D47" s="67"/>
      <c r="E47" s="181"/>
      <c r="F47" s="24"/>
      <c r="G47" s="203"/>
      <c r="H47" s="4"/>
    </row>
    <row r="48" spans="4:8" ht="15" customHeight="1" x14ac:dyDescent="0.25">
      <c r="D48" s="67"/>
      <c r="E48" s="181"/>
      <c r="F48" s="24"/>
      <c r="G48" s="203"/>
      <c r="H48" s="4"/>
    </row>
    <row r="49" spans="4:8" ht="15" customHeight="1" x14ac:dyDescent="0.25">
      <c r="D49" s="67"/>
      <c r="E49" s="181"/>
      <c r="F49" s="24"/>
      <c r="G49" s="203"/>
      <c r="H49" s="4"/>
    </row>
    <row r="50" spans="4:8" ht="15" customHeight="1" x14ac:dyDescent="0.25">
      <c r="D50" s="67"/>
      <c r="E50" s="181"/>
      <c r="F50" s="24"/>
      <c r="G50" s="203"/>
      <c r="H50" s="4"/>
    </row>
    <row r="51" spans="4:8" ht="15" customHeight="1" x14ac:dyDescent="0.25">
      <c r="D51" s="67"/>
      <c r="E51" s="181"/>
      <c r="F51" s="24"/>
      <c r="G51" s="203"/>
      <c r="H51" s="4"/>
    </row>
    <row r="52" spans="4:8" ht="15" customHeight="1" x14ac:dyDescent="0.25">
      <c r="D52" s="67"/>
      <c r="E52" s="181"/>
      <c r="F52" s="24"/>
      <c r="G52" s="203"/>
      <c r="H52" s="4"/>
    </row>
    <row r="53" spans="4:8" ht="15" customHeight="1" x14ac:dyDescent="0.25">
      <c r="D53" s="67"/>
      <c r="E53" s="181"/>
      <c r="F53" s="24"/>
      <c r="G53" s="203"/>
      <c r="H53" s="4"/>
    </row>
    <row r="54" spans="4:8" ht="15" customHeight="1" x14ac:dyDescent="0.25">
      <c r="D54" s="67"/>
      <c r="E54" s="181"/>
      <c r="F54" s="24"/>
      <c r="G54" s="203"/>
      <c r="H54" s="4"/>
    </row>
    <row r="55" spans="4:8" ht="15" customHeight="1" x14ac:dyDescent="0.25">
      <c r="D55" s="67"/>
      <c r="E55" s="181"/>
      <c r="F55" s="24"/>
      <c r="G55" s="203"/>
      <c r="H55" s="4"/>
    </row>
    <row r="56" spans="4:8" ht="15" customHeight="1" x14ac:dyDescent="0.25">
      <c r="D56" s="67"/>
      <c r="E56" s="181"/>
      <c r="F56" s="24"/>
      <c r="G56" s="203"/>
      <c r="H56" s="4"/>
    </row>
    <row r="57" spans="4:8" ht="15" customHeight="1" x14ac:dyDescent="0.25">
      <c r="D57" s="67"/>
      <c r="E57" s="181"/>
      <c r="F57" s="24"/>
      <c r="G57" s="203"/>
      <c r="H57" s="4"/>
    </row>
    <row r="58" spans="4:8" ht="15" customHeight="1" x14ac:dyDescent="0.25">
      <c r="D58" s="67"/>
      <c r="E58" s="181"/>
      <c r="F58" s="184"/>
      <c r="G58" s="203"/>
      <c r="H58" s="4"/>
    </row>
    <row r="59" spans="4:8" x14ac:dyDescent="0.25">
      <c r="D59" s="67"/>
      <c r="E59" s="185"/>
      <c r="F59" s="3"/>
      <c r="G59" s="203"/>
      <c r="H59" s="4"/>
    </row>
    <row r="60" spans="4:8" ht="15" customHeight="1" thickBot="1" x14ac:dyDescent="0.3">
      <c r="D60" s="67"/>
      <c r="E60" s="181"/>
      <c r="F60" s="24"/>
      <c r="G60" s="203"/>
      <c r="H60" s="4"/>
    </row>
    <row r="61" spans="4:8" ht="15.75" thickBot="1" x14ac:dyDescent="0.3">
      <c r="D61" s="248" t="s">
        <v>11</v>
      </c>
      <c r="E61" s="249"/>
      <c r="F61" s="250"/>
      <c r="G61" s="203"/>
      <c r="H61" s="4"/>
    </row>
    <row r="62" spans="4:8" ht="15" customHeight="1" x14ac:dyDescent="0.25">
      <c r="D62" s="178" t="s">
        <v>605</v>
      </c>
      <c r="E62" s="18" t="s">
        <v>611</v>
      </c>
      <c r="F62" s="19" t="s">
        <v>613</v>
      </c>
      <c r="G62" s="204"/>
      <c r="H62" s="4"/>
    </row>
    <row r="63" spans="4:8" ht="36" x14ac:dyDescent="0.25">
      <c r="D63" s="180" t="s">
        <v>625</v>
      </c>
      <c r="E63" s="181"/>
      <c r="F63" s="3"/>
      <c r="G63" s="204"/>
      <c r="H63" s="4"/>
    </row>
    <row r="64" spans="4:8" x14ac:dyDescent="0.25">
      <c r="D64" s="180"/>
      <c r="E64" s="181"/>
      <c r="F64" s="24"/>
      <c r="G64" s="204"/>
      <c r="H64" s="4"/>
    </row>
    <row r="65" spans="4:8" x14ac:dyDescent="0.25">
      <c r="D65" s="180"/>
      <c r="E65" s="181"/>
      <c r="F65" s="24"/>
      <c r="G65" s="204"/>
      <c r="H65" s="4"/>
    </row>
    <row r="66" spans="4:8" ht="15" customHeight="1" x14ac:dyDescent="0.25">
      <c r="D66" s="180"/>
      <c r="E66" s="181"/>
      <c r="F66" s="24"/>
      <c r="G66" s="204"/>
      <c r="H66" s="4"/>
    </row>
    <row r="67" spans="4:8" ht="15" customHeight="1" x14ac:dyDescent="0.25">
      <c r="D67" s="180"/>
      <c r="E67" s="181"/>
      <c r="F67" s="24"/>
      <c r="G67" s="204"/>
      <c r="H67" s="4"/>
    </row>
    <row r="68" spans="4:8" ht="15" customHeight="1" x14ac:dyDescent="0.25">
      <c r="D68" s="180"/>
      <c r="E68" s="181"/>
      <c r="F68" s="184"/>
      <c r="G68" s="204"/>
      <c r="H68" s="4"/>
    </row>
    <row r="69" spans="4:8" ht="15" customHeight="1" x14ac:dyDescent="0.25">
      <c r="D69" s="180"/>
      <c r="E69" s="185"/>
      <c r="F69" s="3"/>
      <c r="G69" s="204"/>
      <c r="H69" s="4"/>
    </row>
    <row r="70" spans="4:8" x14ac:dyDescent="0.25">
      <c r="D70" s="180"/>
      <c r="E70" s="181"/>
      <c r="F70" s="24"/>
      <c r="G70" s="204"/>
      <c r="H70" s="4"/>
    </row>
    <row r="71" spans="4:8" x14ac:dyDescent="0.25">
      <c r="D71" s="180"/>
      <c r="E71" s="181"/>
      <c r="F71" s="24"/>
      <c r="G71" s="204"/>
      <c r="H71" s="4"/>
    </row>
    <row r="72" spans="4:8" ht="15.75" thickBot="1" x14ac:dyDescent="0.3">
      <c r="D72" s="186"/>
      <c r="E72" s="187"/>
      <c r="F72" s="188"/>
      <c r="G72" s="204"/>
      <c r="H72" s="4"/>
    </row>
    <row r="73" spans="4:8" ht="15.75" thickBot="1" x14ac:dyDescent="0.3">
      <c r="D73" s="248" t="s">
        <v>12</v>
      </c>
      <c r="E73" s="249"/>
      <c r="F73" s="249"/>
      <c r="G73" s="204"/>
      <c r="H73" s="4"/>
    </row>
    <row r="74" spans="4:8" x14ac:dyDescent="0.25">
      <c r="D74" s="178"/>
      <c r="E74" s="18"/>
      <c r="F74" s="19"/>
      <c r="G74" s="204"/>
      <c r="H74" s="4"/>
    </row>
    <row r="75" spans="4:8" x14ac:dyDescent="0.25">
      <c r="D75" s="180"/>
      <c r="E75" s="181"/>
      <c r="F75" s="3"/>
      <c r="G75" s="204"/>
      <c r="H75" s="4"/>
    </row>
    <row r="76" spans="4:8" x14ac:dyDescent="0.25">
      <c r="D76" s="180"/>
      <c r="E76" s="181"/>
      <c r="F76" s="24"/>
      <c r="G76" s="205"/>
    </row>
    <row r="77" spans="4:8" x14ac:dyDescent="0.25">
      <c r="D77" s="180"/>
      <c r="E77" s="181"/>
      <c r="F77" s="24"/>
      <c r="G77" s="205"/>
    </row>
    <row r="78" spans="4:8" x14ac:dyDescent="0.25">
      <c r="D78" s="180"/>
      <c r="E78" s="181"/>
      <c r="F78" s="24"/>
      <c r="G78" s="205"/>
    </row>
    <row r="79" spans="4:8" x14ac:dyDescent="0.25">
      <c r="D79" s="180"/>
      <c r="E79" s="181"/>
      <c r="F79" s="24"/>
      <c r="G79" s="205"/>
    </row>
    <row r="80" spans="4:8" x14ac:dyDescent="0.25">
      <c r="D80" s="180"/>
      <c r="E80" s="181"/>
      <c r="F80" s="184"/>
      <c r="G80" s="205"/>
    </row>
    <row r="81" spans="2:8" x14ac:dyDescent="0.25">
      <c r="D81" s="180"/>
      <c r="E81" s="185"/>
      <c r="F81" s="3"/>
      <c r="G81" s="205"/>
    </row>
    <row r="82" spans="2:8" x14ac:dyDescent="0.25">
      <c r="D82" s="180"/>
      <c r="E82" s="181"/>
      <c r="F82" s="24"/>
      <c r="G82" s="205"/>
    </row>
    <row r="83" spans="2:8" x14ac:dyDescent="0.25">
      <c r="D83" s="180"/>
      <c r="E83" s="181"/>
      <c r="F83" s="24"/>
      <c r="G83" s="205"/>
    </row>
    <row r="84" spans="2:8" ht="15.75" thickBot="1" x14ac:dyDescent="0.3">
      <c r="D84" s="186"/>
      <c r="E84" s="187"/>
      <c r="F84" s="188"/>
      <c r="G84" s="205"/>
    </row>
    <row r="85" spans="2:8" ht="15.75" thickBot="1" x14ac:dyDescent="0.3">
      <c r="D85" s="248" t="s">
        <v>13</v>
      </c>
      <c r="E85" s="249"/>
      <c r="F85" s="250"/>
      <c r="G85" s="206"/>
    </row>
    <row r="86" spans="2:8" x14ac:dyDescent="0.25">
      <c r="D86" s="178"/>
      <c r="E86" s="18"/>
      <c r="F86" s="236"/>
      <c r="G86" s="201"/>
      <c r="H86" s="65"/>
    </row>
    <row r="87" spans="2:8" ht="15" customHeight="1" x14ac:dyDescent="0.25">
      <c r="D87" s="180"/>
      <c r="E87" s="181"/>
      <c r="F87" s="237"/>
      <c r="G87" s="202"/>
      <c r="H87" s="18"/>
    </row>
    <row r="88" spans="2:8" ht="15" customHeight="1" x14ac:dyDescent="0.25">
      <c r="D88" s="180"/>
      <c r="E88" s="181"/>
      <c r="F88" s="238"/>
      <c r="G88" s="203"/>
      <c r="H88" s="4"/>
    </row>
    <row r="89" spans="2:8" ht="15" customHeight="1" x14ac:dyDescent="0.25">
      <c r="D89" s="180"/>
      <c r="E89" s="181"/>
      <c r="F89" s="238"/>
      <c r="G89" s="203"/>
      <c r="H89" s="4"/>
    </row>
    <row r="90" spans="2:8" ht="15" customHeight="1" x14ac:dyDescent="0.25">
      <c r="B90" s="162"/>
      <c r="D90" s="180"/>
      <c r="E90" s="181"/>
      <c r="F90" s="238"/>
      <c r="G90" s="203"/>
      <c r="H90" s="4"/>
    </row>
    <row r="91" spans="2:8" ht="15" customHeight="1" x14ac:dyDescent="0.25">
      <c r="D91" s="180"/>
      <c r="E91" s="181"/>
      <c r="F91" s="238"/>
      <c r="G91" s="203"/>
      <c r="H91" s="4"/>
    </row>
    <row r="92" spans="2:8" x14ac:dyDescent="0.25">
      <c r="D92" s="180"/>
      <c r="E92" s="181"/>
      <c r="F92" s="239"/>
      <c r="G92" s="203"/>
      <c r="H92" s="4"/>
    </row>
    <row r="93" spans="2:8" ht="15" customHeight="1" x14ac:dyDescent="0.25">
      <c r="D93" s="180"/>
      <c r="E93" s="185"/>
      <c r="F93" s="237"/>
      <c r="G93" s="203"/>
      <c r="H93" s="4"/>
    </row>
    <row r="94" spans="2:8" x14ac:dyDescent="0.25">
      <c r="D94" s="180"/>
      <c r="E94" s="181"/>
      <c r="F94" s="238"/>
      <c r="G94" s="203"/>
      <c r="H94" s="4"/>
    </row>
    <row r="95" spans="2:8" ht="15" customHeight="1" x14ac:dyDescent="0.25">
      <c r="D95" s="180"/>
      <c r="E95" s="181"/>
      <c r="F95" s="238"/>
      <c r="G95" s="203"/>
      <c r="H95" s="4"/>
    </row>
    <row r="96" spans="2:8" ht="15" customHeight="1" thickBot="1" x14ac:dyDescent="0.3">
      <c r="D96" s="186"/>
      <c r="E96" s="187"/>
      <c r="F96" s="240"/>
      <c r="G96" s="203"/>
      <c r="H96" s="4"/>
    </row>
    <row r="97" spans="4:8" x14ac:dyDescent="0.25">
      <c r="D97" s="67"/>
      <c r="E97" s="176"/>
      <c r="F97" s="24"/>
      <c r="G97" s="203"/>
      <c r="H97" s="4"/>
    </row>
    <row r="98" spans="4:8" x14ac:dyDescent="0.25">
      <c r="D98" s="67"/>
      <c r="E98" s="176"/>
      <c r="F98" s="24"/>
      <c r="G98" s="203"/>
      <c r="H98" s="4"/>
    </row>
    <row r="99" spans="4:8" ht="15" customHeight="1" x14ac:dyDescent="0.25">
      <c r="D99" s="67"/>
      <c r="E99" s="176"/>
      <c r="F99" s="24"/>
      <c r="G99" s="203"/>
      <c r="H99" s="4"/>
    </row>
    <row r="100" spans="4:8" ht="15" customHeight="1" thickBot="1" x14ac:dyDescent="0.3">
      <c r="D100" s="67"/>
      <c r="E100" s="176"/>
      <c r="F100" s="24"/>
      <c r="G100" s="203"/>
      <c r="H100" s="4"/>
    </row>
    <row r="101" spans="4:8" ht="15" customHeight="1" thickBot="1" x14ac:dyDescent="0.3">
      <c r="D101" s="248" t="s">
        <v>15</v>
      </c>
      <c r="E101" s="249"/>
      <c r="F101" s="250"/>
      <c r="G101" s="203"/>
      <c r="H101" s="4"/>
    </row>
    <row r="102" spans="4:8" ht="15" customHeight="1" x14ac:dyDescent="0.25">
      <c r="D102" s="218" t="s">
        <v>605</v>
      </c>
      <c r="E102" s="219" t="s">
        <v>611</v>
      </c>
      <c r="F102" s="242" t="s">
        <v>613</v>
      </c>
      <c r="G102" s="203"/>
      <c r="H102" s="4"/>
    </row>
    <row r="103" spans="4:8" ht="24" x14ac:dyDescent="0.25">
      <c r="D103" s="180" t="s">
        <v>626</v>
      </c>
      <c r="E103" s="181"/>
      <c r="F103" s="237"/>
      <c r="G103" s="203"/>
      <c r="H103" s="4"/>
    </row>
    <row r="104" spans="4:8" x14ac:dyDescent="0.25">
      <c r="D104" s="180"/>
      <c r="E104" s="181"/>
      <c r="F104" s="238"/>
      <c r="G104" s="203"/>
      <c r="H104" s="4"/>
    </row>
    <row r="105" spans="4:8" x14ac:dyDescent="0.25">
      <c r="D105" s="180"/>
      <c r="E105" s="181"/>
      <c r="F105" s="238"/>
      <c r="G105" s="203"/>
      <c r="H105" s="4"/>
    </row>
    <row r="106" spans="4:8" x14ac:dyDescent="0.25">
      <c r="D106" s="180"/>
      <c r="E106" s="181"/>
      <c r="F106" s="238"/>
      <c r="G106" s="203"/>
      <c r="H106" s="4"/>
    </row>
    <row r="107" spans="4:8" x14ac:dyDescent="0.25">
      <c r="D107" s="180"/>
      <c r="E107" s="181"/>
      <c r="F107" s="238"/>
      <c r="G107" s="203"/>
      <c r="H107" s="4"/>
    </row>
    <row r="108" spans="4:8" x14ac:dyDescent="0.25">
      <c r="D108" s="180"/>
      <c r="E108" s="181"/>
      <c r="F108" s="239"/>
      <c r="G108" s="203"/>
      <c r="H108" s="4"/>
    </row>
    <row r="109" spans="4:8" x14ac:dyDescent="0.25">
      <c r="D109" s="180"/>
      <c r="E109" s="185"/>
      <c r="F109" s="237"/>
      <c r="G109" s="206"/>
    </row>
    <row r="110" spans="4:8" x14ac:dyDescent="0.25">
      <c r="D110" s="180"/>
      <c r="E110" s="181"/>
      <c r="F110" s="238"/>
      <c r="G110" s="206"/>
    </row>
    <row r="111" spans="4:8" x14ac:dyDescent="0.25">
      <c r="D111" s="180"/>
      <c r="E111" s="181"/>
      <c r="F111" s="238"/>
      <c r="G111" s="206"/>
    </row>
    <row r="112" spans="4:8" ht="15.75" thickBot="1" x14ac:dyDescent="0.3">
      <c r="D112" s="186"/>
      <c r="E112" s="187"/>
      <c r="F112" s="240"/>
      <c r="G112" s="206"/>
    </row>
    <row r="113" spans="4:8" ht="15.75" thickBot="1" x14ac:dyDescent="0.3">
      <c r="D113" s="248" t="s">
        <v>16</v>
      </c>
      <c r="E113" s="249"/>
      <c r="F113" s="250"/>
      <c r="G113" s="206"/>
    </row>
    <row r="114" spans="4:8" x14ac:dyDescent="0.25">
      <c r="D114" s="178" t="s">
        <v>605</v>
      </c>
      <c r="E114" s="18" t="s">
        <v>611</v>
      </c>
      <c r="F114" s="236" t="s">
        <v>613</v>
      </c>
      <c r="G114" s="206"/>
    </row>
    <row r="115" spans="4:8" ht="36" x14ac:dyDescent="0.25">
      <c r="D115" s="180" t="s">
        <v>627</v>
      </c>
      <c r="E115" s="181" t="s">
        <v>628</v>
      </c>
      <c r="F115" s="237" t="s">
        <v>629</v>
      </c>
      <c r="G115" s="206"/>
    </row>
    <row r="116" spans="4:8" x14ac:dyDescent="0.25">
      <c r="D116" s="180"/>
      <c r="E116" s="181"/>
      <c r="F116" s="238"/>
      <c r="G116" s="206"/>
    </row>
    <row r="117" spans="4:8" x14ac:dyDescent="0.25">
      <c r="D117" s="180"/>
      <c r="E117" s="181"/>
      <c r="F117" s="238"/>
      <c r="G117" s="206"/>
    </row>
    <row r="118" spans="4:8" x14ac:dyDescent="0.25">
      <c r="D118" s="180"/>
      <c r="E118" s="181"/>
      <c r="F118" s="238"/>
      <c r="G118" s="201"/>
      <c r="H118" s="65"/>
    </row>
    <row r="119" spans="4:8" ht="15" customHeight="1" x14ac:dyDescent="0.25">
      <c r="D119" s="180"/>
      <c r="E119" s="181"/>
      <c r="F119" s="238"/>
      <c r="G119" s="202"/>
      <c r="H119" s="18"/>
    </row>
    <row r="120" spans="4:8" ht="15" customHeight="1" x14ac:dyDescent="0.25">
      <c r="D120" s="180"/>
      <c r="E120" s="181"/>
      <c r="F120" s="239"/>
      <c r="G120" s="203"/>
      <c r="H120" s="4"/>
    </row>
    <row r="121" spans="4:8" ht="15" customHeight="1" x14ac:dyDescent="0.25">
      <c r="D121" s="180"/>
      <c r="E121" s="185"/>
      <c r="F121" s="237"/>
      <c r="G121" s="203"/>
      <c r="H121" s="4"/>
    </row>
    <row r="122" spans="4:8" ht="15" customHeight="1" x14ac:dyDescent="0.25">
      <c r="D122" s="180"/>
      <c r="E122" s="181"/>
      <c r="F122" s="238"/>
      <c r="G122" s="203"/>
      <c r="H122" s="4"/>
    </row>
    <row r="123" spans="4:8" ht="15" customHeight="1" x14ac:dyDescent="0.25">
      <c r="D123" s="180"/>
      <c r="E123" s="181"/>
      <c r="F123" s="238"/>
      <c r="G123" s="203"/>
      <c r="H123" s="4"/>
    </row>
    <row r="124" spans="4:8" ht="15.75" thickBot="1" x14ac:dyDescent="0.3">
      <c r="D124" s="186"/>
      <c r="E124" s="187"/>
      <c r="F124" s="240"/>
      <c r="G124" s="203"/>
      <c r="H124" s="4"/>
    </row>
    <row r="125" spans="4:8" ht="15" customHeight="1" thickBot="1" x14ac:dyDescent="0.3">
      <c r="D125" s="248" t="s">
        <v>607</v>
      </c>
      <c r="E125" s="249"/>
      <c r="F125" s="250"/>
      <c r="G125" s="203"/>
      <c r="H125" s="4"/>
    </row>
    <row r="126" spans="4:8" x14ac:dyDescent="0.25">
      <c r="D126" s="178" t="s">
        <v>630</v>
      </c>
      <c r="E126" s="18" t="s">
        <v>611</v>
      </c>
      <c r="F126" s="236" t="s">
        <v>613</v>
      </c>
      <c r="G126" s="203"/>
      <c r="H126" s="4"/>
    </row>
    <row r="127" spans="4:8" ht="21.75" customHeight="1" x14ac:dyDescent="0.25">
      <c r="D127" s="180" t="s">
        <v>631</v>
      </c>
      <c r="E127" s="176" t="s">
        <v>632</v>
      </c>
      <c r="F127" s="237" t="s">
        <v>633</v>
      </c>
      <c r="G127" s="203"/>
      <c r="H127" s="4"/>
    </row>
    <row r="128" spans="4:8" ht="15" customHeight="1" x14ac:dyDescent="0.25">
      <c r="D128" s="180"/>
      <c r="E128" s="176"/>
      <c r="F128" s="238"/>
      <c r="G128" s="203"/>
      <c r="H128" s="4"/>
    </row>
    <row r="129" spans="4:8" x14ac:dyDescent="0.25">
      <c r="D129" s="180"/>
      <c r="E129" s="176"/>
      <c r="F129" s="238"/>
      <c r="G129" s="203"/>
      <c r="H129" s="4"/>
    </row>
    <row r="130" spans="4:8" x14ac:dyDescent="0.25">
      <c r="D130" s="180"/>
      <c r="E130" s="176"/>
      <c r="F130" s="238"/>
      <c r="G130" s="203"/>
      <c r="H130" s="4"/>
    </row>
    <row r="131" spans="4:8" ht="15" customHeight="1" x14ac:dyDescent="0.25">
      <c r="D131" s="180"/>
      <c r="E131" s="176"/>
      <c r="F131" s="238"/>
      <c r="G131" s="203"/>
      <c r="H131" s="4"/>
    </row>
    <row r="132" spans="4:8" ht="15" customHeight="1" x14ac:dyDescent="0.25">
      <c r="D132" s="180"/>
      <c r="E132" s="176"/>
      <c r="F132" s="239"/>
      <c r="G132" s="203"/>
      <c r="H132" s="4"/>
    </row>
    <row r="133" spans="4:8" ht="15" customHeight="1" x14ac:dyDescent="0.25">
      <c r="D133" s="180"/>
      <c r="E133" s="203"/>
      <c r="F133" s="237"/>
      <c r="G133" s="203"/>
      <c r="H133" s="4"/>
    </row>
    <row r="134" spans="4:8" ht="15" customHeight="1" x14ac:dyDescent="0.25">
      <c r="D134" s="180"/>
      <c r="E134" s="176"/>
      <c r="F134" s="238"/>
      <c r="G134" s="203"/>
      <c r="H134" s="4"/>
    </row>
    <row r="135" spans="4:8" x14ac:dyDescent="0.25">
      <c r="D135" s="180"/>
      <c r="E135" s="176"/>
      <c r="F135" s="238"/>
      <c r="G135" s="203"/>
      <c r="H135" s="4"/>
    </row>
    <row r="136" spans="4:8" ht="15.75" thickBot="1" x14ac:dyDescent="0.3">
      <c r="D136" s="186"/>
      <c r="E136" s="207"/>
      <c r="F136" s="240"/>
      <c r="G136" s="203"/>
      <c r="H136" s="4"/>
    </row>
    <row r="137" spans="4:8" x14ac:dyDescent="0.25">
      <c r="D137" s="180"/>
      <c r="E137" s="176"/>
      <c r="F137" s="238"/>
      <c r="G137" s="203"/>
      <c r="H137" s="4"/>
    </row>
    <row r="138" spans="4:8" x14ac:dyDescent="0.25">
      <c r="D138" s="180"/>
      <c r="E138" s="176"/>
      <c r="F138" s="238"/>
      <c r="G138" s="203"/>
      <c r="H138" s="4"/>
    </row>
    <row r="139" spans="4:8" x14ac:dyDescent="0.25">
      <c r="D139" s="180"/>
      <c r="E139" s="176"/>
      <c r="F139" s="238"/>
      <c r="G139" s="203"/>
      <c r="H139" s="4"/>
    </row>
    <row r="140" spans="4:8" ht="15.75" thickBot="1" x14ac:dyDescent="0.3">
      <c r="D140" s="180"/>
      <c r="E140" s="176"/>
      <c r="F140" s="238"/>
      <c r="G140" s="203"/>
      <c r="H140" s="4"/>
    </row>
    <row r="141" spans="4:8" ht="15.75" thickBot="1" x14ac:dyDescent="0.3">
      <c r="D141" s="248"/>
      <c r="E141" s="249"/>
      <c r="F141" s="250"/>
      <c r="G141" s="206"/>
    </row>
    <row r="142" spans="4:8" x14ac:dyDescent="0.25">
      <c r="D142" s="178" t="s">
        <v>605</v>
      </c>
      <c r="E142" s="18" t="s">
        <v>611</v>
      </c>
      <c r="F142" s="236" t="s">
        <v>613</v>
      </c>
      <c r="G142" s="206"/>
    </row>
    <row r="143" spans="4:8" x14ac:dyDescent="0.25">
      <c r="D143" s="180" t="s">
        <v>19</v>
      </c>
      <c r="E143" s="181"/>
      <c r="F143" s="237"/>
      <c r="G143" s="206"/>
    </row>
    <row r="144" spans="4:8" x14ac:dyDescent="0.25">
      <c r="D144" s="180" t="s">
        <v>20</v>
      </c>
      <c r="E144" s="181"/>
      <c r="F144" s="238"/>
      <c r="G144" s="206"/>
    </row>
    <row r="145" spans="4:7" x14ac:dyDescent="0.25">
      <c r="D145" s="180" t="s">
        <v>21</v>
      </c>
      <c r="E145" s="181"/>
      <c r="F145" s="238"/>
      <c r="G145" s="206"/>
    </row>
    <row r="146" spans="4:7" x14ac:dyDescent="0.25">
      <c r="D146" s="180"/>
      <c r="E146" s="181"/>
      <c r="F146" s="238"/>
      <c r="G146" s="206"/>
    </row>
    <row r="147" spans="4:7" x14ac:dyDescent="0.25">
      <c r="D147" s="180"/>
      <c r="E147" s="181"/>
      <c r="F147" s="238"/>
      <c r="G147" s="206"/>
    </row>
    <row r="148" spans="4:7" x14ac:dyDescent="0.25">
      <c r="D148" s="180"/>
      <c r="E148" s="181"/>
      <c r="F148" s="239"/>
      <c r="G148" s="206"/>
    </row>
    <row r="149" spans="4:7" x14ac:dyDescent="0.25">
      <c r="D149" s="180"/>
      <c r="E149" s="185"/>
      <c r="F149" s="237"/>
      <c r="G149" s="206"/>
    </row>
    <row r="150" spans="4:7" x14ac:dyDescent="0.25">
      <c r="D150" s="180"/>
      <c r="E150" s="181"/>
      <c r="F150" s="238"/>
      <c r="G150" s="206"/>
    </row>
    <row r="151" spans="4:7" x14ac:dyDescent="0.25">
      <c r="D151" s="180"/>
      <c r="E151" s="181"/>
      <c r="F151" s="238"/>
      <c r="G151" s="206"/>
    </row>
    <row r="152" spans="4:7" ht="15.75" thickBot="1" x14ac:dyDescent="0.3">
      <c r="D152" s="186"/>
      <c r="E152" s="187"/>
      <c r="F152" s="240"/>
      <c r="G152" s="206"/>
    </row>
    <row r="153" spans="4:7" ht="15.75" thickBot="1" x14ac:dyDescent="0.3">
      <c r="D153" s="248"/>
      <c r="E153" s="249"/>
      <c r="F153" s="250"/>
    </row>
    <row r="154" spans="4:7" x14ac:dyDescent="0.25">
      <c r="D154" s="178"/>
      <c r="E154" s="18"/>
      <c r="F154" s="236"/>
      <c r="G154" s="206"/>
    </row>
    <row r="155" spans="4:7" x14ac:dyDescent="0.25">
      <c r="D155" s="180"/>
      <c r="E155" s="181"/>
      <c r="F155" s="237"/>
      <c r="G155" s="206"/>
    </row>
    <row r="156" spans="4:7" x14ac:dyDescent="0.25">
      <c r="D156" s="180"/>
      <c r="E156" s="181"/>
      <c r="F156" s="238"/>
      <c r="G156" s="206"/>
    </row>
    <row r="157" spans="4:7" x14ac:dyDescent="0.25">
      <c r="D157" s="180"/>
      <c r="E157" s="181"/>
      <c r="F157" s="238"/>
      <c r="G157" s="206"/>
    </row>
    <row r="158" spans="4:7" x14ac:dyDescent="0.25">
      <c r="D158" s="180"/>
      <c r="E158" s="181"/>
      <c r="F158" s="238"/>
      <c r="G158" s="206"/>
    </row>
    <row r="159" spans="4:7" x14ac:dyDescent="0.25">
      <c r="D159" s="180"/>
      <c r="E159" s="181"/>
      <c r="F159" s="238"/>
      <c r="G159" s="206"/>
    </row>
    <row r="160" spans="4:7" x14ac:dyDescent="0.25">
      <c r="D160" s="180"/>
      <c r="E160" s="181"/>
      <c r="F160" s="239"/>
      <c r="G160" s="206"/>
    </row>
    <row r="161" spans="4:7" x14ac:dyDescent="0.25">
      <c r="D161" s="180"/>
      <c r="E161" s="185"/>
      <c r="F161" s="237"/>
      <c r="G161" s="206"/>
    </row>
    <row r="162" spans="4:7" x14ac:dyDescent="0.25">
      <c r="D162" s="180"/>
      <c r="E162" s="181"/>
      <c r="F162" s="238"/>
      <c r="G162" s="206"/>
    </row>
    <row r="163" spans="4:7" x14ac:dyDescent="0.25">
      <c r="D163" s="180"/>
      <c r="E163" s="181"/>
      <c r="F163" s="238"/>
      <c r="G163" s="206"/>
    </row>
    <row r="164" spans="4:7" ht="15.75" thickBot="1" x14ac:dyDescent="0.3">
      <c r="D164" s="186"/>
      <c r="E164" s="187"/>
      <c r="F164" s="240"/>
      <c r="G164" s="206"/>
    </row>
    <row r="165" spans="4:7" ht="15.75" thickBot="1" x14ac:dyDescent="0.3">
      <c r="D165" s="248"/>
      <c r="E165" s="249"/>
      <c r="F165" s="250"/>
    </row>
    <row r="166" spans="4:7" ht="15" customHeight="1" x14ac:dyDescent="0.25">
      <c r="D166" s="178"/>
      <c r="E166" s="19"/>
      <c r="F166" s="179"/>
    </row>
    <row r="167" spans="4:7" x14ac:dyDescent="0.25">
      <c r="D167" s="180"/>
      <c r="E167" s="181"/>
      <c r="F167" s="237"/>
    </row>
    <row r="168" spans="4:7" x14ac:dyDescent="0.25">
      <c r="D168" s="180"/>
      <c r="E168" s="181"/>
      <c r="F168" s="238"/>
    </row>
    <row r="169" spans="4:7" x14ac:dyDescent="0.25">
      <c r="D169" s="180"/>
      <c r="E169" s="181"/>
      <c r="F169" s="238"/>
    </row>
    <row r="170" spans="4:7" x14ac:dyDescent="0.25">
      <c r="D170" s="180"/>
      <c r="E170" s="181"/>
      <c r="F170" s="238"/>
    </row>
    <row r="171" spans="4:7" x14ac:dyDescent="0.25">
      <c r="D171" s="180"/>
      <c r="E171" s="181"/>
      <c r="F171" s="238"/>
    </row>
    <row r="172" spans="4:7" x14ac:dyDescent="0.25">
      <c r="D172" s="180"/>
      <c r="E172" s="181"/>
      <c r="F172" s="239"/>
    </row>
    <row r="173" spans="4:7" x14ac:dyDescent="0.25">
      <c r="D173" s="180"/>
      <c r="E173" s="185"/>
      <c r="F173" s="237"/>
    </row>
    <row r="174" spans="4:7" x14ac:dyDescent="0.25">
      <c r="D174" s="180"/>
      <c r="E174" s="181"/>
      <c r="F174" s="238"/>
    </row>
    <row r="175" spans="4:7" x14ac:dyDescent="0.25">
      <c r="D175" s="180"/>
      <c r="E175" s="181"/>
      <c r="F175" s="238"/>
    </row>
    <row r="176" spans="4:7" ht="15.75" thickBot="1" x14ac:dyDescent="0.3">
      <c r="D176" s="186"/>
      <c r="E176" s="187"/>
      <c r="F176" s="240"/>
    </row>
    <row r="182" spans="4:6" ht="15.75" thickBot="1" x14ac:dyDescent="0.3"/>
    <row r="183" spans="4:6" ht="15.75" thickBot="1" x14ac:dyDescent="0.3">
      <c r="D183" s="248" t="s">
        <v>5</v>
      </c>
      <c r="E183" s="249"/>
      <c r="F183" s="250"/>
    </row>
    <row r="184" spans="4:6" x14ac:dyDescent="0.25">
      <c r="D184" s="178" t="s">
        <v>630</v>
      </c>
      <c r="E184" s="18" t="s">
        <v>611</v>
      </c>
      <c r="F184" s="236" t="s">
        <v>613</v>
      </c>
    </row>
    <row r="185" spans="4:6" ht="48" x14ac:dyDescent="0.25">
      <c r="D185" s="180" t="s">
        <v>634</v>
      </c>
      <c r="E185" s="181" t="s">
        <v>635</v>
      </c>
      <c r="F185" s="237" t="s">
        <v>636</v>
      </c>
    </row>
    <row r="186" spans="4:6" x14ac:dyDescent="0.25">
      <c r="D186" s="180"/>
      <c r="E186" s="181"/>
      <c r="F186" s="238"/>
    </row>
    <row r="187" spans="4:6" x14ac:dyDescent="0.25">
      <c r="D187" s="180"/>
      <c r="E187" s="181"/>
      <c r="F187" s="238"/>
    </row>
    <row r="188" spans="4:6" x14ac:dyDescent="0.25">
      <c r="D188" s="180"/>
      <c r="E188" s="181"/>
      <c r="F188" s="238"/>
    </row>
    <row r="189" spans="4:6" x14ac:dyDescent="0.25">
      <c r="D189" s="180"/>
      <c r="E189" s="181"/>
      <c r="F189" s="238"/>
    </row>
    <row r="190" spans="4:6" x14ac:dyDescent="0.25">
      <c r="D190" s="180"/>
      <c r="E190" s="181"/>
      <c r="F190" s="239"/>
    </row>
    <row r="191" spans="4:6" x14ac:dyDescent="0.25">
      <c r="D191" s="180"/>
      <c r="E191" s="185"/>
      <c r="F191" s="237"/>
    </row>
    <row r="192" spans="4:6" x14ac:dyDescent="0.25">
      <c r="D192" s="180"/>
      <c r="E192" s="181"/>
      <c r="F192" s="238"/>
    </row>
    <row r="193" spans="4:6" x14ac:dyDescent="0.25">
      <c r="D193" s="180"/>
      <c r="E193" s="181"/>
      <c r="F193" s="238"/>
    </row>
    <row r="194" spans="4:6" ht="15.75" thickBot="1" x14ac:dyDescent="0.3">
      <c r="D194" s="186"/>
      <c r="E194" s="187"/>
      <c r="F194" s="240"/>
    </row>
    <row r="195" spans="4:6" ht="15.75" thickBot="1" x14ac:dyDescent="0.3">
      <c r="D195" s="248" t="s">
        <v>6</v>
      </c>
      <c r="E195" s="249"/>
      <c r="F195" s="250"/>
    </row>
    <row r="196" spans="4:6" x14ac:dyDescent="0.25">
      <c r="D196" s="178" t="s">
        <v>605</v>
      </c>
      <c r="E196" s="18" t="s">
        <v>655</v>
      </c>
      <c r="F196" s="236" t="s">
        <v>613</v>
      </c>
    </row>
    <row r="197" spans="4:6" ht="24" x14ac:dyDescent="0.25">
      <c r="D197" s="180" t="s">
        <v>656</v>
      </c>
      <c r="E197" s="181" t="s">
        <v>657</v>
      </c>
      <c r="F197" s="237" t="s">
        <v>658</v>
      </c>
    </row>
    <row r="198" spans="4:6" x14ac:dyDescent="0.25">
      <c r="D198" s="180"/>
      <c r="E198" s="181"/>
      <c r="F198" s="238"/>
    </row>
    <row r="199" spans="4:6" x14ac:dyDescent="0.25">
      <c r="D199" s="180"/>
      <c r="E199" s="181"/>
      <c r="F199" s="238"/>
    </row>
    <row r="200" spans="4:6" x14ac:dyDescent="0.25">
      <c r="D200" s="180"/>
      <c r="E200" s="181"/>
      <c r="F200" s="238"/>
    </row>
    <row r="201" spans="4:6" x14ac:dyDescent="0.25">
      <c r="D201" s="180"/>
      <c r="E201" s="181"/>
      <c r="F201" s="238"/>
    </row>
    <row r="202" spans="4:6" x14ac:dyDescent="0.25">
      <c r="D202" s="180"/>
      <c r="E202" s="181"/>
      <c r="F202" s="239"/>
    </row>
    <row r="203" spans="4:6" x14ac:dyDescent="0.25">
      <c r="D203" s="180"/>
      <c r="E203" s="185"/>
      <c r="F203" s="237"/>
    </row>
    <row r="204" spans="4:6" x14ac:dyDescent="0.25">
      <c r="D204" s="180"/>
      <c r="E204" s="181"/>
      <c r="F204" s="238"/>
    </row>
    <row r="205" spans="4:6" x14ac:dyDescent="0.25">
      <c r="D205" s="180"/>
      <c r="E205" s="181"/>
      <c r="F205" s="238"/>
    </row>
    <row r="206" spans="4:6" ht="15.75" thickBot="1" x14ac:dyDescent="0.3">
      <c r="D206" s="186"/>
      <c r="E206" s="187"/>
      <c r="F206" s="240"/>
    </row>
    <row r="207" spans="4:6" ht="15.75" thickBot="1" x14ac:dyDescent="0.3">
      <c r="D207" s="248" t="s">
        <v>7</v>
      </c>
      <c r="E207" s="249"/>
      <c r="F207" s="250"/>
    </row>
    <row r="208" spans="4:6" ht="15" customHeight="1" x14ac:dyDescent="0.25">
      <c r="D208" s="178" t="s">
        <v>605</v>
      </c>
      <c r="E208" s="19" t="s">
        <v>611</v>
      </c>
      <c r="F208" s="179" t="s">
        <v>613</v>
      </c>
    </row>
    <row r="209" spans="4:6" ht="24" x14ac:dyDescent="0.25">
      <c r="D209" s="180" t="s">
        <v>659</v>
      </c>
      <c r="E209" s="181" t="s">
        <v>660</v>
      </c>
      <c r="F209" s="237" t="s">
        <v>661</v>
      </c>
    </row>
    <row r="210" spans="4:6" x14ac:dyDescent="0.25">
      <c r="D210" s="180"/>
      <c r="E210" s="181"/>
      <c r="F210" s="238"/>
    </row>
    <row r="211" spans="4:6" x14ac:dyDescent="0.25">
      <c r="D211" s="180"/>
      <c r="E211" s="181"/>
      <c r="F211" s="238"/>
    </row>
    <row r="212" spans="4:6" x14ac:dyDescent="0.25">
      <c r="D212" s="180"/>
      <c r="E212" s="181"/>
      <c r="F212" s="238"/>
    </row>
    <row r="213" spans="4:6" x14ac:dyDescent="0.25">
      <c r="D213" s="180"/>
      <c r="E213" s="181"/>
      <c r="F213" s="238"/>
    </row>
    <row r="214" spans="4:6" x14ac:dyDescent="0.25">
      <c r="D214" s="180"/>
      <c r="E214" s="181"/>
      <c r="F214" s="239"/>
    </row>
    <row r="215" spans="4:6" x14ac:dyDescent="0.25">
      <c r="D215" s="180"/>
      <c r="E215" s="185"/>
      <c r="F215" s="237"/>
    </row>
    <row r="216" spans="4:6" x14ac:dyDescent="0.25">
      <c r="D216" s="180"/>
      <c r="E216" s="181"/>
      <c r="F216" s="238"/>
    </row>
    <row r="217" spans="4:6" x14ac:dyDescent="0.25">
      <c r="D217" s="180"/>
      <c r="E217" s="181"/>
      <c r="F217" s="238"/>
    </row>
    <row r="218" spans="4:6" ht="15.75" thickBot="1" x14ac:dyDescent="0.3">
      <c r="D218" s="186"/>
      <c r="E218" s="187"/>
      <c r="F218" s="240"/>
    </row>
    <row r="219" spans="4:6" x14ac:dyDescent="0.25">
      <c r="D219" s="67"/>
      <c r="E219" s="181"/>
      <c r="F219" s="24"/>
    </row>
    <row r="220" spans="4:6" x14ac:dyDescent="0.25">
      <c r="D220" s="67"/>
      <c r="E220" s="181"/>
      <c r="F220" s="184"/>
    </row>
    <row r="221" spans="4:6" x14ac:dyDescent="0.25">
      <c r="D221" s="67"/>
      <c r="E221" s="185"/>
      <c r="F221" s="3"/>
    </row>
    <row r="222" spans="4:6" ht="15.75" thickBot="1" x14ac:dyDescent="0.3">
      <c r="D222" s="67"/>
      <c r="E222" s="181"/>
      <c r="F222" s="24"/>
    </row>
    <row r="223" spans="4:6" ht="15.75" thickBot="1" x14ac:dyDescent="0.3">
      <c r="D223" s="248" t="s">
        <v>222</v>
      </c>
      <c r="E223" s="249"/>
      <c r="F223" s="250"/>
    </row>
    <row r="224" spans="4:6" x14ac:dyDescent="0.25">
      <c r="D224" s="178" t="s">
        <v>223</v>
      </c>
      <c r="E224" s="18" t="s">
        <v>224</v>
      </c>
      <c r="F224" s="236" t="s">
        <v>225</v>
      </c>
    </row>
    <row r="225" spans="4:6" x14ac:dyDescent="0.25">
      <c r="D225" s="180" t="s">
        <v>12</v>
      </c>
      <c r="E225" s="181"/>
      <c r="F225" s="237"/>
    </row>
    <row r="226" spans="4:6" x14ac:dyDescent="0.25">
      <c r="D226" s="180" t="s">
        <v>13</v>
      </c>
      <c r="E226" s="181"/>
      <c r="F226" s="238"/>
    </row>
    <row r="227" spans="4:6" x14ac:dyDescent="0.25">
      <c r="D227" s="180"/>
      <c r="E227" s="181"/>
      <c r="F227" s="238"/>
    </row>
    <row r="228" spans="4:6" x14ac:dyDescent="0.25">
      <c r="D228" s="180"/>
      <c r="E228" s="181"/>
      <c r="F228" s="238"/>
    </row>
    <row r="229" spans="4:6" x14ac:dyDescent="0.25">
      <c r="D229" s="180"/>
      <c r="E229" s="181"/>
      <c r="F229" s="238"/>
    </row>
    <row r="230" spans="4:6" x14ac:dyDescent="0.25">
      <c r="D230" s="180"/>
      <c r="E230" s="181"/>
      <c r="F230" s="239"/>
    </row>
    <row r="231" spans="4:6" x14ac:dyDescent="0.25">
      <c r="D231" s="180"/>
      <c r="E231" s="185"/>
      <c r="F231" s="237"/>
    </row>
    <row r="232" spans="4:6" x14ac:dyDescent="0.25">
      <c r="D232" s="180"/>
      <c r="E232" s="181"/>
      <c r="F232" s="238"/>
    </row>
    <row r="233" spans="4:6" x14ac:dyDescent="0.25">
      <c r="D233" s="180"/>
      <c r="E233" s="181"/>
      <c r="F233" s="238"/>
    </row>
    <row r="234" spans="4:6" ht="15.75" thickBot="1" x14ac:dyDescent="0.3">
      <c r="D234" s="186"/>
      <c r="E234" s="187"/>
      <c r="F234" s="240"/>
    </row>
    <row r="235" spans="4:6" ht="15.75" thickBot="1" x14ac:dyDescent="0.3">
      <c r="D235" s="248"/>
      <c r="E235" s="249"/>
      <c r="F235" s="250"/>
    </row>
    <row r="236" spans="4:6" x14ac:dyDescent="0.25">
      <c r="D236" s="178"/>
      <c r="E236" s="18"/>
      <c r="F236" s="236"/>
    </row>
    <row r="237" spans="4:6" x14ac:dyDescent="0.25">
      <c r="D237" s="180"/>
      <c r="E237" s="181"/>
      <c r="F237" s="237"/>
    </row>
    <row r="238" spans="4:6" x14ac:dyDescent="0.25">
      <c r="D238" s="180"/>
      <c r="E238" s="181"/>
      <c r="F238" s="238"/>
    </row>
    <row r="239" spans="4:6" x14ac:dyDescent="0.25">
      <c r="D239" s="180"/>
      <c r="E239" s="181"/>
      <c r="F239" s="238"/>
    </row>
    <row r="240" spans="4:6" x14ac:dyDescent="0.25">
      <c r="D240" s="180"/>
      <c r="E240" s="181"/>
      <c r="F240" s="238"/>
    </row>
    <row r="241" spans="4:6" x14ac:dyDescent="0.25">
      <c r="D241" s="180"/>
      <c r="E241" s="181"/>
      <c r="F241" s="238"/>
    </row>
    <row r="242" spans="4:6" x14ac:dyDescent="0.25">
      <c r="D242" s="180"/>
      <c r="E242" s="181"/>
      <c r="F242" s="239"/>
    </row>
    <row r="243" spans="4:6" x14ac:dyDescent="0.25">
      <c r="D243" s="180"/>
      <c r="E243" s="185"/>
      <c r="F243" s="237"/>
    </row>
    <row r="244" spans="4:6" x14ac:dyDescent="0.25">
      <c r="D244" s="180"/>
      <c r="E244" s="181"/>
      <c r="F244" s="238"/>
    </row>
    <row r="245" spans="4:6" x14ac:dyDescent="0.25">
      <c r="D245" s="180"/>
      <c r="E245" s="181"/>
      <c r="F245" s="238"/>
    </row>
    <row r="246" spans="4:6" ht="15.75" thickBot="1" x14ac:dyDescent="0.3">
      <c r="D246" s="186"/>
      <c r="E246" s="187"/>
      <c r="F246" s="240"/>
    </row>
    <row r="247" spans="4:6" ht="15.75" thickBot="1" x14ac:dyDescent="0.3">
      <c r="D247" s="248"/>
      <c r="E247" s="249"/>
      <c r="F247" s="250"/>
    </row>
    <row r="248" spans="4:6" ht="15" customHeight="1" x14ac:dyDescent="0.25">
      <c r="D248" s="178"/>
      <c r="E248" s="19"/>
      <c r="F248" s="179"/>
    </row>
    <row r="249" spans="4:6" x14ac:dyDescent="0.25">
      <c r="D249" s="180"/>
      <c r="E249" s="176"/>
      <c r="F249" s="237"/>
    </row>
    <row r="250" spans="4:6" x14ac:dyDescent="0.25">
      <c r="D250" s="180"/>
      <c r="E250" s="176"/>
      <c r="F250" s="238"/>
    </row>
    <row r="251" spans="4:6" x14ac:dyDescent="0.25">
      <c r="D251" s="180"/>
      <c r="E251" s="176"/>
      <c r="F251" s="238"/>
    </row>
    <row r="252" spans="4:6" x14ac:dyDescent="0.25">
      <c r="D252" s="180"/>
      <c r="E252" s="176"/>
      <c r="F252" s="238"/>
    </row>
    <row r="253" spans="4:6" x14ac:dyDescent="0.25">
      <c r="D253" s="180"/>
      <c r="E253" s="176"/>
      <c r="F253" s="238"/>
    </row>
    <row r="254" spans="4:6" x14ac:dyDescent="0.25">
      <c r="D254" s="180"/>
      <c r="E254" s="176"/>
      <c r="F254" s="239"/>
    </row>
    <row r="255" spans="4:6" x14ac:dyDescent="0.25">
      <c r="D255" s="180"/>
      <c r="E255" s="203"/>
      <c r="F255" s="237"/>
    </row>
    <row r="256" spans="4:6" x14ac:dyDescent="0.25">
      <c r="D256" s="180"/>
      <c r="E256" s="176"/>
      <c r="F256" s="238"/>
    </row>
    <row r="257" spans="4:6" x14ac:dyDescent="0.25">
      <c r="D257" s="180"/>
      <c r="E257" s="176"/>
      <c r="F257" s="238"/>
    </row>
    <row r="258" spans="4:6" ht="15.75" thickBot="1" x14ac:dyDescent="0.3">
      <c r="D258" s="186"/>
      <c r="E258" s="207"/>
      <c r="F258" s="240"/>
    </row>
    <row r="265" spans="4:6" ht="15.75" thickBot="1" x14ac:dyDescent="0.3"/>
    <row r="266" spans="4:6" ht="15.75" thickBot="1" x14ac:dyDescent="0.3">
      <c r="D266" s="248" t="s">
        <v>222</v>
      </c>
      <c r="E266" s="249"/>
      <c r="F266" s="250"/>
    </row>
    <row r="267" spans="4:6" x14ac:dyDescent="0.25">
      <c r="D267" s="178" t="s">
        <v>223</v>
      </c>
      <c r="E267" s="18" t="s">
        <v>224</v>
      </c>
      <c r="F267" s="236" t="s">
        <v>225</v>
      </c>
    </row>
    <row r="268" spans="4:6" x14ac:dyDescent="0.25">
      <c r="D268" s="180" t="s">
        <v>606</v>
      </c>
      <c r="E268" s="181"/>
      <c r="F268" s="237"/>
    </row>
    <row r="269" spans="4:6" x14ac:dyDescent="0.25">
      <c r="D269" s="180" t="s">
        <v>608</v>
      </c>
      <c r="E269" s="181"/>
      <c r="F269" s="238"/>
    </row>
    <row r="270" spans="4:6" x14ac:dyDescent="0.25">
      <c r="D270" s="180" t="s">
        <v>607</v>
      </c>
      <c r="E270" s="181"/>
      <c r="F270" s="238"/>
    </row>
    <row r="271" spans="4:6" x14ac:dyDescent="0.25">
      <c r="D271" s="180" t="s">
        <v>18</v>
      </c>
      <c r="E271" s="181"/>
      <c r="F271" s="238"/>
    </row>
    <row r="272" spans="4:6" x14ac:dyDescent="0.25">
      <c r="D272" s="180"/>
      <c r="E272" s="181"/>
      <c r="F272" s="238"/>
    </row>
    <row r="273" spans="4:6" x14ac:dyDescent="0.25">
      <c r="D273" s="180"/>
      <c r="E273" s="181"/>
      <c r="F273" s="239"/>
    </row>
    <row r="274" spans="4:6" x14ac:dyDescent="0.25">
      <c r="D274" s="180"/>
      <c r="E274" s="185"/>
      <c r="F274" s="237"/>
    </row>
    <row r="275" spans="4:6" x14ac:dyDescent="0.25">
      <c r="D275" s="180"/>
      <c r="E275" s="181"/>
      <c r="F275" s="238"/>
    </row>
    <row r="276" spans="4:6" x14ac:dyDescent="0.25">
      <c r="D276" s="180"/>
      <c r="E276" s="181"/>
      <c r="F276" s="238"/>
    </row>
    <row r="277" spans="4:6" ht="15.75" thickBot="1" x14ac:dyDescent="0.3">
      <c r="D277" s="186"/>
      <c r="E277" s="187"/>
      <c r="F277" s="240"/>
    </row>
    <row r="278" spans="4:6" ht="15.75" thickBot="1" x14ac:dyDescent="0.3">
      <c r="D278" s="248"/>
      <c r="E278" s="249"/>
      <c r="F278" s="250"/>
    </row>
    <row r="279" spans="4:6" x14ac:dyDescent="0.25">
      <c r="D279" s="178"/>
      <c r="E279" s="18"/>
      <c r="F279" s="236"/>
    </row>
    <row r="280" spans="4:6" x14ac:dyDescent="0.25">
      <c r="D280" s="180"/>
      <c r="E280" s="181"/>
      <c r="F280" s="237"/>
    </row>
    <row r="281" spans="4:6" x14ac:dyDescent="0.25">
      <c r="D281" s="180"/>
      <c r="E281" s="181"/>
      <c r="F281" s="238"/>
    </row>
    <row r="282" spans="4:6" x14ac:dyDescent="0.25">
      <c r="D282" s="180"/>
      <c r="E282" s="181"/>
      <c r="F282" s="238"/>
    </row>
    <row r="283" spans="4:6" x14ac:dyDescent="0.25">
      <c r="D283" s="180"/>
      <c r="E283" s="181"/>
      <c r="F283" s="238"/>
    </row>
    <row r="284" spans="4:6" x14ac:dyDescent="0.25">
      <c r="D284" s="180"/>
      <c r="E284" s="181"/>
      <c r="F284" s="238"/>
    </row>
    <row r="285" spans="4:6" x14ac:dyDescent="0.25">
      <c r="D285" s="180"/>
      <c r="E285" s="181"/>
      <c r="F285" s="239"/>
    </row>
    <row r="286" spans="4:6" x14ac:dyDescent="0.25">
      <c r="D286" s="180"/>
      <c r="E286" s="185"/>
      <c r="F286" s="237"/>
    </row>
    <row r="287" spans="4:6" x14ac:dyDescent="0.25">
      <c r="D287" s="180"/>
      <c r="E287" s="181"/>
      <c r="F287" s="238"/>
    </row>
    <row r="288" spans="4:6" x14ac:dyDescent="0.25">
      <c r="D288" s="180"/>
      <c r="E288" s="181"/>
      <c r="F288" s="238"/>
    </row>
    <row r="289" spans="4:6" ht="15.75" thickBot="1" x14ac:dyDescent="0.3">
      <c r="D289" s="186"/>
      <c r="E289" s="187"/>
      <c r="F289" s="240"/>
    </row>
    <row r="290" spans="4:6" ht="15.75" thickBot="1" x14ac:dyDescent="0.3">
      <c r="D290" s="248"/>
      <c r="E290" s="249"/>
      <c r="F290" s="250"/>
    </row>
    <row r="291" spans="4:6" ht="15" customHeight="1" x14ac:dyDescent="0.25">
      <c r="D291" s="178"/>
      <c r="E291" s="19"/>
      <c r="F291" s="179"/>
    </row>
    <row r="292" spans="4:6" x14ac:dyDescent="0.25">
      <c r="D292" s="180"/>
      <c r="E292" s="181"/>
      <c r="F292" s="237"/>
    </row>
    <row r="293" spans="4:6" x14ac:dyDescent="0.25">
      <c r="D293" s="180"/>
      <c r="E293" s="181"/>
      <c r="F293" s="238"/>
    </row>
    <row r="294" spans="4:6" x14ac:dyDescent="0.25">
      <c r="D294" s="180"/>
      <c r="E294" s="181"/>
      <c r="F294" s="238"/>
    </row>
    <row r="295" spans="4:6" x14ac:dyDescent="0.25">
      <c r="D295" s="180"/>
      <c r="E295" s="181"/>
      <c r="F295" s="238"/>
    </row>
    <row r="296" spans="4:6" x14ac:dyDescent="0.25">
      <c r="D296" s="180"/>
      <c r="E296" s="181"/>
      <c r="F296" s="238"/>
    </row>
    <row r="297" spans="4:6" x14ac:dyDescent="0.25">
      <c r="D297" s="180"/>
      <c r="E297" s="181"/>
      <c r="F297" s="239"/>
    </row>
    <row r="298" spans="4:6" x14ac:dyDescent="0.25">
      <c r="D298" s="180"/>
      <c r="E298" s="185"/>
      <c r="F298" s="237"/>
    </row>
    <row r="299" spans="4:6" x14ac:dyDescent="0.25">
      <c r="D299" s="180"/>
      <c r="E299" s="181"/>
      <c r="F299" s="238"/>
    </row>
    <row r="300" spans="4:6" x14ac:dyDescent="0.25">
      <c r="D300" s="180"/>
      <c r="E300" s="181"/>
      <c r="F300" s="238"/>
    </row>
    <row r="301" spans="4:6" ht="15.75" thickBot="1" x14ac:dyDescent="0.3">
      <c r="D301" s="186"/>
      <c r="E301" s="187"/>
      <c r="F301" s="240"/>
    </row>
    <row r="302" spans="4:6" x14ac:dyDescent="0.25">
      <c r="D302" s="180"/>
      <c r="E302" s="181"/>
      <c r="F302" s="238"/>
    </row>
    <row r="303" spans="4:6" x14ac:dyDescent="0.25">
      <c r="D303" s="180"/>
      <c r="E303" s="181"/>
      <c r="F303" s="239"/>
    </row>
    <row r="304" spans="4:6" x14ac:dyDescent="0.25">
      <c r="D304" s="180"/>
      <c r="E304" s="185"/>
      <c r="F304" s="237"/>
    </row>
    <row r="305" spans="4:6" ht="15.75" thickBot="1" x14ac:dyDescent="0.3">
      <c r="D305" s="180"/>
      <c r="E305" s="181"/>
      <c r="F305" s="238"/>
    </row>
    <row r="306" spans="4:6" ht="15.75" thickBot="1" x14ac:dyDescent="0.3">
      <c r="D306" s="248" t="s">
        <v>222</v>
      </c>
      <c r="E306" s="249"/>
      <c r="F306" s="250"/>
    </row>
    <row r="307" spans="4:6" x14ac:dyDescent="0.25">
      <c r="D307" s="178" t="s">
        <v>223</v>
      </c>
      <c r="E307" s="18" t="s">
        <v>224</v>
      </c>
      <c r="F307" s="236" t="s">
        <v>225</v>
      </c>
    </row>
    <row r="308" spans="4:6" x14ac:dyDescent="0.25">
      <c r="D308" s="180" t="s">
        <v>2</v>
      </c>
      <c r="E308" s="181"/>
      <c r="F308" s="237"/>
    </row>
    <row r="309" spans="4:6" x14ac:dyDescent="0.25">
      <c r="D309" s="180" t="s">
        <v>19</v>
      </c>
      <c r="E309" s="181"/>
      <c r="F309" s="238"/>
    </row>
    <row r="310" spans="4:6" x14ac:dyDescent="0.25">
      <c r="D310" s="180" t="s">
        <v>20</v>
      </c>
      <c r="E310" s="181"/>
      <c r="F310" s="238"/>
    </row>
    <row r="311" spans="4:6" x14ac:dyDescent="0.25">
      <c r="D311" s="180" t="s">
        <v>21</v>
      </c>
      <c r="E311" s="181"/>
      <c r="F311" s="238"/>
    </row>
    <row r="312" spans="4:6" x14ac:dyDescent="0.25">
      <c r="D312" s="180" t="s">
        <v>3</v>
      </c>
      <c r="E312" s="181"/>
      <c r="F312" s="238"/>
    </row>
    <row r="313" spans="4:6" x14ac:dyDescent="0.25">
      <c r="D313" s="180"/>
      <c r="E313" s="181"/>
      <c r="F313" s="239"/>
    </row>
    <row r="314" spans="4:6" x14ac:dyDescent="0.25">
      <c r="D314" s="180"/>
      <c r="E314" s="185"/>
      <c r="F314" s="237"/>
    </row>
    <row r="315" spans="4:6" x14ac:dyDescent="0.25">
      <c r="D315" s="180"/>
      <c r="E315" s="181"/>
      <c r="F315" s="238"/>
    </row>
    <row r="316" spans="4:6" x14ac:dyDescent="0.25">
      <c r="D316" s="180"/>
      <c r="E316" s="181"/>
      <c r="F316" s="238"/>
    </row>
    <row r="317" spans="4:6" ht="15.75" thickBot="1" x14ac:dyDescent="0.3">
      <c r="D317" s="186"/>
      <c r="E317" s="187"/>
      <c r="F317" s="240"/>
    </row>
    <row r="318" spans="4:6" ht="15.75" thickBot="1" x14ac:dyDescent="0.3">
      <c r="D318" s="248"/>
      <c r="E318" s="249"/>
      <c r="F318" s="250"/>
    </row>
    <row r="319" spans="4:6" x14ac:dyDescent="0.25">
      <c r="D319" s="178"/>
      <c r="E319" s="18"/>
      <c r="F319" s="236"/>
    </row>
    <row r="320" spans="4:6" x14ac:dyDescent="0.25">
      <c r="D320" s="180"/>
      <c r="E320" s="181"/>
      <c r="F320" s="237"/>
    </row>
    <row r="321" spans="4:6" x14ac:dyDescent="0.25">
      <c r="D321" s="180"/>
      <c r="E321" s="181"/>
      <c r="F321" s="238"/>
    </row>
    <row r="322" spans="4:6" x14ac:dyDescent="0.25">
      <c r="D322" s="180"/>
      <c r="E322" s="181"/>
      <c r="F322" s="238"/>
    </row>
    <row r="323" spans="4:6" x14ac:dyDescent="0.25">
      <c r="D323" s="180"/>
      <c r="E323" s="181"/>
      <c r="F323" s="238"/>
    </row>
    <row r="324" spans="4:6" x14ac:dyDescent="0.25">
      <c r="D324" s="180"/>
      <c r="E324" s="181"/>
      <c r="F324" s="238"/>
    </row>
    <row r="325" spans="4:6" x14ac:dyDescent="0.25">
      <c r="D325" s="180"/>
      <c r="E325" s="181"/>
      <c r="F325" s="239"/>
    </row>
    <row r="326" spans="4:6" x14ac:dyDescent="0.25">
      <c r="D326" s="180"/>
      <c r="E326" s="185"/>
      <c r="F326" s="237"/>
    </row>
    <row r="327" spans="4:6" x14ac:dyDescent="0.25">
      <c r="D327" s="180"/>
      <c r="E327" s="181"/>
      <c r="F327" s="238"/>
    </row>
    <row r="328" spans="4:6" x14ac:dyDescent="0.25">
      <c r="D328" s="180"/>
      <c r="E328" s="181"/>
      <c r="F328" s="238"/>
    </row>
    <row r="329" spans="4:6" ht="15.75" thickBot="1" x14ac:dyDescent="0.3">
      <c r="D329" s="186"/>
      <c r="E329" s="187"/>
      <c r="F329" s="240"/>
    </row>
    <row r="330" spans="4:6" ht="15.75" thickBot="1" x14ac:dyDescent="0.3">
      <c r="D330" s="248"/>
      <c r="E330" s="249"/>
      <c r="F330" s="250"/>
    </row>
    <row r="331" spans="4:6" x14ac:dyDescent="0.25">
      <c r="D331" s="178"/>
      <c r="E331" s="18"/>
      <c r="F331" s="236"/>
    </row>
    <row r="332" spans="4:6" x14ac:dyDescent="0.25">
      <c r="D332" s="180"/>
      <c r="E332" s="181"/>
      <c r="F332" s="237"/>
    </row>
    <row r="333" spans="4:6" x14ac:dyDescent="0.25">
      <c r="D333" s="180"/>
      <c r="E333" s="181"/>
      <c r="F333" s="238"/>
    </row>
    <row r="334" spans="4:6" x14ac:dyDescent="0.25">
      <c r="D334" s="180"/>
      <c r="E334" s="181"/>
      <c r="F334" s="238"/>
    </row>
    <row r="335" spans="4:6" x14ac:dyDescent="0.25">
      <c r="D335" s="180"/>
      <c r="E335" s="181"/>
      <c r="F335" s="238"/>
    </row>
    <row r="336" spans="4:6" x14ac:dyDescent="0.25">
      <c r="D336" s="180"/>
      <c r="E336" s="181"/>
      <c r="F336" s="238"/>
    </row>
    <row r="337" spans="4:6" x14ac:dyDescent="0.25">
      <c r="D337" s="180"/>
      <c r="E337" s="181"/>
      <c r="F337" s="239"/>
    </row>
    <row r="338" spans="4:6" x14ac:dyDescent="0.25">
      <c r="D338" s="180"/>
      <c r="E338" s="185"/>
      <c r="F338" s="237"/>
    </row>
    <row r="339" spans="4:6" x14ac:dyDescent="0.25">
      <c r="D339" s="180"/>
      <c r="E339" s="181"/>
      <c r="F339" s="238"/>
    </row>
    <row r="340" spans="4:6" x14ac:dyDescent="0.25">
      <c r="D340" s="180"/>
      <c r="E340" s="181"/>
      <c r="F340" s="238"/>
    </row>
    <row r="341" spans="4:6" ht="15.75" thickBot="1" x14ac:dyDescent="0.3">
      <c r="D341" s="186"/>
      <c r="E341" s="187"/>
      <c r="F341" s="240"/>
    </row>
    <row r="347" spans="4:6" ht="15.75" thickBot="1" x14ac:dyDescent="0.3"/>
    <row r="348" spans="4:6" ht="15.75" thickBot="1" x14ac:dyDescent="0.3">
      <c r="D348" s="248" t="s">
        <v>222</v>
      </c>
      <c r="E348" s="249"/>
      <c r="F348" s="250"/>
    </row>
    <row r="349" spans="4:6" x14ac:dyDescent="0.25">
      <c r="D349" s="178" t="s">
        <v>223</v>
      </c>
      <c r="E349" s="18" t="s">
        <v>224</v>
      </c>
      <c r="F349" s="236" t="s">
        <v>225</v>
      </c>
    </row>
    <row r="350" spans="4:6" x14ac:dyDescent="0.25">
      <c r="D350" s="180" t="s">
        <v>5</v>
      </c>
      <c r="E350" s="181"/>
      <c r="F350" s="237"/>
    </row>
    <row r="351" spans="4:6" x14ac:dyDescent="0.25">
      <c r="D351" s="180" t="s">
        <v>6</v>
      </c>
      <c r="E351" s="181"/>
      <c r="F351" s="238"/>
    </row>
    <row r="352" spans="4:6" x14ac:dyDescent="0.25">
      <c r="D352" s="180" t="s">
        <v>7</v>
      </c>
      <c r="E352" s="181"/>
      <c r="F352" s="238"/>
    </row>
    <row r="353" spans="4:6" x14ac:dyDescent="0.25">
      <c r="D353" s="180"/>
      <c r="E353" s="181"/>
      <c r="F353" s="238"/>
    </row>
    <row r="354" spans="4:6" x14ac:dyDescent="0.25">
      <c r="D354" s="180"/>
      <c r="E354" s="181"/>
      <c r="F354" s="238"/>
    </row>
    <row r="355" spans="4:6" x14ac:dyDescent="0.25">
      <c r="D355" s="180"/>
      <c r="E355" s="181"/>
      <c r="F355" s="239"/>
    </row>
    <row r="356" spans="4:6" x14ac:dyDescent="0.25">
      <c r="D356" s="180"/>
      <c r="E356" s="185"/>
      <c r="F356" s="237"/>
    </row>
    <row r="357" spans="4:6" x14ac:dyDescent="0.25">
      <c r="D357" s="180"/>
      <c r="E357" s="181"/>
      <c r="F357" s="238"/>
    </row>
    <row r="358" spans="4:6" x14ac:dyDescent="0.25">
      <c r="D358" s="180"/>
      <c r="E358" s="181"/>
      <c r="F358" s="238"/>
    </row>
    <row r="359" spans="4:6" ht="15.75" thickBot="1" x14ac:dyDescent="0.3">
      <c r="D359" s="186"/>
      <c r="E359" s="187"/>
      <c r="F359" s="240"/>
    </row>
    <row r="360" spans="4:6" ht="15.75" thickBot="1" x14ac:dyDescent="0.3">
      <c r="D360" s="186"/>
      <c r="E360" s="187"/>
      <c r="F360" s="240"/>
    </row>
    <row r="361" spans="4:6" ht="15.75" thickBot="1" x14ac:dyDescent="0.3">
      <c r="D361" s="248"/>
      <c r="E361" s="249"/>
      <c r="F361" s="250"/>
    </row>
    <row r="362" spans="4:6" x14ac:dyDescent="0.25">
      <c r="D362" s="178"/>
      <c r="E362" s="18"/>
      <c r="F362" s="236"/>
    </row>
    <row r="363" spans="4:6" x14ac:dyDescent="0.25">
      <c r="D363" s="180"/>
      <c r="E363" s="181"/>
      <c r="F363" s="237"/>
    </row>
    <row r="364" spans="4:6" x14ac:dyDescent="0.25">
      <c r="D364" s="180"/>
      <c r="E364" s="181"/>
      <c r="F364" s="238"/>
    </row>
    <row r="365" spans="4:6" x14ac:dyDescent="0.25">
      <c r="D365" s="180"/>
      <c r="E365" s="181"/>
      <c r="F365" s="238"/>
    </row>
    <row r="366" spans="4:6" x14ac:dyDescent="0.25">
      <c r="D366" s="180"/>
      <c r="E366" s="181"/>
      <c r="F366" s="238"/>
    </row>
    <row r="367" spans="4:6" x14ac:dyDescent="0.25">
      <c r="D367" s="180"/>
      <c r="E367" s="181"/>
      <c r="F367" s="238"/>
    </row>
    <row r="368" spans="4:6" x14ac:dyDescent="0.25">
      <c r="D368" s="180"/>
      <c r="E368" s="181"/>
      <c r="F368" s="239"/>
    </row>
    <row r="369" spans="4:6" x14ac:dyDescent="0.25">
      <c r="D369" s="180"/>
      <c r="E369" s="185"/>
      <c r="F369" s="237"/>
    </row>
    <row r="370" spans="4:6" x14ac:dyDescent="0.25">
      <c r="D370" s="180"/>
      <c r="E370" s="181"/>
      <c r="F370" s="238"/>
    </row>
    <row r="371" spans="4:6" x14ac:dyDescent="0.25">
      <c r="D371" s="180"/>
      <c r="E371" s="181"/>
      <c r="F371" s="238"/>
    </row>
    <row r="372" spans="4:6" ht="15.75" thickBot="1" x14ac:dyDescent="0.3">
      <c r="D372" s="186"/>
      <c r="E372" s="187"/>
      <c r="F372" s="240"/>
    </row>
    <row r="373" spans="4:6" ht="15.75" thickBot="1" x14ac:dyDescent="0.3">
      <c r="D373" s="186"/>
      <c r="E373" s="187"/>
      <c r="F373" s="240"/>
    </row>
    <row r="374" spans="4:6" ht="15.75" thickBot="1" x14ac:dyDescent="0.3">
      <c r="D374" s="248"/>
      <c r="E374" s="249"/>
      <c r="F374" s="250"/>
    </row>
    <row r="375" spans="4:6" ht="15" customHeight="1" x14ac:dyDescent="0.25">
      <c r="D375" s="178"/>
      <c r="E375" s="19"/>
      <c r="F375" s="179"/>
    </row>
    <row r="376" spans="4:6" x14ac:dyDescent="0.25">
      <c r="D376" s="180"/>
      <c r="E376" s="181"/>
      <c r="F376" s="237"/>
    </row>
    <row r="377" spans="4:6" x14ac:dyDescent="0.25">
      <c r="D377" s="180"/>
      <c r="E377" s="181"/>
      <c r="F377" s="238"/>
    </row>
    <row r="378" spans="4:6" x14ac:dyDescent="0.25">
      <c r="D378" s="180"/>
      <c r="E378" s="181"/>
      <c r="F378" s="238"/>
    </row>
    <row r="379" spans="4:6" x14ac:dyDescent="0.25">
      <c r="D379" s="180"/>
      <c r="E379" s="181"/>
      <c r="F379" s="238"/>
    </row>
    <row r="380" spans="4:6" x14ac:dyDescent="0.25">
      <c r="D380" s="180"/>
      <c r="E380" s="181"/>
      <c r="F380" s="238"/>
    </row>
    <row r="381" spans="4:6" x14ac:dyDescent="0.25">
      <c r="D381" s="180"/>
      <c r="E381" s="181"/>
      <c r="F381" s="239"/>
    </row>
    <row r="382" spans="4:6" x14ac:dyDescent="0.25">
      <c r="D382" s="180"/>
      <c r="E382" s="185"/>
      <c r="F382" s="237"/>
    </row>
    <row r="383" spans="4:6" x14ac:dyDescent="0.25">
      <c r="D383" s="180"/>
      <c r="E383" s="181"/>
      <c r="F383" s="238"/>
    </row>
    <row r="384" spans="4:6" x14ac:dyDescent="0.25">
      <c r="D384" s="180"/>
      <c r="E384" s="181"/>
      <c r="F384" s="238"/>
    </row>
    <row r="385" spans="4:6" ht="15.75" thickBot="1" x14ac:dyDescent="0.3">
      <c r="D385" s="186"/>
      <c r="E385" s="187"/>
      <c r="F385" s="240"/>
    </row>
    <row r="386" spans="4:6" x14ac:dyDescent="0.25">
      <c r="D386" s="180"/>
      <c r="E386" s="181"/>
      <c r="F386" s="238"/>
    </row>
    <row r="387" spans="4:6" x14ac:dyDescent="0.25">
      <c r="D387" s="180"/>
      <c r="E387" s="181"/>
      <c r="F387" s="239"/>
    </row>
    <row r="388" spans="4:6" x14ac:dyDescent="0.25">
      <c r="D388" s="180"/>
      <c r="E388" s="185"/>
      <c r="F388" s="237"/>
    </row>
    <row r="389" spans="4:6" ht="15.75" thickBot="1" x14ac:dyDescent="0.3">
      <c r="D389" s="180"/>
      <c r="E389" s="181"/>
      <c r="F389" s="238"/>
    </row>
    <row r="390" spans="4:6" ht="15.75" thickBot="1" x14ac:dyDescent="0.3">
      <c r="D390" s="248"/>
      <c r="E390" s="249"/>
      <c r="F390" s="250"/>
    </row>
    <row r="391" spans="4:6" x14ac:dyDescent="0.25">
      <c r="D391" s="178" t="s">
        <v>609</v>
      </c>
      <c r="E391" s="18"/>
      <c r="F391" s="236"/>
    </row>
    <row r="392" spans="4:6" x14ac:dyDescent="0.25">
      <c r="D392" s="180" t="s">
        <v>11</v>
      </c>
      <c r="E392" s="181"/>
      <c r="F392" s="237"/>
    </row>
    <row r="393" spans="4:6" x14ac:dyDescent="0.25">
      <c r="D393" s="180" t="s">
        <v>12</v>
      </c>
      <c r="E393" s="181"/>
      <c r="F393" s="238"/>
    </row>
    <row r="394" spans="4:6" x14ac:dyDescent="0.25">
      <c r="D394" s="180" t="s">
        <v>13</v>
      </c>
      <c r="E394" s="181"/>
      <c r="F394" s="238"/>
    </row>
    <row r="395" spans="4:6" x14ac:dyDescent="0.25">
      <c r="D395" s="180" t="s">
        <v>609</v>
      </c>
      <c r="E395" s="181"/>
      <c r="F395" s="238"/>
    </row>
    <row r="396" spans="4:6" x14ac:dyDescent="0.25">
      <c r="D396" s="180"/>
      <c r="E396" s="181"/>
      <c r="F396" s="238"/>
    </row>
    <row r="397" spans="4:6" x14ac:dyDescent="0.25">
      <c r="D397" s="180"/>
      <c r="E397" s="181"/>
      <c r="F397" s="239"/>
    </row>
    <row r="398" spans="4:6" x14ac:dyDescent="0.25">
      <c r="D398" s="180"/>
      <c r="E398" s="185"/>
      <c r="F398" s="237"/>
    </row>
    <row r="399" spans="4:6" x14ac:dyDescent="0.25">
      <c r="D399" s="180"/>
      <c r="E399" s="181"/>
      <c r="F399" s="238"/>
    </row>
    <row r="400" spans="4:6" x14ac:dyDescent="0.25">
      <c r="D400" s="180"/>
      <c r="E400" s="181"/>
      <c r="F400" s="238"/>
    </row>
    <row r="401" spans="4:6" ht="15.75" thickBot="1" x14ac:dyDescent="0.3">
      <c r="D401" s="186"/>
      <c r="E401" s="187"/>
      <c r="F401" s="240"/>
    </row>
    <row r="402" spans="4:6" ht="15.75" thickBot="1" x14ac:dyDescent="0.3">
      <c r="D402" s="248"/>
      <c r="E402" s="249"/>
      <c r="F402" s="250"/>
    </row>
    <row r="403" spans="4:6" x14ac:dyDescent="0.25">
      <c r="D403" s="178"/>
      <c r="E403" s="18"/>
      <c r="F403" s="236"/>
    </row>
    <row r="404" spans="4:6" x14ac:dyDescent="0.25">
      <c r="D404" s="180"/>
      <c r="E404" s="181"/>
      <c r="F404" s="237"/>
    </row>
    <row r="405" spans="4:6" x14ac:dyDescent="0.25">
      <c r="D405" s="180"/>
      <c r="E405" s="181"/>
      <c r="F405" s="238"/>
    </row>
    <row r="406" spans="4:6" x14ac:dyDescent="0.25">
      <c r="D406" s="180"/>
      <c r="E406" s="181"/>
      <c r="F406" s="238"/>
    </row>
    <row r="407" spans="4:6" x14ac:dyDescent="0.25">
      <c r="D407" s="180"/>
      <c r="E407" s="181"/>
      <c r="F407" s="238"/>
    </row>
    <row r="408" spans="4:6" x14ac:dyDescent="0.25">
      <c r="D408" s="180"/>
      <c r="E408" s="181"/>
      <c r="F408" s="238"/>
    </row>
    <row r="409" spans="4:6" x14ac:dyDescent="0.25">
      <c r="D409" s="180"/>
      <c r="E409" s="181"/>
      <c r="F409" s="239"/>
    </row>
    <row r="410" spans="4:6" x14ac:dyDescent="0.25">
      <c r="D410" s="180"/>
      <c r="E410" s="185"/>
      <c r="F410" s="237"/>
    </row>
    <row r="411" spans="4:6" x14ac:dyDescent="0.25">
      <c r="D411" s="180"/>
      <c r="E411" s="181"/>
      <c r="F411" s="238"/>
    </row>
    <row r="412" spans="4:6" x14ac:dyDescent="0.25">
      <c r="D412" s="180"/>
      <c r="E412" s="181"/>
      <c r="F412" s="238"/>
    </row>
    <row r="413" spans="4:6" ht="15.75" thickBot="1" x14ac:dyDescent="0.3">
      <c r="D413" s="186"/>
      <c r="E413" s="187"/>
      <c r="F413" s="240"/>
    </row>
    <row r="414" spans="4:6" ht="15.75" thickBot="1" x14ac:dyDescent="0.3">
      <c r="D414" s="248"/>
      <c r="E414" s="249"/>
      <c r="F414" s="250"/>
    </row>
    <row r="415" spans="4:6" x14ac:dyDescent="0.25">
      <c r="D415" s="178"/>
      <c r="E415" s="19"/>
      <c r="F415" s="179"/>
    </row>
    <row r="416" spans="4:6" x14ac:dyDescent="0.25">
      <c r="D416" s="180"/>
      <c r="E416" s="176"/>
      <c r="F416" s="237"/>
    </row>
    <row r="417" spans="4:6" x14ac:dyDescent="0.25">
      <c r="D417" s="180"/>
      <c r="E417" s="176"/>
      <c r="F417" s="238"/>
    </row>
    <row r="418" spans="4:6" x14ac:dyDescent="0.25">
      <c r="D418" s="180"/>
      <c r="E418" s="176"/>
      <c r="F418" s="238"/>
    </row>
    <row r="419" spans="4:6" x14ac:dyDescent="0.25">
      <c r="D419" s="180"/>
      <c r="E419" s="176"/>
      <c r="F419" s="238"/>
    </row>
    <row r="420" spans="4:6" x14ac:dyDescent="0.25">
      <c r="D420" s="180"/>
      <c r="E420" s="176"/>
      <c r="F420" s="238"/>
    </row>
    <row r="421" spans="4:6" x14ac:dyDescent="0.25">
      <c r="D421" s="180"/>
      <c r="E421" s="176"/>
      <c r="F421" s="239"/>
    </row>
    <row r="422" spans="4:6" x14ac:dyDescent="0.25">
      <c r="D422" s="180"/>
      <c r="E422" s="203"/>
      <c r="F422" s="237"/>
    </row>
    <row r="423" spans="4:6" x14ac:dyDescent="0.25">
      <c r="D423" s="180"/>
      <c r="E423" s="176"/>
      <c r="F423" s="238"/>
    </row>
    <row r="424" spans="4:6" x14ac:dyDescent="0.25">
      <c r="D424" s="180"/>
      <c r="E424" s="176"/>
      <c r="F424" s="238"/>
    </row>
    <row r="425" spans="4:6" ht="15.75" thickBot="1" x14ac:dyDescent="0.3">
      <c r="D425" s="186"/>
      <c r="E425" s="207"/>
      <c r="F425" s="240"/>
    </row>
    <row r="432" spans="4:6" ht="15.75" thickBot="1" x14ac:dyDescent="0.3"/>
    <row r="433" spans="4:6" ht="15.75" thickBot="1" x14ac:dyDescent="0.3">
      <c r="D433" s="248"/>
      <c r="E433" s="249"/>
      <c r="F433" s="249"/>
    </row>
    <row r="434" spans="4:6" x14ac:dyDescent="0.25">
      <c r="D434" s="178" t="s">
        <v>606</v>
      </c>
      <c r="E434" s="18"/>
      <c r="F434" s="19"/>
    </row>
    <row r="435" spans="4:6" x14ac:dyDescent="0.25">
      <c r="D435" s="180" t="s">
        <v>203</v>
      </c>
      <c r="E435" s="181"/>
      <c r="F435" s="3"/>
    </row>
    <row r="436" spans="4:6" x14ac:dyDescent="0.25">
      <c r="D436" s="180" t="s">
        <v>607</v>
      </c>
      <c r="E436" s="181"/>
      <c r="F436" s="24"/>
    </row>
    <row r="437" spans="4:6" x14ac:dyDescent="0.25">
      <c r="D437" s="180" t="s">
        <v>18</v>
      </c>
      <c r="E437" s="181"/>
      <c r="F437" s="24"/>
    </row>
    <row r="438" spans="4:6" x14ac:dyDescent="0.25">
      <c r="D438" s="180"/>
      <c r="E438" s="181"/>
      <c r="F438" s="24"/>
    </row>
    <row r="439" spans="4:6" x14ac:dyDescent="0.25">
      <c r="D439" s="180"/>
      <c r="E439" s="181"/>
      <c r="F439" s="24"/>
    </row>
    <row r="440" spans="4:6" x14ac:dyDescent="0.25">
      <c r="D440" s="180"/>
      <c r="E440" s="181"/>
      <c r="F440" s="184"/>
    </row>
    <row r="441" spans="4:6" x14ac:dyDescent="0.25">
      <c r="D441" s="180"/>
      <c r="E441" s="185"/>
      <c r="F441" s="3"/>
    </row>
    <row r="442" spans="4:6" x14ac:dyDescent="0.25">
      <c r="D442" s="180"/>
      <c r="E442" s="181"/>
      <c r="F442" s="24"/>
    </row>
    <row r="443" spans="4:6" x14ac:dyDescent="0.25">
      <c r="D443" s="180"/>
      <c r="E443" s="181"/>
      <c r="F443" s="24"/>
    </row>
    <row r="444" spans="4:6" ht="15.75" thickBot="1" x14ac:dyDescent="0.3">
      <c r="D444" s="186"/>
      <c r="E444" s="187"/>
      <c r="F444" s="188"/>
    </row>
    <row r="445" spans="4:6" ht="15.75" thickBot="1" x14ac:dyDescent="0.3">
      <c r="D445" s="248"/>
      <c r="E445" s="249"/>
      <c r="F445" s="249"/>
    </row>
    <row r="446" spans="4:6" x14ac:dyDescent="0.25">
      <c r="D446" s="178"/>
      <c r="E446" s="18"/>
      <c r="F446" s="19"/>
    </row>
    <row r="447" spans="4:6" x14ac:dyDescent="0.25">
      <c r="D447" s="180"/>
      <c r="E447" s="181"/>
      <c r="F447" s="3"/>
    </row>
    <row r="448" spans="4:6" x14ac:dyDescent="0.25">
      <c r="D448" s="180"/>
      <c r="E448" s="181"/>
      <c r="F448" s="24"/>
    </row>
    <row r="449" spans="4:6" x14ac:dyDescent="0.25">
      <c r="D449" s="180"/>
      <c r="E449" s="181"/>
      <c r="F449" s="24"/>
    </row>
    <row r="450" spans="4:6" x14ac:dyDescent="0.25">
      <c r="D450" s="180"/>
      <c r="E450" s="181"/>
      <c r="F450" s="24"/>
    </row>
    <row r="451" spans="4:6" x14ac:dyDescent="0.25">
      <c r="D451" s="180"/>
      <c r="E451" s="181"/>
      <c r="F451" s="24"/>
    </row>
    <row r="452" spans="4:6" x14ac:dyDescent="0.25">
      <c r="D452" s="180"/>
      <c r="E452" s="181"/>
      <c r="F452" s="184"/>
    </row>
    <row r="453" spans="4:6" x14ac:dyDescent="0.25">
      <c r="D453" s="180"/>
      <c r="E453" s="185"/>
      <c r="F453" s="3"/>
    </row>
    <row r="454" spans="4:6" x14ac:dyDescent="0.25">
      <c r="D454" s="180"/>
      <c r="E454" s="181"/>
      <c r="F454" s="24"/>
    </row>
    <row r="455" spans="4:6" x14ac:dyDescent="0.25">
      <c r="D455" s="180"/>
      <c r="E455" s="181"/>
      <c r="F455" s="24"/>
    </row>
    <row r="456" spans="4:6" ht="15.75" thickBot="1" x14ac:dyDescent="0.3">
      <c r="D456" s="186"/>
      <c r="E456" s="187"/>
      <c r="F456" s="188"/>
    </row>
    <row r="457" spans="4:6" ht="15.75" thickBot="1" x14ac:dyDescent="0.3">
      <c r="D457" s="248"/>
      <c r="E457" s="249"/>
      <c r="F457" s="249"/>
    </row>
    <row r="458" spans="4:6" x14ac:dyDescent="0.25">
      <c r="D458" s="178"/>
      <c r="E458" s="19"/>
      <c r="F458" s="18"/>
    </row>
    <row r="459" spans="4:6" x14ac:dyDescent="0.25">
      <c r="D459" s="180"/>
      <c r="E459" s="181"/>
      <c r="F459" s="3"/>
    </row>
    <row r="460" spans="4:6" x14ac:dyDescent="0.25">
      <c r="D460" s="180"/>
      <c r="E460" s="181"/>
      <c r="F460" s="24"/>
    </row>
    <row r="461" spans="4:6" x14ac:dyDescent="0.25">
      <c r="D461" s="180"/>
      <c r="E461" s="181"/>
      <c r="F461" s="24"/>
    </row>
    <row r="462" spans="4:6" x14ac:dyDescent="0.25">
      <c r="D462" s="180"/>
      <c r="E462" s="181"/>
      <c r="F462" s="24"/>
    </row>
    <row r="463" spans="4:6" x14ac:dyDescent="0.25">
      <c r="D463" s="180"/>
      <c r="E463" s="181"/>
      <c r="F463" s="24"/>
    </row>
    <row r="464" spans="4:6" x14ac:dyDescent="0.25">
      <c r="D464" s="180"/>
      <c r="E464" s="181"/>
      <c r="F464" s="184"/>
    </row>
    <row r="465" spans="4:6" x14ac:dyDescent="0.25">
      <c r="D465" s="180"/>
      <c r="E465" s="185"/>
      <c r="F465" s="3"/>
    </row>
    <row r="466" spans="4:6" x14ac:dyDescent="0.25">
      <c r="D466" s="180"/>
      <c r="E466" s="181"/>
      <c r="F466" s="24"/>
    </row>
    <row r="467" spans="4:6" x14ac:dyDescent="0.25">
      <c r="D467" s="180"/>
      <c r="E467" s="181"/>
      <c r="F467" s="24"/>
    </row>
    <row r="468" spans="4:6" ht="15.75" thickBot="1" x14ac:dyDescent="0.3">
      <c r="D468" s="186"/>
      <c r="E468" s="187"/>
      <c r="F468" s="188"/>
    </row>
    <row r="469" spans="4:6" x14ac:dyDescent="0.25">
      <c r="D469" s="67"/>
      <c r="E469" s="181"/>
      <c r="F469" s="24"/>
    </row>
    <row r="470" spans="4:6" x14ac:dyDescent="0.25">
      <c r="D470" s="67"/>
      <c r="E470" s="181"/>
      <c r="F470" s="184"/>
    </row>
    <row r="471" spans="4:6" x14ac:dyDescent="0.25">
      <c r="D471" s="67"/>
      <c r="E471" s="185"/>
      <c r="F471" s="3"/>
    </row>
    <row r="472" spans="4:6" ht="15.75" thickBot="1" x14ac:dyDescent="0.3">
      <c r="D472" s="67"/>
      <c r="E472" s="181"/>
      <c r="F472" s="24"/>
    </row>
    <row r="473" spans="4:6" ht="15.75" thickBot="1" x14ac:dyDescent="0.3">
      <c r="D473" s="248"/>
      <c r="E473" s="249"/>
      <c r="F473" s="249"/>
    </row>
    <row r="474" spans="4:6" x14ac:dyDescent="0.25">
      <c r="D474" s="178" t="s">
        <v>19</v>
      </c>
      <c r="E474" s="18"/>
      <c r="F474" s="19"/>
    </row>
    <row r="475" spans="4:6" x14ac:dyDescent="0.25">
      <c r="D475" s="180" t="s">
        <v>20</v>
      </c>
      <c r="E475" s="181"/>
      <c r="F475" s="3"/>
    </row>
    <row r="476" spans="4:6" x14ac:dyDescent="0.25">
      <c r="D476" s="180" t="s">
        <v>19</v>
      </c>
      <c r="E476" s="181"/>
      <c r="F476" s="24"/>
    </row>
    <row r="477" spans="4:6" x14ac:dyDescent="0.25">
      <c r="D477" s="180" t="s">
        <v>21</v>
      </c>
      <c r="E477" s="181"/>
      <c r="F477" s="24"/>
    </row>
    <row r="478" spans="4:6" x14ac:dyDescent="0.25">
      <c r="D478" s="180" t="s">
        <v>3</v>
      </c>
      <c r="E478" s="181"/>
      <c r="F478" s="24"/>
    </row>
    <row r="479" spans="4:6" x14ac:dyDescent="0.25">
      <c r="D479" s="180"/>
      <c r="E479" s="181"/>
      <c r="F479" s="24"/>
    </row>
    <row r="480" spans="4:6" x14ac:dyDescent="0.25">
      <c r="D480" s="180"/>
      <c r="E480" s="181"/>
      <c r="F480" s="184"/>
    </row>
    <row r="481" spans="4:6" x14ac:dyDescent="0.25">
      <c r="D481" s="180"/>
      <c r="E481" s="185"/>
      <c r="F481" s="3"/>
    </row>
    <row r="482" spans="4:6" x14ac:dyDescent="0.25">
      <c r="D482" s="180"/>
      <c r="E482" s="181"/>
      <c r="F482" s="24"/>
    </row>
    <row r="483" spans="4:6" x14ac:dyDescent="0.25">
      <c r="D483" s="180"/>
      <c r="E483" s="181"/>
      <c r="F483" s="24"/>
    </row>
    <row r="484" spans="4:6" ht="15.75" thickBot="1" x14ac:dyDescent="0.3">
      <c r="D484" s="186"/>
      <c r="E484" s="187"/>
      <c r="F484" s="188"/>
    </row>
    <row r="485" spans="4:6" ht="15.75" thickBot="1" x14ac:dyDescent="0.3">
      <c r="D485" s="248"/>
      <c r="E485" s="249"/>
      <c r="F485" s="249"/>
    </row>
    <row r="486" spans="4:6" x14ac:dyDescent="0.25">
      <c r="D486" s="178"/>
      <c r="E486" s="18"/>
      <c r="F486" s="19"/>
    </row>
    <row r="487" spans="4:6" x14ac:dyDescent="0.25">
      <c r="D487" s="180"/>
      <c r="E487" s="181"/>
      <c r="F487" s="3"/>
    </row>
    <row r="488" spans="4:6" x14ac:dyDescent="0.25">
      <c r="D488" s="180"/>
      <c r="E488" s="181"/>
      <c r="F488" s="24"/>
    </row>
    <row r="489" spans="4:6" x14ac:dyDescent="0.25">
      <c r="D489" s="180"/>
      <c r="E489" s="181"/>
      <c r="F489" s="24"/>
    </row>
    <row r="490" spans="4:6" x14ac:dyDescent="0.25">
      <c r="D490" s="180"/>
      <c r="E490" s="181"/>
      <c r="F490" s="24"/>
    </row>
    <row r="491" spans="4:6" x14ac:dyDescent="0.25">
      <c r="D491" s="180"/>
      <c r="E491" s="181"/>
      <c r="F491" s="24"/>
    </row>
    <row r="492" spans="4:6" x14ac:dyDescent="0.25">
      <c r="D492" s="180"/>
      <c r="E492" s="181"/>
      <c r="F492" s="184"/>
    </row>
    <row r="493" spans="4:6" x14ac:dyDescent="0.25">
      <c r="D493" s="180"/>
      <c r="E493" s="185"/>
      <c r="F493" s="3"/>
    </row>
    <row r="494" spans="4:6" x14ac:dyDescent="0.25">
      <c r="D494" s="180"/>
      <c r="E494" s="181"/>
      <c r="F494" s="24"/>
    </row>
    <row r="495" spans="4:6" x14ac:dyDescent="0.25">
      <c r="D495" s="180"/>
      <c r="E495" s="181"/>
      <c r="F495" s="24"/>
    </row>
    <row r="496" spans="4:6" ht="15.75" thickBot="1" x14ac:dyDescent="0.3">
      <c r="D496" s="186"/>
      <c r="E496" s="187"/>
      <c r="F496" s="188"/>
    </row>
    <row r="497" spans="4:6" ht="15.75" thickBot="1" x14ac:dyDescent="0.3">
      <c r="D497" s="248"/>
      <c r="E497" s="249"/>
      <c r="F497" s="249"/>
    </row>
    <row r="498" spans="4:6" x14ac:dyDescent="0.25">
      <c r="D498" s="178"/>
      <c r="E498" s="18"/>
      <c r="F498" s="19"/>
    </row>
    <row r="499" spans="4:6" x14ac:dyDescent="0.25">
      <c r="D499" s="180"/>
      <c r="E499" s="181"/>
      <c r="F499" s="3"/>
    </row>
    <row r="500" spans="4:6" x14ac:dyDescent="0.25">
      <c r="D500" s="180"/>
      <c r="E500" s="181"/>
      <c r="F500" s="24"/>
    </row>
    <row r="501" spans="4:6" x14ac:dyDescent="0.25">
      <c r="D501" s="180"/>
      <c r="E501" s="181"/>
      <c r="F501" s="24"/>
    </row>
    <row r="502" spans="4:6" x14ac:dyDescent="0.25">
      <c r="D502" s="180"/>
      <c r="E502" s="181"/>
      <c r="F502" s="24"/>
    </row>
    <row r="503" spans="4:6" x14ac:dyDescent="0.25">
      <c r="D503" s="180"/>
      <c r="E503" s="181"/>
      <c r="F503" s="24"/>
    </row>
    <row r="504" spans="4:6" x14ac:dyDescent="0.25">
      <c r="D504" s="180"/>
      <c r="E504" s="181"/>
      <c r="F504" s="184"/>
    </row>
    <row r="505" spans="4:6" x14ac:dyDescent="0.25">
      <c r="D505" s="180"/>
      <c r="E505" s="185"/>
      <c r="F505" s="3"/>
    </row>
    <row r="506" spans="4:6" x14ac:dyDescent="0.25">
      <c r="D506" s="180"/>
      <c r="E506" s="181"/>
      <c r="F506" s="24"/>
    </row>
    <row r="507" spans="4:6" x14ac:dyDescent="0.25">
      <c r="D507" s="180"/>
      <c r="E507" s="181"/>
      <c r="F507" s="24"/>
    </row>
    <row r="508" spans="4:6" ht="15.75" thickBot="1" x14ac:dyDescent="0.3">
      <c r="D508" s="186"/>
      <c r="E508" s="187"/>
      <c r="F508" s="188"/>
    </row>
  </sheetData>
  <mergeCells count="33">
    <mergeCell ref="D165:F165"/>
    <mergeCell ref="D61:F61"/>
    <mergeCell ref="D73:F73"/>
    <mergeCell ref="D85:F85"/>
    <mergeCell ref="D101:F101"/>
    <mergeCell ref="D113:F113"/>
    <mergeCell ref="D125:F125"/>
    <mergeCell ref="D141:F141"/>
    <mergeCell ref="D153:F153"/>
    <mergeCell ref="D330:F330"/>
    <mergeCell ref="D183:F183"/>
    <mergeCell ref="D195:F195"/>
    <mergeCell ref="D207:F207"/>
    <mergeCell ref="D223:F223"/>
    <mergeCell ref="D235:F235"/>
    <mergeCell ref="D247:F247"/>
    <mergeCell ref="D266:F266"/>
    <mergeCell ref="D278:F278"/>
    <mergeCell ref="D290:F290"/>
    <mergeCell ref="D306:F306"/>
    <mergeCell ref="D318:F318"/>
    <mergeCell ref="D497:F497"/>
    <mergeCell ref="D348:F348"/>
    <mergeCell ref="D361:F361"/>
    <mergeCell ref="D374:F374"/>
    <mergeCell ref="D390:F390"/>
    <mergeCell ref="D402:F402"/>
    <mergeCell ref="D414:F414"/>
    <mergeCell ref="D433:F433"/>
    <mergeCell ref="D445:F445"/>
    <mergeCell ref="D457:F457"/>
    <mergeCell ref="D473:F473"/>
    <mergeCell ref="D485:F485"/>
  </mergeCells>
  <conditionalFormatting sqref="F21:F30">
    <cfRule type="cellIs" dxfId="668" priority="1243" operator="lessThan">
      <formula>0</formula>
    </cfRule>
  </conditionalFormatting>
  <conditionalFormatting sqref="F33:F60">
    <cfRule type="cellIs" dxfId="667" priority="1226" operator="lessThan">
      <formula>0</formula>
    </cfRule>
  </conditionalFormatting>
  <conditionalFormatting sqref="F63:F72">
    <cfRule type="cellIs" dxfId="666" priority="1209" operator="lessThan">
      <formula>0</formula>
    </cfRule>
  </conditionalFormatting>
  <conditionalFormatting sqref="F75:F84">
    <cfRule type="cellIs" dxfId="665" priority="1194" operator="lessThan">
      <formula>0</formula>
    </cfRule>
  </conditionalFormatting>
  <conditionalFormatting sqref="F87:F100">
    <cfRule type="cellIs" dxfId="664" priority="1177" operator="lessThan">
      <formula>0</formula>
    </cfRule>
  </conditionalFormatting>
  <conditionalFormatting sqref="F103:F112">
    <cfRule type="cellIs" dxfId="663" priority="1161" operator="lessThan">
      <formula>0</formula>
    </cfRule>
  </conditionalFormatting>
  <conditionalFormatting sqref="F115:F124">
    <cfRule type="cellIs" dxfId="662" priority="1146" operator="lessThan">
      <formula>0</formula>
    </cfRule>
  </conditionalFormatting>
  <conditionalFormatting sqref="F127:F140">
    <cfRule type="cellIs" dxfId="661" priority="1129" operator="lessThan">
      <formula>0</formula>
    </cfRule>
  </conditionalFormatting>
  <conditionalFormatting sqref="F143:F152">
    <cfRule type="cellIs" dxfId="660" priority="1113" operator="lessThan">
      <formula>0</formula>
    </cfRule>
  </conditionalFormatting>
  <conditionalFormatting sqref="F155:F164">
    <cfRule type="cellIs" dxfId="659" priority="1098" operator="lessThan">
      <formula>0</formula>
    </cfRule>
  </conditionalFormatting>
  <conditionalFormatting sqref="F167:F176">
    <cfRule type="cellIs" dxfId="658" priority="1081" operator="lessThan">
      <formula>0</formula>
    </cfRule>
  </conditionalFormatting>
  <conditionalFormatting sqref="F185:F194">
    <cfRule type="cellIs" dxfId="657" priority="1065" operator="lessThan">
      <formula>0</formula>
    </cfRule>
  </conditionalFormatting>
  <conditionalFormatting sqref="F197:F206">
    <cfRule type="cellIs" dxfId="656" priority="1038" operator="lessThan">
      <formula>0</formula>
    </cfRule>
  </conditionalFormatting>
  <conditionalFormatting sqref="F209:F222">
    <cfRule type="cellIs" dxfId="655" priority="1021" operator="lessThan">
      <formula>0</formula>
    </cfRule>
  </conditionalFormatting>
  <conditionalFormatting sqref="F225:F234">
    <cfRule type="cellIs" dxfId="654" priority="1005" operator="lessThan">
      <formula>0</formula>
    </cfRule>
  </conditionalFormatting>
  <conditionalFormatting sqref="F237:F246">
    <cfRule type="cellIs" dxfId="653" priority="990" operator="lessThan">
      <formula>0</formula>
    </cfRule>
  </conditionalFormatting>
  <conditionalFormatting sqref="F249:F258">
    <cfRule type="cellIs" dxfId="652" priority="973" operator="lessThan">
      <formula>0</formula>
    </cfRule>
  </conditionalFormatting>
  <conditionalFormatting sqref="F268:F277">
    <cfRule type="cellIs" dxfId="651" priority="958" operator="lessThan">
      <formula>0</formula>
    </cfRule>
  </conditionalFormatting>
  <conditionalFormatting sqref="F280:F289">
    <cfRule type="cellIs" dxfId="650" priority="931" operator="lessThan">
      <formula>0</formula>
    </cfRule>
  </conditionalFormatting>
  <conditionalFormatting sqref="F292:F305">
    <cfRule type="cellIs" dxfId="649" priority="914" operator="lessThan">
      <formula>0</formula>
    </cfRule>
  </conditionalFormatting>
  <conditionalFormatting sqref="F308:F317">
    <cfRule type="cellIs" dxfId="648" priority="898" operator="lessThan">
      <formula>0</formula>
    </cfRule>
  </conditionalFormatting>
  <conditionalFormatting sqref="F320:F329">
    <cfRule type="cellIs" dxfId="647" priority="883" operator="lessThan">
      <formula>0</formula>
    </cfRule>
  </conditionalFormatting>
  <conditionalFormatting sqref="F332:F341">
    <cfRule type="cellIs" dxfId="646" priority="866" operator="lessThan">
      <formula>0</formula>
    </cfRule>
  </conditionalFormatting>
  <conditionalFormatting sqref="F350:F360">
    <cfRule type="cellIs" dxfId="645" priority="851" operator="lessThan">
      <formula>0</formula>
    </cfRule>
  </conditionalFormatting>
  <conditionalFormatting sqref="F363:F373">
    <cfRule type="cellIs" dxfId="644" priority="824" operator="lessThan">
      <formula>0</formula>
    </cfRule>
  </conditionalFormatting>
  <conditionalFormatting sqref="F376:F389">
    <cfRule type="cellIs" dxfId="643" priority="807" operator="lessThan">
      <formula>0</formula>
    </cfRule>
  </conditionalFormatting>
  <conditionalFormatting sqref="F392:F401">
    <cfRule type="cellIs" dxfId="642" priority="791" operator="lessThan">
      <formula>0</formula>
    </cfRule>
  </conditionalFormatting>
  <conditionalFormatting sqref="F404:F413">
    <cfRule type="cellIs" dxfId="641" priority="776" operator="lessThan">
      <formula>0</formula>
    </cfRule>
  </conditionalFormatting>
  <conditionalFormatting sqref="F416:F425">
    <cfRule type="cellIs" dxfId="640" priority="759" operator="lessThan">
      <formula>0</formula>
    </cfRule>
  </conditionalFormatting>
  <conditionalFormatting sqref="F435:F444">
    <cfRule type="cellIs" dxfId="639" priority="744" operator="lessThan">
      <formula>0</formula>
    </cfRule>
  </conditionalFormatting>
  <conditionalFormatting sqref="F447:F456">
    <cfRule type="cellIs" dxfId="638" priority="717" operator="lessThan">
      <formula>0</formula>
    </cfRule>
  </conditionalFormatting>
  <conditionalFormatting sqref="F459:F472">
    <cfRule type="cellIs" dxfId="637" priority="700" operator="lessThan">
      <formula>0</formula>
    </cfRule>
  </conditionalFormatting>
  <conditionalFormatting sqref="F475:F484">
    <cfRule type="cellIs" dxfId="636" priority="684" operator="lessThan">
      <formula>0</formula>
    </cfRule>
  </conditionalFormatting>
  <conditionalFormatting sqref="F487:F496">
    <cfRule type="cellIs" dxfId="635" priority="669" operator="lessThan">
      <formula>0</formula>
    </cfRule>
  </conditionalFormatting>
  <conditionalFormatting sqref="F499:F508">
    <cfRule type="cellIs" dxfId="634" priority="652" operator="lessThan">
      <formula>0</formula>
    </cfRule>
  </conditionalFormatting>
  <conditionalFormatting sqref="G12:G28 F15:F18">
    <cfRule type="cellIs" dxfId="633" priority="1293" operator="lessThan">
      <formula>0</formula>
    </cfRule>
  </conditionalFormatting>
  <conditionalFormatting sqref="G41:H75">
    <cfRule type="cellIs" dxfId="632" priority="1285" operator="lessThan">
      <formula>0</formula>
    </cfRule>
  </conditionalFormatting>
  <conditionalFormatting sqref="G88:H108">
    <cfRule type="cellIs" dxfId="631" priority="1279" operator="lessThan">
      <formula>0</formula>
    </cfRule>
  </conditionalFormatting>
  <conditionalFormatting sqref="G120:H140">
    <cfRule type="cellIs" dxfId="630" priority="1275" operator="lessThan">
      <formula>0</formula>
    </cfRule>
  </conditionalFormatting>
  <conditionalFormatting sqref="H12:H13 H15:H28">
    <cfRule type="cellIs" dxfId="629" priority="1288" operator="lessThan">
      <formula>0</formula>
    </cfRule>
    <cfRule type="cellIs" dxfId="628" priority="1290" operator="greaterThan">
      <formula>0</formula>
    </cfRule>
  </conditionalFormatting>
  <conditionalFormatting sqref="H41:H75">
    <cfRule type="cellIs" dxfId="627" priority="1287" operator="greaterThan">
      <formula>0</formula>
    </cfRule>
  </conditionalFormatting>
  <conditionalFormatting sqref="H88:H108">
    <cfRule type="cellIs" dxfId="626" priority="1282" operator="greaterThan">
      <formula>0</formula>
    </cfRule>
  </conditionalFormatting>
  <conditionalFormatting sqref="H120:H140">
    <cfRule type="cellIs" dxfId="625" priority="1278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6B80-3B2B-47F7-B4A1-039533DE7720}">
  <dimension ref="B6:J34"/>
  <sheetViews>
    <sheetView showGridLines="0" tabSelected="1" workbookViewId="0">
      <selection activeCell="E7" sqref="E7"/>
    </sheetView>
  </sheetViews>
  <sheetFormatPr defaultRowHeight="15" x14ac:dyDescent="0.25"/>
  <cols>
    <col min="1" max="1" width="2" customWidth="1"/>
    <col min="2" max="2" width="13.85546875" customWidth="1"/>
    <col min="3" max="3" width="13.28515625" customWidth="1"/>
    <col min="4" max="4" width="35" customWidth="1"/>
    <col min="5" max="5" width="28.7109375" customWidth="1"/>
    <col min="6" max="6" width="21.42578125" customWidth="1"/>
    <col min="7" max="7" width="28" customWidth="1"/>
    <col min="8" max="8" width="27.42578125" customWidth="1"/>
    <col min="9" max="9" width="27.140625" customWidth="1"/>
    <col min="10" max="10" width="28.7109375" customWidth="1"/>
  </cols>
  <sheetData>
    <row r="6" spans="2:10" x14ac:dyDescent="0.25">
      <c r="B6" t="s">
        <v>730</v>
      </c>
      <c r="C6" t="s">
        <v>728</v>
      </c>
      <c r="D6" t="s">
        <v>729</v>
      </c>
      <c r="E6" t="s">
        <v>735</v>
      </c>
      <c r="F6" t="s">
        <v>736</v>
      </c>
      <c r="G6" t="s">
        <v>737</v>
      </c>
      <c r="H6" t="s">
        <v>738</v>
      </c>
      <c r="I6" t="s">
        <v>739</v>
      </c>
      <c r="J6" t="s">
        <v>740</v>
      </c>
    </row>
    <row r="7" spans="2:10" x14ac:dyDescent="0.25">
      <c r="B7" t="s">
        <v>94</v>
      </c>
      <c r="C7" t="s">
        <v>8</v>
      </c>
      <c r="D7" t="s">
        <v>731</v>
      </c>
      <c r="G7">
        <v>-1468.49</v>
      </c>
      <c r="H7">
        <v>-222.083</v>
      </c>
    </row>
    <row r="8" spans="2:10" x14ac:dyDescent="0.25">
      <c r="B8" t="s">
        <v>94</v>
      </c>
      <c r="C8" t="s">
        <v>8</v>
      </c>
      <c r="D8" t="s">
        <v>11</v>
      </c>
      <c r="G8">
        <v>437.38</v>
      </c>
      <c r="H8">
        <v>119.56</v>
      </c>
    </row>
    <row r="9" spans="2:10" x14ac:dyDescent="0.25">
      <c r="B9" t="s">
        <v>94</v>
      </c>
      <c r="C9" t="s">
        <v>8</v>
      </c>
      <c r="D9" t="s">
        <v>12</v>
      </c>
      <c r="G9">
        <v>-1019.44</v>
      </c>
      <c r="H9">
        <v>-195.38200000000001</v>
      </c>
    </row>
    <row r="10" spans="2:10" x14ac:dyDescent="0.25">
      <c r="B10" t="s">
        <v>94</v>
      </c>
      <c r="C10" t="s">
        <v>8</v>
      </c>
      <c r="D10" t="s">
        <v>13</v>
      </c>
      <c r="G10">
        <v>-937.48</v>
      </c>
      <c r="H10">
        <v>-412.26900000000001</v>
      </c>
    </row>
    <row r="11" spans="2:10" x14ac:dyDescent="0.25">
      <c r="B11" t="s">
        <v>94</v>
      </c>
      <c r="C11" t="s">
        <v>8</v>
      </c>
      <c r="D11" t="s">
        <v>732</v>
      </c>
      <c r="G11">
        <v>0</v>
      </c>
      <c r="H11">
        <v>0</v>
      </c>
    </row>
    <row r="12" spans="2:10" x14ac:dyDescent="0.25">
      <c r="B12" t="s">
        <v>94</v>
      </c>
      <c r="C12" t="s">
        <v>210</v>
      </c>
      <c r="D12" t="s">
        <v>5</v>
      </c>
    </row>
    <row r="13" spans="2:10" x14ac:dyDescent="0.25">
      <c r="B13" t="s">
        <v>94</v>
      </c>
      <c r="C13" t="s">
        <v>210</v>
      </c>
      <c r="D13" t="s">
        <v>6</v>
      </c>
    </row>
    <row r="14" spans="2:10" x14ac:dyDescent="0.25">
      <c r="B14" t="s">
        <v>94</v>
      </c>
      <c r="C14" t="s">
        <v>210</v>
      </c>
      <c r="D14" t="s">
        <v>733</v>
      </c>
    </row>
    <row r="15" spans="2:10" x14ac:dyDescent="0.25">
      <c r="B15" t="s">
        <v>94</v>
      </c>
      <c r="C15" t="s">
        <v>210</v>
      </c>
      <c r="D15" t="s">
        <v>7</v>
      </c>
    </row>
    <row r="16" spans="2:10" x14ac:dyDescent="0.25">
      <c r="B16" t="s">
        <v>94</v>
      </c>
      <c r="C16" t="s">
        <v>203</v>
      </c>
      <c r="D16" t="s">
        <v>734</v>
      </c>
    </row>
    <row r="17" spans="2:4" x14ac:dyDescent="0.25">
      <c r="B17" t="s">
        <v>94</v>
      </c>
      <c r="C17" t="s">
        <v>203</v>
      </c>
      <c r="D17" t="s">
        <v>16</v>
      </c>
    </row>
    <row r="18" spans="2:4" x14ac:dyDescent="0.25">
      <c r="B18" t="s">
        <v>94</v>
      </c>
      <c r="C18" t="s">
        <v>203</v>
      </c>
      <c r="D18" t="s">
        <v>17</v>
      </c>
    </row>
    <row r="19" spans="2:4" x14ac:dyDescent="0.25">
      <c r="B19" t="s">
        <v>94</v>
      </c>
      <c r="C19" t="s">
        <v>203</v>
      </c>
      <c r="D19" t="s">
        <v>18</v>
      </c>
    </row>
    <row r="20" spans="2:4" x14ac:dyDescent="0.25">
      <c r="B20" t="s">
        <v>94</v>
      </c>
      <c r="C20" t="s">
        <v>2</v>
      </c>
      <c r="D20" t="s">
        <v>20</v>
      </c>
    </row>
    <row r="21" spans="2:4" x14ac:dyDescent="0.25">
      <c r="B21" t="s">
        <v>94</v>
      </c>
      <c r="C21" t="s">
        <v>2</v>
      </c>
      <c r="D21" t="s">
        <v>19</v>
      </c>
    </row>
    <row r="22" spans="2:4" x14ac:dyDescent="0.25">
      <c r="B22" t="s">
        <v>94</v>
      </c>
      <c r="C22" t="s">
        <v>2</v>
      </c>
      <c r="D22" t="s">
        <v>21</v>
      </c>
    </row>
    <row r="23" spans="2:4" x14ac:dyDescent="0.25">
      <c r="B23" t="s">
        <v>94</v>
      </c>
      <c r="C23" t="s">
        <v>2</v>
      </c>
      <c r="D23" t="s">
        <v>3</v>
      </c>
    </row>
    <row r="24" spans="2:4" x14ac:dyDescent="0.25">
      <c r="B24" t="s">
        <v>94</v>
      </c>
    </row>
    <row r="25" spans="2:4" x14ac:dyDescent="0.25">
      <c r="B25" t="s">
        <v>94</v>
      </c>
    </row>
    <row r="26" spans="2:4" x14ac:dyDescent="0.25">
      <c r="B26" t="s">
        <v>94</v>
      </c>
    </row>
    <row r="27" spans="2:4" x14ac:dyDescent="0.25">
      <c r="B27" t="s">
        <v>94</v>
      </c>
    </row>
    <row r="28" spans="2:4" x14ac:dyDescent="0.25">
      <c r="B28" t="s">
        <v>94</v>
      </c>
    </row>
    <row r="29" spans="2:4" x14ac:dyDescent="0.25">
      <c r="B29" t="s">
        <v>94</v>
      </c>
    </row>
    <row r="30" spans="2:4" x14ac:dyDescent="0.25">
      <c r="B30" t="s">
        <v>94</v>
      </c>
    </row>
    <row r="31" spans="2:4" x14ac:dyDescent="0.25">
      <c r="B31" t="s">
        <v>94</v>
      </c>
    </row>
    <row r="32" spans="2:4" x14ac:dyDescent="0.25">
      <c r="B32" t="s">
        <v>94</v>
      </c>
    </row>
    <row r="33" spans="2:2" x14ac:dyDescent="0.25">
      <c r="B33" t="s">
        <v>94</v>
      </c>
    </row>
    <row r="34" spans="2:2" x14ac:dyDescent="0.25">
      <c r="B34" t="s">
        <v>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3"/>
  <sheetViews>
    <sheetView workbookViewId="0">
      <selection activeCell="E6" sqref="E6:E7"/>
    </sheetView>
  </sheetViews>
  <sheetFormatPr defaultRowHeight="15" x14ac:dyDescent="0.25"/>
  <cols>
    <col min="3" max="3" width="24" bestFit="1" customWidth="1"/>
    <col min="4" max="4" width="19.28515625" customWidth="1"/>
    <col min="5" max="5" width="20.5703125" customWidth="1"/>
    <col min="6" max="6" width="21.5703125" customWidth="1"/>
    <col min="7" max="7" width="19.85546875" customWidth="1"/>
    <col min="8" max="8" width="14.85546875" customWidth="1"/>
    <col min="9" max="9" width="16.140625" customWidth="1"/>
  </cols>
  <sheetData>
    <row r="2" spans="2:9" x14ac:dyDescent="0.25">
      <c r="B2" t="s">
        <v>637</v>
      </c>
    </row>
    <row r="4" spans="2:9" x14ac:dyDescent="0.25">
      <c r="B4" t="s">
        <v>638</v>
      </c>
      <c r="C4" t="s">
        <v>639</v>
      </c>
      <c r="D4" t="s">
        <v>640</v>
      </c>
      <c r="E4" t="s">
        <v>641</v>
      </c>
      <c r="F4" t="s">
        <v>651</v>
      </c>
      <c r="G4" t="s">
        <v>652</v>
      </c>
      <c r="H4" t="s">
        <v>653</v>
      </c>
      <c r="I4" t="s">
        <v>654</v>
      </c>
    </row>
    <row r="5" spans="2:9" x14ac:dyDescent="0.25">
      <c r="B5">
        <v>2301</v>
      </c>
      <c r="C5" t="s">
        <v>513</v>
      </c>
      <c r="D5">
        <v>127.929</v>
      </c>
      <c r="E5" s="243">
        <v>3265.37</v>
      </c>
      <c r="F5">
        <v>74.382999999999996</v>
      </c>
      <c r="G5" s="243">
        <v>1898.62</v>
      </c>
      <c r="H5">
        <v>-53.545999999999999</v>
      </c>
      <c r="I5">
        <v>-1366.75</v>
      </c>
    </row>
    <row r="6" spans="2:9" x14ac:dyDescent="0.25">
      <c r="B6">
        <v>386081</v>
      </c>
      <c r="C6" t="s">
        <v>372</v>
      </c>
      <c r="D6">
        <v>88.26</v>
      </c>
      <c r="E6" s="243">
        <v>2206.5100000000002</v>
      </c>
      <c r="F6">
        <v>60.72</v>
      </c>
      <c r="G6" s="243">
        <v>1518.01</v>
      </c>
      <c r="H6">
        <v>-27.54</v>
      </c>
      <c r="I6">
        <v>-688.50000000000023</v>
      </c>
    </row>
    <row r="7" spans="2:9" x14ac:dyDescent="0.25">
      <c r="B7">
        <v>4060</v>
      </c>
      <c r="C7" t="s">
        <v>312</v>
      </c>
      <c r="D7">
        <v>21.02</v>
      </c>
      <c r="E7">
        <v>681.05</v>
      </c>
      <c r="F7">
        <v>0</v>
      </c>
      <c r="G7">
        <v>0</v>
      </c>
      <c r="H7">
        <v>-21.02</v>
      </c>
      <c r="I7">
        <v>-681.05</v>
      </c>
    </row>
    <row r="8" spans="2:9" x14ac:dyDescent="0.25">
      <c r="B8">
        <v>2271</v>
      </c>
      <c r="C8" t="s">
        <v>366</v>
      </c>
      <c r="D8">
        <v>107.41500000000001</v>
      </c>
      <c r="E8" s="243">
        <v>3577.31</v>
      </c>
      <c r="F8">
        <v>90.168999999999997</v>
      </c>
      <c r="G8" s="243">
        <v>3002.95</v>
      </c>
      <c r="H8">
        <v>-17.245999999999999</v>
      </c>
      <c r="I8">
        <v>-574.36000000000013</v>
      </c>
    </row>
    <row r="9" spans="2:9" x14ac:dyDescent="0.25">
      <c r="B9">
        <v>8778</v>
      </c>
      <c r="C9" t="s">
        <v>367</v>
      </c>
      <c r="D9">
        <v>180.93199999999999</v>
      </c>
      <c r="E9" s="243">
        <v>2905.41</v>
      </c>
      <c r="F9">
        <v>145.29</v>
      </c>
      <c r="G9" s="243">
        <v>2333.0700000000002</v>
      </c>
      <c r="H9">
        <v>-35.642000000000003</v>
      </c>
      <c r="I9">
        <v>-572.33999999999969</v>
      </c>
    </row>
    <row r="10" spans="2:9" x14ac:dyDescent="0.25">
      <c r="B10">
        <v>2318</v>
      </c>
      <c r="C10" t="s">
        <v>426</v>
      </c>
      <c r="D10">
        <v>63.14</v>
      </c>
      <c r="E10" s="243">
        <v>1884.07</v>
      </c>
      <c r="F10">
        <v>46.042000000000002</v>
      </c>
      <c r="G10" s="243">
        <v>1373.87</v>
      </c>
      <c r="H10">
        <v>-17.097999999999999</v>
      </c>
      <c r="I10">
        <v>-510.20000000000005</v>
      </c>
    </row>
    <row r="11" spans="2:9" x14ac:dyDescent="0.25">
      <c r="B11">
        <v>12546</v>
      </c>
      <c r="C11" t="s">
        <v>642</v>
      </c>
      <c r="D11">
        <v>34.487000000000002</v>
      </c>
      <c r="E11" s="243">
        <v>1031.1600000000001</v>
      </c>
      <c r="F11">
        <v>18.303999999999998</v>
      </c>
      <c r="G11">
        <v>547.29</v>
      </c>
      <c r="H11">
        <v>-16.183</v>
      </c>
      <c r="I11">
        <v>-483.87000000000012</v>
      </c>
    </row>
    <row r="12" spans="2:9" x14ac:dyDescent="0.25">
      <c r="B12">
        <v>386104</v>
      </c>
      <c r="C12" t="s">
        <v>532</v>
      </c>
      <c r="D12">
        <v>57.435000000000002</v>
      </c>
      <c r="E12" s="243">
        <v>1665.62</v>
      </c>
      <c r="F12">
        <v>47.896000000000001</v>
      </c>
      <c r="G12" s="243">
        <v>1388.99</v>
      </c>
      <c r="H12">
        <v>-9.5389999999999997</v>
      </c>
      <c r="I12">
        <v>-276.62999999999988</v>
      </c>
    </row>
    <row r="13" spans="2:9" x14ac:dyDescent="0.25">
      <c r="B13">
        <v>2325</v>
      </c>
      <c r="C13" t="s">
        <v>643</v>
      </c>
      <c r="D13">
        <v>10.164</v>
      </c>
      <c r="E13">
        <v>242.92</v>
      </c>
      <c r="F13">
        <v>0</v>
      </c>
      <c r="G13">
        <v>0</v>
      </c>
      <c r="H13">
        <v>-10.164</v>
      </c>
      <c r="I13">
        <v>-242.92</v>
      </c>
    </row>
    <row r="14" spans="2:9" x14ac:dyDescent="0.25">
      <c r="B14">
        <v>6668</v>
      </c>
      <c r="C14" t="s">
        <v>238</v>
      </c>
      <c r="D14">
        <v>263.642</v>
      </c>
      <c r="E14" s="243">
        <v>6649.71</v>
      </c>
      <c r="F14">
        <v>254.01300000000001</v>
      </c>
      <c r="G14" s="243">
        <v>6406.84</v>
      </c>
      <c r="H14">
        <v>-9.6289999999999996</v>
      </c>
      <c r="I14">
        <v>-242.86999999999989</v>
      </c>
    </row>
    <row r="15" spans="2:9" x14ac:dyDescent="0.25">
      <c r="B15">
        <v>13710</v>
      </c>
      <c r="C15" t="s">
        <v>373</v>
      </c>
      <c r="D15">
        <v>9.4860000000000007</v>
      </c>
      <c r="E15">
        <v>156.52000000000001</v>
      </c>
      <c r="F15">
        <v>0</v>
      </c>
      <c r="G15">
        <v>0</v>
      </c>
      <c r="H15">
        <v>-9.4860000000000007</v>
      </c>
      <c r="I15">
        <v>-156.52000000000001</v>
      </c>
    </row>
    <row r="16" spans="2:9" x14ac:dyDescent="0.25">
      <c r="B16">
        <v>2295</v>
      </c>
      <c r="C16" t="s">
        <v>243</v>
      </c>
      <c r="D16">
        <v>82.33</v>
      </c>
      <c r="E16" s="243">
        <v>2520.04</v>
      </c>
      <c r="F16">
        <v>77.533000000000001</v>
      </c>
      <c r="G16" s="243">
        <v>2373.21</v>
      </c>
      <c r="H16">
        <v>-4.7969999999999997</v>
      </c>
      <c r="I16">
        <v>-146.82999999999993</v>
      </c>
    </row>
    <row r="17" spans="2:9" x14ac:dyDescent="0.25">
      <c r="B17">
        <v>368575</v>
      </c>
      <c r="C17" t="s">
        <v>533</v>
      </c>
      <c r="D17">
        <v>23.96</v>
      </c>
      <c r="E17">
        <v>959.73</v>
      </c>
      <c r="F17">
        <v>21.324999999999999</v>
      </c>
      <c r="G17">
        <v>854.18</v>
      </c>
      <c r="H17">
        <v>-2.6349999999999998</v>
      </c>
      <c r="I17">
        <v>-105.55000000000007</v>
      </c>
    </row>
    <row r="18" spans="2:9" x14ac:dyDescent="0.25">
      <c r="B18">
        <v>1069</v>
      </c>
      <c r="C18" t="s">
        <v>644</v>
      </c>
      <c r="D18">
        <v>72.441999999999993</v>
      </c>
      <c r="E18" s="243">
        <v>1658.94</v>
      </c>
      <c r="F18">
        <v>69.23</v>
      </c>
      <c r="G18" s="243">
        <v>1585.38</v>
      </c>
      <c r="H18">
        <v>-3.2120000000000002</v>
      </c>
      <c r="I18">
        <v>-73.559999999999945</v>
      </c>
    </row>
    <row r="19" spans="2:9" x14ac:dyDescent="0.25">
      <c r="B19">
        <v>3261</v>
      </c>
      <c r="C19" t="s">
        <v>645</v>
      </c>
      <c r="D19">
        <v>30.125</v>
      </c>
      <c r="E19">
        <v>343.42</v>
      </c>
      <c r="F19">
        <v>25.686</v>
      </c>
      <c r="G19">
        <v>292.82</v>
      </c>
      <c r="H19">
        <v>-4.4390000000000001</v>
      </c>
      <c r="I19">
        <v>-50.600000000000023</v>
      </c>
    </row>
    <row r="20" spans="2:9" x14ac:dyDescent="0.25">
      <c r="B20">
        <v>1076</v>
      </c>
      <c r="C20" t="s">
        <v>646</v>
      </c>
      <c r="D20">
        <v>14.478999999999999</v>
      </c>
      <c r="E20">
        <v>123.43</v>
      </c>
      <c r="F20">
        <v>9.0440000000000005</v>
      </c>
      <c r="G20">
        <v>77.099999999999994</v>
      </c>
      <c r="H20">
        <v>-5.4349999999999996</v>
      </c>
      <c r="I20">
        <v>-46.330000000000013</v>
      </c>
    </row>
    <row r="21" spans="2:9" x14ac:dyDescent="0.25">
      <c r="B21">
        <v>2332</v>
      </c>
      <c r="C21" t="s">
        <v>647</v>
      </c>
      <c r="D21">
        <v>42.665999999999997</v>
      </c>
      <c r="E21">
        <v>618.66</v>
      </c>
      <c r="F21">
        <v>39.65</v>
      </c>
      <c r="G21">
        <v>574.92999999999995</v>
      </c>
      <c r="H21">
        <v>-3.016</v>
      </c>
      <c r="I21">
        <v>-43.730000000000018</v>
      </c>
    </row>
    <row r="22" spans="2:9" x14ac:dyDescent="0.25">
      <c r="B22">
        <v>381727</v>
      </c>
      <c r="C22" t="s">
        <v>308</v>
      </c>
      <c r="D22">
        <v>1.244</v>
      </c>
      <c r="E22">
        <v>41.98</v>
      </c>
      <c r="F22">
        <v>0</v>
      </c>
      <c r="G22">
        <v>0</v>
      </c>
      <c r="H22">
        <v>-1.244</v>
      </c>
      <c r="I22">
        <v>-41.98</v>
      </c>
    </row>
    <row r="23" spans="2:9" x14ac:dyDescent="0.25">
      <c r="B23">
        <v>364843</v>
      </c>
      <c r="C23" t="s">
        <v>648</v>
      </c>
      <c r="D23">
        <v>22.254000000000001</v>
      </c>
      <c r="E23">
        <v>852.33</v>
      </c>
      <c r="F23">
        <v>22.001999999999999</v>
      </c>
      <c r="G23">
        <v>842.68</v>
      </c>
      <c r="H23">
        <v>-0.252</v>
      </c>
      <c r="I23">
        <v>-9.6500000000000909</v>
      </c>
    </row>
    <row r="24" spans="2:9" x14ac:dyDescent="0.25">
      <c r="B24">
        <v>2547</v>
      </c>
      <c r="C24" t="s">
        <v>649</v>
      </c>
      <c r="D24">
        <v>28.57</v>
      </c>
      <c r="E24">
        <v>679.49</v>
      </c>
      <c r="F24">
        <v>28.367999999999999</v>
      </c>
      <c r="G24">
        <v>674.69</v>
      </c>
      <c r="H24">
        <v>-0.20200000000000001</v>
      </c>
      <c r="I24">
        <v>-4.7999999999999545</v>
      </c>
    </row>
    <row r="25" spans="2:9" x14ac:dyDescent="0.25">
      <c r="B25">
        <v>377362</v>
      </c>
      <c r="C25" t="s">
        <v>307</v>
      </c>
      <c r="D25">
        <v>48.356999999999999</v>
      </c>
      <c r="E25">
        <v>962.3</v>
      </c>
      <c r="F25">
        <v>48.676000000000002</v>
      </c>
      <c r="G25">
        <v>968.65</v>
      </c>
      <c r="H25">
        <v>0.31900000000000001</v>
      </c>
      <c r="I25">
        <v>6.3500000000000227</v>
      </c>
    </row>
    <row r="26" spans="2:9" x14ac:dyDescent="0.25">
      <c r="B26">
        <v>386111</v>
      </c>
      <c r="C26" t="s">
        <v>650</v>
      </c>
      <c r="D26">
        <v>14.983000000000001</v>
      </c>
      <c r="E26">
        <v>447.99</v>
      </c>
      <c r="F26">
        <v>15.256</v>
      </c>
      <c r="G26">
        <v>456.16</v>
      </c>
      <c r="H26">
        <v>0.27300000000000002</v>
      </c>
      <c r="I26">
        <v>8.1700000000000159</v>
      </c>
    </row>
    <row r="27" spans="2:9" x14ac:dyDescent="0.25">
      <c r="B27">
        <v>11907</v>
      </c>
      <c r="C27" t="s">
        <v>305</v>
      </c>
      <c r="D27">
        <v>-1.4019999999999999</v>
      </c>
      <c r="E27">
        <v>-40.520000000000003</v>
      </c>
      <c r="F27">
        <v>0</v>
      </c>
      <c r="G27">
        <v>0</v>
      </c>
      <c r="H27">
        <v>1.4019999999999999</v>
      </c>
      <c r="I27">
        <v>40.520000000000003</v>
      </c>
    </row>
    <row r="28" spans="2:9" x14ac:dyDescent="0.25">
      <c r="B28">
        <v>1472</v>
      </c>
      <c r="C28" t="s">
        <v>229</v>
      </c>
      <c r="D28">
        <v>-8.2850000000000001</v>
      </c>
      <c r="E28">
        <v>-136.69999999999999</v>
      </c>
      <c r="F28">
        <v>0</v>
      </c>
      <c r="G28">
        <v>0</v>
      </c>
      <c r="H28">
        <v>8.2850000000000001</v>
      </c>
      <c r="I28">
        <v>136.69999999999999</v>
      </c>
    </row>
    <row r="29" spans="2:9" x14ac:dyDescent="0.25">
      <c r="B29">
        <v>8747</v>
      </c>
      <c r="C29" t="s">
        <v>577</v>
      </c>
      <c r="D29">
        <v>6.6130000000000004</v>
      </c>
      <c r="E29">
        <v>382.23</v>
      </c>
      <c r="F29">
        <v>9.2200000000000006</v>
      </c>
      <c r="G29">
        <v>532.91999999999996</v>
      </c>
      <c r="H29">
        <v>2.6070000000000002</v>
      </c>
      <c r="I29">
        <v>150.68999999999994</v>
      </c>
    </row>
    <row r="30" spans="2:9" x14ac:dyDescent="0.25">
      <c r="B30">
        <v>364812</v>
      </c>
      <c r="C30" t="s">
        <v>516</v>
      </c>
      <c r="D30">
        <v>15.782999999999999</v>
      </c>
      <c r="E30">
        <v>683.41</v>
      </c>
      <c r="F30">
        <v>19.384</v>
      </c>
      <c r="G30">
        <v>839.33</v>
      </c>
      <c r="H30">
        <v>3.601</v>
      </c>
      <c r="I30">
        <v>155.92000000000007</v>
      </c>
    </row>
    <row r="31" spans="2:9" x14ac:dyDescent="0.25">
      <c r="B31">
        <v>4510</v>
      </c>
      <c r="C31" t="s">
        <v>236</v>
      </c>
      <c r="D31">
        <v>123.749</v>
      </c>
      <c r="E31" s="243">
        <v>3387.95</v>
      </c>
      <c r="F31">
        <v>157.76</v>
      </c>
      <c r="G31" s="243">
        <v>4319.09</v>
      </c>
      <c r="H31">
        <v>34.011000000000003</v>
      </c>
      <c r="I31">
        <v>931.14000000000033</v>
      </c>
    </row>
    <row r="32" spans="2:9" x14ac:dyDescent="0.25">
      <c r="B32">
        <v>3094</v>
      </c>
      <c r="C32" t="s">
        <v>371</v>
      </c>
      <c r="D32">
        <v>-47.317999999999998</v>
      </c>
      <c r="E32" s="243">
        <v>-1055.3</v>
      </c>
      <c r="F32">
        <v>4.2949999999999999</v>
      </c>
      <c r="G32">
        <v>95.79</v>
      </c>
      <c r="H32">
        <v>51.613</v>
      </c>
      <c r="I32">
        <v>1151.0899999999999</v>
      </c>
    </row>
    <row r="33" spans="2:9" x14ac:dyDescent="0.25">
      <c r="B33">
        <v>1021</v>
      </c>
      <c r="C33" t="s">
        <v>241</v>
      </c>
      <c r="D33">
        <v>98.641000000000005</v>
      </c>
      <c r="E33" s="243">
        <v>2198.3000000000002</v>
      </c>
      <c r="F33">
        <v>160.983</v>
      </c>
      <c r="G33" s="243">
        <v>3587.65</v>
      </c>
      <c r="H33">
        <v>62.341999999999999</v>
      </c>
      <c r="I33">
        <v>1389.35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A1:M134"/>
  <sheetViews>
    <sheetView showGridLines="0" topLeftCell="A19" zoomScaleNormal="100" workbookViewId="0">
      <selection activeCell="G14" sqref="G14"/>
    </sheetView>
  </sheetViews>
  <sheetFormatPr defaultRowHeight="15" x14ac:dyDescent="0.25"/>
  <cols>
    <col min="1" max="2" width="9.140625" style="1"/>
    <col min="3" max="3" width="7.5703125" style="1" customWidth="1"/>
    <col min="4" max="4" width="26.5703125" style="1" bestFit="1" customWidth="1"/>
    <col min="5" max="5" width="14.140625" style="2" bestFit="1" customWidth="1"/>
    <col min="6" max="6" width="16.85546875" style="1" customWidth="1"/>
    <col min="7" max="7" width="16.7109375" style="2" bestFit="1" customWidth="1"/>
    <col min="8" max="8" width="14.140625" style="1" customWidth="1"/>
    <col min="9" max="9" width="8.7109375" style="1" customWidth="1"/>
    <col min="10" max="10" width="12.140625" style="1" bestFit="1" customWidth="1"/>
    <col min="11" max="11" width="12.5703125" style="1" bestFit="1" customWidth="1"/>
    <col min="12" max="12" width="13.42578125" style="1" bestFit="1" customWidth="1"/>
    <col min="13" max="13" width="15.42578125" style="1" bestFit="1" customWidth="1"/>
    <col min="14" max="16384" width="9.140625" style="1"/>
  </cols>
  <sheetData>
    <row r="1" spans="1:13" ht="15" customHeight="1" x14ac:dyDescent="0.25">
      <c r="A1" s="1" t="s">
        <v>0</v>
      </c>
    </row>
    <row r="9" spans="1:13" ht="15.75" thickBot="1" x14ac:dyDescent="0.3"/>
    <row r="10" spans="1:13" x14ac:dyDescent="0.25">
      <c r="D10" s="13"/>
      <c r="E10" s="15"/>
      <c r="F10" s="14"/>
      <c r="G10" s="15"/>
      <c r="H10" s="14"/>
      <c r="I10" s="14"/>
      <c r="J10" s="14"/>
      <c r="K10" s="14"/>
      <c r="L10" s="14"/>
      <c r="M10" s="16"/>
    </row>
    <row r="11" spans="1:13" ht="15" customHeight="1" x14ac:dyDescent="0.25">
      <c r="D11" s="17" t="s">
        <v>1</v>
      </c>
      <c r="E11" s="18" t="s">
        <v>23</v>
      </c>
      <c r="F11" s="19" t="s">
        <v>24</v>
      </c>
      <c r="G11" s="18" t="s">
        <v>92</v>
      </c>
      <c r="H11" s="20" t="s">
        <v>25</v>
      </c>
      <c r="I11" s="18" t="s">
        <v>219</v>
      </c>
      <c r="J11" s="18" t="s">
        <v>93</v>
      </c>
      <c r="K11" s="18" t="s">
        <v>27</v>
      </c>
      <c r="L11" s="18" t="s">
        <v>29</v>
      </c>
      <c r="M11" s="22" t="s">
        <v>30</v>
      </c>
    </row>
    <row r="12" spans="1:13" ht="15" customHeight="1" x14ac:dyDescent="0.25">
      <c r="D12" s="53" t="s">
        <v>4</v>
      </c>
      <c r="E12" s="175">
        <f>SUM(E13:E17)</f>
        <v>532561.29</v>
      </c>
      <c r="F12" s="56">
        <f>SUM(F13:F17)</f>
        <v>-1721.3600000000001</v>
      </c>
      <c r="G12" s="56">
        <f>SUM(G13:G17)</f>
        <v>-13669.27</v>
      </c>
      <c r="H12" s="56">
        <f>G12+F12</f>
        <v>-15390.630000000001</v>
      </c>
      <c r="I12" s="62">
        <v>-2.5399999999999999E-2</v>
      </c>
      <c r="J12" s="57">
        <f>I12*E12</f>
        <v>-13527.056766</v>
      </c>
      <c r="K12" s="58">
        <f>IFERROR(H12/E12,0)</f>
        <v>-2.8899265284564712E-2</v>
      </c>
      <c r="L12" s="59">
        <f>IFERROR(F12/E12,0)</f>
        <v>-3.2322289139715731E-3</v>
      </c>
      <c r="M12" s="60">
        <f>IFERROR(G12/E12,0)</f>
        <v>-2.5667036370593137E-2</v>
      </c>
    </row>
    <row r="13" spans="1:13" ht="15" customHeight="1" x14ac:dyDescent="0.25">
      <c r="D13" s="23" t="s">
        <v>5</v>
      </c>
      <c r="E13" s="176">
        <f>Tabela1[[#Totals],[FATURAMENTO3]]</f>
        <v>103587.88</v>
      </c>
      <c r="F13" s="24">
        <f>Tabela1[[#Totals],[PERDA DIARIA4]]</f>
        <v>-370.83</v>
      </c>
      <c r="G13" s="24">
        <f>Tabela1[[#Totals],[PERDA INVENTARIO5]]</f>
        <v>-5108.49</v>
      </c>
      <c r="H13" s="3">
        <f t="shared" ref="H13:H33" si="0">G13+F13</f>
        <v>-5479.32</v>
      </c>
      <c r="I13" s="63">
        <v>-0.03</v>
      </c>
      <c r="J13" s="29">
        <f t="shared" ref="J13:J33" si="1">I13*E13</f>
        <v>-3107.6363999999999</v>
      </c>
      <c r="K13" s="12">
        <f t="shared" ref="K13:K33" si="2">IFERROR(H13/E13,0)</f>
        <v>-5.2895377335649689E-2</v>
      </c>
      <c r="L13" s="4">
        <f t="shared" ref="L13:L34" si="3">IFERROR(F13/E13,0)</f>
        <v>-3.5798589564725136E-3</v>
      </c>
      <c r="M13" s="25">
        <f t="shared" ref="M13:M34" si="4">IFERROR(G13/E13,0)</f>
        <v>-4.9315518379177171E-2</v>
      </c>
    </row>
    <row r="14" spans="1:13" ht="15" customHeight="1" x14ac:dyDescent="0.25">
      <c r="D14" s="23" t="s">
        <v>6</v>
      </c>
      <c r="E14" s="176">
        <f>Tabela1[[#Totals],[FATURAMENTO27]]</f>
        <v>305837.12</v>
      </c>
      <c r="F14" s="24">
        <f>Tabela1[[#Totals],[PERDA DIARIA38]]</f>
        <v>-1206.94</v>
      </c>
      <c r="G14" s="24">
        <f>Tabela1[[#Totals],[PERDA INVENTARIO49]]</f>
        <v>-3612.25</v>
      </c>
      <c r="H14" s="3">
        <f t="shared" si="0"/>
        <v>-4819.1900000000005</v>
      </c>
      <c r="I14" s="63">
        <v>-2.5000000000000001E-2</v>
      </c>
      <c r="J14" s="29">
        <f t="shared" si="1"/>
        <v>-7645.9279999999999</v>
      </c>
      <c r="K14" s="12">
        <f t="shared" si="2"/>
        <v>-1.5757374382808734E-2</v>
      </c>
      <c r="L14" s="4">
        <f t="shared" si="3"/>
        <v>-3.946348958556764E-3</v>
      </c>
      <c r="M14" s="25">
        <f t="shared" si="4"/>
        <v>-1.1811025424251968E-2</v>
      </c>
    </row>
    <row r="15" spans="1:13" ht="15" customHeight="1" x14ac:dyDescent="0.25">
      <c r="D15" s="23" t="s">
        <v>9</v>
      </c>
      <c r="E15" s="176">
        <f>Tabela1[[#Totals],[FATURAMENTO510]]</f>
        <v>57726.61</v>
      </c>
      <c r="F15" s="24">
        <f>Tabela1[[#Totals],[PERDA DIARIA611]]</f>
        <v>-35.15</v>
      </c>
      <c r="G15" s="24">
        <f>Tabela1[[#Totals],[PERDA INVENTARIO712]]</f>
        <v>-1728.23</v>
      </c>
      <c r="H15" s="3">
        <f t="shared" si="0"/>
        <v>-1763.38</v>
      </c>
      <c r="I15" s="63">
        <v>-1.4999999999999999E-2</v>
      </c>
      <c r="J15" s="29">
        <f t="shared" si="1"/>
        <v>-865.89914999999996</v>
      </c>
      <c r="K15" s="12">
        <f t="shared" si="2"/>
        <v>-3.0547090847704378E-2</v>
      </c>
      <c r="L15" s="4">
        <f t="shared" si="3"/>
        <v>-6.0890462821218839E-4</v>
      </c>
      <c r="M15" s="25">
        <f t="shared" si="4"/>
        <v>-2.993818621949219E-2</v>
      </c>
    </row>
    <row r="16" spans="1:13" ht="15" customHeight="1" x14ac:dyDescent="0.25">
      <c r="D16" s="23" t="s">
        <v>199</v>
      </c>
      <c r="E16" s="176">
        <f>Tabela1[[#Totals],[FATURAMENTO6]]</f>
        <v>0</v>
      </c>
      <c r="F16" s="24">
        <f>Tabela1[[#Totals],[PERDA DIARIA2]]</f>
        <v>0</v>
      </c>
      <c r="G16" s="24">
        <f>Tabela1[[#Totals],[PERDA DE IVENTARIO]]</f>
        <v>6.47</v>
      </c>
      <c r="H16" s="3">
        <f t="shared" si="0"/>
        <v>6.47</v>
      </c>
      <c r="I16" s="63">
        <v>-2.5000000000000001E-3</v>
      </c>
      <c r="J16" s="29">
        <f t="shared" si="1"/>
        <v>0</v>
      </c>
      <c r="K16" s="12">
        <f t="shared" si="2"/>
        <v>0</v>
      </c>
      <c r="L16" s="4">
        <f t="shared" si="3"/>
        <v>0</v>
      </c>
      <c r="M16" s="25">
        <f t="shared" si="4"/>
        <v>0</v>
      </c>
    </row>
    <row r="17" spans="4:13" ht="15" customHeight="1" x14ac:dyDescent="0.25">
      <c r="D17" s="23" t="s">
        <v>7</v>
      </c>
      <c r="E17" s="176">
        <f>Tabela1[[#Totals],[FATURAMENTO813]]</f>
        <v>65409.68</v>
      </c>
      <c r="F17" s="36">
        <f>Tabela1[[#Totals],[PERDA DIARIA914]]</f>
        <v>-108.44</v>
      </c>
      <c r="G17" s="24">
        <f>Tabela1[[#Totals],[PERDA INVENTARIO1015]]</f>
        <v>-3226.77</v>
      </c>
      <c r="H17" s="3">
        <f t="shared" si="0"/>
        <v>-3335.21</v>
      </c>
      <c r="I17" s="63">
        <v>-0.03</v>
      </c>
      <c r="J17" s="29">
        <f t="shared" si="1"/>
        <v>-1962.2903999999999</v>
      </c>
      <c r="K17" s="12">
        <f>IFERROR(H17/E17,0)</f>
        <v>-5.0989547724434668E-2</v>
      </c>
      <c r="L17" s="4">
        <f t="shared" si="3"/>
        <v>-1.6578585921839092E-3</v>
      </c>
      <c r="M17" s="25">
        <f t="shared" si="4"/>
        <v>-4.9331689132250764E-2</v>
      </c>
    </row>
    <row r="18" spans="4:13" ht="15" customHeight="1" x14ac:dyDescent="0.25">
      <c r="D18" s="53" t="s">
        <v>8</v>
      </c>
      <c r="E18" s="177">
        <f>E19+E20+E21+E22</f>
        <v>288350.65999999997</v>
      </c>
      <c r="F18" s="56">
        <f>SUM(F19:F22)</f>
        <v>-10103.61</v>
      </c>
      <c r="G18" s="56">
        <f>SUM(G19:G22)</f>
        <v>-3405.85</v>
      </c>
      <c r="H18" s="56">
        <f t="shared" si="0"/>
        <v>-13509.460000000001</v>
      </c>
      <c r="I18" s="62">
        <v>-4.24E-2</v>
      </c>
      <c r="J18" s="57">
        <f>I18*E18</f>
        <v>-12226.067983999999</v>
      </c>
      <c r="K18" s="58">
        <f>IFERROR(H18/E18,0)</f>
        <v>-4.6850803115900626E-2</v>
      </c>
      <c r="L18" s="59">
        <f t="shared" si="3"/>
        <v>-3.5039316365705564E-2</v>
      </c>
      <c r="M18" s="60">
        <f t="shared" si="4"/>
        <v>-1.1811486750195058E-2</v>
      </c>
    </row>
    <row r="19" spans="4:13" x14ac:dyDescent="0.25">
      <c r="D19" s="23" t="s">
        <v>10</v>
      </c>
      <c r="E19" s="176">
        <f>Tabela1[[#Totals],[FATURAMENTO1116]]</f>
        <v>101771.41</v>
      </c>
      <c r="F19" s="24">
        <f>Tabela1[[#Totals],[PERDA DIARIA1217]]</f>
        <v>-813.66</v>
      </c>
      <c r="G19" s="24">
        <f>Tabela1[[#Totals],[PERDA INVENTARIO1318]]</f>
        <v>-519.17999999999995</v>
      </c>
      <c r="H19" s="3">
        <f t="shared" si="0"/>
        <v>-1332.84</v>
      </c>
      <c r="I19" s="63">
        <v>-3.5000000000000003E-2</v>
      </c>
      <c r="J19" s="29">
        <f t="shared" si="1"/>
        <v>-3561.9993500000005</v>
      </c>
      <c r="K19" s="12">
        <f t="shared" si="2"/>
        <v>-1.3096408903050472E-2</v>
      </c>
      <c r="L19" s="4">
        <f t="shared" si="3"/>
        <v>-7.9949761922331625E-3</v>
      </c>
      <c r="M19" s="25">
        <f t="shared" si="4"/>
        <v>-5.1014327108173108E-3</v>
      </c>
    </row>
    <row r="20" spans="4:13" ht="15" customHeight="1" x14ac:dyDescent="0.25">
      <c r="D20" s="23" t="s">
        <v>11</v>
      </c>
      <c r="E20" s="176">
        <f>Tabela1[[#Totals],[FATURAMENTO1419]]</f>
        <v>126432.46</v>
      </c>
      <c r="F20" s="24">
        <f>Tabela1[[#Totals],[PERDA DIARIA1520]]</f>
        <v>-6453.14</v>
      </c>
      <c r="G20" s="24">
        <f>Tabela1[[#Totals],[PERDA INVENTARIO1621]]</f>
        <v>-1473.61</v>
      </c>
      <c r="H20" s="3">
        <f t="shared" si="0"/>
        <v>-7926.75</v>
      </c>
      <c r="I20" s="63">
        <v>-0.05</v>
      </c>
      <c r="J20" s="29">
        <f t="shared" si="1"/>
        <v>-6321.6230000000005</v>
      </c>
      <c r="K20" s="12">
        <f t="shared" si="2"/>
        <v>-6.2695529296827729E-2</v>
      </c>
      <c r="L20" s="4">
        <f t="shared" si="3"/>
        <v>-5.1040215463655454E-2</v>
      </c>
      <c r="M20" s="25">
        <f t="shared" si="4"/>
        <v>-1.1655313833172271E-2</v>
      </c>
    </row>
    <row r="21" spans="4:13" ht="15" customHeight="1" x14ac:dyDescent="0.25">
      <c r="D21" s="23" t="s">
        <v>12</v>
      </c>
      <c r="E21" s="176">
        <f>Tabela1[[#Totals],[FATURAMENTO1722]]</f>
        <v>42516.04</v>
      </c>
      <c r="F21" s="24">
        <f>Tabela1[[#Totals],[PERDA DIARIA1823]]</f>
        <v>-2779.78</v>
      </c>
      <c r="G21" s="24">
        <f>Tabela1[[#Totals],[PERDA INVENTARIO1924]]</f>
        <v>-715.88</v>
      </c>
      <c r="H21" s="3">
        <f t="shared" si="0"/>
        <v>-3495.6600000000003</v>
      </c>
      <c r="I21" s="63">
        <v>-0.05</v>
      </c>
      <c r="J21" s="29">
        <f t="shared" si="1"/>
        <v>-2125.8020000000001</v>
      </c>
      <c r="K21" s="12">
        <f t="shared" si="2"/>
        <v>-8.2219792812312717E-2</v>
      </c>
      <c r="L21" s="4">
        <f t="shared" si="3"/>
        <v>-6.5381912332380915E-2</v>
      </c>
      <c r="M21" s="25">
        <f t="shared" si="4"/>
        <v>-1.6837880479931809E-2</v>
      </c>
    </row>
    <row r="22" spans="4:13" ht="15" customHeight="1" x14ac:dyDescent="0.25">
      <c r="D22" s="23" t="s">
        <v>13</v>
      </c>
      <c r="E22" s="176">
        <f>Tabela1[[#Totals],[FATURAMENTO2025]]</f>
        <v>17630.75</v>
      </c>
      <c r="F22" s="24">
        <f>Tabela1[[#Totals],[PERDA DIARIA2126]]</f>
        <v>-57.03</v>
      </c>
      <c r="G22" s="24">
        <f>Tabela1[[#Totals],[PERDA INVENTARIO2227]]</f>
        <v>-697.18</v>
      </c>
      <c r="H22" s="3">
        <f t="shared" si="0"/>
        <v>-754.20999999999992</v>
      </c>
      <c r="I22" s="63">
        <v>-0.03</v>
      </c>
      <c r="J22" s="29">
        <f t="shared" si="1"/>
        <v>-528.92250000000001</v>
      </c>
      <c r="K22" s="12">
        <f t="shared" si="2"/>
        <v>-4.2778100761453705E-2</v>
      </c>
      <c r="L22" s="4">
        <f t="shared" si="3"/>
        <v>-3.2346893921132115E-3</v>
      </c>
      <c r="M22" s="25">
        <f t="shared" si="4"/>
        <v>-3.9543411369340496E-2</v>
      </c>
    </row>
    <row r="23" spans="4:13" ht="15" customHeight="1" x14ac:dyDescent="0.25">
      <c r="D23" s="53" t="s">
        <v>14</v>
      </c>
      <c r="E23" s="175">
        <f>SUM(E24:E28)</f>
        <v>204459.31</v>
      </c>
      <c r="F23" s="61">
        <f>SUM(F24:F28)</f>
        <v>-1931.9699999999998</v>
      </c>
      <c r="G23" s="61">
        <f>SUM(G24:G28)</f>
        <v>-3598.56</v>
      </c>
      <c r="H23" s="56">
        <f t="shared" si="0"/>
        <v>-5530.53</v>
      </c>
      <c r="I23" s="62">
        <v>-2.1100000000000001E-2</v>
      </c>
      <c r="J23" s="57">
        <f t="shared" si="1"/>
        <v>-4314.0914410000005</v>
      </c>
      <c r="K23" s="58">
        <f t="shared" si="2"/>
        <v>-2.7049538609907272E-2</v>
      </c>
      <c r="L23" s="59">
        <f t="shared" si="3"/>
        <v>-9.449166193508135E-3</v>
      </c>
      <c r="M23" s="60">
        <f t="shared" si="4"/>
        <v>-1.7600372416399137E-2</v>
      </c>
    </row>
    <row r="24" spans="4:13" ht="15" customHeight="1" x14ac:dyDescent="0.25">
      <c r="D24" s="23" t="s">
        <v>15</v>
      </c>
      <c r="E24" s="176">
        <f>Tabela1[[#Totals],[FATURAMENTO2328]]</f>
        <v>52145.95</v>
      </c>
      <c r="F24" s="24">
        <f>Tabela1[[#Totals],[PERDA DIARIA2429]]</f>
        <v>-350.23</v>
      </c>
      <c r="G24" s="24">
        <f>Tabela1[[#Totals],[PERDA INVENTARIO2530]]</f>
        <v>-358.82</v>
      </c>
      <c r="H24" s="3">
        <f t="shared" si="0"/>
        <v>-709.05</v>
      </c>
      <c r="I24" s="63">
        <v>-1.7500000000000002E-2</v>
      </c>
      <c r="J24" s="29">
        <f t="shared" si="1"/>
        <v>-912.554125</v>
      </c>
      <c r="K24" s="12">
        <f t="shared" si="2"/>
        <v>-1.3597412646619728E-2</v>
      </c>
      <c r="L24" s="4">
        <f t="shared" si="3"/>
        <v>-6.7163413457804492E-3</v>
      </c>
      <c r="M24" s="25">
        <f t="shared" si="4"/>
        <v>-6.8810713008392796E-3</v>
      </c>
    </row>
    <row r="25" spans="4:13" ht="15" customHeight="1" x14ac:dyDescent="0.25">
      <c r="D25" s="23" t="s">
        <v>16</v>
      </c>
      <c r="E25" s="176">
        <f>Tabela1[[#Totals],[FATURAMENTO2631]]</f>
        <v>46894.73</v>
      </c>
      <c r="F25" s="24">
        <f>Tabela1[[#Totals],[PERDA DIARIA2732]]</f>
        <v>-965.54</v>
      </c>
      <c r="G25" s="24">
        <f>Tabela1[[#Totals],[PERDA INVENTARIO2833]]</f>
        <v>511.03</v>
      </c>
      <c r="H25" s="3">
        <f t="shared" si="0"/>
        <v>-454.51</v>
      </c>
      <c r="I25" s="63">
        <v>-2.1100000000000001E-2</v>
      </c>
      <c r="J25" s="29">
        <f t="shared" si="1"/>
        <v>-989.47880300000008</v>
      </c>
      <c r="K25" s="12">
        <f t="shared" si="2"/>
        <v>-9.6921338495818184E-3</v>
      </c>
      <c r="L25" s="4">
        <f t="shared" si="3"/>
        <v>-2.0589520400266723E-2</v>
      </c>
      <c r="M25" s="25">
        <f t="shared" si="4"/>
        <v>1.0897386550684906E-2</v>
      </c>
    </row>
    <row r="26" spans="4:13" ht="15" customHeight="1" x14ac:dyDescent="0.25">
      <c r="D26" s="23" t="s">
        <v>202</v>
      </c>
      <c r="E26" s="176">
        <f>Tabela1[[#Totals],[FATURAMENTO7]]</f>
        <v>461.18</v>
      </c>
      <c r="F26" s="24">
        <f>Tabela1[[#Totals],[PERDA DIARIA7]]</f>
        <v>0</v>
      </c>
      <c r="G26" s="24">
        <f>Tabela1[[#Totals],[PERDA DE IVENTARIO2]]</f>
        <v>0</v>
      </c>
      <c r="H26" s="3">
        <f t="shared" si="0"/>
        <v>0</v>
      </c>
      <c r="I26" s="63">
        <v>-2.5000000000000001E-3</v>
      </c>
      <c r="J26" s="29">
        <f t="shared" si="1"/>
        <v>-1.1529500000000001</v>
      </c>
      <c r="K26" s="12">
        <f t="shared" si="2"/>
        <v>0</v>
      </c>
      <c r="L26" s="4">
        <f t="shared" si="3"/>
        <v>0</v>
      </c>
      <c r="M26" s="25">
        <f t="shared" si="4"/>
        <v>0</v>
      </c>
    </row>
    <row r="27" spans="4:13" ht="15" customHeight="1" x14ac:dyDescent="0.25">
      <c r="D27" s="23" t="s">
        <v>17</v>
      </c>
      <c r="E27" s="176">
        <f>Tabela1[[#Totals],[FATURAMENTO2934]]</f>
        <v>17545.990000000002</v>
      </c>
      <c r="F27" s="24">
        <f>Tabela1[[#Totals],[PERDA DIARIA3035]]</f>
        <v>-101.34</v>
      </c>
      <c r="G27" s="24">
        <f>Tabela1[[#Totals],[PERDA INVENTARIO3136]]</f>
        <v>-281.98</v>
      </c>
      <c r="H27" s="3">
        <f t="shared" si="0"/>
        <v>-383.32000000000005</v>
      </c>
      <c r="I27" s="63">
        <v>-1.4999999999999999E-2</v>
      </c>
      <c r="J27" s="29">
        <f t="shared" si="1"/>
        <v>-263.18985000000004</v>
      </c>
      <c r="K27" s="12">
        <f t="shared" si="2"/>
        <v>-2.184658716892008E-2</v>
      </c>
      <c r="L27" s="4">
        <f t="shared" si="3"/>
        <v>-5.7756786593403959E-3</v>
      </c>
      <c r="M27" s="25">
        <f t="shared" si="4"/>
        <v>-1.6070908509579682E-2</v>
      </c>
    </row>
    <row r="28" spans="4:13" ht="15" customHeight="1" x14ac:dyDescent="0.25">
      <c r="D28" s="23" t="s">
        <v>18</v>
      </c>
      <c r="E28" s="176">
        <f>Tabela1[[#Totals],[FATURAMENTO3237]]</f>
        <v>87411.46</v>
      </c>
      <c r="F28" s="24">
        <f>Tabela1[[#Totals],[PERDA DIARIA3338]]</f>
        <v>-514.86</v>
      </c>
      <c r="G28" s="24">
        <f>Tabela1[[#Totals],[PERDA INVENTARIO3439]]</f>
        <v>-3468.79</v>
      </c>
      <c r="H28" s="3">
        <f t="shared" si="0"/>
        <v>-3983.65</v>
      </c>
      <c r="I28" s="63">
        <v>-2.5000000000000001E-2</v>
      </c>
      <c r="J28" s="29">
        <f t="shared" si="1"/>
        <v>-2185.2865000000002</v>
      </c>
      <c r="K28" s="12">
        <f t="shared" si="2"/>
        <v>-4.5573543789338374E-2</v>
      </c>
      <c r="L28" s="4">
        <f t="shared" si="3"/>
        <v>-5.8900743678231664E-3</v>
      </c>
      <c r="M28" s="25">
        <f t="shared" si="4"/>
        <v>-3.9683469421515211E-2</v>
      </c>
    </row>
    <row r="29" spans="4:13" ht="15" customHeight="1" x14ac:dyDescent="0.25">
      <c r="D29" s="53" t="s">
        <v>2</v>
      </c>
      <c r="E29" s="175">
        <f>SUM(E30:E33)</f>
        <v>183729.79</v>
      </c>
      <c r="F29" s="61">
        <f>SUM(F30:F33)</f>
        <v>-4105.96</v>
      </c>
      <c r="G29" s="61">
        <f>SUM(G30:G33)</f>
        <v>-608.22999999999968</v>
      </c>
      <c r="H29" s="56">
        <f t="shared" si="0"/>
        <v>-4714.1899999999996</v>
      </c>
      <c r="I29" s="62">
        <v>-3.8899999999999997E-2</v>
      </c>
      <c r="J29" s="57">
        <f t="shared" si="1"/>
        <v>-7147.088831</v>
      </c>
      <c r="K29" s="58">
        <f t="shared" si="2"/>
        <v>-2.5658277843783522E-2</v>
      </c>
      <c r="L29" s="59">
        <f t="shared" si="3"/>
        <v>-2.2347818500200754E-2</v>
      </c>
      <c r="M29" s="60">
        <f t="shared" si="4"/>
        <v>-3.3104593435827672E-3</v>
      </c>
    </row>
    <row r="30" spans="4:13" ht="15" customHeight="1" x14ac:dyDescent="0.25">
      <c r="D30" s="23" t="s">
        <v>19</v>
      </c>
      <c r="E30" s="176">
        <f>Tabela1[[#Totals],[FATURAMENTO3540]]</f>
        <v>60150.37</v>
      </c>
      <c r="F30" s="24">
        <f>Tabela1[[#Totals],[PERDA DIARIA3641]]</f>
        <v>-2171.5500000000002</v>
      </c>
      <c r="G30" s="24">
        <f>Tabela1[[#Totals],[PERDA INVENTARIO3742]]</f>
        <v>3380.91</v>
      </c>
      <c r="H30" s="3">
        <f t="shared" si="0"/>
        <v>1209.3599999999997</v>
      </c>
      <c r="I30" s="63">
        <v>-0.04</v>
      </c>
      <c r="J30" s="29">
        <f t="shared" si="1"/>
        <v>-2406.0148000000004</v>
      </c>
      <c r="K30" s="12">
        <f t="shared" si="2"/>
        <v>2.0105611985429178E-2</v>
      </c>
      <c r="L30" s="4">
        <f t="shared" si="3"/>
        <v>-3.6102022315074707E-2</v>
      </c>
      <c r="M30" s="25">
        <f t="shared" si="4"/>
        <v>5.6207634300503885E-2</v>
      </c>
    </row>
    <row r="31" spans="4:13" ht="15" customHeight="1" x14ac:dyDescent="0.25">
      <c r="D31" s="23" t="s">
        <v>20</v>
      </c>
      <c r="E31" s="176">
        <f>Tabela1[[#Totals],[FATURAMENTO3843]]</f>
        <v>68460.34</v>
      </c>
      <c r="F31" s="24">
        <f>Tabela1[[#Totals],[PERDA DIARIA3944]]</f>
        <v>-318.47000000000003</v>
      </c>
      <c r="G31" s="24">
        <f>Tabela1[[#Totals],[PERDA INVENTARIO4045]]</f>
        <v>899.44</v>
      </c>
      <c r="H31" s="3" t="s">
        <v>724</v>
      </c>
      <c r="I31" s="63">
        <v>-0.05</v>
      </c>
      <c r="J31" s="29">
        <f t="shared" si="1"/>
        <v>-3423.0169999999998</v>
      </c>
      <c r="K31" s="12">
        <f t="shared" si="2"/>
        <v>0</v>
      </c>
      <c r="L31" s="4">
        <f t="shared" si="3"/>
        <v>-4.6518904229806632E-3</v>
      </c>
      <c r="M31" s="25">
        <f t="shared" si="4"/>
        <v>1.3138117631317637E-2</v>
      </c>
    </row>
    <row r="32" spans="4:13" ht="15" customHeight="1" x14ac:dyDescent="0.25">
      <c r="D32" s="23" t="s">
        <v>21</v>
      </c>
      <c r="E32" s="176">
        <f>Tabela1[[#Totals],[FATURAMENTO4146]]</f>
        <v>48921.51</v>
      </c>
      <c r="F32" s="24">
        <f>Tabela1[[#Totals],[PERDA DIARIA4247]]</f>
        <v>-1586.53</v>
      </c>
      <c r="G32" s="24">
        <f>Tabela1[[#Totals],[PERDA INVENTARIO4348]]</f>
        <v>-4922.25</v>
      </c>
      <c r="H32" s="3">
        <f t="shared" si="0"/>
        <v>-6508.78</v>
      </c>
      <c r="I32" s="63">
        <v>-2.5000000000000001E-2</v>
      </c>
      <c r="J32" s="29">
        <f t="shared" si="1"/>
        <v>-1223.0377500000002</v>
      </c>
      <c r="K32" s="12">
        <f t="shared" si="2"/>
        <v>-0.13304536184594465</v>
      </c>
      <c r="L32" s="4">
        <f t="shared" si="3"/>
        <v>-3.2430111008429623E-2</v>
      </c>
      <c r="M32" s="25">
        <f t="shared" si="4"/>
        <v>-0.10061525083751503</v>
      </c>
    </row>
    <row r="33" spans="4:13" ht="15" customHeight="1" x14ac:dyDescent="0.25">
      <c r="D33" s="23" t="s">
        <v>3</v>
      </c>
      <c r="E33" s="176">
        <f>Tabela1[[#Totals],[FATURAMENTO4449]]</f>
        <v>6197.57</v>
      </c>
      <c r="F33" s="24">
        <f>Tabela1[[#Totals],[PERDA DIARIA4550]]</f>
        <v>-29.41</v>
      </c>
      <c r="G33" s="24">
        <f>Tabela1[[#Totals],[PERDA INVENTARIO4651]]</f>
        <v>33.67</v>
      </c>
      <c r="H33" s="3">
        <f t="shared" si="0"/>
        <v>4.2600000000000016</v>
      </c>
      <c r="I33" s="63">
        <v>-0.01</v>
      </c>
      <c r="J33" s="29">
        <f t="shared" si="1"/>
        <v>-61.975699999999996</v>
      </c>
      <c r="K33" s="12">
        <f t="shared" si="2"/>
        <v>6.8736617738888008E-4</v>
      </c>
      <c r="L33" s="4">
        <f t="shared" si="3"/>
        <v>-4.7454082809875488E-3</v>
      </c>
      <c r="M33" s="25">
        <f t="shared" si="4"/>
        <v>5.4327744583764284E-3</v>
      </c>
    </row>
    <row r="34" spans="4:13" ht="15" customHeight="1" x14ac:dyDescent="0.25">
      <c r="D34" s="53" t="s">
        <v>22</v>
      </c>
      <c r="E34" s="175">
        <f>E12+E18+E23+E29</f>
        <v>1209101.05</v>
      </c>
      <c r="F34" s="61">
        <f>F12+F18+F23+F29</f>
        <v>-17862.900000000001</v>
      </c>
      <c r="G34" s="61">
        <f>G12+G18+G23+G29</f>
        <v>-21281.91</v>
      </c>
      <c r="H34" s="56">
        <f>G34+F34</f>
        <v>-39144.81</v>
      </c>
      <c r="I34" s="62">
        <v>-2.8199999999999999E-2</v>
      </c>
      <c r="J34" s="57">
        <f>I34*E34</f>
        <v>-34096.64961</v>
      </c>
      <c r="K34" s="58">
        <f>IFERROR(H34/E34,0)</f>
        <v>-3.2375135229598881E-2</v>
      </c>
      <c r="L34" s="59">
        <f t="shared" si="3"/>
        <v>-1.4773703157399459E-2</v>
      </c>
      <c r="M34" s="60">
        <f t="shared" si="4"/>
        <v>-1.7601432072199424E-2</v>
      </c>
    </row>
    <row r="35" spans="4:13" ht="15" customHeight="1" thickBot="1" x14ac:dyDescent="0.3">
      <c r="D35" s="5"/>
      <c r="E35" s="27"/>
      <c r="F35" s="26"/>
      <c r="G35" s="27"/>
      <c r="H35" s="26"/>
      <c r="I35" s="28"/>
      <c r="J35" s="28"/>
      <c r="K35" s="6"/>
      <c r="L35" s="6"/>
      <c r="M35" s="8"/>
    </row>
    <row r="44" spans="4:13" ht="15.75" thickBot="1" x14ac:dyDescent="0.3"/>
    <row r="45" spans="4:13" x14ac:dyDescent="0.25">
      <c r="D45" s="13"/>
      <c r="E45" s="15"/>
      <c r="F45" s="14"/>
      <c r="G45" s="15"/>
      <c r="H45" s="14"/>
      <c r="I45" s="14"/>
      <c r="J45" s="14"/>
      <c r="K45" s="14"/>
      <c r="L45" s="14"/>
      <c r="M45" s="16"/>
    </row>
    <row r="46" spans="4:13" ht="15" customHeight="1" x14ac:dyDescent="0.25">
      <c r="D46" s="17" t="s">
        <v>1</v>
      </c>
      <c r="E46" s="18" t="s">
        <v>23</v>
      </c>
      <c r="F46" s="19" t="s">
        <v>24</v>
      </c>
      <c r="G46" s="18" t="s">
        <v>92</v>
      </c>
      <c r="H46" s="20" t="s">
        <v>25</v>
      </c>
      <c r="I46" s="18" t="s">
        <v>26</v>
      </c>
      <c r="J46" s="18" t="s">
        <v>93</v>
      </c>
      <c r="K46" s="18" t="s">
        <v>27</v>
      </c>
      <c r="L46" s="18" t="s">
        <v>29</v>
      </c>
      <c r="M46" s="22" t="s">
        <v>30</v>
      </c>
    </row>
    <row r="47" spans="4:13" ht="15" customHeight="1" x14ac:dyDescent="0.25">
      <c r="D47" s="53" t="s">
        <v>4</v>
      </c>
      <c r="E47" s="175">
        <f>SUM(E48:E51)</f>
        <v>307389.83</v>
      </c>
      <c r="F47" s="56">
        <f>SUM(F48:F51)</f>
        <v>-1557.8499999999997</v>
      </c>
      <c r="G47" s="56">
        <f>SUM(G48:G51)</f>
        <v>-8863.4900000000016</v>
      </c>
      <c r="H47" s="56">
        <f>G47+F47</f>
        <v>-10421.340000000002</v>
      </c>
      <c r="I47" s="62">
        <v>-2.5399999999999999E-2</v>
      </c>
      <c r="J47" s="57">
        <f>I47*E47</f>
        <v>-7807.7016819999999</v>
      </c>
      <c r="K47" s="58">
        <f>IFERROR(H47/E47,0)</f>
        <v>-3.390268311739527E-2</v>
      </c>
      <c r="L47" s="59">
        <f>IFERROR(F47/E47,0)</f>
        <v>-5.0679946047662008E-3</v>
      </c>
      <c r="M47" s="60">
        <f>IFERROR(G47/E47,0)</f>
        <v>-2.8834688512629065E-2</v>
      </c>
    </row>
    <row r="48" spans="4:13" ht="15" customHeight="1" x14ac:dyDescent="0.25">
      <c r="D48" s="23" t="s">
        <v>5</v>
      </c>
      <c r="E48" s="176">
        <f>Tabela1[[#Totals],[FATURAMENTO]]</f>
        <v>66534.03</v>
      </c>
      <c r="F48" s="24">
        <f>Tabela1[[#Totals],[PERDA DIARIA]]</f>
        <v>-128.11000000000001</v>
      </c>
      <c r="G48" s="24">
        <f>Tabela1[[#Totals],[PERDA INVENTARIO]]</f>
        <v>-4335.75</v>
      </c>
      <c r="H48" s="3">
        <f t="shared" ref="H48:H67" si="5">G48+F48</f>
        <v>-4463.8599999999997</v>
      </c>
      <c r="I48" s="63">
        <v>-0.03</v>
      </c>
      <c r="J48" s="29">
        <f t="shared" ref="J48:J66" si="6">I48*E48</f>
        <v>-1996.0209</v>
      </c>
      <c r="K48" s="12">
        <f t="shared" ref="K48:K67" si="7">IFERROR(H48/E48,0)</f>
        <v>-6.7091381658378427E-2</v>
      </c>
      <c r="L48" s="4">
        <f t="shared" ref="L48:L67" si="8">IFERROR(F48/E48,0)</f>
        <v>-1.92548084040603E-3</v>
      </c>
      <c r="M48" s="25">
        <f t="shared" ref="M48:M67" si="9">IFERROR(G48/E48,0)</f>
        <v>-6.5165900817972397E-2</v>
      </c>
    </row>
    <row r="49" spans="4:13" ht="15" customHeight="1" x14ac:dyDescent="0.25">
      <c r="D49" s="23" t="s">
        <v>6</v>
      </c>
      <c r="E49" s="176">
        <f>Tabela1[[#Totals],[FATURAMENTO2]]</f>
        <v>156009.01999999999</v>
      </c>
      <c r="F49" s="24">
        <f>Tabela1[[#Totals],[PERDA DIARIA3]]</f>
        <v>-1071.57</v>
      </c>
      <c r="G49" s="24">
        <f>Tabela1[[#Totals],[PERDA INVENTARIO4]]</f>
        <v>207.71</v>
      </c>
      <c r="H49" s="3">
        <f t="shared" si="5"/>
        <v>-863.8599999999999</v>
      </c>
      <c r="I49" s="63">
        <v>-2.5000000000000001E-2</v>
      </c>
      <c r="J49" s="29">
        <f t="shared" si="6"/>
        <v>-3900.2255</v>
      </c>
      <c r="K49" s="12">
        <f t="shared" si="7"/>
        <v>-5.5372439362800941E-3</v>
      </c>
      <c r="L49" s="4">
        <f t="shared" si="8"/>
        <v>-6.8686413131753537E-3</v>
      </c>
      <c r="M49" s="25">
        <f t="shared" si="9"/>
        <v>1.3313973768952591E-3</v>
      </c>
    </row>
    <row r="50" spans="4:13" ht="15" customHeight="1" x14ac:dyDescent="0.25">
      <c r="D50" s="23" t="s">
        <v>9</v>
      </c>
      <c r="E50" s="176">
        <f>Tabela1[[#Totals],[FATURAMENTO5]]</f>
        <v>35949.599999999999</v>
      </c>
      <c r="F50" s="24">
        <f>Tabela1[[#Totals],[PERDA DIARIA6]]</f>
        <v>-146.59</v>
      </c>
      <c r="G50" s="24">
        <f>Tabela1[[#Totals],[PERDA INVENTARIO7]]</f>
        <v>-294.73</v>
      </c>
      <c r="H50" s="3">
        <f t="shared" si="5"/>
        <v>-441.32000000000005</v>
      </c>
      <c r="I50" s="63">
        <v>-1.4999999999999999E-2</v>
      </c>
      <c r="J50" s="29">
        <f t="shared" si="6"/>
        <v>-539.24399999999991</v>
      </c>
      <c r="K50" s="12">
        <f t="shared" si="7"/>
        <v>-1.2276075394441109E-2</v>
      </c>
      <c r="L50" s="4">
        <f t="shared" si="8"/>
        <v>-4.0776531588668586E-3</v>
      </c>
      <c r="M50" s="25">
        <f t="shared" si="9"/>
        <v>-8.1984222355742497E-3</v>
      </c>
    </row>
    <row r="51" spans="4:13" x14ac:dyDescent="0.25">
      <c r="D51" s="23" t="s">
        <v>7</v>
      </c>
      <c r="E51" s="176">
        <f>Tabela1[[#Totals],[FATURAMENTO8]]</f>
        <v>48897.18</v>
      </c>
      <c r="F51" s="24">
        <f>Tabela1[[#Totals],[PERDA DIARIA9]]</f>
        <v>-211.58</v>
      </c>
      <c r="G51" s="24">
        <f>Tabela1[[#Totals],[PERDA INVENTARIO10]]</f>
        <v>-4440.72</v>
      </c>
      <c r="H51" s="3">
        <f t="shared" si="5"/>
        <v>-4652.3</v>
      </c>
      <c r="I51" s="63">
        <v>-0.03</v>
      </c>
      <c r="J51" s="29">
        <f t="shared" si="6"/>
        <v>-1466.9153999999999</v>
      </c>
      <c r="K51" s="12">
        <f t="shared" si="7"/>
        <v>-9.5144546168102126E-2</v>
      </c>
      <c r="L51" s="4">
        <f>IFERROR(F51/E51,0)</f>
        <v>-4.327038900811867E-3</v>
      </c>
      <c r="M51" s="25">
        <f t="shared" si="9"/>
        <v>-9.0817507267290265E-2</v>
      </c>
    </row>
    <row r="52" spans="4:13" ht="15" customHeight="1" x14ac:dyDescent="0.25">
      <c r="D52" s="53" t="s">
        <v>8</v>
      </c>
      <c r="E52" s="175">
        <f>SUM(E53:E56)</f>
        <v>178212.50999999998</v>
      </c>
      <c r="F52" s="56">
        <f>SUM(F53:F56)</f>
        <v>-6051.2600000000011</v>
      </c>
      <c r="G52" s="56">
        <f>SUM(G53:G56)</f>
        <v>-4755.1099999999997</v>
      </c>
      <c r="H52" s="56">
        <f t="shared" si="5"/>
        <v>-10806.37</v>
      </c>
      <c r="I52" s="62">
        <v>-4.24E-2</v>
      </c>
      <c r="J52" s="57">
        <f t="shared" si="6"/>
        <v>-7556.210423999999</v>
      </c>
      <c r="K52" s="58">
        <f t="shared" si="7"/>
        <v>-6.0637550079957921E-2</v>
      </c>
      <c r="L52" s="59">
        <f t="shared" si="8"/>
        <v>-3.3955304260065704E-2</v>
      </c>
      <c r="M52" s="60">
        <f t="shared" si="9"/>
        <v>-2.6682245819892217E-2</v>
      </c>
    </row>
    <row r="53" spans="4:13" x14ac:dyDescent="0.25">
      <c r="D53" s="23" t="s">
        <v>10</v>
      </c>
      <c r="E53" s="176">
        <f>Tabela1[[#Totals],[FATURAMENTO11]]</f>
        <v>64671.62</v>
      </c>
      <c r="F53" s="24">
        <f>Tabela1[[#Totals],[PERDA DIARIA12]]</f>
        <v>-316.11</v>
      </c>
      <c r="G53" s="24">
        <f>Tabela1[[#Totals],[PERDA INVENTARIO13]]</f>
        <v>-724.8</v>
      </c>
      <c r="H53" s="3">
        <f t="shared" si="5"/>
        <v>-1040.9099999999999</v>
      </c>
      <c r="I53" s="63">
        <v>-3.5000000000000003E-2</v>
      </c>
      <c r="J53" s="29">
        <f t="shared" si="6"/>
        <v>-2263.5067000000004</v>
      </c>
      <c r="K53" s="12">
        <f t="shared" si="7"/>
        <v>-1.6095313523922856E-2</v>
      </c>
      <c r="L53" s="4">
        <f t="shared" si="8"/>
        <v>-4.8879245641287473E-3</v>
      </c>
      <c r="M53" s="25">
        <f t="shared" si="9"/>
        <v>-1.1207388959794109E-2</v>
      </c>
    </row>
    <row r="54" spans="4:13" ht="15" customHeight="1" x14ac:dyDescent="0.25">
      <c r="D54" s="23" t="s">
        <v>11</v>
      </c>
      <c r="E54" s="176">
        <f>Tabela1[[#Totals],[FATURAMENTO14]]</f>
        <v>71537.649999999994</v>
      </c>
      <c r="F54" s="24">
        <f>Tabela1[[#Totals],[PERDA DIARIA15]]</f>
        <v>-4060.69</v>
      </c>
      <c r="G54" s="24">
        <f>Tabela1[[#Totals],[PERDA INVENTARIO16]]</f>
        <v>-1726.36</v>
      </c>
      <c r="H54" s="3">
        <f t="shared" si="5"/>
        <v>-5787.05</v>
      </c>
      <c r="I54" s="63">
        <v>-0.05</v>
      </c>
      <c r="J54" s="29">
        <f t="shared" si="6"/>
        <v>-3576.8824999999997</v>
      </c>
      <c r="K54" s="12">
        <f t="shared" si="7"/>
        <v>-8.0895164993538382E-2</v>
      </c>
      <c r="L54" s="4">
        <f t="shared" si="8"/>
        <v>-5.6762977257430181E-2</v>
      </c>
      <c r="M54" s="25">
        <f t="shared" si="9"/>
        <v>-2.4132187736108191E-2</v>
      </c>
    </row>
    <row r="55" spans="4:13" ht="15" customHeight="1" x14ac:dyDescent="0.25">
      <c r="D55" s="23" t="s">
        <v>12</v>
      </c>
      <c r="E55" s="176">
        <f>Tabela1[[#Totals],[FATURAMENTO17]]</f>
        <v>29017.08</v>
      </c>
      <c r="F55" s="24">
        <f>Tabela1[[#Totals],[PERDA DIARIA18]]</f>
        <v>-1605.15</v>
      </c>
      <c r="G55" s="24">
        <f>Tabela1[[#Totals],[PERDA INVENTARIO19]]</f>
        <v>-1509.34</v>
      </c>
      <c r="H55" s="3">
        <f t="shared" si="5"/>
        <v>-3114.49</v>
      </c>
      <c r="I55" s="63">
        <v>-0.05</v>
      </c>
      <c r="J55" s="29">
        <f t="shared" si="6"/>
        <v>-1450.8540000000003</v>
      </c>
      <c r="K55" s="12">
        <f t="shared" si="7"/>
        <v>-0.10733299146571604</v>
      </c>
      <c r="L55" s="4">
        <f t="shared" si="8"/>
        <v>-5.5317419947148366E-2</v>
      </c>
      <c r="M55" s="25">
        <f t="shared" si="9"/>
        <v>-5.2015571518567678E-2</v>
      </c>
    </row>
    <row r="56" spans="4:13" x14ac:dyDescent="0.25">
      <c r="D56" s="23" t="s">
        <v>13</v>
      </c>
      <c r="E56" s="176">
        <f>Tabela1[[#Totals],[FATURAMENTO20]]</f>
        <v>12986.16</v>
      </c>
      <c r="F56" s="24">
        <f>Tabela1[[#Totals],[PERDA DIARIA21]]</f>
        <v>-69.31</v>
      </c>
      <c r="G56" s="24">
        <f>Tabela1[[#Totals],[PERDA INVENTARIO22]]</f>
        <v>-794.61</v>
      </c>
      <c r="H56" s="3">
        <f t="shared" si="5"/>
        <v>-863.92000000000007</v>
      </c>
      <c r="I56" s="63">
        <v>-0.03</v>
      </c>
      <c r="J56" s="29">
        <f t="shared" si="6"/>
        <v>-389.58479999999997</v>
      </c>
      <c r="K56" s="12">
        <f t="shared" si="7"/>
        <v>-6.6526209441436127E-2</v>
      </c>
      <c r="L56" s="4">
        <f t="shared" si="8"/>
        <v>-5.3372205486456352E-3</v>
      </c>
      <c r="M56" s="25">
        <f t="shared" si="9"/>
        <v>-6.118898889279048E-2</v>
      </c>
    </row>
    <row r="57" spans="4:13" x14ac:dyDescent="0.25">
      <c r="D57" s="53" t="s">
        <v>14</v>
      </c>
      <c r="E57" s="175">
        <f>SUM(E58:E61)</f>
        <v>90756.43</v>
      </c>
      <c r="F57" s="61">
        <f>SUM(F58:F61)</f>
        <v>-1140.74</v>
      </c>
      <c r="G57" s="61">
        <f>SUM(G58:G61)</f>
        <v>-3631.16</v>
      </c>
      <c r="H57" s="56">
        <f t="shared" si="5"/>
        <v>-4771.8999999999996</v>
      </c>
      <c r="I57" s="62">
        <v>-2.1100000000000001E-2</v>
      </c>
      <c r="J57" s="57">
        <f t="shared" si="6"/>
        <v>-1914.9606729999998</v>
      </c>
      <c r="K57" s="58">
        <f t="shared" si="7"/>
        <v>-5.257919466422379E-2</v>
      </c>
      <c r="L57" s="59">
        <f t="shared" si="8"/>
        <v>-1.2569247159677834E-2</v>
      </c>
      <c r="M57" s="60">
        <f t="shared" si="9"/>
        <v>-4.0009947504545958E-2</v>
      </c>
    </row>
    <row r="58" spans="4:13" ht="15" customHeight="1" x14ac:dyDescent="0.25">
      <c r="D58" s="23" t="s">
        <v>15</v>
      </c>
      <c r="E58" s="176">
        <f>Tabela1[[#Totals],[FATURAMENTO23]]</f>
        <v>24795.200000000001</v>
      </c>
      <c r="F58" s="24">
        <f>Tabela1[[#Totals],[PERDA DIARIA24]]</f>
        <v>-112.42</v>
      </c>
      <c r="G58" s="24">
        <f>Tabela1[[#Totals],[PERDA INVENTARIO25]]</f>
        <v>-941.42</v>
      </c>
      <c r="H58" s="3">
        <f t="shared" si="5"/>
        <v>-1053.8399999999999</v>
      </c>
      <c r="I58" s="63">
        <v>-1.7500000000000002E-2</v>
      </c>
      <c r="J58" s="29">
        <f t="shared" si="6"/>
        <v>-433.91600000000005</v>
      </c>
      <c r="K58" s="12">
        <f t="shared" si="7"/>
        <v>-4.250177453700716E-2</v>
      </c>
      <c r="L58" s="4">
        <f t="shared" si="8"/>
        <v>-4.5339420533006391E-3</v>
      </c>
      <c r="M58" s="25">
        <f t="shared" si="9"/>
        <v>-3.7967832483706519E-2</v>
      </c>
    </row>
    <row r="59" spans="4:13" ht="15" customHeight="1" x14ac:dyDescent="0.25">
      <c r="D59" s="23" t="s">
        <v>16</v>
      </c>
      <c r="E59" s="176">
        <f>Tabela1[[#Totals],[FATURAMENTO26]]</f>
        <v>22807.07</v>
      </c>
      <c r="F59" s="24">
        <f>Tabela1[[#Totals],[PERDA DIARIA27]]</f>
        <v>-122.36</v>
      </c>
      <c r="G59" s="24">
        <f>Tabela1[[#Totals],[PERDA INVENTARIO28]]</f>
        <v>-1377.34</v>
      </c>
      <c r="H59" s="3">
        <f t="shared" si="5"/>
        <v>-1499.6999999999998</v>
      </c>
      <c r="I59" s="63">
        <v>-2.1100000000000001E-2</v>
      </c>
      <c r="J59" s="29">
        <f t="shared" si="6"/>
        <v>-481.22917699999999</v>
      </c>
      <c r="K59" s="12">
        <f t="shared" si="7"/>
        <v>-6.5755925684447838E-2</v>
      </c>
      <c r="L59" s="4">
        <f t="shared" si="8"/>
        <v>-5.3650030451083807E-3</v>
      </c>
      <c r="M59" s="25">
        <f t="shared" si="9"/>
        <v>-6.0390922639339463E-2</v>
      </c>
    </row>
    <row r="60" spans="4:13" ht="15" customHeight="1" x14ac:dyDescent="0.25">
      <c r="D60" s="23" t="s">
        <v>17</v>
      </c>
      <c r="E60" s="176">
        <f>Tabela1[[#Totals],[FATURAMENTO29]]</f>
        <v>5266.99</v>
      </c>
      <c r="F60" s="24">
        <f>Tabela1[[#Totals],[PERDA DIARIA30]]</f>
        <v>-287.22000000000003</v>
      </c>
      <c r="G60" s="24">
        <f>Tabela1[[#Totals],[PERDA INVENTARIO31]]</f>
        <v>201.34</v>
      </c>
      <c r="H60" s="3">
        <f t="shared" si="5"/>
        <v>-85.880000000000024</v>
      </c>
      <c r="I60" s="63">
        <v>-1.4999999999999999E-2</v>
      </c>
      <c r="J60" s="29">
        <f t="shared" si="6"/>
        <v>-79.00484999999999</v>
      </c>
      <c r="K60" s="12">
        <f t="shared" si="7"/>
        <v>-1.6305328090617226E-2</v>
      </c>
      <c r="L60" s="4">
        <f t="shared" si="8"/>
        <v>-5.4532095181498361E-2</v>
      </c>
      <c r="M60" s="25">
        <f t="shared" si="9"/>
        <v>3.8226767090881131E-2</v>
      </c>
    </row>
    <row r="61" spans="4:13" ht="15" customHeight="1" x14ac:dyDescent="0.25">
      <c r="D61" s="23" t="s">
        <v>18</v>
      </c>
      <c r="E61" s="176">
        <f>Tabela1[[#Totals],[FATURAMENTO32]]</f>
        <v>37887.17</v>
      </c>
      <c r="F61" s="24">
        <f>Tabela1[[#Totals],[PERDA DIARIA33]]</f>
        <v>-618.74</v>
      </c>
      <c r="G61" s="24">
        <f>Tabela1[[#Totals],[PERDA INVENTARIO34]]</f>
        <v>-1513.74</v>
      </c>
      <c r="H61" s="3">
        <f t="shared" si="5"/>
        <v>-2132.48</v>
      </c>
      <c r="I61" s="63">
        <v>-2.5000000000000001E-2</v>
      </c>
      <c r="J61" s="29">
        <f t="shared" si="6"/>
        <v>-947.17925000000002</v>
      </c>
      <c r="K61" s="12">
        <f t="shared" si="7"/>
        <v>-5.6285016801202098E-2</v>
      </c>
      <c r="L61" s="4">
        <f t="shared" si="8"/>
        <v>-1.6331122118648608E-2</v>
      </c>
      <c r="M61" s="25">
        <f t="shared" si="9"/>
        <v>-3.995389468255349E-2</v>
      </c>
    </row>
    <row r="62" spans="4:13" x14ac:dyDescent="0.25">
      <c r="D62" s="53" t="s">
        <v>2</v>
      </c>
      <c r="E62" s="175">
        <f>SUM(E63:E66)</f>
        <v>92010.559999999998</v>
      </c>
      <c r="F62" s="61">
        <f>SUM(F63:F66)</f>
        <v>-5387.99</v>
      </c>
      <c r="G62" s="61">
        <f>SUM(G63:G66)</f>
        <v>-1362.62</v>
      </c>
      <c r="H62" s="56">
        <f t="shared" si="5"/>
        <v>-6750.61</v>
      </c>
      <c r="I62" s="62">
        <v>-3.8899999999999997E-2</v>
      </c>
      <c r="J62" s="57">
        <f t="shared" si="6"/>
        <v>-3579.2107839999994</v>
      </c>
      <c r="K62" s="58">
        <f t="shared" si="7"/>
        <v>-7.3367774307644684E-2</v>
      </c>
      <c r="L62" s="59">
        <f t="shared" si="8"/>
        <v>-5.8558387211207062E-2</v>
      </c>
      <c r="M62" s="60">
        <f t="shared" si="9"/>
        <v>-1.4809387096437625E-2</v>
      </c>
    </row>
    <row r="63" spans="4:13" x14ac:dyDescent="0.25">
      <c r="D63" s="23" t="s">
        <v>19</v>
      </c>
      <c r="E63" s="176">
        <f>Tabela1[[#Totals],[FATURAMENTO35]]</f>
        <v>22098.97</v>
      </c>
      <c r="F63" s="24">
        <f>Tabela1[[#Totals],[PERDA DIARIA36]]</f>
        <v>-2182.7600000000002</v>
      </c>
      <c r="G63" s="24">
        <f>Tabela1[[#Totals],[PERDA INVENTARIO37]]</f>
        <v>139.51</v>
      </c>
      <c r="H63" s="3">
        <f t="shared" si="5"/>
        <v>-2043.2500000000002</v>
      </c>
      <c r="I63" s="63">
        <v>-0.04</v>
      </c>
      <c r="J63" s="29">
        <f t="shared" si="6"/>
        <v>-883.95880000000011</v>
      </c>
      <c r="K63" s="12">
        <f t="shared" si="7"/>
        <v>-9.2459060309145635E-2</v>
      </c>
      <c r="L63" s="4">
        <f t="shared" si="8"/>
        <v>-9.8772024216513266E-2</v>
      </c>
      <c r="M63" s="25">
        <f t="shared" si="9"/>
        <v>6.3129639073676276E-3</v>
      </c>
    </row>
    <row r="64" spans="4:13" x14ac:dyDescent="0.25">
      <c r="D64" s="23" t="s">
        <v>20</v>
      </c>
      <c r="E64" s="176">
        <f>Tabela1[[#Totals],[FATURAMENTO38]]</f>
        <v>49688.82</v>
      </c>
      <c r="F64" s="24">
        <f>Tabela1[[#Totals],[PERDA DIARIA39]]</f>
        <v>-325.74</v>
      </c>
      <c r="G64" s="24">
        <f>Tabela1[[#Totals],[PERDA INVENTARIO40]]</f>
        <v>518.48</v>
      </c>
      <c r="H64" s="3">
        <f t="shared" si="5"/>
        <v>192.74</v>
      </c>
      <c r="I64" s="63">
        <v>-0.05</v>
      </c>
      <c r="J64" s="29">
        <f t="shared" si="6"/>
        <v>-2484.4410000000003</v>
      </c>
      <c r="K64" s="12">
        <f t="shared" si="7"/>
        <v>3.8789409770648609E-3</v>
      </c>
      <c r="L64" s="4">
        <f t="shared" si="8"/>
        <v>-6.5555994286038595E-3</v>
      </c>
      <c r="M64" s="25">
        <f t="shared" si="9"/>
        <v>1.043454040566872E-2</v>
      </c>
    </row>
    <row r="65" spans="4:13" x14ac:dyDescent="0.25">
      <c r="D65" s="23" t="s">
        <v>21</v>
      </c>
      <c r="E65" s="176">
        <f>Tabela1[[#Totals],[FATURAMENTO41]]</f>
        <v>17242.900000000001</v>
      </c>
      <c r="F65" s="24">
        <f>Tabela1[[#Totals],[PERDA DIARIA42]]</f>
        <v>-2875.62</v>
      </c>
      <c r="G65" s="24">
        <f>Tabela1[[#Totals],[PERDA INVENTARIO43]]</f>
        <v>-1998.3</v>
      </c>
      <c r="H65" s="3">
        <f t="shared" si="5"/>
        <v>-4873.92</v>
      </c>
      <c r="I65" s="63">
        <v>-2.5000000000000001E-2</v>
      </c>
      <c r="J65" s="29">
        <f t="shared" si="6"/>
        <v>-431.07250000000005</v>
      </c>
      <c r="K65" s="12">
        <f t="shared" si="7"/>
        <v>-0.28266242917374684</v>
      </c>
      <c r="L65" s="4">
        <f t="shared" si="8"/>
        <v>-0.16677125077568156</v>
      </c>
      <c r="M65" s="25">
        <f t="shared" si="9"/>
        <v>-0.11589117839806527</v>
      </c>
    </row>
    <row r="66" spans="4:13" x14ac:dyDescent="0.25">
      <c r="D66" s="23" t="s">
        <v>3</v>
      </c>
      <c r="E66" s="176">
        <f>Tabela1[[#Totals],[FATURAMENTO44]]</f>
        <v>2979.87</v>
      </c>
      <c r="F66" s="24">
        <f>Tabela1[[#Totals],[PERDA DIARIA45]]</f>
        <v>-3.87</v>
      </c>
      <c r="G66" s="24">
        <f>Tabela1[[#Totals],[PERDA INVENTARIO46]]</f>
        <v>-22.31</v>
      </c>
      <c r="H66" s="3">
        <f t="shared" si="5"/>
        <v>-26.18</v>
      </c>
      <c r="I66" s="63">
        <v>-0.01</v>
      </c>
      <c r="J66" s="29">
        <f t="shared" si="6"/>
        <v>-29.7987</v>
      </c>
      <c r="K66" s="12">
        <f t="shared" si="7"/>
        <v>-8.7856181645508021E-3</v>
      </c>
      <c r="L66" s="4">
        <f t="shared" si="8"/>
        <v>-1.2987143734458217E-3</v>
      </c>
      <c r="M66" s="25">
        <f t="shared" si="9"/>
        <v>-7.4869037911049806E-3</v>
      </c>
    </row>
    <row r="67" spans="4:13" x14ac:dyDescent="0.25">
      <c r="D67" s="53" t="s">
        <v>22</v>
      </c>
      <c r="E67" s="175">
        <f>E47+E52+E57+E62</f>
        <v>668369.33000000007</v>
      </c>
      <c r="F67" s="61">
        <f>F47+F52+F57+F62</f>
        <v>-14137.84</v>
      </c>
      <c r="G67" s="61">
        <f>G47+G52+G57+G62</f>
        <v>-18612.38</v>
      </c>
      <c r="H67" s="56">
        <f t="shared" si="5"/>
        <v>-32750.22</v>
      </c>
      <c r="I67" s="62">
        <v>-2.8199999999999999E-2</v>
      </c>
      <c r="J67" s="57">
        <f>I67*E67</f>
        <v>-18848.015106000003</v>
      </c>
      <c r="K67" s="58">
        <f t="shared" si="7"/>
        <v>-4.9000183775637939E-2</v>
      </c>
      <c r="L67" s="59">
        <f t="shared" si="8"/>
        <v>-2.1152736017973774E-2</v>
      </c>
      <c r="M67" s="60">
        <f t="shared" si="9"/>
        <v>-2.7847447757664161E-2</v>
      </c>
    </row>
    <row r="68" spans="4:13" ht="15.75" thickBot="1" x14ac:dyDescent="0.3">
      <c r="D68" s="5"/>
      <c r="E68" s="27"/>
      <c r="F68" s="26"/>
      <c r="G68" s="27"/>
      <c r="H68" s="26"/>
      <c r="I68" s="28"/>
      <c r="J68" s="28"/>
      <c r="K68" s="6"/>
      <c r="L68" s="6"/>
      <c r="M68" s="8"/>
    </row>
    <row r="77" spans="4:13" ht="15.75" thickBot="1" x14ac:dyDescent="0.3">
      <c r="D77" s="6"/>
      <c r="E77" s="7"/>
      <c r="F77" s="6"/>
      <c r="G77" s="7"/>
      <c r="H77" s="6"/>
      <c r="I77" s="6"/>
      <c r="J77" s="6"/>
      <c r="K77" s="6"/>
      <c r="L77" s="6"/>
      <c r="M77" s="6"/>
    </row>
    <row r="78" spans="4:13" x14ac:dyDescent="0.25">
      <c r="D78" s="13"/>
      <c r="E78" s="15"/>
      <c r="F78" s="14"/>
      <c r="G78" s="15"/>
      <c r="H78" s="14"/>
      <c r="I78" s="14"/>
      <c r="J78" s="14"/>
      <c r="K78" s="14"/>
      <c r="L78" s="14"/>
      <c r="M78" s="16"/>
    </row>
    <row r="79" spans="4:13" ht="15" customHeight="1" x14ac:dyDescent="0.25">
      <c r="D79" s="17" t="s">
        <v>1</v>
      </c>
      <c r="E79" s="18" t="s">
        <v>23</v>
      </c>
      <c r="F79" s="19" t="s">
        <v>24</v>
      </c>
      <c r="G79" s="18" t="s">
        <v>28</v>
      </c>
      <c r="H79" s="20" t="s">
        <v>25</v>
      </c>
      <c r="I79" s="21" t="s">
        <v>26</v>
      </c>
      <c r="J79" s="18" t="s">
        <v>93</v>
      </c>
      <c r="K79" s="18" t="s">
        <v>27</v>
      </c>
      <c r="L79" s="18" t="s">
        <v>29</v>
      </c>
      <c r="M79" s="22" t="s">
        <v>30</v>
      </c>
    </row>
    <row r="80" spans="4:13" ht="15" customHeight="1" x14ac:dyDescent="0.25">
      <c r="D80" s="53" t="s">
        <v>4</v>
      </c>
      <c r="E80" s="175">
        <f>SUM(E81:E85)</f>
        <v>203536.32</v>
      </c>
      <c r="F80" s="56">
        <f>SUM(F81:F85)</f>
        <v>-2168.9500000000003</v>
      </c>
      <c r="G80" s="56">
        <f>SUM(G81:G85)</f>
        <v>-2176.9700000000003</v>
      </c>
      <c r="H80" s="56">
        <f>G80+F80</f>
        <v>-4345.92</v>
      </c>
      <c r="I80" s="62">
        <v>-2.5399999999999999E-2</v>
      </c>
      <c r="J80" s="57">
        <f>I80*E80</f>
        <v>-5169.8225279999997</v>
      </c>
      <c r="K80" s="58">
        <f>IFERROR(H80/E80,0)</f>
        <v>-2.1352061391303526E-2</v>
      </c>
      <c r="L80" s="59">
        <f>IFERROR(F80/E80,0)</f>
        <v>-1.0656329052230089E-2</v>
      </c>
      <c r="M80" s="60">
        <f>IFERROR(G80/E80,0)</f>
        <v>-1.0695732339073441E-2</v>
      </c>
    </row>
    <row r="81" spans="1:13" ht="15" customHeight="1" x14ac:dyDescent="0.25">
      <c r="D81" s="23" t="s">
        <v>5</v>
      </c>
      <c r="E81" s="176">
        <f>Tabela1[[#Totals],[FATURAMENTO4]]</f>
        <v>42994.53</v>
      </c>
      <c r="F81" s="24">
        <f>Tabela1[[#Totals],[PERDA DIARIA5]]</f>
        <v>-163.72999999999999</v>
      </c>
      <c r="G81" s="24">
        <f>Tabela1[[#Totals],[PERDA INVENTARIO6]]</f>
        <v>-396.86</v>
      </c>
      <c r="H81" s="3">
        <f t="shared" ref="H81:H101" si="10">G81+F81</f>
        <v>-560.59</v>
      </c>
      <c r="I81" s="63">
        <v>-0.03</v>
      </c>
      <c r="J81" s="29">
        <f t="shared" ref="J81:J101" si="11">I81*E81</f>
        <v>-1289.8358999999998</v>
      </c>
      <c r="K81" s="12">
        <f t="shared" ref="K81:K101" si="12">IFERROR(H81/E81,0)</f>
        <v>-1.3038635379896002E-2</v>
      </c>
      <c r="L81" s="4">
        <f t="shared" ref="L81:L101" si="13">IFERROR(F81/E81,0)</f>
        <v>-3.8081588518353378E-3</v>
      </c>
      <c r="M81" s="25">
        <f t="shared" ref="M81:M101" si="14">IFERROR(G81/E81,0)</f>
        <v>-9.2304765280606625E-3</v>
      </c>
    </row>
    <row r="82" spans="1:13" ht="15" customHeight="1" x14ac:dyDescent="0.25">
      <c r="A82" s="162"/>
      <c r="D82" s="23" t="s">
        <v>6</v>
      </c>
      <c r="E82" s="176">
        <f>Tabela1[[#Totals],[FATURAMENTO28]]</f>
        <v>112858.17</v>
      </c>
      <c r="F82" s="24">
        <f>Tabela1[[#Totals],[PERDA DIARIA310]]</f>
        <v>-1800.14</v>
      </c>
      <c r="G82" s="24">
        <f>Tabela1[[#Totals],[PERDA INVENTARIO411]]</f>
        <v>-465.82</v>
      </c>
      <c r="H82" s="3">
        <f t="shared" si="10"/>
        <v>-2265.96</v>
      </c>
      <c r="I82" s="63">
        <v>-2.5000000000000001E-2</v>
      </c>
      <c r="J82" s="29">
        <f t="shared" si="11"/>
        <v>-2821.4542500000002</v>
      </c>
      <c r="K82" s="12">
        <f t="shared" si="12"/>
        <v>-2.0077943847574348E-2</v>
      </c>
      <c r="L82" s="4">
        <f t="shared" si="13"/>
        <v>-1.595046242553818E-2</v>
      </c>
      <c r="M82" s="25">
        <f t="shared" si="14"/>
        <v>-4.1274814220361713E-3</v>
      </c>
    </row>
    <row r="83" spans="1:13" ht="15" customHeight="1" x14ac:dyDescent="0.25">
      <c r="D83" s="23" t="s">
        <v>9</v>
      </c>
      <c r="E83" s="176">
        <f>Tabela1[[#Totals],[FATURAMENTO512]]</f>
        <v>18866.22</v>
      </c>
      <c r="F83" s="24">
        <f>Tabela1[[#Totals],[PERDA DIARIA613]]</f>
        <v>-63.69</v>
      </c>
      <c r="G83" s="24">
        <f>Tabela1[[#Totals],[PERDA INVENTARIO714]]</f>
        <v>-1319.46</v>
      </c>
      <c r="H83" s="3">
        <f t="shared" si="10"/>
        <v>-1383.15</v>
      </c>
      <c r="I83" s="63">
        <v>-1.4999999999999999E-2</v>
      </c>
      <c r="J83" s="29">
        <f t="shared" si="11"/>
        <v>-282.99330000000003</v>
      </c>
      <c r="K83" s="12">
        <f t="shared" si="12"/>
        <v>-7.3313573148198211E-2</v>
      </c>
      <c r="L83" s="4">
        <f t="shared" si="13"/>
        <v>-3.3758749765453806E-3</v>
      </c>
      <c r="M83" s="25">
        <f t="shared" si="14"/>
        <v>-6.9937698171652823E-2</v>
      </c>
    </row>
    <row r="84" spans="1:13" ht="15" customHeight="1" x14ac:dyDescent="0.25">
      <c r="D84" s="23" t="s">
        <v>199</v>
      </c>
      <c r="E84" s="176">
        <f>Tabela1[[#Totals],[FATURAMENTO9]]</f>
        <v>87.93</v>
      </c>
      <c r="F84" s="24">
        <f>Tabela1[[#Totals],[PERDA DIARIA8]]</f>
        <v>0</v>
      </c>
      <c r="G84" s="24">
        <f>Tabela1[[#Totals],[PERDA INVENTARIO717]]</f>
        <v>0</v>
      </c>
      <c r="H84" s="3">
        <f t="shared" si="10"/>
        <v>0</v>
      </c>
      <c r="I84" s="63">
        <v>-2.5000000000000001E-3</v>
      </c>
      <c r="J84" s="29">
        <f t="shared" si="11"/>
        <v>-0.21982500000000002</v>
      </c>
      <c r="K84" s="12">
        <f t="shared" si="12"/>
        <v>0</v>
      </c>
      <c r="L84" s="4">
        <f t="shared" si="13"/>
        <v>0</v>
      </c>
      <c r="M84" s="25">
        <f t="shared" si="14"/>
        <v>0</v>
      </c>
    </row>
    <row r="85" spans="1:13" x14ac:dyDescent="0.25">
      <c r="D85" s="23" t="s">
        <v>7</v>
      </c>
      <c r="E85" s="176">
        <f>Tabela1[[#Totals],[FATURAMENTO815]]</f>
        <v>28729.47</v>
      </c>
      <c r="F85" s="24">
        <f>Tabela1[[#Totals],[PERDA DIARIA916]]</f>
        <v>-141.38999999999999</v>
      </c>
      <c r="G85" s="24">
        <f>Tabela1[[#Totals],[PERDA INVENTARIO1017]]</f>
        <v>5.17</v>
      </c>
      <c r="H85" s="3">
        <f t="shared" si="10"/>
        <v>-136.22</v>
      </c>
      <c r="I85" s="63">
        <v>-0.03</v>
      </c>
      <c r="J85" s="29">
        <f t="shared" si="11"/>
        <v>-861.88409999999999</v>
      </c>
      <c r="K85" s="12">
        <f t="shared" si="12"/>
        <v>-4.7414727803889176E-3</v>
      </c>
      <c r="L85" s="4">
        <f t="shared" si="13"/>
        <v>-4.9214273705710538E-3</v>
      </c>
      <c r="M85" s="25">
        <f t="shared" si="14"/>
        <v>1.7995459018213701E-4</v>
      </c>
    </row>
    <row r="86" spans="1:13" ht="15" customHeight="1" x14ac:dyDescent="0.25">
      <c r="D86" s="53" t="s">
        <v>8</v>
      </c>
      <c r="E86" s="175">
        <f>SUM(E87:E90)</f>
        <v>87380.049999999988</v>
      </c>
      <c r="F86" s="56">
        <f>SUM(F87:F90)</f>
        <v>-6790.68</v>
      </c>
      <c r="G86" s="56">
        <f>SUM(G87:G90)</f>
        <v>-1800.81</v>
      </c>
      <c r="H86" s="56">
        <f t="shared" si="10"/>
        <v>-8591.49</v>
      </c>
      <c r="I86" s="62">
        <v>-4.24E-2</v>
      </c>
      <c r="J86" s="57">
        <f t="shared" si="11"/>
        <v>-3704.9141199999995</v>
      </c>
      <c r="K86" s="58">
        <f t="shared" si="12"/>
        <v>-9.8323244264566123E-2</v>
      </c>
      <c r="L86" s="59">
        <f t="shared" si="13"/>
        <v>-7.771430664093236E-2</v>
      </c>
      <c r="M86" s="60">
        <f t="shared" si="14"/>
        <v>-2.060893762363377E-2</v>
      </c>
    </row>
    <row r="87" spans="1:13" x14ac:dyDescent="0.25">
      <c r="D87" s="23" t="s">
        <v>10</v>
      </c>
      <c r="E87" s="176">
        <f>Tabela1[[#Totals],[FATURAMENTO1118]]</f>
        <v>29568.39</v>
      </c>
      <c r="F87" s="24">
        <f>Tabela1[[#Totals],[PERDA DIARIA1219]]</f>
        <v>-637.12</v>
      </c>
      <c r="G87" s="24">
        <f>Tabela1[[#Totals],[PERDA INVENTARIO1320]]</f>
        <v>-789.1</v>
      </c>
      <c r="H87" s="3">
        <f t="shared" si="10"/>
        <v>-1426.22</v>
      </c>
      <c r="I87" s="63">
        <v>3.5000000000000003E-2</v>
      </c>
      <c r="J87" s="29">
        <f t="shared" si="11"/>
        <v>1034.89365</v>
      </c>
      <c r="K87" s="12">
        <f t="shared" si="12"/>
        <v>-4.8234618117523477E-2</v>
      </c>
      <c r="L87" s="4">
        <f t="shared" si="13"/>
        <v>-2.1547334839671691E-2</v>
      </c>
      <c r="M87" s="25">
        <f t="shared" si="14"/>
        <v>-2.6687283277851789E-2</v>
      </c>
    </row>
    <row r="88" spans="1:13" ht="15" customHeight="1" x14ac:dyDescent="0.25">
      <c r="D88" s="23" t="s">
        <v>11</v>
      </c>
      <c r="E88" s="176">
        <f>Tabela1[[#Totals],[FATURAMENTO1421]]</f>
        <v>36335.480000000003</v>
      </c>
      <c r="F88" s="24">
        <f>Tabela1[[#Totals],[PERDA DIARIA1522]]</f>
        <v>-3628.5</v>
      </c>
      <c r="G88" s="24">
        <f>Tabela1[[#Totals],[PERDA INVENTARIO1623]]</f>
        <v>-615.66</v>
      </c>
      <c r="H88" s="3">
        <f t="shared" si="10"/>
        <v>-4244.16</v>
      </c>
      <c r="I88" s="63">
        <v>-0.05</v>
      </c>
      <c r="J88" s="29">
        <f t="shared" si="11"/>
        <v>-1816.7740000000003</v>
      </c>
      <c r="K88" s="12">
        <f t="shared" si="12"/>
        <v>-0.11680484198915218</v>
      </c>
      <c r="L88" s="4">
        <f t="shared" si="13"/>
        <v>-9.9861072428381284E-2</v>
      </c>
      <c r="M88" s="25">
        <f t="shared" si="14"/>
        <v>-1.6943769560770903E-2</v>
      </c>
    </row>
    <row r="89" spans="1:13" ht="15" customHeight="1" x14ac:dyDescent="0.25">
      <c r="D89" s="23" t="s">
        <v>12</v>
      </c>
      <c r="E89" s="176">
        <f>Tabela1[[#Totals],[FATURAMENTO1724]]</f>
        <v>16255.4</v>
      </c>
      <c r="F89" s="24">
        <f>Tabela1[[#Totals],[PERDA DIARIA1825]]</f>
        <v>-2440.92</v>
      </c>
      <c r="G89" s="24">
        <f>Tabela1[[#Totals],[PERDA INVENTARIO1926]]</f>
        <v>-293.32</v>
      </c>
      <c r="H89" s="3">
        <f t="shared" si="10"/>
        <v>-2734.2400000000002</v>
      </c>
      <c r="I89" s="63">
        <v>-0.05</v>
      </c>
      <c r="J89" s="29">
        <f t="shared" si="11"/>
        <v>-812.77</v>
      </c>
      <c r="K89" s="12">
        <f t="shared" si="12"/>
        <v>-0.16820502725248226</v>
      </c>
      <c r="L89" s="4">
        <f t="shared" si="13"/>
        <v>-0.15016056202861819</v>
      </c>
      <c r="M89" s="25">
        <f t="shared" si="14"/>
        <v>-1.8044465223864069E-2</v>
      </c>
    </row>
    <row r="90" spans="1:13" x14ac:dyDescent="0.25">
      <c r="D90" s="23" t="s">
        <v>13</v>
      </c>
      <c r="E90" s="176">
        <f>Tabela1[[#Totals],[FATURAMENTO2027]]</f>
        <v>5220.78</v>
      </c>
      <c r="F90" s="24">
        <f>Tabela1[[#Totals],[PERDA DIARIA2128]]</f>
        <v>-84.14</v>
      </c>
      <c r="G90" s="24">
        <f>Tabela1[[#Totals],[PERDA INVENTARIO2229]]</f>
        <v>-102.73</v>
      </c>
      <c r="H90" s="3">
        <f t="shared" si="10"/>
        <v>-186.87</v>
      </c>
      <c r="I90" s="63">
        <v>-0.03</v>
      </c>
      <c r="J90" s="29">
        <f t="shared" si="11"/>
        <v>-156.62339999999998</v>
      </c>
      <c r="K90" s="12">
        <f t="shared" si="12"/>
        <v>-3.5793502120372821E-2</v>
      </c>
      <c r="L90" s="4">
        <f t="shared" si="13"/>
        <v>-1.6116365753776257E-2</v>
      </c>
      <c r="M90" s="25">
        <f t="shared" si="14"/>
        <v>-1.9677136366596563E-2</v>
      </c>
    </row>
    <row r="91" spans="1:13" x14ac:dyDescent="0.25">
      <c r="D91" s="53" t="s">
        <v>14</v>
      </c>
      <c r="E91" s="175">
        <f>SUM(E92:E95)</f>
        <v>68458.83</v>
      </c>
      <c r="F91" s="61">
        <f>SUM(F92:F95)</f>
        <v>-1600.9499999999998</v>
      </c>
      <c r="G91" s="61">
        <f>SUM(G92:G95)</f>
        <v>-3307.44</v>
      </c>
      <c r="H91" s="56">
        <f t="shared" si="10"/>
        <v>-4908.3899999999994</v>
      </c>
      <c r="I91" s="62">
        <v>-2.1100000000000001E-2</v>
      </c>
      <c r="J91" s="57">
        <f t="shared" si="11"/>
        <v>-1444.481313</v>
      </c>
      <c r="K91" s="58">
        <f t="shared" si="12"/>
        <v>-7.1698420788085332E-2</v>
      </c>
      <c r="L91" s="59">
        <f t="shared" si="13"/>
        <v>-2.3385588097254946E-2</v>
      </c>
      <c r="M91" s="60">
        <f t="shared" si="14"/>
        <v>-4.8312832690830386E-2</v>
      </c>
    </row>
    <row r="92" spans="1:13" ht="15" customHeight="1" x14ac:dyDescent="0.25">
      <c r="D92" s="23" t="s">
        <v>15</v>
      </c>
      <c r="E92" s="176">
        <f>Tabela1[[#Totals],[FATURAMENTO2330]]</f>
        <v>12500.63</v>
      </c>
      <c r="F92" s="24">
        <f>Tabela1[[#Totals],[PERDA DIARIA2431]]</f>
        <v>-205.82</v>
      </c>
      <c r="G92" s="24">
        <f>Tabela1[[#Totals],[PERDA INVENTARIO2532]]</f>
        <v>-1646.36</v>
      </c>
      <c r="H92" s="3">
        <f t="shared" si="10"/>
        <v>-1852.1799999999998</v>
      </c>
      <c r="I92" s="63">
        <v>-1.7500000000000002E-2</v>
      </c>
      <c r="J92" s="29">
        <f t="shared" si="11"/>
        <v>-218.76102500000002</v>
      </c>
      <c r="K92" s="12">
        <f t="shared" si="12"/>
        <v>-0.14816693238660772</v>
      </c>
      <c r="L92" s="4">
        <f t="shared" si="13"/>
        <v>-1.6464770175583152E-2</v>
      </c>
      <c r="M92" s="25">
        <f t="shared" si="14"/>
        <v>-0.13170216221102457</v>
      </c>
    </row>
    <row r="93" spans="1:13" ht="15" customHeight="1" x14ac:dyDescent="0.25">
      <c r="D93" s="23" t="s">
        <v>16</v>
      </c>
      <c r="E93" s="176">
        <f>Tabela1[[#Totals],[FATURAMENTO2633]]</f>
        <v>16383.22</v>
      </c>
      <c r="F93" s="24">
        <f>Tabela1[[#Totals],[PERDA DIARIA2734]]</f>
        <v>-544.65</v>
      </c>
      <c r="G93" s="24">
        <f>Tabela1[[#Totals],[PERDA INVENTARIO2835]]</f>
        <v>-182.64</v>
      </c>
      <c r="H93" s="3">
        <f t="shared" si="10"/>
        <v>-727.29</v>
      </c>
      <c r="I93" s="63">
        <v>-2.2499999999999999E-2</v>
      </c>
      <c r="J93" s="29">
        <f t="shared" si="11"/>
        <v>-368.62244999999996</v>
      </c>
      <c r="K93" s="12">
        <f t="shared" si="12"/>
        <v>-4.4392372195453639E-2</v>
      </c>
      <c r="L93" s="4">
        <f t="shared" si="13"/>
        <v>-3.3244380530811406E-2</v>
      </c>
      <c r="M93" s="25">
        <f t="shared" si="14"/>
        <v>-1.1147991664642237E-2</v>
      </c>
    </row>
    <row r="94" spans="1:13" ht="15" customHeight="1" x14ac:dyDescent="0.25">
      <c r="D94" s="23" t="s">
        <v>17</v>
      </c>
      <c r="E94" s="176">
        <f>Tabela1[[#Totals],[FATURAMENTO2936]]</f>
        <v>6412.15</v>
      </c>
      <c r="F94" s="24">
        <f>Tabela1[[#Totals],[PERDA DIARIA3037]]</f>
        <v>-79.3</v>
      </c>
      <c r="G94" s="24">
        <f>Tabela1[[#Totals],[PERDA INVENTARIO3138]]</f>
        <v>-524.54</v>
      </c>
      <c r="H94" s="3">
        <f t="shared" si="10"/>
        <v>-603.83999999999992</v>
      </c>
      <c r="I94" s="63">
        <v>-1.4999999999999999E-2</v>
      </c>
      <c r="J94" s="29">
        <f t="shared" si="11"/>
        <v>-96.182249999999996</v>
      </c>
      <c r="K94" s="12">
        <f t="shared" si="12"/>
        <v>-9.4171221821074041E-2</v>
      </c>
      <c r="L94" s="4">
        <f t="shared" si="13"/>
        <v>-1.2367146744851572E-2</v>
      </c>
      <c r="M94" s="25">
        <f t="shared" si="14"/>
        <v>-8.1804075076222477E-2</v>
      </c>
    </row>
    <row r="95" spans="1:13" ht="15" customHeight="1" x14ac:dyDescent="0.25">
      <c r="D95" s="23" t="s">
        <v>18</v>
      </c>
      <c r="E95" s="176">
        <f>Tabela1[[#Totals],[FATURAMENTO3239]]</f>
        <v>33162.83</v>
      </c>
      <c r="F95" s="24">
        <f>Tabela1[[#Totals],[PERDA DIARIA3340]]</f>
        <v>-771.18</v>
      </c>
      <c r="G95" s="24">
        <f>Tabela1[[#Totals],[PERDA INVENTARIO3441]]</f>
        <v>-953.9</v>
      </c>
      <c r="H95" s="3">
        <f t="shared" si="10"/>
        <v>-1725.08</v>
      </c>
      <c r="I95" s="63">
        <v>-2.5000000000000001E-2</v>
      </c>
      <c r="J95" s="29">
        <f t="shared" si="11"/>
        <v>-829.07075000000009</v>
      </c>
      <c r="K95" s="12">
        <f t="shared" si="12"/>
        <v>-5.2018479725644641E-2</v>
      </c>
      <c r="L95" s="4">
        <f t="shared" si="13"/>
        <v>-2.3254348317076675E-2</v>
      </c>
      <c r="M95" s="25">
        <f t="shared" si="14"/>
        <v>-2.8764131408567963E-2</v>
      </c>
    </row>
    <row r="96" spans="1:13" x14ac:dyDescent="0.25">
      <c r="D96" s="53" t="s">
        <v>2</v>
      </c>
      <c r="E96" s="175">
        <f>SUM(E97:E100)</f>
        <v>65151.310000000005</v>
      </c>
      <c r="F96" s="61">
        <f>SUM(F97:F100)</f>
        <v>-5852.2000000000007</v>
      </c>
      <c r="G96" s="61">
        <f>SUM(G97:G100)</f>
        <v>1060.3600000000001</v>
      </c>
      <c r="H96" s="56">
        <f t="shared" si="10"/>
        <v>-4791.84</v>
      </c>
      <c r="I96" s="62">
        <v>-3.8899999999999997E-2</v>
      </c>
      <c r="J96" s="57">
        <f t="shared" si="11"/>
        <v>-2534.3859590000002</v>
      </c>
      <c r="K96" s="58">
        <f t="shared" si="12"/>
        <v>-7.3549403688122308E-2</v>
      </c>
      <c r="L96" s="59">
        <f t="shared" si="13"/>
        <v>-8.982474795978776E-2</v>
      </c>
      <c r="M96" s="60">
        <f t="shared" si="14"/>
        <v>1.6275344271665451E-2</v>
      </c>
    </row>
    <row r="97" spans="4:13" x14ac:dyDescent="0.25">
      <c r="D97" s="23" t="s">
        <v>19</v>
      </c>
      <c r="E97" s="176">
        <f>Tabela1[[#Totals],[FATURAMENTO3542]]</f>
        <v>21908.37</v>
      </c>
      <c r="F97" s="24">
        <f>Tabela1[[#Totals],[PERDA DIARIA3643]]</f>
        <v>-3215.56</v>
      </c>
      <c r="G97" s="24">
        <f>Tabela1[[#Totals],[PERDA INVENTARIO3744]]</f>
        <v>854.07</v>
      </c>
      <c r="H97" s="3">
        <f t="shared" si="10"/>
        <v>-2361.4899999999998</v>
      </c>
      <c r="I97" s="63">
        <v>-0.04</v>
      </c>
      <c r="J97" s="29">
        <f t="shared" si="11"/>
        <v>-876.33479999999997</v>
      </c>
      <c r="K97" s="12">
        <f t="shared" si="12"/>
        <v>-0.10778939738556542</v>
      </c>
      <c r="L97" s="4">
        <f t="shared" si="13"/>
        <v>-0.14677312826102534</v>
      </c>
      <c r="M97" s="25">
        <f t="shared" si="14"/>
        <v>3.8983730875459928E-2</v>
      </c>
    </row>
    <row r="98" spans="4:13" x14ac:dyDescent="0.25">
      <c r="D98" s="23" t="s">
        <v>20</v>
      </c>
      <c r="E98" s="176">
        <f>Tabela1[[#Totals],[FATURAMENTO3845]]</f>
        <v>29662.21</v>
      </c>
      <c r="F98" s="24">
        <f>Tabela1[[#Totals],[PERDA DIARIA3946]]</f>
        <v>-334.07</v>
      </c>
      <c r="G98" s="24">
        <f>Tabela1[[#Totals],[PERDA INVENTARIO4047]]</f>
        <v>-6.88</v>
      </c>
      <c r="H98" s="3">
        <f t="shared" si="10"/>
        <v>-340.95</v>
      </c>
      <c r="I98" s="63">
        <v>-0.05</v>
      </c>
      <c r="J98" s="29">
        <f t="shared" si="11"/>
        <v>-1483.1105</v>
      </c>
      <c r="K98" s="12">
        <f t="shared" si="12"/>
        <v>-1.1494423375736333E-2</v>
      </c>
      <c r="L98" s="4">
        <f t="shared" si="13"/>
        <v>-1.1262478419510885E-2</v>
      </c>
      <c r="M98" s="25">
        <f t="shared" si="14"/>
        <v>-2.3194495622544647E-4</v>
      </c>
    </row>
    <row r="99" spans="4:13" x14ac:dyDescent="0.25">
      <c r="D99" s="23" t="s">
        <v>21</v>
      </c>
      <c r="E99" s="176">
        <f>Tabela1[[#Totals],[FATURAMENTO4148]]</f>
        <v>10397.299999999999</v>
      </c>
      <c r="F99" s="24">
        <f>Tabela1[[#Totals],[PERDA DIARIA4249]]</f>
        <v>-2302.5700000000002</v>
      </c>
      <c r="G99" s="24">
        <f>Tabela1[[#Totals],[PERDA INVENTARIO4350]]</f>
        <v>-264.51</v>
      </c>
      <c r="H99" s="3">
        <f t="shared" si="10"/>
        <v>-2567.08</v>
      </c>
      <c r="I99" s="63">
        <v>-2.5000000000000001E-2</v>
      </c>
      <c r="J99" s="29">
        <f t="shared" si="11"/>
        <v>-259.9325</v>
      </c>
      <c r="K99" s="12">
        <f t="shared" si="12"/>
        <v>-0.24689871408923472</v>
      </c>
      <c r="L99" s="4">
        <f t="shared" si="13"/>
        <v>-0.22145845556057825</v>
      </c>
      <c r="M99" s="25">
        <f t="shared" si="14"/>
        <v>-2.544025852865648E-2</v>
      </c>
    </row>
    <row r="100" spans="4:13" x14ac:dyDescent="0.25">
      <c r="D100" s="23" t="s">
        <v>3</v>
      </c>
      <c r="E100" s="176">
        <f>Tabela1[[#Totals],[FATURAMENTO4451]]</f>
        <v>3183.43</v>
      </c>
      <c r="F100" s="24">
        <f>Tabela1[[#Totals],[PERDA DIARIA4552]]</f>
        <v>0</v>
      </c>
      <c r="G100" s="24">
        <f>Tabela1[[#Totals],[PERDA INVENTARIO4653]]</f>
        <v>477.68</v>
      </c>
      <c r="H100" s="3">
        <f t="shared" si="10"/>
        <v>477.68</v>
      </c>
      <c r="I100" s="63">
        <v>-0.01</v>
      </c>
      <c r="J100" s="29">
        <f t="shared" si="11"/>
        <v>-31.834299999999999</v>
      </c>
      <c r="K100" s="12">
        <f t="shared" si="12"/>
        <v>0.15005198795010413</v>
      </c>
      <c r="L100" s="4">
        <f t="shared" si="13"/>
        <v>0</v>
      </c>
      <c r="M100" s="25">
        <f t="shared" si="14"/>
        <v>0.15005198795010413</v>
      </c>
    </row>
    <row r="101" spans="4:13" x14ac:dyDescent="0.25">
      <c r="D101" s="53" t="s">
        <v>22</v>
      </c>
      <c r="E101" s="175">
        <f>SUM(E96+E91+E86+E80)</f>
        <v>424526.51</v>
      </c>
      <c r="F101" s="61">
        <f>SUM(F96+F91+F86+F80)</f>
        <v>-16412.780000000002</v>
      </c>
      <c r="G101" s="61">
        <f>SUM(G96+G91+G86+G80)</f>
        <v>-6224.8600000000006</v>
      </c>
      <c r="H101" s="56">
        <f t="shared" si="10"/>
        <v>-22637.640000000003</v>
      </c>
      <c r="I101" s="62">
        <v>-2.8199999999999999E-2</v>
      </c>
      <c r="J101" s="57">
        <f t="shared" si="11"/>
        <v>-11971.647582</v>
      </c>
      <c r="K101" s="58">
        <f t="shared" si="12"/>
        <v>-5.3324443743218777E-2</v>
      </c>
      <c r="L101" s="59">
        <f t="shared" si="13"/>
        <v>-3.8661378296493194E-2</v>
      </c>
      <c r="M101" s="60">
        <f t="shared" si="14"/>
        <v>-1.4663065446725578E-2</v>
      </c>
    </row>
    <row r="102" spans="4:13" ht="15.75" thickBot="1" x14ac:dyDescent="0.3">
      <c r="D102" s="5"/>
      <c r="E102" s="7"/>
      <c r="F102" s="6"/>
      <c r="G102" s="7"/>
      <c r="H102" s="6"/>
      <c r="I102" s="6"/>
      <c r="J102" s="6"/>
      <c r="K102" s="6"/>
      <c r="L102" s="6"/>
      <c r="M102" s="8"/>
    </row>
    <row r="110" spans="4:13" ht="15.75" thickBot="1" x14ac:dyDescent="0.3"/>
    <row r="111" spans="4:13" x14ac:dyDescent="0.25">
      <c r="D111" s="13"/>
      <c r="E111" s="15"/>
      <c r="F111" s="14"/>
      <c r="G111" s="15"/>
      <c r="H111" s="14"/>
      <c r="I111" s="14"/>
      <c r="J111" s="14"/>
      <c r="K111" s="14"/>
      <c r="L111" s="14"/>
      <c r="M111" s="16"/>
    </row>
    <row r="112" spans="4:13" ht="15" customHeight="1" x14ac:dyDescent="0.25">
      <c r="D112" s="17" t="s">
        <v>1</v>
      </c>
      <c r="E112" s="18" t="s">
        <v>23</v>
      </c>
      <c r="F112" s="19" t="s">
        <v>24</v>
      </c>
      <c r="G112" s="18" t="s">
        <v>28</v>
      </c>
      <c r="H112" s="20" t="s">
        <v>25</v>
      </c>
      <c r="I112" s="18" t="s">
        <v>26</v>
      </c>
      <c r="J112" s="18" t="s">
        <v>194</v>
      </c>
      <c r="K112" s="18" t="s">
        <v>27</v>
      </c>
      <c r="L112" s="18" t="s">
        <v>29</v>
      </c>
      <c r="M112" s="22" t="s">
        <v>30</v>
      </c>
    </row>
    <row r="113" spans="4:13" ht="15" customHeight="1" x14ac:dyDescent="0.25">
      <c r="D113" s="53" t="s">
        <v>4</v>
      </c>
      <c r="E113" s="175">
        <f t="shared" ref="E113:G116" si="15">E80+E47+E12</f>
        <v>1043487.4400000001</v>
      </c>
      <c r="F113" s="56">
        <f t="shared" si="15"/>
        <v>-5448.16</v>
      </c>
      <c r="G113" s="56">
        <f t="shared" si="15"/>
        <v>-24709.730000000003</v>
      </c>
      <c r="H113" s="56">
        <f>G113+F113</f>
        <v>-30157.890000000003</v>
      </c>
      <c r="I113" s="62">
        <v>2.5399999999999999E-2</v>
      </c>
      <c r="J113" s="57">
        <f>I113*E113</f>
        <v>26504.580976000001</v>
      </c>
      <c r="K113" s="58">
        <f>IFERROR(H113/E113,0)</f>
        <v>-2.8901057017035107E-2</v>
      </c>
      <c r="L113" s="59">
        <f>IFERROR(F113/E113,0)</f>
        <v>-5.2211074049918604E-3</v>
      </c>
      <c r="M113" s="60">
        <f>IFERROR(G113/E113,0)</f>
        <v>-2.3679949612043248E-2</v>
      </c>
    </row>
    <row r="114" spans="4:13" ht="15" customHeight="1" x14ac:dyDescent="0.25">
      <c r="D114" s="23" t="s">
        <v>5</v>
      </c>
      <c r="E114" s="176">
        <f t="shared" si="15"/>
        <v>213116.44</v>
      </c>
      <c r="F114" s="24">
        <f t="shared" si="15"/>
        <v>-662.67000000000007</v>
      </c>
      <c r="G114" s="24">
        <f t="shared" si="15"/>
        <v>-9841.0999999999985</v>
      </c>
      <c r="H114" s="3">
        <f t="shared" ref="H114:H133" si="16">G114+F114</f>
        <v>-10503.769999999999</v>
      </c>
      <c r="I114" s="63">
        <v>0.03</v>
      </c>
      <c r="J114" s="29">
        <f t="shared" ref="J114:J133" si="17">I114*E114</f>
        <v>6393.4931999999999</v>
      </c>
      <c r="K114" s="12">
        <f t="shared" ref="K114:K133" si="18">IFERROR(H114/E114,0)</f>
        <v>-4.9286530874858826E-2</v>
      </c>
      <c r="L114" s="4">
        <f t="shared" ref="L114:L133" si="19">IFERROR(F114/E114,0)</f>
        <v>-3.1094269405025727E-3</v>
      </c>
      <c r="M114" s="25">
        <f t="shared" ref="M114:M133" si="20">IFERROR(G114/E114,0)</f>
        <v>-4.6177103934356256E-2</v>
      </c>
    </row>
    <row r="115" spans="4:13" ht="15" customHeight="1" x14ac:dyDescent="0.25">
      <c r="D115" s="23" t="s">
        <v>6</v>
      </c>
      <c r="E115" s="176">
        <f t="shared" si="15"/>
        <v>574704.31000000006</v>
      </c>
      <c r="F115" s="24">
        <f t="shared" si="15"/>
        <v>-4078.65</v>
      </c>
      <c r="G115" s="24">
        <f t="shared" si="15"/>
        <v>-3870.36</v>
      </c>
      <c r="H115" s="3">
        <f t="shared" si="16"/>
        <v>-7949.01</v>
      </c>
      <c r="I115" s="63">
        <v>2.5000000000000001E-2</v>
      </c>
      <c r="J115" s="29">
        <f t="shared" si="17"/>
        <v>14367.607750000003</v>
      </c>
      <c r="K115" s="12">
        <f t="shared" si="18"/>
        <v>-1.3831477964729375E-2</v>
      </c>
      <c r="L115" s="4">
        <f t="shared" si="19"/>
        <v>-7.0969539100898685E-3</v>
      </c>
      <c r="M115" s="25">
        <f t="shared" si="20"/>
        <v>-6.734524054639506E-3</v>
      </c>
    </row>
    <row r="116" spans="4:13" ht="15" customHeight="1" x14ac:dyDescent="0.25">
      <c r="D116" s="23" t="s">
        <v>9</v>
      </c>
      <c r="E116" s="176">
        <f t="shared" si="15"/>
        <v>112542.43</v>
      </c>
      <c r="F116" s="24">
        <f t="shared" si="15"/>
        <v>-245.43</v>
      </c>
      <c r="G116" s="24">
        <f t="shared" si="15"/>
        <v>-3342.42</v>
      </c>
      <c r="H116" s="3">
        <f t="shared" si="16"/>
        <v>-3587.85</v>
      </c>
      <c r="I116" s="63">
        <v>1.4999999999999999E-2</v>
      </c>
      <c r="J116" s="29">
        <f t="shared" si="17"/>
        <v>1688.1364499999997</v>
      </c>
      <c r="K116" s="12">
        <f t="shared" si="18"/>
        <v>-3.1879976289831309E-2</v>
      </c>
      <c r="L116" s="4">
        <f t="shared" si="19"/>
        <v>-2.1807775076475603E-3</v>
      </c>
      <c r="M116" s="25">
        <f t="shared" si="20"/>
        <v>-2.9699198782183751E-2</v>
      </c>
    </row>
    <row r="117" spans="4:13" x14ac:dyDescent="0.25">
      <c r="D117" s="23" t="s">
        <v>7</v>
      </c>
      <c r="E117" s="176">
        <f t="shared" ref="E117:G125" si="21">E85+E51+E17</f>
        <v>143036.32999999999</v>
      </c>
      <c r="F117" s="24">
        <f t="shared" si="21"/>
        <v>-461.41</v>
      </c>
      <c r="G117" s="24">
        <f t="shared" si="21"/>
        <v>-7662.32</v>
      </c>
      <c r="H117" s="3">
        <f t="shared" si="16"/>
        <v>-8123.73</v>
      </c>
      <c r="I117" s="63">
        <v>0.03</v>
      </c>
      <c r="J117" s="29">
        <f t="shared" si="17"/>
        <v>4291.089899999999</v>
      </c>
      <c r="K117" s="12">
        <f t="shared" si="18"/>
        <v>-5.6794871624572585E-2</v>
      </c>
      <c r="L117" s="4">
        <f t="shared" si="19"/>
        <v>-3.2258238169281892E-3</v>
      </c>
      <c r="M117" s="25">
        <f t="shared" si="20"/>
        <v>-5.3569047807644397E-2</v>
      </c>
    </row>
    <row r="118" spans="4:13" ht="15" customHeight="1" x14ac:dyDescent="0.25">
      <c r="D118" s="53" t="s">
        <v>8</v>
      </c>
      <c r="E118" s="175">
        <f t="shared" si="21"/>
        <v>553943.22</v>
      </c>
      <c r="F118" s="56">
        <f t="shared" si="21"/>
        <v>-22945.550000000003</v>
      </c>
      <c r="G118" s="56">
        <f t="shared" si="21"/>
        <v>-9961.77</v>
      </c>
      <c r="H118" s="56">
        <f t="shared" si="16"/>
        <v>-32907.320000000007</v>
      </c>
      <c r="I118" s="62">
        <v>4.24E-2</v>
      </c>
      <c r="J118" s="57">
        <f t="shared" si="17"/>
        <v>23487.192528</v>
      </c>
      <c r="K118" s="58">
        <f t="shared" si="18"/>
        <v>-5.9405583120955986E-2</v>
      </c>
      <c r="L118" s="59">
        <f t="shared" si="19"/>
        <v>-4.1422205691045384E-2</v>
      </c>
      <c r="M118" s="60">
        <f t="shared" si="20"/>
        <v>-1.7983377429910598E-2</v>
      </c>
    </row>
    <row r="119" spans="4:13" x14ac:dyDescent="0.25">
      <c r="D119" s="23" t="s">
        <v>10</v>
      </c>
      <c r="E119" s="176">
        <f t="shared" si="21"/>
        <v>196011.42</v>
      </c>
      <c r="F119" s="24">
        <f t="shared" si="21"/>
        <v>-1766.8899999999999</v>
      </c>
      <c r="G119" s="24">
        <f t="shared" si="21"/>
        <v>-2033.08</v>
      </c>
      <c r="H119" s="3">
        <f t="shared" si="16"/>
        <v>-3799.97</v>
      </c>
      <c r="I119" s="63">
        <v>3.5000000000000003E-2</v>
      </c>
      <c r="J119" s="29">
        <f t="shared" si="17"/>
        <v>6860.3997000000008</v>
      </c>
      <c r="K119" s="12">
        <f t="shared" si="18"/>
        <v>-1.9386472482062524E-2</v>
      </c>
      <c r="L119" s="4">
        <f t="shared" si="19"/>
        <v>-9.014219681689974E-3</v>
      </c>
      <c r="M119" s="25">
        <f t="shared" si="20"/>
        <v>-1.0372252800372548E-2</v>
      </c>
    </row>
    <row r="120" spans="4:13" ht="15" customHeight="1" x14ac:dyDescent="0.25">
      <c r="D120" s="23" t="s">
        <v>11</v>
      </c>
      <c r="E120" s="176">
        <f t="shared" si="21"/>
        <v>234305.59000000003</v>
      </c>
      <c r="F120" s="24">
        <f t="shared" si="21"/>
        <v>-14142.330000000002</v>
      </c>
      <c r="G120" s="24">
        <f t="shared" si="21"/>
        <v>-3815.63</v>
      </c>
      <c r="H120" s="3">
        <f t="shared" si="16"/>
        <v>-17957.960000000003</v>
      </c>
      <c r="I120" s="63">
        <v>0.05</v>
      </c>
      <c r="J120" s="29">
        <f t="shared" si="17"/>
        <v>11715.279500000002</v>
      </c>
      <c r="K120" s="12">
        <f t="shared" si="18"/>
        <v>-7.6643327203589129E-2</v>
      </c>
      <c r="L120" s="4">
        <f t="shared" si="19"/>
        <v>-6.0358483124538342E-2</v>
      </c>
      <c r="M120" s="25">
        <f t="shared" si="20"/>
        <v>-1.628484407905078E-2</v>
      </c>
    </row>
    <row r="121" spans="4:13" ht="15" customHeight="1" x14ac:dyDescent="0.25">
      <c r="D121" s="23" t="s">
        <v>12</v>
      </c>
      <c r="E121" s="176">
        <f t="shared" si="21"/>
        <v>87788.52</v>
      </c>
      <c r="F121" s="24">
        <f t="shared" si="21"/>
        <v>-6825.85</v>
      </c>
      <c r="G121" s="24">
        <f t="shared" si="21"/>
        <v>-2518.54</v>
      </c>
      <c r="H121" s="3">
        <f t="shared" si="16"/>
        <v>-9344.39</v>
      </c>
      <c r="I121" s="63">
        <v>0.05</v>
      </c>
      <c r="J121" s="29">
        <f t="shared" si="17"/>
        <v>4389.4260000000004</v>
      </c>
      <c r="K121" s="12">
        <f t="shared" si="18"/>
        <v>-0.1064420495982846</v>
      </c>
      <c r="L121" s="4">
        <f t="shared" si="19"/>
        <v>-7.7753332668098293E-2</v>
      </c>
      <c r="M121" s="25">
        <f t="shared" si="20"/>
        <v>-2.8688716930186313E-2</v>
      </c>
    </row>
    <row r="122" spans="4:13" x14ac:dyDescent="0.25">
      <c r="D122" s="23" t="s">
        <v>13</v>
      </c>
      <c r="E122" s="176">
        <f t="shared" si="21"/>
        <v>35837.69</v>
      </c>
      <c r="F122" s="24">
        <f t="shared" si="21"/>
        <v>-210.48</v>
      </c>
      <c r="G122" s="24">
        <f t="shared" si="21"/>
        <v>-1594.52</v>
      </c>
      <c r="H122" s="3">
        <f t="shared" si="16"/>
        <v>-1805</v>
      </c>
      <c r="I122" s="63">
        <v>0.03</v>
      </c>
      <c r="J122" s="29">
        <f t="shared" si="17"/>
        <v>1075.1306999999999</v>
      </c>
      <c r="K122" s="12">
        <f t="shared" si="18"/>
        <v>-5.0365969458410959E-2</v>
      </c>
      <c r="L122" s="4">
        <f t="shared" si="19"/>
        <v>-5.8731463997819047E-3</v>
      </c>
      <c r="M122" s="25">
        <f t="shared" si="20"/>
        <v>-4.4492823058629054E-2</v>
      </c>
    </row>
    <row r="123" spans="4:13" x14ac:dyDescent="0.25">
      <c r="D123" s="53" t="s">
        <v>14</v>
      </c>
      <c r="E123" s="175">
        <f t="shared" si="21"/>
        <v>363674.57</v>
      </c>
      <c r="F123" s="61">
        <f t="shared" si="21"/>
        <v>-4673.66</v>
      </c>
      <c r="G123" s="61">
        <f t="shared" si="21"/>
        <v>-10537.16</v>
      </c>
      <c r="H123" s="56">
        <f t="shared" si="16"/>
        <v>-15210.82</v>
      </c>
      <c r="I123" s="62">
        <v>2.1100000000000001E-2</v>
      </c>
      <c r="J123" s="57">
        <f t="shared" si="17"/>
        <v>7673.5334270000003</v>
      </c>
      <c r="K123" s="58">
        <f t="shared" si="18"/>
        <v>-4.18253605139342E-2</v>
      </c>
      <c r="L123" s="59">
        <f t="shared" si="19"/>
        <v>-1.2851214754993729E-2</v>
      </c>
      <c r="M123" s="60">
        <f t="shared" si="20"/>
        <v>-2.8974145758940473E-2</v>
      </c>
    </row>
    <row r="124" spans="4:13" ht="15" customHeight="1" x14ac:dyDescent="0.25">
      <c r="D124" s="23" t="s">
        <v>15</v>
      </c>
      <c r="E124" s="176">
        <f t="shared" si="21"/>
        <v>89441.78</v>
      </c>
      <c r="F124" s="24">
        <f t="shared" si="21"/>
        <v>-668.47</v>
      </c>
      <c r="G124" s="24">
        <f t="shared" si="21"/>
        <v>-2946.6</v>
      </c>
      <c r="H124" s="3">
        <f t="shared" si="16"/>
        <v>-3615.0699999999997</v>
      </c>
      <c r="I124" s="63">
        <v>1.7500000000000002E-2</v>
      </c>
      <c r="J124" s="29">
        <f t="shared" si="17"/>
        <v>1565.2311500000001</v>
      </c>
      <c r="K124" s="12">
        <f t="shared" si="18"/>
        <v>-4.0418135685582286E-2</v>
      </c>
      <c r="L124" s="4">
        <f t="shared" si="19"/>
        <v>-7.4738002754417459E-3</v>
      </c>
      <c r="M124" s="25">
        <f t="shared" si="20"/>
        <v>-3.2944335410140538E-2</v>
      </c>
    </row>
    <row r="125" spans="4:13" ht="15" customHeight="1" x14ac:dyDescent="0.25">
      <c r="D125" s="23" t="s">
        <v>16</v>
      </c>
      <c r="E125" s="176">
        <f t="shared" si="21"/>
        <v>86085.02</v>
      </c>
      <c r="F125" s="24">
        <f t="shared" si="21"/>
        <v>-1632.55</v>
      </c>
      <c r="G125" s="24">
        <f t="shared" si="21"/>
        <v>-1048.95</v>
      </c>
      <c r="H125" s="3">
        <f t="shared" si="16"/>
        <v>-2681.5</v>
      </c>
      <c r="I125" s="63">
        <v>2.2499999999999999E-2</v>
      </c>
      <c r="J125" s="29">
        <f t="shared" si="17"/>
        <v>1936.9129499999999</v>
      </c>
      <c r="K125" s="12">
        <f t="shared" si="18"/>
        <v>-3.1149438078773749E-2</v>
      </c>
      <c r="L125" s="4">
        <f t="shared" si="19"/>
        <v>-1.8964391249488004E-2</v>
      </c>
      <c r="M125" s="25">
        <f t="shared" si="20"/>
        <v>-1.2185046829285746E-2</v>
      </c>
    </row>
    <row r="126" spans="4:13" ht="15" customHeight="1" x14ac:dyDescent="0.25">
      <c r="D126" s="23" t="s">
        <v>17</v>
      </c>
      <c r="E126" s="176">
        <f t="shared" ref="E126:G133" si="22">E94+E60+E27</f>
        <v>29225.13</v>
      </c>
      <c r="F126" s="24">
        <f t="shared" si="22"/>
        <v>-467.86</v>
      </c>
      <c r="G126" s="24">
        <f t="shared" si="22"/>
        <v>-605.17999999999995</v>
      </c>
      <c r="H126" s="3">
        <f t="shared" si="16"/>
        <v>-1073.04</v>
      </c>
      <c r="I126" s="63">
        <v>1.4999999999999999E-2</v>
      </c>
      <c r="J126" s="29">
        <f t="shared" si="17"/>
        <v>438.37695000000002</v>
      </c>
      <c r="K126" s="12">
        <f t="shared" si="18"/>
        <v>-3.671634651411302E-2</v>
      </c>
      <c r="L126" s="4">
        <f t="shared" si="19"/>
        <v>-1.600882528152997E-2</v>
      </c>
      <c r="M126" s="25">
        <f t="shared" si="20"/>
        <v>-2.0707521232583053E-2</v>
      </c>
    </row>
    <row r="127" spans="4:13" ht="15" customHeight="1" x14ac:dyDescent="0.25">
      <c r="D127" s="23" t="s">
        <v>18</v>
      </c>
      <c r="E127" s="176">
        <f t="shared" si="22"/>
        <v>158461.46000000002</v>
      </c>
      <c r="F127" s="24">
        <f t="shared" si="22"/>
        <v>-1904.7800000000002</v>
      </c>
      <c r="G127" s="24">
        <f t="shared" si="22"/>
        <v>-5936.43</v>
      </c>
      <c r="H127" s="3">
        <f t="shared" si="16"/>
        <v>-7841.2100000000009</v>
      </c>
      <c r="I127" s="63">
        <v>2.5000000000000001E-2</v>
      </c>
      <c r="J127" s="29">
        <f t="shared" si="17"/>
        <v>3961.5365000000006</v>
      </c>
      <c r="K127" s="12">
        <f t="shared" si="18"/>
        <v>-4.9483388579153569E-2</v>
      </c>
      <c r="L127" s="4">
        <f t="shared" si="19"/>
        <v>-1.2020462262558984E-2</v>
      </c>
      <c r="M127" s="25">
        <f t="shared" si="20"/>
        <v>-3.7462926316594578E-2</v>
      </c>
    </row>
    <row r="128" spans="4:13" x14ac:dyDescent="0.25">
      <c r="D128" s="53" t="s">
        <v>2</v>
      </c>
      <c r="E128" s="175">
        <f t="shared" si="22"/>
        <v>340891.66000000003</v>
      </c>
      <c r="F128" s="61">
        <f t="shared" si="22"/>
        <v>-15346.150000000001</v>
      </c>
      <c r="G128" s="61">
        <f t="shared" si="22"/>
        <v>-910.48999999999944</v>
      </c>
      <c r="H128" s="56">
        <f t="shared" si="16"/>
        <v>-16256.640000000001</v>
      </c>
      <c r="I128" s="62">
        <v>3.8899999999999997E-2</v>
      </c>
      <c r="J128" s="57">
        <f t="shared" si="17"/>
        <v>13260.685574000001</v>
      </c>
      <c r="K128" s="58">
        <f t="shared" si="18"/>
        <v>-4.7688582349007892E-2</v>
      </c>
      <c r="L128" s="59">
        <f t="shared" si="19"/>
        <v>-4.5017675117073851E-2</v>
      </c>
      <c r="M128" s="60">
        <f t="shared" si="20"/>
        <v>-2.6709072319340385E-3</v>
      </c>
    </row>
    <row r="129" spans="4:13" x14ac:dyDescent="0.25">
      <c r="D129" s="23" t="s">
        <v>19</v>
      </c>
      <c r="E129" s="176">
        <f t="shared" si="22"/>
        <v>104157.70999999999</v>
      </c>
      <c r="F129" s="24">
        <f t="shared" si="22"/>
        <v>-7569.87</v>
      </c>
      <c r="G129" s="24">
        <f t="shared" si="22"/>
        <v>4374.49</v>
      </c>
      <c r="H129" s="3">
        <f t="shared" si="16"/>
        <v>-3195.38</v>
      </c>
      <c r="I129" s="63">
        <v>0.04</v>
      </c>
      <c r="J129" s="29">
        <f t="shared" si="17"/>
        <v>4166.3083999999999</v>
      </c>
      <c r="K129" s="12">
        <f t="shared" si="18"/>
        <v>-3.0678285841729817E-2</v>
      </c>
      <c r="L129" s="4">
        <f t="shared" si="19"/>
        <v>-7.2677001059259089E-2</v>
      </c>
      <c r="M129" s="25">
        <f t="shared" si="20"/>
        <v>4.1998715217529264E-2</v>
      </c>
    </row>
    <row r="130" spans="4:13" x14ac:dyDescent="0.25">
      <c r="D130" s="23" t="s">
        <v>20</v>
      </c>
      <c r="E130" s="176">
        <f t="shared" si="22"/>
        <v>147811.37</v>
      </c>
      <c r="F130" s="24">
        <f t="shared" si="22"/>
        <v>-978.28</v>
      </c>
      <c r="G130" s="24">
        <f t="shared" si="22"/>
        <v>1411.04</v>
      </c>
      <c r="H130" s="3">
        <f t="shared" si="16"/>
        <v>432.76</v>
      </c>
      <c r="I130" s="63">
        <v>0.05</v>
      </c>
      <c r="J130" s="29">
        <f t="shared" si="17"/>
        <v>7390.5685000000003</v>
      </c>
      <c r="K130" s="12">
        <f t="shared" si="18"/>
        <v>2.9277855959254015E-3</v>
      </c>
      <c r="L130" s="4">
        <f t="shared" si="19"/>
        <v>-6.6184353747617657E-3</v>
      </c>
      <c r="M130" s="25">
        <f t="shared" si="20"/>
        <v>9.5462209706871672E-3</v>
      </c>
    </row>
    <row r="131" spans="4:13" x14ac:dyDescent="0.25">
      <c r="D131" s="23" t="s">
        <v>21</v>
      </c>
      <c r="E131" s="176">
        <f t="shared" si="22"/>
        <v>76561.710000000006</v>
      </c>
      <c r="F131" s="24">
        <f t="shared" si="22"/>
        <v>-6764.72</v>
      </c>
      <c r="G131" s="24">
        <f t="shared" si="22"/>
        <v>-7185.0599999999995</v>
      </c>
      <c r="H131" s="3">
        <f t="shared" si="16"/>
        <v>-13949.779999999999</v>
      </c>
      <c r="I131" s="63">
        <v>2.5000000000000001E-2</v>
      </c>
      <c r="J131" s="29">
        <f t="shared" si="17"/>
        <v>1914.0427500000003</v>
      </c>
      <c r="K131" s="12">
        <f t="shared" si="18"/>
        <v>-0.18220308820166109</v>
      </c>
      <c r="L131" s="4">
        <f t="shared" si="19"/>
        <v>-8.8356438224799314E-2</v>
      </c>
      <c r="M131" s="25">
        <f t="shared" si="20"/>
        <v>-9.384664997686179E-2</v>
      </c>
    </row>
    <row r="132" spans="4:13" x14ac:dyDescent="0.25">
      <c r="D132" s="23" t="s">
        <v>3</v>
      </c>
      <c r="E132" s="176">
        <f t="shared" si="22"/>
        <v>12360.869999999999</v>
      </c>
      <c r="F132" s="24">
        <f t="shared" si="22"/>
        <v>-33.28</v>
      </c>
      <c r="G132" s="24">
        <f t="shared" si="22"/>
        <v>489.04</v>
      </c>
      <c r="H132" s="3">
        <f t="shared" si="16"/>
        <v>455.76</v>
      </c>
      <c r="I132" s="63">
        <v>0.01</v>
      </c>
      <c r="J132" s="29">
        <f t="shared" si="17"/>
        <v>123.6087</v>
      </c>
      <c r="K132" s="12">
        <f t="shared" si="18"/>
        <v>3.6871191105480441E-2</v>
      </c>
      <c r="L132" s="4">
        <f t="shared" si="19"/>
        <v>-2.6923671230261303E-3</v>
      </c>
      <c r="M132" s="25">
        <f t="shared" si="20"/>
        <v>3.9563558228506573E-2</v>
      </c>
    </row>
    <row r="133" spans="4:13" x14ac:dyDescent="0.25">
      <c r="D133" s="53" t="s">
        <v>22</v>
      </c>
      <c r="E133" s="175">
        <f t="shared" si="22"/>
        <v>2301996.89</v>
      </c>
      <c r="F133" s="61">
        <f t="shared" si="22"/>
        <v>-48413.520000000004</v>
      </c>
      <c r="G133" s="61">
        <f t="shared" si="22"/>
        <v>-46119.15</v>
      </c>
      <c r="H133" s="56">
        <f t="shared" si="16"/>
        <v>-94532.670000000013</v>
      </c>
      <c r="I133" s="62">
        <v>2.8199999999999999E-2</v>
      </c>
      <c r="J133" s="57">
        <f t="shared" si="17"/>
        <v>64916.312298000004</v>
      </c>
      <c r="K133" s="58">
        <f t="shared" si="18"/>
        <v>-4.1065507260524582E-2</v>
      </c>
      <c r="L133" s="59">
        <f t="shared" si="19"/>
        <v>-2.1031097048962565E-2</v>
      </c>
      <c r="M133" s="60">
        <f t="shared" si="20"/>
        <v>-2.0034410211562013E-2</v>
      </c>
    </row>
    <row r="134" spans="4:13" ht="15.75" thickBot="1" x14ac:dyDescent="0.3">
      <c r="D134" s="5"/>
      <c r="E134" s="7"/>
      <c r="F134" s="6"/>
      <c r="G134" s="7"/>
      <c r="H134" s="6"/>
      <c r="I134" s="6"/>
      <c r="J134" s="6"/>
      <c r="K134" s="6"/>
      <c r="L134" s="6"/>
      <c r="M134" s="8"/>
    </row>
  </sheetData>
  <conditionalFormatting sqref="F12:H34">
    <cfRule type="cellIs" dxfId="624" priority="62" operator="lessThan">
      <formula>0</formula>
    </cfRule>
  </conditionalFormatting>
  <conditionalFormatting sqref="F47:H67">
    <cfRule type="cellIs" dxfId="623" priority="90" operator="lessThan">
      <formula>0</formula>
    </cfRule>
  </conditionalFormatting>
  <conditionalFormatting sqref="F80:H101">
    <cfRule type="cellIs" dxfId="622" priority="10" operator="lessThan">
      <formula>0</formula>
    </cfRule>
  </conditionalFormatting>
  <conditionalFormatting sqref="F113:H133">
    <cfRule type="cellIs" dxfId="621" priority="5" operator="lessThan">
      <formula>0</formula>
    </cfRule>
  </conditionalFormatting>
  <conditionalFormatting sqref="K12">
    <cfRule type="cellIs" dxfId="620" priority="31" operator="lessThan">
      <formula>$I$12</formula>
    </cfRule>
  </conditionalFormatting>
  <conditionalFormatting sqref="K12:K34">
    <cfRule type="cellIs" dxfId="619" priority="26" operator="lessThan">
      <formula>$I$19</formula>
    </cfRule>
  </conditionalFormatting>
  <conditionalFormatting sqref="K14">
    <cfRule type="cellIs" dxfId="618" priority="30" operator="lessThan">
      <formula>$I$14</formula>
    </cfRule>
  </conditionalFormatting>
  <conditionalFormatting sqref="K15:K16">
    <cfRule type="cellIs" dxfId="617" priority="29" operator="lessThan">
      <formula>$I$15</formula>
    </cfRule>
  </conditionalFormatting>
  <conditionalFormatting sqref="K16">
    <cfRule type="cellIs" dxfId="616" priority="9" operator="lessThan">
      <formula>$I$16</formula>
    </cfRule>
  </conditionalFormatting>
  <conditionalFormatting sqref="K17">
    <cfRule type="cellIs" dxfId="615" priority="28" operator="lessThan">
      <formula>$I$17</formula>
    </cfRule>
  </conditionalFormatting>
  <conditionalFormatting sqref="K18">
    <cfRule type="cellIs" dxfId="614" priority="27" operator="lessThan">
      <formula>$I$18</formula>
    </cfRule>
  </conditionalFormatting>
  <conditionalFormatting sqref="K20">
    <cfRule type="cellIs" dxfId="613" priority="25" operator="lessThan">
      <formula>$I$20</formula>
    </cfRule>
  </conditionalFormatting>
  <conditionalFormatting sqref="K21">
    <cfRule type="cellIs" dxfId="612" priority="24" operator="lessThan">
      <formula>$I$21</formula>
    </cfRule>
  </conditionalFormatting>
  <conditionalFormatting sqref="K22">
    <cfRule type="cellIs" dxfId="611" priority="23" operator="lessThan">
      <formula>$I$22</formula>
    </cfRule>
  </conditionalFormatting>
  <conditionalFormatting sqref="K23">
    <cfRule type="cellIs" dxfId="610" priority="22" operator="lessThan">
      <formula>$I$23</formula>
    </cfRule>
  </conditionalFormatting>
  <conditionalFormatting sqref="K25:K26">
    <cfRule type="cellIs" dxfId="609" priority="21" operator="lessThan">
      <formula>$I$25</formula>
    </cfRule>
  </conditionalFormatting>
  <conditionalFormatting sqref="K26">
    <cfRule type="cellIs" dxfId="608" priority="8" operator="lessThan">
      <formula>$I$26</formula>
    </cfRule>
  </conditionalFormatting>
  <conditionalFormatting sqref="K27">
    <cfRule type="cellIs" dxfId="607" priority="20" operator="lessThan">
      <formula>$I$27</formula>
    </cfRule>
  </conditionalFormatting>
  <conditionalFormatting sqref="K28">
    <cfRule type="cellIs" dxfId="606" priority="19" operator="lessThan">
      <formula>$I$28</formula>
    </cfRule>
  </conditionalFormatting>
  <conditionalFormatting sqref="K29">
    <cfRule type="cellIs" dxfId="605" priority="18" operator="lessThan">
      <formula>$I$29</formula>
    </cfRule>
  </conditionalFormatting>
  <conditionalFormatting sqref="K30">
    <cfRule type="cellIs" dxfId="604" priority="17" operator="lessThan">
      <formula>$I$30</formula>
    </cfRule>
  </conditionalFormatting>
  <conditionalFormatting sqref="K31">
    <cfRule type="cellIs" dxfId="603" priority="16" operator="lessThan">
      <formula>$I$31</formula>
    </cfRule>
  </conditionalFormatting>
  <conditionalFormatting sqref="K32">
    <cfRule type="cellIs" dxfId="602" priority="15" operator="lessThan">
      <formula>$I$32</formula>
    </cfRule>
  </conditionalFormatting>
  <conditionalFormatting sqref="K33">
    <cfRule type="cellIs" dxfId="601" priority="14" operator="lessThan">
      <formula>$I$33</formula>
    </cfRule>
  </conditionalFormatting>
  <conditionalFormatting sqref="K34">
    <cfRule type="cellIs" dxfId="600" priority="13" operator="greaterThanOrEqual">
      <formula>$I$34</formula>
    </cfRule>
  </conditionalFormatting>
  <conditionalFormatting sqref="K47:K53 K55:K67">
    <cfRule type="cellIs" dxfId="599" priority="70" operator="lessThan">
      <formula>$I$12</formula>
    </cfRule>
  </conditionalFormatting>
  <conditionalFormatting sqref="K54">
    <cfRule type="cellIs" dxfId="598" priority="1" operator="lessThan">
      <formula>$I$54</formula>
    </cfRule>
  </conditionalFormatting>
  <conditionalFormatting sqref="K80:K101">
    <cfRule type="cellIs" dxfId="597" priority="42" operator="lessThan">
      <formula>$I$12</formula>
    </cfRule>
  </conditionalFormatting>
  <conditionalFormatting sqref="K85">
    <cfRule type="cellIs" dxfId="596" priority="4" operator="lessThan">
      <formula>$I$85</formula>
    </cfRule>
  </conditionalFormatting>
  <conditionalFormatting sqref="K113:K133">
    <cfRule type="cellIs" dxfId="595" priority="34" operator="lessThan">
      <formula>$I$12</formula>
    </cfRule>
  </conditionalFormatting>
  <conditionalFormatting sqref="L12:M34">
    <cfRule type="cellIs" dxfId="594" priority="93" operator="lessThan">
      <formula>0</formula>
    </cfRule>
  </conditionalFormatting>
  <conditionalFormatting sqref="L47:M67">
    <cfRule type="cellIs" dxfId="593" priority="64" operator="lessThan">
      <formula>0</formula>
    </cfRule>
  </conditionalFormatting>
  <conditionalFormatting sqref="L80:M101">
    <cfRule type="cellIs" dxfId="592" priority="36" operator="lessThan">
      <formula>0</formula>
    </cfRule>
  </conditionalFormatting>
  <conditionalFormatting sqref="L113:M133">
    <cfRule type="cellIs" dxfId="591" priority="32" operator="lessThan">
      <formula>0</formula>
    </cfRule>
  </conditionalFormatting>
  <conditionalFormatting sqref="M12:M34">
    <cfRule type="cellIs" dxfId="590" priority="125" operator="greaterThan">
      <formula>0</formula>
    </cfRule>
  </conditionalFormatting>
  <conditionalFormatting sqref="M47:M67">
    <cfRule type="cellIs" dxfId="589" priority="89" operator="greaterThan">
      <formula>0</formula>
    </cfRule>
  </conditionalFormatting>
  <conditionalFormatting sqref="M80:M101">
    <cfRule type="cellIs" dxfId="588" priority="61" operator="greaterThan">
      <formula>0</formula>
    </cfRule>
  </conditionalFormatting>
  <conditionalFormatting sqref="M113:M133">
    <cfRule type="cellIs" dxfId="587" priority="35" operator="greaterThan">
      <formula>0</formula>
    </cfRule>
  </conditionalFormatting>
  <pageMargins left="0.25" right="0.25" top="0.75" bottom="0.75" header="0.3" footer="0.3"/>
  <pageSetup paperSize="9" scale="76" fitToHeight="0" orientation="landscape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003"/>
  <sheetViews>
    <sheetView showGridLines="0" zoomScale="90" zoomScaleNormal="90" workbookViewId="0">
      <selection activeCell="F508" sqref="F508"/>
    </sheetView>
  </sheetViews>
  <sheetFormatPr defaultRowHeight="15" x14ac:dyDescent="0.25"/>
  <cols>
    <col min="1" max="1" width="3.28515625" style="1" customWidth="1"/>
    <col min="2" max="3" width="9.140625" style="1"/>
    <col min="4" max="5" width="7.5703125" style="1" customWidth="1"/>
    <col min="6" max="6" width="36.7109375" style="1" bestFit="1" customWidth="1"/>
    <col min="7" max="7" width="14.140625" style="2" bestFit="1" customWidth="1"/>
    <col min="8" max="8" width="19.42578125" style="1" customWidth="1"/>
    <col min="9" max="9" width="18.28515625" style="2" bestFit="1" customWidth="1"/>
    <col min="10" max="10" width="18.7109375" style="1" bestFit="1" customWidth="1"/>
    <col min="11" max="11" width="12.140625" style="1" bestFit="1" customWidth="1"/>
    <col min="12" max="12" width="16" style="1" customWidth="1"/>
    <col min="13" max="13" width="20.140625" style="200" bestFit="1" customWidth="1"/>
    <col min="14" max="14" width="21.7109375" style="1" customWidth="1"/>
    <col min="15" max="16384" width="9.140625" style="1"/>
  </cols>
  <sheetData>
    <row r="1" spans="2:14" ht="15" customHeight="1" x14ac:dyDescent="0.25">
      <c r="B1" s="1" t="s">
        <v>0</v>
      </c>
    </row>
    <row r="10" spans="2:14" x14ac:dyDescent="0.25">
      <c r="G10" s="1"/>
      <c r="I10" s="1"/>
      <c r="M10" s="201"/>
      <c r="N10" s="65"/>
    </row>
    <row r="11" spans="2:14" ht="15" customHeight="1" x14ac:dyDescent="0.25">
      <c r="G11" s="1"/>
      <c r="I11" s="1"/>
      <c r="M11" s="202"/>
      <c r="N11" s="18"/>
    </row>
    <row r="12" spans="2:14" ht="15" customHeight="1" thickBot="1" x14ac:dyDescent="0.3">
      <c r="G12" s="1"/>
      <c r="I12" s="1"/>
      <c r="M12" s="203"/>
      <c r="N12" s="4"/>
    </row>
    <row r="13" spans="2:14" ht="15" customHeight="1" thickBot="1" x14ac:dyDescent="0.3">
      <c r="F13" s="248" t="s">
        <v>222</v>
      </c>
      <c r="G13" s="249"/>
      <c r="H13" s="249"/>
      <c r="I13" s="249"/>
      <c r="J13" s="249"/>
      <c r="K13" s="249"/>
      <c r="L13" s="249"/>
      <c r="M13" s="204"/>
      <c r="N13" s="4"/>
    </row>
    <row r="14" spans="2:14" ht="15" customHeight="1" x14ac:dyDescent="0.25">
      <c r="F14" s="178" t="s">
        <v>223</v>
      </c>
      <c r="G14" s="18" t="s">
        <v>224</v>
      </c>
      <c r="H14" s="19" t="s">
        <v>225</v>
      </c>
      <c r="I14" s="18" t="s">
        <v>224</v>
      </c>
      <c r="J14" s="20" t="s">
        <v>225</v>
      </c>
      <c r="K14" s="18" t="s">
        <v>226</v>
      </c>
      <c r="L14" s="18" t="s">
        <v>227</v>
      </c>
      <c r="M14" s="204"/>
      <c r="N14" s="4"/>
    </row>
    <row r="15" spans="2:14" ht="15" customHeight="1" x14ac:dyDescent="0.25">
      <c r="F15" s="180" t="s">
        <v>232</v>
      </c>
      <c r="G15" s="181">
        <v>368.85700000000003</v>
      </c>
      <c r="H15" s="3">
        <v>5529.17</v>
      </c>
      <c r="I15" s="181">
        <v>310.91399999999999</v>
      </c>
      <c r="J15" s="3">
        <v>4660.6000000000004</v>
      </c>
      <c r="K15" s="29">
        <f>J15-H15</f>
        <v>-868.56999999999971</v>
      </c>
      <c r="L15" s="12">
        <f>K15/H15</f>
        <v>-0.157088676962365</v>
      </c>
      <c r="M15" s="204"/>
      <c r="N15" s="4"/>
    </row>
    <row r="16" spans="2:14" ht="15" customHeight="1" x14ac:dyDescent="0.25">
      <c r="F16" s="180" t="s">
        <v>229</v>
      </c>
      <c r="G16" s="181">
        <v>53.917000000000002</v>
      </c>
      <c r="H16" s="24">
        <v>846.5</v>
      </c>
      <c r="I16" s="183">
        <v>0</v>
      </c>
      <c r="J16" s="3">
        <v>0</v>
      </c>
      <c r="K16" s="29">
        <f t="shared" ref="K16:K24" si="0">J16-H16</f>
        <v>-846.5</v>
      </c>
      <c r="L16" s="12">
        <f t="shared" ref="L16:L24" si="1">K16/H16</f>
        <v>-1</v>
      </c>
      <c r="M16" s="204"/>
      <c r="N16" s="4"/>
    </row>
    <row r="17" spans="6:14" ht="15" customHeight="1" x14ac:dyDescent="0.25">
      <c r="F17" s="180" t="s">
        <v>305</v>
      </c>
      <c r="G17" s="181">
        <v>21.1</v>
      </c>
      <c r="H17" s="24">
        <v>609.79</v>
      </c>
      <c r="I17" s="183">
        <v>0</v>
      </c>
      <c r="J17" s="3">
        <v>0</v>
      </c>
      <c r="K17" s="29">
        <f t="shared" si="0"/>
        <v>-609.79</v>
      </c>
      <c r="L17" s="12">
        <f t="shared" si="1"/>
        <v>-1</v>
      </c>
      <c r="M17" s="204"/>
      <c r="N17" s="4"/>
    </row>
    <row r="18" spans="6:14" ht="15" customHeight="1" x14ac:dyDescent="0.25">
      <c r="F18" s="180" t="s">
        <v>306</v>
      </c>
      <c r="G18" s="181">
        <v>111.964</v>
      </c>
      <c r="H18" s="24">
        <v>917.68</v>
      </c>
      <c r="I18" s="183">
        <v>49.368000000000002</v>
      </c>
      <c r="J18" s="3">
        <v>404.63</v>
      </c>
      <c r="K18" s="29">
        <f t="shared" si="0"/>
        <v>-513.04999999999995</v>
      </c>
      <c r="L18" s="12">
        <f t="shared" si="1"/>
        <v>-0.5590728794350972</v>
      </c>
      <c r="M18" s="204"/>
      <c r="N18" s="4"/>
    </row>
    <row r="19" spans="6:14" x14ac:dyDescent="0.25">
      <c r="F19" s="180" t="s">
        <v>307</v>
      </c>
      <c r="G19" s="181">
        <v>132.27199999999999</v>
      </c>
      <c r="H19" s="24">
        <v>2632.21</v>
      </c>
      <c r="I19" s="183">
        <v>107.128</v>
      </c>
      <c r="J19" s="3">
        <v>2131.85</v>
      </c>
      <c r="K19" s="29">
        <f t="shared" si="0"/>
        <v>-500.36000000000013</v>
      </c>
      <c r="L19" s="12">
        <f t="shared" si="1"/>
        <v>-0.19009121612637295</v>
      </c>
      <c r="M19" s="204"/>
      <c r="N19" s="4"/>
    </row>
    <row r="20" spans="6:14" ht="15" customHeight="1" x14ac:dyDescent="0.25">
      <c r="F20" s="180" t="s">
        <v>231</v>
      </c>
      <c r="G20" s="181">
        <v>21.471</v>
      </c>
      <c r="H20" s="184">
        <v>470.21</v>
      </c>
      <c r="I20" s="183">
        <v>0</v>
      </c>
      <c r="J20" s="3">
        <v>0</v>
      </c>
      <c r="K20" s="29">
        <f t="shared" si="0"/>
        <v>-470.21</v>
      </c>
      <c r="L20" s="12">
        <f t="shared" si="1"/>
        <v>-1</v>
      </c>
      <c r="M20" s="204"/>
      <c r="N20" s="4"/>
    </row>
    <row r="21" spans="6:14" ht="15" customHeight="1" x14ac:dyDescent="0.25">
      <c r="F21" s="180" t="s">
        <v>308</v>
      </c>
      <c r="G21" s="185">
        <v>13.587999999999999</v>
      </c>
      <c r="H21" s="3">
        <v>458.6</v>
      </c>
      <c r="I21" s="181">
        <v>0</v>
      </c>
      <c r="J21" s="3">
        <v>0</v>
      </c>
      <c r="K21" s="29">
        <f t="shared" si="0"/>
        <v>-458.6</v>
      </c>
      <c r="L21" s="12">
        <f t="shared" si="1"/>
        <v>-1</v>
      </c>
      <c r="M21" s="204"/>
      <c r="N21" s="4"/>
    </row>
    <row r="22" spans="6:14" ht="15" customHeight="1" x14ac:dyDescent="0.25">
      <c r="F22" s="180" t="s">
        <v>230</v>
      </c>
      <c r="G22" s="181">
        <v>331.29700000000003</v>
      </c>
      <c r="H22" s="24">
        <v>3047.93</v>
      </c>
      <c r="I22" s="183">
        <v>290.32</v>
      </c>
      <c r="J22" s="3">
        <v>2670.94</v>
      </c>
      <c r="K22" s="29">
        <f t="shared" si="0"/>
        <v>-376.98999999999978</v>
      </c>
      <c r="L22" s="12">
        <f t="shared" si="1"/>
        <v>-0.12368722378794782</v>
      </c>
      <c r="M22" s="204"/>
      <c r="N22" s="4"/>
    </row>
    <row r="23" spans="6:14" ht="15" customHeight="1" x14ac:dyDescent="0.25">
      <c r="F23" s="180" t="s">
        <v>309</v>
      </c>
      <c r="G23" s="181">
        <v>1892.4849999999999</v>
      </c>
      <c r="H23" s="24">
        <v>28199.16</v>
      </c>
      <c r="I23" s="183">
        <v>1868.5540000000001</v>
      </c>
      <c r="J23" s="3">
        <v>27842.58</v>
      </c>
      <c r="K23" s="29">
        <f t="shared" si="0"/>
        <v>-356.57999999999811</v>
      </c>
      <c r="L23" s="12">
        <f t="shared" si="1"/>
        <v>-1.2645057512351364E-2</v>
      </c>
      <c r="M23" s="204"/>
      <c r="N23" s="4"/>
    </row>
    <row r="24" spans="6:14" ht="15" customHeight="1" thickBot="1" x14ac:dyDescent="0.3">
      <c r="F24" s="180" t="s">
        <v>310</v>
      </c>
      <c r="G24" s="181">
        <v>30.216999999999999</v>
      </c>
      <c r="H24" s="24">
        <v>649.66999999999996</v>
      </c>
      <c r="I24" s="183">
        <v>14.58</v>
      </c>
      <c r="J24" s="3">
        <v>313.47000000000003</v>
      </c>
      <c r="K24" s="29">
        <f t="shared" si="0"/>
        <v>-336.19999999999993</v>
      </c>
      <c r="L24" s="12">
        <f t="shared" si="1"/>
        <v>-0.51749349669832367</v>
      </c>
      <c r="M24" s="204"/>
      <c r="N24" s="4"/>
    </row>
    <row r="25" spans="6:14" ht="15" customHeight="1" thickBot="1" x14ac:dyDescent="0.3">
      <c r="F25" s="248" t="s">
        <v>237</v>
      </c>
      <c r="G25" s="249"/>
      <c r="H25" s="249"/>
      <c r="I25" s="249"/>
      <c r="J25" s="249"/>
      <c r="K25" s="249"/>
      <c r="L25" s="251"/>
      <c r="M25" s="204"/>
      <c r="N25" s="4"/>
    </row>
    <row r="26" spans="6:14" ht="15" customHeight="1" x14ac:dyDescent="0.25">
      <c r="F26" s="178" t="s">
        <v>223</v>
      </c>
      <c r="G26" s="18" t="s">
        <v>224</v>
      </c>
      <c r="H26" s="19" t="s">
        <v>225</v>
      </c>
      <c r="I26" s="18" t="s">
        <v>224</v>
      </c>
      <c r="J26" s="20" t="s">
        <v>225</v>
      </c>
      <c r="K26" s="18" t="s">
        <v>226</v>
      </c>
      <c r="L26" s="18" t="s">
        <v>227</v>
      </c>
      <c r="M26" s="204"/>
      <c r="N26" s="4"/>
    </row>
    <row r="27" spans="6:14" ht="15" customHeight="1" x14ac:dyDescent="0.25">
      <c r="F27" s="180" t="s">
        <v>236</v>
      </c>
      <c r="G27" s="181">
        <v>82.481999999999999</v>
      </c>
      <c r="H27" s="3">
        <v>2207.84</v>
      </c>
      <c r="I27" s="181">
        <v>182.20400000000001</v>
      </c>
      <c r="J27" s="3">
        <v>4877.1499999999996</v>
      </c>
      <c r="K27" s="29">
        <f>J27-H27</f>
        <v>2669.3099999999995</v>
      </c>
      <c r="L27" s="12">
        <f>K27/H27</f>
        <v>1.2090142401623303</v>
      </c>
      <c r="M27" s="204"/>
      <c r="N27" s="4"/>
    </row>
    <row r="28" spans="6:14" ht="15" customHeight="1" x14ac:dyDescent="0.25">
      <c r="F28" s="180" t="s">
        <v>311</v>
      </c>
      <c r="G28" s="210">
        <v>-241.68299999999999</v>
      </c>
      <c r="H28" s="212">
        <v>-2295.9899999999998</v>
      </c>
      <c r="I28" s="213">
        <v>0</v>
      </c>
      <c r="J28" s="214">
        <v>0</v>
      </c>
      <c r="K28" s="29">
        <f t="shared" ref="K28:K36" si="2">J28-H28</f>
        <v>2295.9899999999998</v>
      </c>
      <c r="L28" s="12">
        <f t="shared" ref="L28:L36" si="3">K28/H28</f>
        <v>-1</v>
      </c>
      <c r="M28" s="204"/>
      <c r="N28" s="4"/>
    </row>
    <row r="29" spans="6:14" ht="15" customHeight="1" x14ac:dyDescent="0.25">
      <c r="F29" s="180" t="s">
        <v>228</v>
      </c>
      <c r="G29" s="181">
        <v>76.762</v>
      </c>
      <c r="H29" s="24">
        <v>860.5</v>
      </c>
      <c r="I29" s="183">
        <v>228.738</v>
      </c>
      <c r="J29" s="3">
        <v>2564.15</v>
      </c>
      <c r="K29" s="29">
        <f t="shared" si="2"/>
        <v>1703.65</v>
      </c>
      <c r="L29" s="12">
        <f t="shared" si="3"/>
        <v>1.9798373038930854</v>
      </c>
      <c r="M29" s="204"/>
      <c r="N29" s="4"/>
    </row>
    <row r="30" spans="6:14" ht="15" customHeight="1" x14ac:dyDescent="0.25">
      <c r="F30" s="180" t="s">
        <v>240</v>
      </c>
      <c r="G30" s="210">
        <v>-169.102</v>
      </c>
      <c r="H30" s="212">
        <v>-1485.51</v>
      </c>
      <c r="I30" s="213">
        <v>15.55</v>
      </c>
      <c r="J30" s="214">
        <v>136.6</v>
      </c>
      <c r="K30" s="29">
        <f t="shared" si="2"/>
        <v>1622.11</v>
      </c>
      <c r="L30" s="12">
        <f t="shared" si="3"/>
        <v>-1.0919549514981386</v>
      </c>
      <c r="M30" s="204"/>
      <c r="N30" s="4"/>
    </row>
    <row r="31" spans="6:14" ht="15" customHeight="1" x14ac:dyDescent="0.25">
      <c r="F31" s="180" t="s">
        <v>238</v>
      </c>
      <c r="G31" s="181">
        <v>165.61699999999999</v>
      </c>
      <c r="H31" s="24">
        <v>4177.2700000000004</v>
      </c>
      <c r="I31" s="183">
        <v>216.77799999999999</v>
      </c>
      <c r="J31" s="3">
        <v>5467.68</v>
      </c>
      <c r="K31" s="29">
        <f t="shared" si="2"/>
        <v>1290.4099999999999</v>
      </c>
      <c r="L31" s="12">
        <f t="shared" si="3"/>
        <v>0.30891228002978016</v>
      </c>
      <c r="M31" s="204"/>
      <c r="N31" s="4"/>
    </row>
    <row r="32" spans="6:14" ht="15" customHeight="1" x14ac:dyDescent="0.25">
      <c r="F32" s="180" t="s">
        <v>239</v>
      </c>
      <c r="G32" s="210">
        <v>-91.501000000000005</v>
      </c>
      <c r="H32" s="215">
        <v>-803.81</v>
      </c>
      <c r="I32" s="213">
        <v>51.494999999999997</v>
      </c>
      <c r="J32" s="214">
        <v>452.37</v>
      </c>
      <c r="K32" s="29">
        <f t="shared" si="2"/>
        <v>1256.1799999999998</v>
      </c>
      <c r="L32" s="12">
        <f t="shared" si="3"/>
        <v>-1.562782249536582</v>
      </c>
      <c r="M32" s="204"/>
      <c r="N32" s="4"/>
    </row>
    <row r="33" spans="6:14" ht="15" customHeight="1" x14ac:dyDescent="0.25">
      <c r="F33" s="180" t="s">
        <v>244</v>
      </c>
      <c r="G33" s="185">
        <v>-15.596</v>
      </c>
      <c r="H33" s="3">
        <v>-304.12</v>
      </c>
      <c r="I33" s="181">
        <v>47.534999999999997</v>
      </c>
      <c r="J33" s="3">
        <v>926.93</v>
      </c>
      <c r="K33" s="29">
        <f t="shared" si="2"/>
        <v>1231.05</v>
      </c>
      <c r="L33" s="12">
        <f t="shared" si="3"/>
        <v>-4.0479087202420097</v>
      </c>
      <c r="M33" s="204"/>
      <c r="N33" s="4"/>
    </row>
    <row r="34" spans="6:14" ht="15" customHeight="1" x14ac:dyDescent="0.25">
      <c r="F34" s="180" t="s">
        <v>242</v>
      </c>
      <c r="G34" s="181">
        <v>-95.409000000000006</v>
      </c>
      <c r="H34" s="24">
        <v>-949.41</v>
      </c>
      <c r="I34" s="183">
        <v>4.8380000000000001</v>
      </c>
      <c r="J34" s="3">
        <v>48.14</v>
      </c>
      <c r="K34" s="29">
        <f t="shared" si="2"/>
        <v>997.55</v>
      </c>
      <c r="L34" s="12">
        <f t="shared" si="3"/>
        <v>-1.050705174792766</v>
      </c>
      <c r="M34" s="204"/>
      <c r="N34" s="4"/>
    </row>
    <row r="35" spans="6:14" ht="15" customHeight="1" x14ac:dyDescent="0.25">
      <c r="F35" s="180" t="s">
        <v>245</v>
      </c>
      <c r="G35" s="210">
        <v>-34.770000000000003</v>
      </c>
      <c r="H35" s="211">
        <v>-514.6</v>
      </c>
      <c r="I35" s="213">
        <v>16.66</v>
      </c>
      <c r="J35" s="214">
        <v>246.57</v>
      </c>
      <c r="K35" s="29">
        <f t="shared" si="2"/>
        <v>761.17000000000007</v>
      </c>
      <c r="L35" s="12">
        <f t="shared" si="3"/>
        <v>-1.4791488534784298</v>
      </c>
      <c r="M35" s="205"/>
    </row>
    <row r="36" spans="6:14" ht="15.75" thickBot="1" x14ac:dyDescent="0.3">
      <c r="F36" s="186" t="s">
        <v>312</v>
      </c>
      <c r="G36" s="187">
        <v>-20.43</v>
      </c>
      <c r="H36" s="188">
        <v>-670.1</v>
      </c>
      <c r="I36" s="189">
        <v>1.3939999999999999</v>
      </c>
      <c r="J36" s="190">
        <v>45.72</v>
      </c>
      <c r="K36" s="191">
        <f t="shared" si="2"/>
        <v>715.82</v>
      </c>
      <c r="L36" s="199">
        <f t="shared" si="3"/>
        <v>-1.0682286225936428</v>
      </c>
      <c r="M36" s="205"/>
    </row>
    <row r="37" spans="6:14" ht="15.75" thickBot="1" x14ac:dyDescent="0.3">
      <c r="F37" s="248" t="s">
        <v>246</v>
      </c>
      <c r="G37" s="249"/>
      <c r="H37" s="249"/>
      <c r="I37" s="249"/>
      <c r="J37" s="249"/>
      <c r="K37" s="249"/>
      <c r="L37" s="250"/>
    </row>
    <row r="38" spans="6:14" x14ac:dyDescent="0.25">
      <c r="F38" s="178" t="s">
        <v>223</v>
      </c>
      <c r="G38" s="18" t="s">
        <v>224</v>
      </c>
      <c r="H38" s="19" t="s">
        <v>257</v>
      </c>
      <c r="I38" s="18" t="s">
        <v>255</v>
      </c>
      <c r="J38" s="18" t="s">
        <v>256</v>
      </c>
      <c r="K38" s="18"/>
      <c r="L38" s="179"/>
      <c r="M38" s="206"/>
    </row>
    <row r="39" spans="6:14" x14ac:dyDescent="0.25">
      <c r="F39" s="180" t="s">
        <v>247</v>
      </c>
      <c r="G39" s="181">
        <v>17.047000000000001</v>
      </c>
      <c r="H39" s="3">
        <v>396.68</v>
      </c>
      <c r="I39" s="176">
        <v>27239.68</v>
      </c>
      <c r="J39" s="195">
        <f>H39/I39</f>
        <v>1.4562579296085711E-2</v>
      </c>
      <c r="K39" s="29"/>
      <c r="L39" s="182"/>
      <c r="M39" s="206"/>
    </row>
    <row r="40" spans="6:14" x14ac:dyDescent="0.25">
      <c r="F40" s="180" t="s">
        <v>249</v>
      </c>
      <c r="G40" s="181">
        <v>15.266999999999999</v>
      </c>
      <c r="H40" s="24">
        <v>339.34000000000003</v>
      </c>
      <c r="I40" s="193">
        <v>14788.09</v>
      </c>
      <c r="J40" s="195">
        <f t="shared" ref="J40:J48" si="4">H40/I40</f>
        <v>2.2946844386259484E-2</v>
      </c>
      <c r="K40" s="29"/>
      <c r="L40" s="182"/>
      <c r="M40" s="206"/>
    </row>
    <row r="41" spans="6:14" x14ac:dyDescent="0.25">
      <c r="F41" s="180" t="s">
        <v>250</v>
      </c>
      <c r="G41" s="181">
        <v>13.168000000000001</v>
      </c>
      <c r="H41" s="24">
        <v>338.21000000000004</v>
      </c>
      <c r="I41" s="193">
        <v>11434.24</v>
      </c>
      <c r="J41" s="195">
        <f t="shared" si="4"/>
        <v>2.9578703962834439E-2</v>
      </c>
      <c r="K41" s="29"/>
      <c r="L41" s="182"/>
      <c r="M41" s="206"/>
    </row>
    <row r="42" spans="6:14" x14ac:dyDescent="0.25">
      <c r="F42" s="180" t="s">
        <v>248</v>
      </c>
      <c r="G42" s="181">
        <v>12.442</v>
      </c>
      <c r="H42" s="24">
        <v>336.8</v>
      </c>
      <c r="I42" s="193">
        <v>19747.78</v>
      </c>
      <c r="J42" s="195">
        <f t="shared" si="4"/>
        <v>1.7055081634492587E-2</v>
      </c>
      <c r="K42" s="29"/>
      <c r="L42" s="182"/>
      <c r="M42" s="206"/>
    </row>
    <row r="43" spans="6:14" x14ac:dyDescent="0.25">
      <c r="F43" s="180" t="s">
        <v>251</v>
      </c>
      <c r="G43" s="181">
        <v>9.3750000000000018</v>
      </c>
      <c r="H43" s="24">
        <v>198.29</v>
      </c>
      <c r="I43" s="193">
        <v>33957.25</v>
      </c>
      <c r="J43" s="195">
        <f t="shared" si="4"/>
        <v>5.839401011566013E-3</v>
      </c>
      <c r="K43" s="29"/>
      <c r="L43" s="182"/>
      <c r="M43" s="206"/>
    </row>
    <row r="44" spans="6:14" x14ac:dyDescent="0.25">
      <c r="F44" s="180" t="s">
        <v>252</v>
      </c>
      <c r="G44" s="181">
        <v>30.956</v>
      </c>
      <c r="H44" s="184">
        <v>196.92000000000002</v>
      </c>
      <c r="I44" s="193">
        <v>4407.5600000000004</v>
      </c>
      <c r="J44" s="195">
        <f t="shared" si="4"/>
        <v>4.4677780903719974E-2</v>
      </c>
      <c r="K44" s="29"/>
      <c r="L44" s="182"/>
      <c r="M44" s="206"/>
    </row>
    <row r="45" spans="6:14" x14ac:dyDescent="0.25">
      <c r="F45" s="180" t="s">
        <v>253</v>
      </c>
      <c r="G45" s="185">
        <v>25.495999999999999</v>
      </c>
      <c r="H45" s="3">
        <v>149.22999999999999</v>
      </c>
      <c r="I45" s="176">
        <v>496.12</v>
      </c>
      <c r="J45" s="195">
        <f t="shared" si="4"/>
        <v>0.30079416270257192</v>
      </c>
      <c r="K45" s="29"/>
      <c r="L45" s="182"/>
      <c r="M45" s="201"/>
      <c r="N45" s="65"/>
    </row>
    <row r="46" spans="6:14" ht="15" customHeight="1" x14ac:dyDescent="0.25">
      <c r="F46" s="180" t="s">
        <v>254</v>
      </c>
      <c r="G46" s="181">
        <v>12.861000000000001</v>
      </c>
      <c r="H46" s="24">
        <v>112.98</v>
      </c>
      <c r="I46" s="193">
        <v>4213.76</v>
      </c>
      <c r="J46" s="195">
        <f t="shared" si="4"/>
        <v>2.6812158262454436E-2</v>
      </c>
      <c r="K46" s="29"/>
      <c r="L46" s="182"/>
      <c r="M46" s="202"/>
      <c r="N46" s="18"/>
    </row>
    <row r="47" spans="6:14" ht="15" customHeight="1" x14ac:dyDescent="0.25">
      <c r="F47" s="180" t="s">
        <v>313</v>
      </c>
      <c r="G47" s="181">
        <v>3.6679999999999997</v>
      </c>
      <c r="H47" s="24">
        <v>103.69</v>
      </c>
      <c r="I47" s="193">
        <v>10757.21</v>
      </c>
      <c r="J47" s="195">
        <f t="shared" si="4"/>
        <v>9.639116462354087E-3</v>
      </c>
      <c r="K47" s="29"/>
      <c r="L47" s="182"/>
      <c r="M47" s="203"/>
      <c r="N47" s="4"/>
    </row>
    <row r="48" spans="6:14" ht="15" customHeight="1" thickBot="1" x14ac:dyDescent="0.3">
      <c r="F48" s="186" t="s">
        <v>314</v>
      </c>
      <c r="G48" s="187">
        <v>4.25</v>
      </c>
      <c r="H48" s="188">
        <v>93.85</v>
      </c>
      <c r="I48" s="194">
        <v>9235.51</v>
      </c>
      <c r="J48" s="196">
        <f t="shared" si="4"/>
        <v>1.0161864369157739E-2</v>
      </c>
      <c r="K48" s="191"/>
      <c r="L48" s="192"/>
      <c r="M48" s="203"/>
      <c r="N48" s="4"/>
    </row>
    <row r="49" spans="6:14" ht="15" customHeight="1" x14ac:dyDescent="0.25">
      <c r="F49" s="67"/>
      <c r="G49" s="181"/>
      <c r="H49" s="24"/>
      <c r="I49" s="183"/>
      <c r="J49" s="3"/>
      <c r="K49" s="29"/>
      <c r="L49" s="12"/>
      <c r="M49" s="203"/>
      <c r="N49" s="4"/>
    </row>
    <row r="50" spans="6:14" ht="15" customHeight="1" x14ac:dyDescent="0.25">
      <c r="F50" s="67"/>
      <c r="G50" s="181"/>
      <c r="H50" s="184"/>
      <c r="I50" s="183"/>
      <c r="J50" s="3"/>
      <c r="K50" s="29"/>
      <c r="L50" s="12"/>
      <c r="M50" s="203"/>
      <c r="N50" s="4"/>
    </row>
    <row r="51" spans="6:14" x14ac:dyDescent="0.25">
      <c r="F51" s="67"/>
      <c r="G51" s="185"/>
      <c r="H51" s="3"/>
      <c r="I51" s="181"/>
      <c r="J51" s="3"/>
      <c r="K51" s="29"/>
      <c r="L51" s="12"/>
      <c r="M51" s="203"/>
      <c r="N51" s="4"/>
    </row>
    <row r="52" spans="6:14" ht="15" customHeight="1" thickBot="1" x14ac:dyDescent="0.3">
      <c r="F52" s="67"/>
      <c r="G52" s="181"/>
      <c r="H52" s="24"/>
      <c r="I52" s="183"/>
      <c r="J52" s="3"/>
      <c r="K52" s="29"/>
      <c r="L52" s="12"/>
      <c r="M52" s="203"/>
      <c r="N52" s="4"/>
    </row>
    <row r="53" spans="6:14" ht="15.75" thickBot="1" x14ac:dyDescent="0.3">
      <c r="F53" s="248" t="s">
        <v>222</v>
      </c>
      <c r="G53" s="249"/>
      <c r="H53" s="249"/>
      <c r="I53" s="249"/>
      <c r="J53" s="249"/>
      <c r="K53" s="249"/>
      <c r="L53" s="250"/>
      <c r="M53" s="203"/>
      <c r="N53" s="4"/>
    </row>
    <row r="54" spans="6:14" ht="15" customHeight="1" x14ac:dyDescent="0.25">
      <c r="F54" s="178" t="s">
        <v>223</v>
      </c>
      <c r="G54" s="18" t="s">
        <v>224</v>
      </c>
      <c r="H54" s="19" t="s">
        <v>225</v>
      </c>
      <c r="I54" s="18" t="s">
        <v>224</v>
      </c>
      <c r="J54" s="20" t="s">
        <v>225</v>
      </c>
      <c r="K54" s="18" t="s">
        <v>226</v>
      </c>
      <c r="L54" s="18" t="s">
        <v>227</v>
      </c>
      <c r="M54" s="204"/>
      <c r="N54" s="4"/>
    </row>
    <row r="55" spans="6:14" ht="15" customHeight="1" x14ac:dyDescent="0.25">
      <c r="F55" s="180" t="s">
        <v>291</v>
      </c>
      <c r="G55" s="181">
        <v>39.115000000000002</v>
      </c>
      <c r="H55" s="3">
        <v>1290.8</v>
      </c>
      <c r="I55" s="181">
        <v>19.97</v>
      </c>
      <c r="J55" s="3">
        <v>659.01</v>
      </c>
      <c r="K55" s="29">
        <f>J55-H55</f>
        <v>-631.79</v>
      </c>
      <c r="L55" s="12">
        <f>K55/H55</f>
        <v>-0.48945615122404706</v>
      </c>
      <c r="M55" s="204"/>
      <c r="N55" s="4"/>
    </row>
    <row r="56" spans="6:14" x14ac:dyDescent="0.25">
      <c r="F56" s="180" t="s">
        <v>259</v>
      </c>
      <c r="G56" s="181">
        <v>104.785</v>
      </c>
      <c r="H56" s="24">
        <v>639.19000000000005</v>
      </c>
      <c r="I56" s="183">
        <v>11.769</v>
      </c>
      <c r="J56" s="3">
        <v>71.790000000000006</v>
      </c>
      <c r="K56" s="29">
        <f t="shared" ref="K56:K64" si="5">J56-H56</f>
        <v>-567.40000000000009</v>
      </c>
      <c r="L56" s="12">
        <f t="shared" ref="L56:L64" si="6">K56/H56</f>
        <v>-0.88768597756535617</v>
      </c>
      <c r="M56" s="204"/>
      <c r="N56" s="4"/>
    </row>
    <row r="57" spans="6:14" x14ac:dyDescent="0.25">
      <c r="F57" s="180" t="s">
        <v>292</v>
      </c>
      <c r="G57" s="181">
        <v>327.67</v>
      </c>
      <c r="H57" s="24">
        <v>1884.1</v>
      </c>
      <c r="I57" s="183">
        <v>254.70699999999999</v>
      </c>
      <c r="J57" s="3">
        <v>1464.57</v>
      </c>
      <c r="K57" s="29">
        <f t="shared" si="5"/>
        <v>-419.53</v>
      </c>
      <c r="L57" s="12">
        <f t="shared" si="6"/>
        <v>-0.22266864816092563</v>
      </c>
      <c r="M57" s="204"/>
      <c r="N57" s="4"/>
    </row>
    <row r="58" spans="6:14" ht="15" customHeight="1" x14ac:dyDescent="0.25">
      <c r="F58" s="180" t="s">
        <v>293</v>
      </c>
      <c r="G58" s="181">
        <v>77.98</v>
      </c>
      <c r="H58" s="24">
        <v>428.89</v>
      </c>
      <c r="I58" s="183">
        <v>4.9119999999999999</v>
      </c>
      <c r="J58" s="3">
        <v>27.02</v>
      </c>
      <c r="K58" s="29">
        <f t="shared" si="5"/>
        <v>-401.87</v>
      </c>
      <c r="L58" s="12">
        <f t="shared" si="6"/>
        <v>-0.9370001632120124</v>
      </c>
      <c r="M58" s="204"/>
      <c r="N58" s="4"/>
    </row>
    <row r="59" spans="6:14" ht="15" customHeight="1" x14ac:dyDescent="0.25">
      <c r="F59" s="180" t="s">
        <v>265</v>
      </c>
      <c r="G59" s="181">
        <v>313.24299999999999</v>
      </c>
      <c r="H59" s="24">
        <v>845.76</v>
      </c>
      <c r="I59" s="183">
        <v>166.65199999999999</v>
      </c>
      <c r="J59" s="3">
        <v>449.96</v>
      </c>
      <c r="K59" s="29">
        <f t="shared" si="5"/>
        <v>-395.8</v>
      </c>
      <c r="L59" s="12">
        <f t="shared" si="6"/>
        <v>-0.46798146046159667</v>
      </c>
      <c r="M59" s="204"/>
      <c r="N59" s="4"/>
    </row>
    <row r="60" spans="6:14" ht="15" customHeight="1" x14ac:dyDescent="0.25">
      <c r="F60" s="180" t="s">
        <v>268</v>
      </c>
      <c r="G60" s="181">
        <v>369.95499999999998</v>
      </c>
      <c r="H60" s="184">
        <v>1701.79</v>
      </c>
      <c r="I60" s="183">
        <v>296.553</v>
      </c>
      <c r="J60" s="3">
        <v>1364.14</v>
      </c>
      <c r="K60" s="29">
        <f t="shared" si="5"/>
        <v>-337.64999999999986</v>
      </c>
      <c r="L60" s="12">
        <f t="shared" si="6"/>
        <v>-0.19840873433267317</v>
      </c>
      <c r="M60" s="204"/>
      <c r="N60" s="4"/>
    </row>
    <row r="61" spans="6:14" ht="15" customHeight="1" x14ac:dyDescent="0.25">
      <c r="F61" s="180" t="s">
        <v>294</v>
      </c>
      <c r="G61" s="185">
        <v>60.924999999999997</v>
      </c>
      <c r="H61" s="3">
        <v>751.41</v>
      </c>
      <c r="I61" s="181">
        <v>44.58</v>
      </c>
      <c r="J61" s="3">
        <v>549.82000000000005</v>
      </c>
      <c r="K61" s="29">
        <f t="shared" si="5"/>
        <v>-201.58999999999992</v>
      </c>
      <c r="L61" s="12">
        <f t="shared" si="6"/>
        <v>-0.26828229595028003</v>
      </c>
      <c r="M61" s="204"/>
      <c r="N61" s="4"/>
    </row>
    <row r="62" spans="6:14" x14ac:dyDescent="0.25">
      <c r="F62" s="180" t="s">
        <v>295</v>
      </c>
      <c r="G62" s="181">
        <v>49.892000000000003</v>
      </c>
      <c r="H62" s="24">
        <v>261.93</v>
      </c>
      <c r="I62" s="183">
        <v>20.605</v>
      </c>
      <c r="J62" s="3">
        <v>108.18</v>
      </c>
      <c r="K62" s="29">
        <f t="shared" si="5"/>
        <v>-153.75</v>
      </c>
      <c r="L62" s="12">
        <f t="shared" si="6"/>
        <v>-0.58698889016149347</v>
      </c>
      <c r="M62" s="204"/>
      <c r="N62" s="4"/>
    </row>
    <row r="63" spans="6:14" x14ac:dyDescent="0.25">
      <c r="F63" s="180" t="s">
        <v>266</v>
      </c>
      <c r="G63" s="181">
        <v>80.864999999999995</v>
      </c>
      <c r="H63" s="24">
        <v>274.94</v>
      </c>
      <c r="I63" s="183">
        <v>40.539000000000001</v>
      </c>
      <c r="J63" s="3">
        <v>137.83000000000001</v>
      </c>
      <c r="K63" s="29">
        <f t="shared" si="5"/>
        <v>-137.10999999999999</v>
      </c>
      <c r="L63" s="12">
        <f t="shared" si="6"/>
        <v>-0.49869062340874365</v>
      </c>
      <c r="M63" s="204"/>
      <c r="N63" s="4"/>
    </row>
    <row r="64" spans="6:14" ht="15.75" thickBot="1" x14ac:dyDescent="0.3">
      <c r="F64" s="186" t="s">
        <v>296</v>
      </c>
      <c r="G64" s="187">
        <v>87.108999999999995</v>
      </c>
      <c r="H64" s="188">
        <v>313.58999999999997</v>
      </c>
      <c r="I64" s="189">
        <v>55.194000000000003</v>
      </c>
      <c r="J64" s="190">
        <v>198.7</v>
      </c>
      <c r="K64" s="191">
        <f t="shared" si="5"/>
        <v>-114.88999999999999</v>
      </c>
      <c r="L64" s="199">
        <f t="shared" si="6"/>
        <v>-0.36637010108740709</v>
      </c>
      <c r="M64" s="204"/>
      <c r="N64" s="4"/>
    </row>
    <row r="65" spans="6:14" ht="15.75" thickBot="1" x14ac:dyDescent="0.3">
      <c r="F65" s="248" t="s">
        <v>237</v>
      </c>
      <c r="G65" s="249"/>
      <c r="H65" s="249"/>
      <c r="I65" s="249"/>
      <c r="J65" s="249"/>
      <c r="K65" s="249"/>
      <c r="L65" s="249"/>
      <c r="M65" s="204"/>
      <c r="N65" s="4"/>
    </row>
    <row r="66" spans="6:14" x14ac:dyDescent="0.25">
      <c r="F66" s="178" t="s">
        <v>223</v>
      </c>
      <c r="G66" s="18" t="s">
        <v>224</v>
      </c>
      <c r="H66" s="19" t="s">
        <v>225</v>
      </c>
      <c r="I66" s="18" t="s">
        <v>224</v>
      </c>
      <c r="J66" s="20" t="s">
        <v>225</v>
      </c>
      <c r="K66" s="18" t="s">
        <v>226</v>
      </c>
      <c r="L66" s="18" t="s">
        <v>227</v>
      </c>
      <c r="M66" s="204"/>
      <c r="N66" s="4"/>
    </row>
    <row r="67" spans="6:14" x14ac:dyDescent="0.25">
      <c r="F67" s="180" t="s">
        <v>261</v>
      </c>
      <c r="G67" s="181">
        <v>74.497</v>
      </c>
      <c r="H67" s="3">
        <v>294.26</v>
      </c>
      <c r="I67" s="181">
        <v>147.678</v>
      </c>
      <c r="J67" s="3">
        <v>583.33000000000004</v>
      </c>
      <c r="K67" s="29">
        <f>J67-H67</f>
        <v>289.07000000000005</v>
      </c>
      <c r="L67" s="12">
        <f>K67/H67</f>
        <v>0.98236253653231853</v>
      </c>
      <c r="M67" s="204"/>
      <c r="N67" s="4"/>
    </row>
    <row r="68" spans="6:14" x14ac:dyDescent="0.25">
      <c r="F68" s="180" t="s">
        <v>297</v>
      </c>
      <c r="G68" s="181">
        <v>-30</v>
      </c>
      <c r="H68" s="24">
        <v>-105</v>
      </c>
      <c r="I68" s="183">
        <v>33</v>
      </c>
      <c r="J68" s="3">
        <v>115.5</v>
      </c>
      <c r="K68" s="29">
        <f t="shared" ref="K68:K76" si="7">J68-H68</f>
        <v>220.5</v>
      </c>
      <c r="L68" s="12">
        <f t="shared" ref="L68:L76" si="8">K68/H68</f>
        <v>-2.1</v>
      </c>
      <c r="M68" s="205"/>
    </row>
    <row r="69" spans="6:14" x14ac:dyDescent="0.25">
      <c r="F69" s="180" t="s">
        <v>262</v>
      </c>
      <c r="G69" s="181">
        <v>4.8760000000000003</v>
      </c>
      <c r="H69" s="24">
        <v>73.14</v>
      </c>
      <c r="I69" s="183">
        <v>16.436</v>
      </c>
      <c r="J69" s="3">
        <v>246.54</v>
      </c>
      <c r="K69" s="29">
        <f t="shared" si="7"/>
        <v>173.39999999999998</v>
      </c>
      <c r="L69" s="12">
        <f t="shared" si="8"/>
        <v>2.3707957342083672</v>
      </c>
      <c r="M69" s="205"/>
    </row>
    <row r="70" spans="6:14" x14ac:dyDescent="0.25">
      <c r="F70" s="180" t="s">
        <v>298</v>
      </c>
      <c r="G70" s="181">
        <v>-5</v>
      </c>
      <c r="H70" s="24">
        <v>-10</v>
      </c>
      <c r="I70" s="183">
        <v>74</v>
      </c>
      <c r="J70" s="3">
        <v>148</v>
      </c>
      <c r="K70" s="29">
        <f t="shared" si="7"/>
        <v>158</v>
      </c>
      <c r="L70" s="12">
        <f t="shared" si="8"/>
        <v>-15.8</v>
      </c>
      <c r="M70" s="205"/>
    </row>
    <row r="71" spans="6:14" x14ac:dyDescent="0.25">
      <c r="F71" s="180" t="s">
        <v>299</v>
      </c>
      <c r="G71" s="181">
        <v>154</v>
      </c>
      <c r="H71" s="24">
        <v>1224.3</v>
      </c>
      <c r="I71" s="183">
        <v>169</v>
      </c>
      <c r="J71" s="3">
        <v>1343.55</v>
      </c>
      <c r="K71" s="29">
        <f t="shared" si="7"/>
        <v>119.25</v>
      </c>
      <c r="L71" s="12">
        <f t="shared" si="8"/>
        <v>9.7402597402597407E-2</v>
      </c>
      <c r="M71" s="205"/>
    </row>
    <row r="72" spans="6:14" x14ac:dyDescent="0.25">
      <c r="F72" s="180" t="s">
        <v>264</v>
      </c>
      <c r="G72" s="181">
        <v>5.984</v>
      </c>
      <c r="H72" s="184">
        <v>49.15</v>
      </c>
      <c r="I72" s="183">
        <v>18.41</v>
      </c>
      <c r="J72" s="3">
        <v>151.22999999999999</v>
      </c>
      <c r="K72" s="29">
        <f t="shared" si="7"/>
        <v>102.07999999999998</v>
      </c>
      <c r="L72" s="12">
        <f t="shared" si="8"/>
        <v>2.0769074262461849</v>
      </c>
      <c r="M72" s="205"/>
    </row>
    <row r="73" spans="6:14" x14ac:dyDescent="0.25">
      <c r="F73" s="180" t="s">
        <v>267</v>
      </c>
      <c r="G73" s="185">
        <v>-26</v>
      </c>
      <c r="H73" s="3">
        <v>-78</v>
      </c>
      <c r="I73" s="181">
        <v>4</v>
      </c>
      <c r="J73" s="3">
        <v>12</v>
      </c>
      <c r="K73" s="29">
        <f t="shared" si="7"/>
        <v>90</v>
      </c>
      <c r="L73" s="12">
        <f t="shared" si="8"/>
        <v>-1.1538461538461537</v>
      </c>
      <c r="M73" s="205"/>
    </row>
    <row r="74" spans="6:14" x14ac:dyDescent="0.25">
      <c r="F74" s="180" t="s">
        <v>300</v>
      </c>
      <c r="G74" s="181">
        <v>-6.9020000000000001</v>
      </c>
      <c r="H74" s="24">
        <v>-82.82</v>
      </c>
      <c r="I74" s="183">
        <v>0</v>
      </c>
      <c r="J74" s="3">
        <v>0</v>
      </c>
      <c r="K74" s="29">
        <f t="shared" si="7"/>
        <v>82.82</v>
      </c>
      <c r="L74" s="12">
        <f t="shared" si="8"/>
        <v>-1</v>
      </c>
      <c r="M74" s="205"/>
    </row>
    <row r="75" spans="6:14" x14ac:dyDescent="0.25">
      <c r="F75" s="180" t="s">
        <v>263</v>
      </c>
      <c r="G75" s="181">
        <v>-11</v>
      </c>
      <c r="H75" s="24">
        <v>-33</v>
      </c>
      <c r="I75" s="183">
        <v>15</v>
      </c>
      <c r="J75" s="3">
        <v>45</v>
      </c>
      <c r="K75" s="29">
        <f t="shared" si="7"/>
        <v>78</v>
      </c>
      <c r="L75" s="12">
        <f t="shared" si="8"/>
        <v>-2.3636363636363638</v>
      </c>
      <c r="M75" s="205"/>
    </row>
    <row r="76" spans="6:14" ht="15.75" thickBot="1" x14ac:dyDescent="0.3">
      <c r="F76" s="186" t="s">
        <v>301</v>
      </c>
      <c r="G76" s="187">
        <v>15</v>
      </c>
      <c r="H76" s="188">
        <v>270</v>
      </c>
      <c r="I76" s="189">
        <v>19</v>
      </c>
      <c r="J76" s="190">
        <v>342</v>
      </c>
      <c r="K76" s="191">
        <f t="shared" si="7"/>
        <v>72</v>
      </c>
      <c r="L76" s="199">
        <f t="shared" si="8"/>
        <v>0.26666666666666666</v>
      </c>
      <c r="M76" s="205"/>
    </row>
    <row r="77" spans="6:14" ht="15.75" thickBot="1" x14ac:dyDescent="0.3">
      <c r="F77" s="248" t="s">
        <v>246</v>
      </c>
      <c r="G77" s="249"/>
      <c r="H77" s="249"/>
      <c r="I77" s="249"/>
      <c r="J77" s="249"/>
      <c r="K77" s="249"/>
      <c r="L77" s="250"/>
      <c r="M77" s="206"/>
    </row>
    <row r="78" spans="6:14" x14ac:dyDescent="0.25">
      <c r="F78" s="178" t="s">
        <v>223</v>
      </c>
      <c r="G78" s="18" t="s">
        <v>224</v>
      </c>
      <c r="H78" s="19" t="s">
        <v>257</v>
      </c>
      <c r="I78" s="18" t="s">
        <v>255</v>
      </c>
      <c r="J78" s="18" t="s">
        <v>256</v>
      </c>
      <c r="K78" s="18" t="s">
        <v>278</v>
      </c>
      <c r="L78" s="179" t="s">
        <v>279</v>
      </c>
      <c r="M78" s="201"/>
      <c r="N78" s="65"/>
    </row>
    <row r="79" spans="6:14" ht="15" customHeight="1" x14ac:dyDescent="0.25">
      <c r="F79" s="180" t="s">
        <v>269</v>
      </c>
      <c r="G79" s="181">
        <v>114.23400000000001</v>
      </c>
      <c r="H79" s="3">
        <v>642.19000000000005</v>
      </c>
      <c r="I79" s="176">
        <v>6595.22</v>
      </c>
      <c r="J79" s="195">
        <f>H79/I79</f>
        <v>9.7372036111001606E-2</v>
      </c>
      <c r="K79" s="197">
        <v>876.76099999999997</v>
      </c>
      <c r="L79" s="182">
        <f>G79/K79</f>
        <v>0.13029092306797407</v>
      </c>
      <c r="M79" s="202"/>
      <c r="N79" s="18"/>
    </row>
    <row r="80" spans="6:14" ht="15" customHeight="1" x14ac:dyDescent="0.25">
      <c r="F80" s="180" t="s">
        <v>273</v>
      </c>
      <c r="G80" s="181">
        <v>183.06599999999997</v>
      </c>
      <c r="H80" s="24">
        <v>471.67</v>
      </c>
      <c r="I80" s="193">
        <v>4196.79</v>
      </c>
      <c r="J80" s="195">
        <f t="shared" ref="J80:J88" si="9">H80/I80</f>
        <v>0.11238827770748597</v>
      </c>
      <c r="K80" s="197">
        <v>1141.1179999999999</v>
      </c>
      <c r="L80" s="182">
        <f t="shared" ref="L80:L88" si="10">G80/K80</f>
        <v>0.16042687960403743</v>
      </c>
      <c r="M80" s="203"/>
      <c r="N80" s="4"/>
    </row>
    <row r="81" spans="2:14" ht="15" customHeight="1" x14ac:dyDescent="0.25">
      <c r="F81" s="180" t="s">
        <v>270</v>
      </c>
      <c r="G81" s="181">
        <v>108.05200000000001</v>
      </c>
      <c r="H81" s="24">
        <v>455.95000000000005</v>
      </c>
      <c r="I81" s="193">
        <v>14025.49</v>
      </c>
      <c r="J81" s="195">
        <f t="shared" si="9"/>
        <v>3.2508668146353538E-2</v>
      </c>
      <c r="K81" s="197">
        <v>14025.49</v>
      </c>
      <c r="L81" s="182">
        <f t="shared" si="10"/>
        <v>7.7039732658181646E-3</v>
      </c>
      <c r="M81" s="203"/>
      <c r="N81" s="4"/>
    </row>
    <row r="82" spans="2:14" ht="15" customHeight="1" x14ac:dyDescent="0.25">
      <c r="B82" s="162"/>
      <c r="F82" s="180" t="s">
        <v>275</v>
      </c>
      <c r="G82" s="181">
        <v>30.7</v>
      </c>
      <c r="H82" s="24">
        <v>320.64999999999998</v>
      </c>
      <c r="I82" s="193">
        <v>8558.65</v>
      </c>
      <c r="J82" s="195">
        <f t="shared" si="9"/>
        <v>3.7465020768462316E-2</v>
      </c>
      <c r="K82" s="197">
        <v>550.6</v>
      </c>
      <c r="L82" s="182">
        <f t="shared" si="10"/>
        <v>5.5757355612059571E-2</v>
      </c>
      <c r="M82" s="203"/>
      <c r="N82" s="4"/>
    </row>
    <row r="83" spans="2:14" ht="15" customHeight="1" x14ac:dyDescent="0.25">
      <c r="F83" s="180" t="s">
        <v>271</v>
      </c>
      <c r="G83" s="181">
        <v>30</v>
      </c>
      <c r="H83" s="24">
        <v>305.5</v>
      </c>
      <c r="I83" s="193">
        <v>3336.23</v>
      </c>
      <c r="J83" s="195">
        <f t="shared" si="9"/>
        <v>9.1570425300413941E-2</v>
      </c>
      <c r="K83" s="197">
        <v>197</v>
      </c>
      <c r="L83" s="182">
        <f t="shared" si="10"/>
        <v>0.15228426395939088</v>
      </c>
      <c r="M83" s="203"/>
      <c r="N83" s="4"/>
    </row>
    <row r="84" spans="2:14" x14ac:dyDescent="0.25">
      <c r="F84" s="180" t="s">
        <v>274</v>
      </c>
      <c r="G84" s="181">
        <v>55.358999999999995</v>
      </c>
      <c r="H84" s="184">
        <v>287.36</v>
      </c>
      <c r="I84" s="193">
        <v>2132.29</v>
      </c>
      <c r="J84" s="195">
        <f t="shared" si="9"/>
        <v>0.13476590895234702</v>
      </c>
      <c r="K84" s="197">
        <v>300.85700000000003</v>
      </c>
      <c r="L84" s="182">
        <f t="shared" si="10"/>
        <v>0.18400436087576486</v>
      </c>
      <c r="M84" s="203"/>
      <c r="N84" s="4"/>
    </row>
    <row r="85" spans="2:14" ht="15" customHeight="1" x14ac:dyDescent="0.25">
      <c r="F85" s="180" t="s">
        <v>272</v>
      </c>
      <c r="G85" s="185">
        <v>21.442999999999998</v>
      </c>
      <c r="H85" s="3">
        <v>260</v>
      </c>
      <c r="I85" s="176">
        <v>4305.33</v>
      </c>
      <c r="J85" s="195">
        <f t="shared" si="9"/>
        <v>6.0390260444611682E-2</v>
      </c>
      <c r="K85" s="197">
        <v>231.822</v>
      </c>
      <c r="L85" s="182">
        <f t="shared" si="10"/>
        <v>9.2497692194873637E-2</v>
      </c>
      <c r="M85" s="203"/>
      <c r="N85" s="4"/>
    </row>
    <row r="86" spans="2:14" x14ac:dyDescent="0.25">
      <c r="F86" s="180" t="s">
        <v>302</v>
      </c>
      <c r="G86" s="181">
        <v>46.229399999999998</v>
      </c>
      <c r="H86" s="24">
        <v>213.23999999999998</v>
      </c>
      <c r="I86" s="193">
        <v>5020.4399999999996</v>
      </c>
      <c r="J86" s="195">
        <f t="shared" si="9"/>
        <v>4.2474364796711045E-2</v>
      </c>
      <c r="K86" s="197">
        <v>1147.1120000000001</v>
      </c>
      <c r="L86" s="182">
        <f t="shared" si="10"/>
        <v>4.0300685547705883E-2</v>
      </c>
      <c r="M86" s="203"/>
      <c r="N86" s="4"/>
    </row>
    <row r="87" spans="2:14" ht="15" customHeight="1" x14ac:dyDescent="0.25">
      <c r="F87" s="180" t="s">
        <v>303</v>
      </c>
      <c r="G87" s="181">
        <v>41.870999999999995</v>
      </c>
      <c r="H87" s="24">
        <v>191.75</v>
      </c>
      <c r="I87" s="193">
        <v>760.44</v>
      </c>
      <c r="J87" s="195">
        <f t="shared" si="9"/>
        <v>0.25215664615222766</v>
      </c>
      <c r="K87" s="197">
        <v>109.746</v>
      </c>
      <c r="L87" s="182">
        <f t="shared" si="10"/>
        <v>0.3815264337652397</v>
      </c>
      <c r="M87" s="203"/>
      <c r="N87" s="4"/>
    </row>
    <row r="88" spans="2:14" ht="15" customHeight="1" thickBot="1" x14ac:dyDescent="0.3">
      <c r="F88" s="186" t="s">
        <v>304</v>
      </c>
      <c r="G88" s="187">
        <v>46.422000000000004</v>
      </c>
      <c r="H88" s="188">
        <v>183.16</v>
      </c>
      <c r="I88" s="194">
        <v>6656.1</v>
      </c>
      <c r="J88" s="196">
        <f t="shared" si="9"/>
        <v>2.7517615420441399E-2</v>
      </c>
      <c r="K88" s="198">
        <v>1236.7570000000001</v>
      </c>
      <c r="L88" s="192">
        <f t="shared" si="10"/>
        <v>3.7535263596648334E-2</v>
      </c>
      <c r="M88" s="203"/>
      <c r="N88" s="4"/>
    </row>
    <row r="89" spans="2:14" x14ac:dyDescent="0.25">
      <c r="F89" s="67"/>
      <c r="G89" s="176"/>
      <c r="H89" s="24"/>
      <c r="I89" s="24"/>
      <c r="J89" s="3"/>
      <c r="K89" s="29"/>
      <c r="L89" s="12"/>
      <c r="M89" s="203"/>
      <c r="N89" s="4"/>
    </row>
    <row r="90" spans="2:14" x14ac:dyDescent="0.25">
      <c r="F90" s="67"/>
      <c r="G90" s="176"/>
      <c r="H90" s="24"/>
      <c r="I90" s="24"/>
      <c r="J90" s="3"/>
      <c r="K90" s="29"/>
      <c r="L90" s="12"/>
      <c r="M90" s="203"/>
      <c r="N90" s="4"/>
    </row>
    <row r="91" spans="2:14" ht="15" customHeight="1" x14ac:dyDescent="0.25">
      <c r="F91" s="67"/>
      <c r="G91" s="176"/>
      <c r="H91" s="24"/>
      <c r="I91" s="24"/>
      <c r="J91" s="3"/>
      <c r="K91" s="29"/>
      <c r="L91" s="12"/>
      <c r="M91" s="203"/>
      <c r="N91" s="4"/>
    </row>
    <row r="92" spans="2:14" ht="15" customHeight="1" thickBot="1" x14ac:dyDescent="0.3">
      <c r="F92" s="67"/>
      <c r="G92" s="176"/>
      <c r="H92" s="24"/>
      <c r="I92" s="24"/>
      <c r="J92" s="3"/>
      <c r="K92" s="29"/>
      <c r="L92" s="12"/>
      <c r="M92" s="203"/>
      <c r="N92" s="4"/>
    </row>
    <row r="93" spans="2:14" ht="15" customHeight="1" thickBot="1" x14ac:dyDescent="0.3">
      <c r="F93" s="248" t="s">
        <v>222</v>
      </c>
      <c r="G93" s="249"/>
      <c r="H93" s="249"/>
      <c r="I93" s="249"/>
      <c r="J93" s="249"/>
      <c r="K93" s="249"/>
      <c r="L93" s="250"/>
      <c r="M93" s="203"/>
      <c r="N93" s="4"/>
    </row>
    <row r="94" spans="2:14" ht="15" customHeight="1" x14ac:dyDescent="0.25">
      <c r="F94" s="218" t="s">
        <v>223</v>
      </c>
      <c r="G94" s="219" t="s">
        <v>224</v>
      </c>
      <c r="H94" s="220" t="s">
        <v>225</v>
      </c>
      <c r="I94" s="219" t="s">
        <v>224</v>
      </c>
      <c r="J94" s="221" t="s">
        <v>225</v>
      </c>
      <c r="K94" s="219" t="s">
        <v>226</v>
      </c>
      <c r="L94" s="216" t="s">
        <v>227</v>
      </c>
      <c r="M94" s="203"/>
      <c r="N94" s="4"/>
    </row>
    <row r="95" spans="2:14" x14ac:dyDescent="0.25">
      <c r="F95" s="180" t="s">
        <v>288</v>
      </c>
      <c r="G95" s="181">
        <v>190.38399999999999</v>
      </c>
      <c r="H95" s="3">
        <v>5053.51</v>
      </c>
      <c r="I95" s="181">
        <v>129.01400000000001</v>
      </c>
      <c r="J95" s="3">
        <v>3424.52</v>
      </c>
      <c r="K95" s="29">
        <f>J95-H95</f>
        <v>-1628.9900000000002</v>
      </c>
      <c r="L95" s="182">
        <f>K95/H95</f>
        <v>-0.32234822925056056</v>
      </c>
      <c r="M95" s="203"/>
      <c r="N95" s="4"/>
    </row>
    <row r="96" spans="2:14" x14ac:dyDescent="0.25">
      <c r="F96" s="180" t="s">
        <v>287</v>
      </c>
      <c r="G96" s="181">
        <v>61.802999999999997</v>
      </c>
      <c r="H96" s="24">
        <v>1472.16</v>
      </c>
      <c r="I96" s="183">
        <v>10.33</v>
      </c>
      <c r="J96" s="3">
        <v>246.06</v>
      </c>
      <c r="K96" s="29">
        <f t="shared" ref="K96:K104" si="11">J96-H96</f>
        <v>-1226.1000000000001</v>
      </c>
      <c r="L96" s="182">
        <f t="shared" ref="L96:L104" si="12">K96/H96</f>
        <v>-0.83285784153896325</v>
      </c>
      <c r="M96" s="203"/>
      <c r="N96" s="4"/>
    </row>
    <row r="97" spans="6:14" x14ac:dyDescent="0.25">
      <c r="F97" s="180" t="s">
        <v>326</v>
      </c>
      <c r="G97" s="181">
        <v>47.143000000000001</v>
      </c>
      <c r="H97" s="24">
        <v>1579.29</v>
      </c>
      <c r="I97" s="183">
        <v>30.888999999999999</v>
      </c>
      <c r="J97" s="3">
        <v>1034.78</v>
      </c>
      <c r="K97" s="29">
        <f t="shared" si="11"/>
        <v>-544.51</v>
      </c>
      <c r="L97" s="182">
        <f t="shared" si="12"/>
        <v>-0.34478151574441679</v>
      </c>
      <c r="M97" s="203"/>
      <c r="N97" s="4"/>
    </row>
    <row r="98" spans="6:14" x14ac:dyDescent="0.25">
      <c r="F98" s="180" t="s">
        <v>327</v>
      </c>
      <c r="G98" s="181">
        <v>87.658000000000001</v>
      </c>
      <c r="H98" s="24">
        <v>1489.31</v>
      </c>
      <c r="I98" s="183">
        <v>71.150000000000006</v>
      </c>
      <c r="J98" s="3">
        <v>1208.8399999999999</v>
      </c>
      <c r="K98" s="29">
        <f t="shared" si="11"/>
        <v>-280.47000000000003</v>
      </c>
      <c r="L98" s="182">
        <f t="shared" si="12"/>
        <v>-0.18832210889606599</v>
      </c>
      <c r="M98" s="203"/>
      <c r="N98" s="4"/>
    </row>
    <row r="99" spans="6:14" x14ac:dyDescent="0.25">
      <c r="F99" s="180" t="s">
        <v>328</v>
      </c>
      <c r="G99" s="181">
        <v>2.8919999999999999</v>
      </c>
      <c r="H99" s="24">
        <v>198.11</v>
      </c>
      <c r="I99" s="183">
        <v>0</v>
      </c>
      <c r="J99" s="3">
        <v>0</v>
      </c>
      <c r="K99" s="29">
        <f t="shared" si="11"/>
        <v>-198.11</v>
      </c>
      <c r="L99" s="182">
        <f t="shared" si="12"/>
        <v>-1</v>
      </c>
      <c r="M99" s="203"/>
      <c r="N99" s="4"/>
    </row>
    <row r="100" spans="6:14" x14ac:dyDescent="0.25">
      <c r="F100" s="180" t="s">
        <v>329</v>
      </c>
      <c r="G100" s="181">
        <v>4.3159999999999998</v>
      </c>
      <c r="H100" s="184">
        <v>207.18</v>
      </c>
      <c r="I100" s="183">
        <v>0.25800000000000001</v>
      </c>
      <c r="J100" s="3">
        <v>12.38</v>
      </c>
      <c r="K100" s="29">
        <f t="shared" si="11"/>
        <v>-194.8</v>
      </c>
      <c r="L100" s="182">
        <f t="shared" si="12"/>
        <v>-0.94024519741287771</v>
      </c>
      <c r="M100" s="203"/>
      <c r="N100" s="4"/>
    </row>
    <row r="101" spans="6:14" x14ac:dyDescent="0.25">
      <c r="F101" s="180" t="s">
        <v>330</v>
      </c>
      <c r="G101" s="185">
        <v>18.928999999999998</v>
      </c>
      <c r="H101" s="3">
        <v>316.02999999999997</v>
      </c>
      <c r="I101" s="181">
        <v>11.276999999999999</v>
      </c>
      <c r="J101" s="3">
        <v>188.28</v>
      </c>
      <c r="K101" s="29">
        <f t="shared" si="11"/>
        <v>-127.74999999999997</v>
      </c>
      <c r="L101" s="182">
        <f t="shared" si="12"/>
        <v>-0.40423377527449922</v>
      </c>
      <c r="M101" s="206"/>
    </row>
    <row r="102" spans="6:14" x14ac:dyDescent="0.25">
      <c r="F102" s="180" t="s">
        <v>331</v>
      </c>
      <c r="G102" s="181">
        <v>28.22</v>
      </c>
      <c r="H102" s="24">
        <v>385.1</v>
      </c>
      <c r="I102" s="183">
        <v>21</v>
      </c>
      <c r="J102" s="3">
        <v>286.57</v>
      </c>
      <c r="K102" s="29">
        <f t="shared" si="11"/>
        <v>-98.53000000000003</v>
      </c>
      <c r="L102" s="182">
        <f t="shared" si="12"/>
        <v>-0.25585562191638539</v>
      </c>
      <c r="M102" s="206"/>
    </row>
    <row r="103" spans="6:14" x14ac:dyDescent="0.25">
      <c r="F103" s="180" t="s">
        <v>332</v>
      </c>
      <c r="G103" s="181">
        <v>1032.644</v>
      </c>
      <c r="H103" s="24">
        <v>18906.580000000002</v>
      </c>
      <c r="I103" s="183">
        <v>1027.682</v>
      </c>
      <c r="J103" s="3">
        <v>18815.73</v>
      </c>
      <c r="K103" s="29">
        <f t="shared" si="11"/>
        <v>-90.850000000002183</v>
      </c>
      <c r="L103" s="182">
        <f t="shared" si="12"/>
        <v>-4.8052053835226771E-3</v>
      </c>
      <c r="M103" s="206"/>
    </row>
    <row r="104" spans="6:14" ht="15.75" thickBot="1" x14ac:dyDescent="0.3">
      <c r="F104" s="186" t="s">
        <v>333</v>
      </c>
      <c r="G104" s="187">
        <v>1.8720000000000001</v>
      </c>
      <c r="H104" s="188">
        <v>67.39</v>
      </c>
      <c r="I104" s="189">
        <v>0</v>
      </c>
      <c r="J104" s="190">
        <v>0</v>
      </c>
      <c r="K104" s="191">
        <f t="shared" si="11"/>
        <v>-67.39</v>
      </c>
      <c r="L104" s="192">
        <f t="shared" si="12"/>
        <v>-1</v>
      </c>
      <c r="M104" s="206"/>
    </row>
    <row r="105" spans="6:14" ht="15.75" thickBot="1" x14ac:dyDescent="0.3">
      <c r="F105" s="248" t="s">
        <v>237</v>
      </c>
      <c r="G105" s="249"/>
      <c r="H105" s="249"/>
      <c r="I105" s="249"/>
      <c r="J105" s="249"/>
      <c r="K105" s="249"/>
      <c r="L105" s="250"/>
      <c r="M105" s="206"/>
    </row>
    <row r="106" spans="6:14" x14ac:dyDescent="0.25">
      <c r="F106" s="178" t="s">
        <v>223</v>
      </c>
      <c r="G106" s="18" t="s">
        <v>224</v>
      </c>
      <c r="H106" s="19" t="s">
        <v>225</v>
      </c>
      <c r="I106" s="18" t="s">
        <v>224</v>
      </c>
      <c r="J106" s="20" t="s">
        <v>225</v>
      </c>
      <c r="K106" s="18" t="s">
        <v>226</v>
      </c>
      <c r="L106" s="179" t="s">
        <v>227</v>
      </c>
      <c r="M106" s="206"/>
    </row>
    <row r="107" spans="6:14" x14ac:dyDescent="0.25">
      <c r="F107" s="180" t="s">
        <v>280</v>
      </c>
      <c r="G107" s="181">
        <v>5.6280000000000001</v>
      </c>
      <c r="H107" s="3">
        <v>133.88999999999999</v>
      </c>
      <c r="I107" s="181">
        <v>54.417999999999999</v>
      </c>
      <c r="J107" s="3">
        <v>1294.5999999999999</v>
      </c>
      <c r="K107" s="29">
        <f>J107-H107</f>
        <v>1160.71</v>
      </c>
      <c r="L107" s="182">
        <f>K107/H107</f>
        <v>8.6691313765031008</v>
      </c>
      <c r="M107" s="206"/>
    </row>
    <row r="108" spans="6:14" x14ac:dyDescent="0.25">
      <c r="F108" s="180" t="s">
        <v>286</v>
      </c>
      <c r="G108" s="181">
        <v>55.545999999999999</v>
      </c>
      <c r="H108" s="24">
        <v>1749.7</v>
      </c>
      <c r="I108" s="183">
        <v>88.638000000000005</v>
      </c>
      <c r="J108" s="3">
        <v>2792.1</v>
      </c>
      <c r="K108" s="29">
        <f t="shared" ref="K108:K116" si="13">J108-H108</f>
        <v>1042.3999999999999</v>
      </c>
      <c r="L108" s="182">
        <f t="shared" ref="L108:L116" si="14">K108/H108</f>
        <v>0.59575927301823162</v>
      </c>
      <c r="M108" s="206"/>
    </row>
    <row r="109" spans="6:14" x14ac:dyDescent="0.25">
      <c r="F109" s="180" t="s">
        <v>281</v>
      </c>
      <c r="G109" s="181">
        <v>41.305999999999997</v>
      </c>
      <c r="H109" s="24">
        <v>864.53</v>
      </c>
      <c r="I109" s="183">
        <v>84.242999999999995</v>
      </c>
      <c r="J109" s="3">
        <v>1763.21</v>
      </c>
      <c r="K109" s="29">
        <f t="shared" si="13"/>
        <v>898.68000000000006</v>
      </c>
      <c r="L109" s="182">
        <f t="shared" si="14"/>
        <v>1.03950123188322</v>
      </c>
      <c r="M109" s="206"/>
    </row>
    <row r="110" spans="6:14" x14ac:dyDescent="0.25">
      <c r="F110" s="180" t="s">
        <v>282</v>
      </c>
      <c r="G110" s="181">
        <v>50.892000000000003</v>
      </c>
      <c r="H110" s="24">
        <v>1344.06</v>
      </c>
      <c r="I110" s="183">
        <v>68.459999999999994</v>
      </c>
      <c r="J110" s="3">
        <v>1808.04</v>
      </c>
      <c r="K110" s="29">
        <f t="shared" si="13"/>
        <v>463.98</v>
      </c>
      <c r="L110" s="182">
        <f t="shared" si="14"/>
        <v>0.34520780322307043</v>
      </c>
      <c r="M110" s="201"/>
      <c r="N110" s="65"/>
    </row>
    <row r="111" spans="6:14" ht="15" customHeight="1" x14ac:dyDescent="0.25">
      <c r="F111" s="180" t="s">
        <v>334</v>
      </c>
      <c r="G111" s="181">
        <v>31.312999999999999</v>
      </c>
      <c r="H111" s="24">
        <v>1141.99</v>
      </c>
      <c r="I111" s="183">
        <v>41.985999999999997</v>
      </c>
      <c r="J111" s="3">
        <v>1531.23</v>
      </c>
      <c r="K111" s="29">
        <f t="shared" si="13"/>
        <v>389.24</v>
      </c>
      <c r="L111" s="182">
        <f t="shared" si="14"/>
        <v>0.3408436150929518</v>
      </c>
      <c r="M111" s="202"/>
      <c r="N111" s="18"/>
    </row>
    <row r="112" spans="6:14" ht="15" customHeight="1" x14ac:dyDescent="0.25">
      <c r="F112" s="180" t="s">
        <v>283</v>
      </c>
      <c r="G112" s="181">
        <v>18.295999999999999</v>
      </c>
      <c r="H112" s="184">
        <v>583.64</v>
      </c>
      <c r="I112" s="183">
        <v>28.856000000000002</v>
      </c>
      <c r="J112" s="3">
        <v>920.51</v>
      </c>
      <c r="K112" s="29">
        <f t="shared" si="13"/>
        <v>336.87</v>
      </c>
      <c r="L112" s="182">
        <f t="shared" si="14"/>
        <v>0.57718799259817699</v>
      </c>
      <c r="M112" s="203"/>
      <c r="N112" s="4"/>
    </row>
    <row r="113" spans="6:14" ht="15" customHeight="1" x14ac:dyDescent="0.25">
      <c r="F113" s="180" t="s">
        <v>290</v>
      </c>
      <c r="G113" s="185">
        <v>-7</v>
      </c>
      <c r="H113" s="3">
        <v>-57.54</v>
      </c>
      <c r="I113" s="181">
        <v>18</v>
      </c>
      <c r="J113" s="3">
        <v>147.94999999999999</v>
      </c>
      <c r="K113" s="29">
        <f t="shared" si="13"/>
        <v>205.48999999999998</v>
      </c>
      <c r="L113" s="182">
        <f t="shared" si="14"/>
        <v>-3.5712547792839762</v>
      </c>
      <c r="M113" s="203"/>
      <c r="N113" s="4"/>
    </row>
    <row r="114" spans="6:14" ht="15" customHeight="1" x14ac:dyDescent="0.25">
      <c r="F114" s="180" t="s">
        <v>284</v>
      </c>
      <c r="G114" s="181">
        <v>67.451999999999998</v>
      </c>
      <c r="H114" s="24">
        <v>5484.3</v>
      </c>
      <c r="I114" s="183">
        <v>69.959999999999994</v>
      </c>
      <c r="J114" s="3">
        <v>5688.22</v>
      </c>
      <c r="K114" s="29">
        <f t="shared" si="13"/>
        <v>203.92000000000007</v>
      </c>
      <c r="L114" s="182">
        <f t="shared" si="14"/>
        <v>3.7182502780664817E-2</v>
      </c>
      <c r="M114" s="203"/>
      <c r="N114" s="4"/>
    </row>
    <row r="115" spans="6:14" ht="15" customHeight="1" x14ac:dyDescent="0.25">
      <c r="F115" s="180" t="s">
        <v>289</v>
      </c>
      <c r="G115" s="181">
        <v>262.09100000000001</v>
      </c>
      <c r="H115" s="24">
        <v>9146.98</v>
      </c>
      <c r="I115" s="183">
        <v>267.745</v>
      </c>
      <c r="J115" s="3">
        <v>9344.2999999999993</v>
      </c>
      <c r="K115" s="29">
        <f t="shared" si="13"/>
        <v>197.31999999999971</v>
      </c>
      <c r="L115" s="182">
        <f t="shared" si="14"/>
        <v>2.1572147309822445E-2</v>
      </c>
      <c r="M115" s="203"/>
      <c r="N115" s="4"/>
    </row>
    <row r="116" spans="6:14" ht="15.75" thickBot="1" x14ac:dyDescent="0.3">
      <c r="F116" s="186" t="s">
        <v>285</v>
      </c>
      <c r="G116" s="187">
        <v>2.4980000000000002</v>
      </c>
      <c r="H116" s="188">
        <v>116.88</v>
      </c>
      <c r="I116" s="189">
        <v>6.6280000000000001</v>
      </c>
      <c r="J116" s="190">
        <v>310.13</v>
      </c>
      <c r="K116" s="191">
        <f t="shared" si="13"/>
        <v>193.25</v>
      </c>
      <c r="L116" s="192">
        <f t="shared" si="14"/>
        <v>1.6534052019164955</v>
      </c>
      <c r="M116" s="203"/>
      <c r="N116" s="4"/>
    </row>
    <row r="117" spans="6:14" ht="15" customHeight="1" thickBot="1" x14ac:dyDescent="0.3">
      <c r="F117" s="248" t="s">
        <v>246</v>
      </c>
      <c r="G117" s="249"/>
      <c r="H117" s="249"/>
      <c r="I117" s="249"/>
      <c r="J117" s="249"/>
      <c r="K117" s="249"/>
      <c r="L117" s="250"/>
      <c r="M117" s="203"/>
      <c r="N117" s="4"/>
    </row>
    <row r="118" spans="6:14" ht="24.75" x14ac:dyDescent="0.25">
      <c r="F118" s="178" t="s">
        <v>223</v>
      </c>
      <c r="G118" s="18" t="s">
        <v>325</v>
      </c>
      <c r="H118" s="19" t="s">
        <v>255</v>
      </c>
      <c r="I118" s="18" t="s">
        <v>256</v>
      </c>
      <c r="J118" s="18"/>
      <c r="K118" s="18"/>
      <c r="L118" s="179"/>
      <c r="M118" s="203"/>
      <c r="N118" s="4"/>
    </row>
    <row r="119" spans="6:14" ht="15" customHeight="1" x14ac:dyDescent="0.25">
      <c r="F119" s="180" t="s">
        <v>315</v>
      </c>
      <c r="G119" s="176">
        <v>442.70000000000005</v>
      </c>
      <c r="H119" s="3">
        <v>1540.63</v>
      </c>
      <c r="I119" s="208">
        <f>IFERROR(G119/H119,0)</f>
        <v>0.28734998020290403</v>
      </c>
      <c r="J119" s="195"/>
      <c r="K119" s="29"/>
      <c r="L119" s="182"/>
      <c r="M119" s="203"/>
      <c r="N119" s="4"/>
    </row>
    <row r="120" spans="6:14" ht="15" customHeight="1" x14ac:dyDescent="0.25">
      <c r="F120" s="180" t="s">
        <v>316</v>
      </c>
      <c r="G120" s="176">
        <v>373.44</v>
      </c>
      <c r="H120" s="24">
        <v>8734.2099999999991</v>
      </c>
      <c r="I120" s="208">
        <f t="shared" ref="I120:I128" si="15">IFERROR(G120/H120,0)</f>
        <v>4.2756013423080053E-2</v>
      </c>
      <c r="J120" s="195"/>
      <c r="K120" s="29"/>
      <c r="L120" s="182"/>
      <c r="M120" s="203"/>
      <c r="N120" s="4"/>
    </row>
    <row r="121" spans="6:14" x14ac:dyDescent="0.25">
      <c r="F121" s="180" t="s">
        <v>317</v>
      </c>
      <c r="G121" s="176">
        <v>275.76</v>
      </c>
      <c r="H121" s="24">
        <v>2057.4699999999998</v>
      </c>
      <c r="I121" s="208">
        <f t="shared" si="15"/>
        <v>0.13402868571595211</v>
      </c>
      <c r="J121" s="195"/>
      <c r="K121" s="29"/>
      <c r="L121" s="182"/>
      <c r="M121" s="203"/>
      <c r="N121" s="4"/>
    </row>
    <row r="122" spans="6:14" x14ac:dyDescent="0.25">
      <c r="F122" s="180" t="s">
        <v>318</v>
      </c>
      <c r="G122" s="176">
        <v>236.66</v>
      </c>
      <c r="H122" s="24">
        <v>11675.98</v>
      </c>
      <c r="I122" s="208">
        <f t="shared" si="15"/>
        <v>2.0268962433988409E-2</v>
      </c>
      <c r="J122" s="195"/>
      <c r="K122" s="29"/>
      <c r="L122" s="182"/>
      <c r="M122" s="203"/>
      <c r="N122" s="4"/>
    </row>
    <row r="123" spans="6:14" ht="15" customHeight="1" x14ac:dyDescent="0.25">
      <c r="F123" s="180" t="s">
        <v>319</v>
      </c>
      <c r="G123" s="176">
        <v>137.85</v>
      </c>
      <c r="H123" s="24">
        <v>1430.96</v>
      </c>
      <c r="I123" s="208">
        <f t="shared" si="15"/>
        <v>9.6333929669592436E-2</v>
      </c>
      <c r="J123" s="195"/>
      <c r="K123" s="29"/>
      <c r="L123" s="182"/>
      <c r="M123" s="203"/>
      <c r="N123" s="4"/>
    </row>
    <row r="124" spans="6:14" ht="15" customHeight="1" x14ac:dyDescent="0.25">
      <c r="F124" s="180" t="s">
        <v>320</v>
      </c>
      <c r="G124" s="176">
        <v>137.82</v>
      </c>
      <c r="H124" s="184">
        <v>0</v>
      </c>
      <c r="I124" s="208">
        <f t="shared" si="15"/>
        <v>0</v>
      </c>
      <c r="J124" s="195"/>
      <c r="K124" s="29"/>
      <c r="L124" s="182"/>
      <c r="M124" s="203"/>
      <c r="N124" s="4"/>
    </row>
    <row r="125" spans="6:14" ht="15" customHeight="1" x14ac:dyDescent="0.25">
      <c r="F125" s="180" t="s">
        <v>321</v>
      </c>
      <c r="G125" s="203">
        <v>132.09</v>
      </c>
      <c r="H125" s="3">
        <v>3928.04</v>
      </c>
      <c r="I125" s="208">
        <f t="shared" si="15"/>
        <v>3.362745796885979E-2</v>
      </c>
      <c r="J125" s="195"/>
      <c r="K125" s="29"/>
      <c r="L125" s="182"/>
      <c r="M125" s="203"/>
      <c r="N125" s="4"/>
    </row>
    <row r="126" spans="6:14" ht="15" customHeight="1" x14ac:dyDescent="0.25">
      <c r="F126" s="180" t="s">
        <v>322</v>
      </c>
      <c r="G126" s="176">
        <v>106.94</v>
      </c>
      <c r="H126" s="24">
        <v>7171.16</v>
      </c>
      <c r="I126" s="208">
        <f t="shared" si="15"/>
        <v>1.4912510667730186E-2</v>
      </c>
      <c r="J126" s="195"/>
      <c r="K126" s="29"/>
      <c r="L126" s="182"/>
      <c r="M126" s="203"/>
      <c r="N126" s="4"/>
    </row>
    <row r="127" spans="6:14" x14ac:dyDescent="0.25">
      <c r="F127" s="180" t="s">
        <v>323</v>
      </c>
      <c r="G127" s="176">
        <v>104.99</v>
      </c>
      <c r="H127" s="24">
        <v>38.58</v>
      </c>
      <c r="I127" s="208">
        <f t="shared" si="15"/>
        <v>2.7213582166925869</v>
      </c>
      <c r="J127" s="195"/>
      <c r="K127" s="29"/>
      <c r="L127" s="182"/>
      <c r="M127" s="203"/>
      <c r="N127" s="4"/>
    </row>
    <row r="128" spans="6:14" ht="15.75" thickBot="1" x14ac:dyDescent="0.3">
      <c r="F128" s="186" t="s">
        <v>324</v>
      </c>
      <c r="G128" s="207">
        <v>100.52000000000001</v>
      </c>
      <c r="H128" s="188">
        <v>2480.13</v>
      </c>
      <c r="I128" s="209">
        <f t="shared" si="15"/>
        <v>4.0530133501066476E-2</v>
      </c>
      <c r="J128" s="196"/>
      <c r="K128" s="191"/>
      <c r="L128" s="192"/>
      <c r="M128" s="203"/>
      <c r="N128" s="4"/>
    </row>
    <row r="129" spans="6:14" x14ac:dyDescent="0.25">
      <c r="F129" s="67"/>
      <c r="G129" s="176"/>
      <c r="H129" s="24"/>
      <c r="I129" s="24"/>
      <c r="J129" s="3"/>
      <c r="K129" s="29"/>
      <c r="L129" s="12"/>
      <c r="M129" s="203"/>
      <c r="N129" s="4"/>
    </row>
    <row r="130" spans="6:14" x14ac:dyDescent="0.25">
      <c r="F130" s="67"/>
      <c r="G130" s="176"/>
      <c r="H130" s="24"/>
      <c r="I130" s="24"/>
      <c r="J130" s="3"/>
      <c r="K130" s="29"/>
      <c r="L130" s="12"/>
      <c r="M130" s="203"/>
      <c r="N130" s="4"/>
    </row>
    <row r="131" spans="6:14" x14ac:dyDescent="0.25">
      <c r="F131" s="67"/>
      <c r="G131" s="176"/>
      <c r="H131" s="24"/>
      <c r="I131" s="24"/>
      <c r="J131" s="3"/>
      <c r="K131" s="29"/>
      <c r="L131" s="12"/>
      <c r="M131" s="203"/>
      <c r="N131" s="4"/>
    </row>
    <row r="132" spans="6:14" ht="15.75" thickBot="1" x14ac:dyDescent="0.3">
      <c r="F132" s="67"/>
      <c r="G132" s="176"/>
      <c r="H132" s="24"/>
      <c r="I132" s="24"/>
      <c r="J132" s="3"/>
      <c r="K132" s="29"/>
      <c r="L132" s="12"/>
      <c r="M132" s="203"/>
      <c r="N132" s="4"/>
    </row>
    <row r="133" spans="6:14" ht="15.75" thickBot="1" x14ac:dyDescent="0.3">
      <c r="F133" s="248" t="s">
        <v>222</v>
      </c>
      <c r="G133" s="249"/>
      <c r="H133" s="249"/>
      <c r="I133" s="249"/>
      <c r="J133" s="249"/>
      <c r="K133" s="249"/>
      <c r="L133" s="250"/>
      <c r="M133" s="206"/>
    </row>
    <row r="134" spans="6:14" x14ac:dyDescent="0.25">
      <c r="F134" s="178" t="s">
        <v>223</v>
      </c>
      <c r="G134" s="18" t="s">
        <v>224</v>
      </c>
      <c r="H134" s="19" t="s">
        <v>225</v>
      </c>
      <c r="I134" s="18" t="s">
        <v>224</v>
      </c>
      <c r="J134" s="20" t="s">
        <v>225</v>
      </c>
      <c r="K134" s="18" t="s">
        <v>226</v>
      </c>
      <c r="L134" s="216" t="s">
        <v>227</v>
      </c>
      <c r="M134" s="206"/>
    </row>
    <row r="135" spans="6:14" x14ac:dyDescent="0.25">
      <c r="F135" s="180" t="s">
        <v>335</v>
      </c>
      <c r="G135" s="181">
        <v>813</v>
      </c>
      <c r="H135" s="3">
        <v>3335.74</v>
      </c>
      <c r="I135" s="181">
        <v>210</v>
      </c>
      <c r="J135" s="3">
        <v>861.63</v>
      </c>
      <c r="K135" s="29">
        <f>J135-H135</f>
        <v>-2474.1099999999997</v>
      </c>
      <c r="L135" s="182">
        <f>K135/H135</f>
        <v>-0.74169749440903665</v>
      </c>
      <c r="M135" s="206"/>
    </row>
    <row r="136" spans="6:14" x14ac:dyDescent="0.25">
      <c r="F136" s="180" t="s">
        <v>336</v>
      </c>
      <c r="G136" s="181">
        <v>118.914</v>
      </c>
      <c r="H136" s="24">
        <v>3870.65</v>
      </c>
      <c r="I136" s="183">
        <v>84</v>
      </c>
      <c r="J136" s="3">
        <v>2734.2</v>
      </c>
      <c r="K136" s="29">
        <f t="shared" ref="K136:K144" si="16">J136-H136</f>
        <v>-1136.4500000000003</v>
      </c>
      <c r="L136" s="182">
        <f t="shared" ref="L136:L144" si="17">K136/H136</f>
        <v>-0.29360701690930469</v>
      </c>
      <c r="M136" s="206"/>
    </row>
    <row r="137" spans="6:14" x14ac:dyDescent="0.25">
      <c r="F137" s="180" t="s">
        <v>337</v>
      </c>
      <c r="G137" s="181">
        <v>382</v>
      </c>
      <c r="H137" s="24">
        <v>1567.35</v>
      </c>
      <c r="I137" s="183">
        <v>160</v>
      </c>
      <c r="J137" s="3">
        <v>656.48</v>
      </c>
      <c r="K137" s="29">
        <f t="shared" si="16"/>
        <v>-910.86999999999989</v>
      </c>
      <c r="L137" s="182">
        <f t="shared" si="17"/>
        <v>-0.58115290139407272</v>
      </c>
      <c r="M137" s="206"/>
    </row>
    <row r="138" spans="6:14" x14ac:dyDescent="0.25">
      <c r="F138" s="180" t="s">
        <v>338</v>
      </c>
      <c r="G138" s="181">
        <v>163</v>
      </c>
      <c r="H138" s="24">
        <v>724</v>
      </c>
      <c r="I138" s="183">
        <v>0</v>
      </c>
      <c r="J138" s="3">
        <v>0</v>
      </c>
      <c r="K138" s="29">
        <f t="shared" si="16"/>
        <v>-724</v>
      </c>
      <c r="L138" s="182">
        <f t="shared" si="17"/>
        <v>-1</v>
      </c>
      <c r="M138" s="206"/>
    </row>
    <row r="139" spans="6:14" x14ac:dyDescent="0.25">
      <c r="F139" s="180" t="s">
        <v>339</v>
      </c>
      <c r="G139" s="181">
        <v>79.2</v>
      </c>
      <c r="H139" s="24">
        <v>546.48</v>
      </c>
      <c r="I139" s="183">
        <v>0</v>
      </c>
      <c r="J139" s="3">
        <v>0</v>
      </c>
      <c r="K139" s="29">
        <f t="shared" si="16"/>
        <v>-546.48</v>
      </c>
      <c r="L139" s="182">
        <f t="shared" si="17"/>
        <v>-1</v>
      </c>
      <c r="M139" s="206"/>
    </row>
    <row r="140" spans="6:14" x14ac:dyDescent="0.25">
      <c r="F140" s="180" t="s">
        <v>340</v>
      </c>
      <c r="G140" s="181">
        <v>446.68799999999999</v>
      </c>
      <c r="H140" s="184">
        <v>3870.95</v>
      </c>
      <c r="I140" s="183">
        <v>386.34800000000001</v>
      </c>
      <c r="J140" s="3">
        <v>3348.05</v>
      </c>
      <c r="K140" s="29">
        <f t="shared" si="16"/>
        <v>-522.89999999999964</v>
      </c>
      <c r="L140" s="182">
        <f t="shared" si="17"/>
        <v>-0.1350831191309626</v>
      </c>
      <c r="M140" s="206"/>
    </row>
    <row r="141" spans="6:14" x14ac:dyDescent="0.25">
      <c r="F141" s="180" t="s">
        <v>341</v>
      </c>
      <c r="G141" s="185">
        <v>63.991999999999997</v>
      </c>
      <c r="H141" s="3">
        <v>648</v>
      </c>
      <c r="I141" s="181">
        <v>31</v>
      </c>
      <c r="J141" s="3">
        <v>313.91000000000003</v>
      </c>
      <c r="K141" s="29">
        <f t="shared" si="16"/>
        <v>-334.09</v>
      </c>
      <c r="L141" s="182">
        <f t="shared" si="17"/>
        <v>-0.51557098765432097</v>
      </c>
      <c r="M141" s="206"/>
    </row>
    <row r="142" spans="6:14" x14ac:dyDescent="0.25">
      <c r="F142" s="180" t="s">
        <v>342</v>
      </c>
      <c r="G142" s="181">
        <v>86.594999999999999</v>
      </c>
      <c r="H142" s="24">
        <v>597.51</v>
      </c>
      <c r="I142" s="183">
        <v>39.6</v>
      </c>
      <c r="J142" s="3">
        <v>273.24</v>
      </c>
      <c r="K142" s="29">
        <f t="shared" si="16"/>
        <v>-324.27</v>
      </c>
      <c r="L142" s="182">
        <f t="shared" si="17"/>
        <v>-0.54270221418888387</v>
      </c>
      <c r="M142" s="206"/>
    </row>
    <row r="143" spans="6:14" x14ac:dyDescent="0.25">
      <c r="F143" s="180" t="s">
        <v>343</v>
      </c>
      <c r="G143" s="181">
        <v>40</v>
      </c>
      <c r="H143" s="24">
        <v>308</v>
      </c>
      <c r="I143" s="183">
        <v>0</v>
      </c>
      <c r="J143" s="3">
        <v>0</v>
      </c>
      <c r="K143" s="29">
        <f t="shared" si="16"/>
        <v>-308</v>
      </c>
      <c r="L143" s="182">
        <f t="shared" si="17"/>
        <v>-1</v>
      </c>
      <c r="M143" s="206"/>
    </row>
    <row r="144" spans="6:14" ht="15.75" thickBot="1" x14ac:dyDescent="0.3">
      <c r="F144" s="186" t="s">
        <v>344</v>
      </c>
      <c r="G144" s="187">
        <v>7.5179999999999998</v>
      </c>
      <c r="H144" s="188">
        <v>218.1</v>
      </c>
      <c r="I144" s="189">
        <v>0</v>
      </c>
      <c r="J144" s="190">
        <v>0</v>
      </c>
      <c r="K144" s="191">
        <f t="shared" si="16"/>
        <v>-218.1</v>
      </c>
      <c r="L144" s="192">
        <f t="shared" si="17"/>
        <v>-1</v>
      </c>
      <c r="M144" s="206"/>
    </row>
    <row r="145" spans="6:13" ht="15.75" thickBot="1" x14ac:dyDescent="0.3">
      <c r="F145" s="248" t="s">
        <v>237</v>
      </c>
      <c r="G145" s="249"/>
      <c r="H145" s="249"/>
      <c r="I145" s="249"/>
      <c r="J145" s="249"/>
      <c r="K145" s="249"/>
      <c r="L145" s="250"/>
    </row>
    <row r="146" spans="6:13" x14ac:dyDescent="0.25">
      <c r="F146" s="178" t="s">
        <v>223</v>
      </c>
      <c r="G146" s="18" t="s">
        <v>224</v>
      </c>
      <c r="H146" s="19" t="s">
        <v>225</v>
      </c>
      <c r="I146" s="18" t="s">
        <v>224</v>
      </c>
      <c r="J146" s="20" t="s">
        <v>225</v>
      </c>
      <c r="K146" s="18" t="s">
        <v>226</v>
      </c>
      <c r="L146" s="216" t="s">
        <v>227</v>
      </c>
      <c r="M146" s="206"/>
    </row>
    <row r="147" spans="6:13" x14ac:dyDescent="0.25">
      <c r="F147" s="180" t="s">
        <v>345</v>
      </c>
      <c r="G147" s="181">
        <v>126.074</v>
      </c>
      <c r="H147" s="3">
        <v>3818.78</v>
      </c>
      <c r="I147" s="181">
        <v>155</v>
      </c>
      <c r="J147" s="3">
        <v>4694.95</v>
      </c>
      <c r="K147" s="29">
        <f>J147-H147</f>
        <v>876.16999999999962</v>
      </c>
      <c r="L147" s="182">
        <f>K147/H147</f>
        <v>0.22943715008458188</v>
      </c>
      <c r="M147" s="206"/>
    </row>
    <row r="148" spans="6:13" x14ac:dyDescent="0.25">
      <c r="F148" s="180" t="s">
        <v>346</v>
      </c>
      <c r="G148" s="181">
        <v>-3.9860000000000002</v>
      </c>
      <c r="H148" s="24">
        <v>-171.2</v>
      </c>
      <c r="I148" s="183">
        <v>0.85199999999999998</v>
      </c>
      <c r="J148" s="3">
        <v>36.590000000000003</v>
      </c>
      <c r="K148" s="29">
        <f t="shared" ref="K148:K156" si="18">J148-H148</f>
        <v>207.79</v>
      </c>
      <c r="L148" s="182">
        <f t="shared" ref="L148:L156" si="19">K148/H148</f>
        <v>-1.2137266355140188</v>
      </c>
      <c r="M148" s="206"/>
    </row>
    <row r="149" spans="6:13" x14ac:dyDescent="0.25">
      <c r="F149" s="180" t="s">
        <v>347</v>
      </c>
      <c r="G149" s="181">
        <v>-3.246</v>
      </c>
      <c r="H149" s="24">
        <v>-125.75</v>
      </c>
      <c r="I149" s="183">
        <v>1.554</v>
      </c>
      <c r="J149" s="3">
        <v>60.2</v>
      </c>
      <c r="K149" s="29">
        <f t="shared" si="18"/>
        <v>185.95</v>
      </c>
      <c r="L149" s="182">
        <f t="shared" si="19"/>
        <v>-1.478727634194831</v>
      </c>
      <c r="M149" s="206"/>
    </row>
    <row r="150" spans="6:13" x14ac:dyDescent="0.25">
      <c r="F150" s="180" t="s">
        <v>348</v>
      </c>
      <c r="G150" s="181">
        <v>-24</v>
      </c>
      <c r="H150" s="24">
        <v>-167.28</v>
      </c>
      <c r="I150" s="183">
        <v>0</v>
      </c>
      <c r="J150" s="3">
        <v>0</v>
      </c>
      <c r="K150" s="29">
        <f t="shared" si="18"/>
        <v>167.28</v>
      </c>
      <c r="L150" s="182">
        <f t="shared" si="19"/>
        <v>-1</v>
      </c>
      <c r="M150" s="206"/>
    </row>
    <row r="151" spans="6:13" x14ac:dyDescent="0.25">
      <c r="F151" s="180" t="s">
        <v>349</v>
      </c>
      <c r="G151" s="181">
        <v>-2.7839999999999998</v>
      </c>
      <c r="H151" s="24">
        <v>-56.49</v>
      </c>
      <c r="I151" s="183">
        <v>3.4340000000000002</v>
      </c>
      <c r="J151" s="3">
        <v>69.680000000000007</v>
      </c>
      <c r="K151" s="29">
        <f t="shared" si="18"/>
        <v>126.17000000000002</v>
      </c>
      <c r="L151" s="182">
        <f t="shared" si="19"/>
        <v>-2.2334926535670032</v>
      </c>
      <c r="M151" s="206"/>
    </row>
    <row r="152" spans="6:13" x14ac:dyDescent="0.25">
      <c r="F152" s="180" t="s">
        <v>350</v>
      </c>
      <c r="G152" s="181">
        <v>-26.303999999999998</v>
      </c>
      <c r="H152" s="184">
        <v>-45.57</v>
      </c>
      <c r="I152" s="183">
        <v>21.341999999999999</v>
      </c>
      <c r="J152" s="3">
        <v>36.979999999999997</v>
      </c>
      <c r="K152" s="29">
        <f t="shared" si="18"/>
        <v>82.55</v>
      </c>
      <c r="L152" s="182">
        <f t="shared" si="19"/>
        <v>-1.8114987930656132</v>
      </c>
      <c r="M152" s="206"/>
    </row>
    <row r="153" spans="6:13" x14ac:dyDescent="0.25">
      <c r="F153" s="180" t="s">
        <v>351</v>
      </c>
      <c r="G153" s="185">
        <v>-28</v>
      </c>
      <c r="H153" s="3">
        <v>-80.91</v>
      </c>
      <c r="I153" s="181">
        <v>0</v>
      </c>
      <c r="J153" s="3">
        <v>0</v>
      </c>
      <c r="K153" s="29">
        <f t="shared" si="18"/>
        <v>80.91</v>
      </c>
      <c r="L153" s="182">
        <f t="shared" si="19"/>
        <v>-1</v>
      </c>
      <c r="M153" s="206"/>
    </row>
    <row r="154" spans="6:13" x14ac:dyDescent="0.25">
      <c r="F154" s="180" t="s">
        <v>352</v>
      </c>
      <c r="G154" s="181">
        <v>-29</v>
      </c>
      <c r="H154" s="24">
        <v>-80.33</v>
      </c>
      <c r="I154" s="183">
        <v>0</v>
      </c>
      <c r="J154" s="3">
        <v>0</v>
      </c>
      <c r="K154" s="29">
        <f t="shared" si="18"/>
        <v>80.33</v>
      </c>
      <c r="L154" s="182">
        <f t="shared" si="19"/>
        <v>-1</v>
      </c>
      <c r="M154" s="206"/>
    </row>
    <row r="155" spans="6:13" x14ac:dyDescent="0.25">
      <c r="F155" s="180" t="s">
        <v>353</v>
      </c>
      <c r="G155" s="181">
        <v>-1.296</v>
      </c>
      <c r="H155" s="24">
        <v>-12.49</v>
      </c>
      <c r="I155" s="183">
        <v>6.984</v>
      </c>
      <c r="J155" s="3">
        <v>67.3</v>
      </c>
      <c r="K155" s="29">
        <f t="shared" si="18"/>
        <v>79.789999999999992</v>
      </c>
      <c r="L155" s="182">
        <f t="shared" si="19"/>
        <v>-6.3883106485188144</v>
      </c>
      <c r="M155" s="206"/>
    </row>
    <row r="156" spans="6:13" ht="15.75" thickBot="1" x14ac:dyDescent="0.3">
      <c r="F156" s="186" t="s">
        <v>354</v>
      </c>
      <c r="G156" s="187">
        <v>25</v>
      </c>
      <c r="H156" s="188">
        <v>76.5</v>
      </c>
      <c r="I156" s="189">
        <v>50</v>
      </c>
      <c r="J156" s="190">
        <v>153</v>
      </c>
      <c r="K156" s="191">
        <f t="shared" si="18"/>
        <v>76.5</v>
      </c>
      <c r="L156" s="192">
        <f t="shared" si="19"/>
        <v>1</v>
      </c>
      <c r="M156" s="206"/>
    </row>
    <row r="157" spans="6:13" ht="15.75" thickBot="1" x14ac:dyDescent="0.3">
      <c r="F157" s="248" t="s">
        <v>246</v>
      </c>
      <c r="G157" s="249"/>
      <c r="H157" s="249"/>
      <c r="I157" s="249"/>
      <c r="J157" s="249"/>
      <c r="K157" s="249"/>
      <c r="L157" s="250"/>
    </row>
    <row r="158" spans="6:13" ht="15" customHeight="1" x14ac:dyDescent="0.25">
      <c r="F158" s="178" t="s">
        <v>223</v>
      </c>
      <c r="G158" s="19" t="s">
        <v>257</v>
      </c>
      <c r="H158" s="18" t="s">
        <v>255</v>
      </c>
      <c r="I158" s="18" t="s">
        <v>256</v>
      </c>
      <c r="K158" s="18"/>
      <c r="L158" s="179"/>
    </row>
    <row r="159" spans="6:13" x14ac:dyDescent="0.25">
      <c r="F159" s="180" t="s">
        <v>355</v>
      </c>
      <c r="G159" s="181">
        <v>1282.73</v>
      </c>
      <c r="H159" s="3">
        <v>13091.96</v>
      </c>
      <c r="I159" s="208">
        <f>G159/H159</f>
        <v>9.7978453951891087E-2</v>
      </c>
      <c r="J159" s="195"/>
      <c r="K159" s="29"/>
      <c r="L159" s="182"/>
    </row>
    <row r="160" spans="6:13" x14ac:dyDescent="0.25">
      <c r="F160" s="180" t="s">
        <v>356</v>
      </c>
      <c r="G160" s="181">
        <v>989.15000000000009</v>
      </c>
      <c r="H160" s="24">
        <v>55236.93</v>
      </c>
      <c r="I160" s="208">
        <f t="shared" ref="I160:I168" si="20">G160/H160</f>
        <v>1.7907403615660757E-2</v>
      </c>
      <c r="J160" s="195"/>
      <c r="K160" s="29"/>
      <c r="L160" s="182"/>
    </row>
    <row r="161" spans="6:12" x14ac:dyDescent="0.25">
      <c r="F161" s="180" t="s">
        <v>357</v>
      </c>
      <c r="G161" s="181">
        <v>225.39</v>
      </c>
      <c r="H161" s="24">
        <v>3557.68</v>
      </c>
      <c r="I161" s="208">
        <f t="shared" si="20"/>
        <v>6.3353084032290702E-2</v>
      </c>
      <c r="J161" s="195"/>
      <c r="K161" s="29"/>
      <c r="L161" s="182"/>
    </row>
    <row r="162" spans="6:12" x14ac:dyDescent="0.25">
      <c r="F162" s="180" t="s">
        <v>358</v>
      </c>
      <c r="G162" s="181">
        <v>182.11</v>
      </c>
      <c r="H162" s="24">
        <v>587.64</v>
      </c>
      <c r="I162" s="208">
        <f t="shared" si="20"/>
        <v>0.30990061942686004</v>
      </c>
      <c r="J162" s="195"/>
      <c r="K162" s="29"/>
      <c r="L162" s="182"/>
    </row>
    <row r="163" spans="6:12" x14ac:dyDescent="0.25">
      <c r="F163" s="180" t="s">
        <v>359</v>
      </c>
      <c r="G163" s="181">
        <v>167.28</v>
      </c>
      <c r="H163" s="24">
        <v>88.2</v>
      </c>
      <c r="I163" s="208">
        <f t="shared" si="20"/>
        <v>1.8965986394557823</v>
      </c>
      <c r="J163" s="195"/>
      <c r="K163" s="29"/>
      <c r="L163" s="182"/>
    </row>
    <row r="164" spans="6:12" x14ac:dyDescent="0.25">
      <c r="F164" s="180" t="s">
        <v>360</v>
      </c>
      <c r="G164" s="181">
        <v>144.87</v>
      </c>
      <c r="H164" s="184">
        <v>720.91</v>
      </c>
      <c r="I164" s="208">
        <f t="shared" si="20"/>
        <v>0.20095434936399831</v>
      </c>
      <c r="J164" s="195"/>
      <c r="K164" s="29"/>
      <c r="L164" s="182"/>
    </row>
    <row r="165" spans="6:12" x14ac:dyDescent="0.25">
      <c r="F165" s="180" t="s">
        <v>361</v>
      </c>
      <c r="G165" s="185">
        <v>139.4</v>
      </c>
      <c r="H165" s="3">
        <v>520.09</v>
      </c>
      <c r="I165" s="208">
        <f t="shared" si="20"/>
        <v>0.26803053317695014</v>
      </c>
      <c r="J165" s="195"/>
      <c r="K165" s="29"/>
      <c r="L165" s="182"/>
    </row>
    <row r="166" spans="6:12" x14ac:dyDescent="0.25">
      <c r="F166" s="180" t="s">
        <v>362</v>
      </c>
      <c r="G166" s="181">
        <v>110.78</v>
      </c>
      <c r="H166" s="24">
        <v>4210.3900000000003</v>
      </c>
      <c r="I166" s="208">
        <f t="shared" si="20"/>
        <v>2.6311101821921482E-2</v>
      </c>
      <c r="J166" s="195"/>
      <c r="K166" s="29"/>
      <c r="L166" s="182"/>
    </row>
    <row r="167" spans="6:12" x14ac:dyDescent="0.25">
      <c r="F167" s="180" t="s">
        <v>363</v>
      </c>
      <c r="G167" s="181">
        <v>108.48</v>
      </c>
      <c r="H167" s="24">
        <v>711.84</v>
      </c>
      <c r="I167" s="208">
        <f t="shared" si="20"/>
        <v>0.15239379635873229</v>
      </c>
      <c r="J167" s="195"/>
      <c r="K167" s="29"/>
      <c r="L167" s="182"/>
    </row>
    <row r="168" spans="6:12" ht="15.75" thickBot="1" x14ac:dyDescent="0.3">
      <c r="F168" s="186" t="s">
        <v>364</v>
      </c>
      <c r="G168" s="187">
        <v>102.84</v>
      </c>
      <c r="H168" s="188">
        <v>2757.49</v>
      </c>
      <c r="I168" s="209">
        <f t="shared" si="20"/>
        <v>3.729478620049393E-2</v>
      </c>
      <c r="J168" s="196"/>
      <c r="K168" s="191"/>
      <c r="L168" s="192"/>
    </row>
    <row r="174" spans="6:12" ht="15.75" thickBot="1" x14ac:dyDescent="0.3"/>
    <row r="175" spans="6:12" ht="15.75" thickBot="1" x14ac:dyDescent="0.3">
      <c r="F175" s="248" t="s">
        <v>222</v>
      </c>
      <c r="G175" s="249"/>
      <c r="H175" s="249"/>
      <c r="I175" s="249"/>
      <c r="J175" s="249"/>
      <c r="K175" s="249"/>
      <c r="L175" s="249"/>
    </row>
    <row r="176" spans="6:12" x14ac:dyDescent="0.25">
      <c r="F176" s="178" t="s">
        <v>223</v>
      </c>
      <c r="G176" s="18" t="s">
        <v>224</v>
      </c>
      <c r="H176" s="19" t="s">
        <v>225</v>
      </c>
      <c r="I176" s="18" t="s">
        <v>224</v>
      </c>
      <c r="J176" s="20" t="s">
        <v>225</v>
      </c>
      <c r="K176" s="18" t="s">
        <v>226</v>
      </c>
      <c r="L176" s="216" t="s">
        <v>227</v>
      </c>
    </row>
    <row r="177" spans="6:12" x14ac:dyDescent="0.25">
      <c r="F177" s="180" t="s">
        <v>244</v>
      </c>
      <c r="G177" s="181">
        <v>152.423</v>
      </c>
      <c r="H177" s="3">
        <v>2589.91</v>
      </c>
      <c r="I177" s="181">
        <v>58.725999999999999</v>
      </c>
      <c r="J177" s="3">
        <v>997.85</v>
      </c>
      <c r="K177" s="29">
        <f>J177-H177</f>
        <v>-1592.06</v>
      </c>
      <c r="L177" s="182">
        <f>K177/H177</f>
        <v>-0.61471634149449206</v>
      </c>
    </row>
    <row r="178" spans="6:12" x14ac:dyDescent="0.25">
      <c r="F178" s="180" t="s">
        <v>229</v>
      </c>
      <c r="G178" s="181">
        <v>116.669</v>
      </c>
      <c r="H178" s="24">
        <v>1831.7</v>
      </c>
      <c r="I178" s="183">
        <v>22.2</v>
      </c>
      <c r="J178" s="3">
        <v>348.54</v>
      </c>
      <c r="K178" s="29">
        <f t="shared" ref="K178:K186" si="21">J178-H178</f>
        <v>-1483.16</v>
      </c>
      <c r="L178" s="182">
        <f t="shared" ref="L178:L186" si="22">K178/H178</f>
        <v>-0.80971774853960798</v>
      </c>
    </row>
    <row r="179" spans="6:12" x14ac:dyDescent="0.25">
      <c r="F179" s="180" t="s">
        <v>365</v>
      </c>
      <c r="G179" s="181">
        <v>115.012</v>
      </c>
      <c r="H179" s="24">
        <v>1818.87</v>
      </c>
      <c r="I179" s="183">
        <v>51.5</v>
      </c>
      <c r="J179" s="3">
        <v>814.45</v>
      </c>
      <c r="K179" s="29">
        <f t="shared" si="21"/>
        <v>-1004.4199999999998</v>
      </c>
      <c r="L179" s="182">
        <f t="shared" si="22"/>
        <v>-0.55222198397906386</v>
      </c>
    </row>
    <row r="180" spans="6:12" x14ac:dyDescent="0.25">
      <c r="F180" s="180" t="s">
        <v>366</v>
      </c>
      <c r="G180" s="181">
        <v>98.448999999999998</v>
      </c>
      <c r="H180" s="24">
        <v>3278.71</v>
      </c>
      <c r="I180" s="183">
        <v>71.09</v>
      </c>
      <c r="J180" s="3">
        <v>2367.5500000000002</v>
      </c>
      <c r="K180" s="29">
        <f t="shared" si="21"/>
        <v>-911.15999999999985</v>
      </c>
      <c r="L180" s="182">
        <f t="shared" si="22"/>
        <v>-0.27790197974203262</v>
      </c>
    </row>
    <row r="181" spans="6:12" x14ac:dyDescent="0.25">
      <c r="F181" s="180" t="s">
        <v>367</v>
      </c>
      <c r="G181" s="181">
        <v>261.40699999999998</v>
      </c>
      <c r="H181" s="24">
        <v>4062.26</v>
      </c>
      <c r="I181" s="183">
        <v>207.83</v>
      </c>
      <c r="J181" s="3">
        <v>3229.68</v>
      </c>
      <c r="K181" s="29">
        <f t="shared" si="21"/>
        <v>-832.58000000000038</v>
      </c>
      <c r="L181" s="182">
        <f t="shared" si="22"/>
        <v>-0.20495487733429182</v>
      </c>
    </row>
    <row r="182" spans="6:12" x14ac:dyDescent="0.25">
      <c r="F182" s="180" t="s">
        <v>235</v>
      </c>
      <c r="G182" s="181">
        <v>29.643000000000001</v>
      </c>
      <c r="H182" s="184">
        <v>781.09</v>
      </c>
      <c r="I182" s="183">
        <v>0</v>
      </c>
      <c r="J182" s="3">
        <v>0</v>
      </c>
      <c r="K182" s="29">
        <f t="shared" si="21"/>
        <v>-781.09</v>
      </c>
      <c r="L182" s="182">
        <f t="shared" si="22"/>
        <v>-1</v>
      </c>
    </row>
    <row r="183" spans="6:12" x14ac:dyDescent="0.25">
      <c r="F183" s="180" t="s">
        <v>240</v>
      </c>
      <c r="G183" s="185">
        <v>88.259</v>
      </c>
      <c r="H183" s="3">
        <v>775.33</v>
      </c>
      <c r="I183" s="181">
        <v>2</v>
      </c>
      <c r="J183" s="3">
        <v>17.57</v>
      </c>
      <c r="K183" s="29">
        <f t="shared" si="21"/>
        <v>-757.76</v>
      </c>
      <c r="L183" s="182">
        <f t="shared" si="22"/>
        <v>-0.9773386815936439</v>
      </c>
    </row>
    <row r="184" spans="6:12" x14ac:dyDescent="0.25">
      <c r="F184" s="180" t="s">
        <v>368</v>
      </c>
      <c r="G184" s="181">
        <v>131.26599999999999</v>
      </c>
      <c r="H184" s="24">
        <v>768.29</v>
      </c>
      <c r="I184" s="183">
        <v>30.3</v>
      </c>
      <c r="J184" s="3">
        <v>177.34</v>
      </c>
      <c r="K184" s="29">
        <f t="shared" si="21"/>
        <v>-590.94999999999993</v>
      </c>
      <c r="L184" s="182">
        <f t="shared" si="22"/>
        <v>-0.76917570188340334</v>
      </c>
    </row>
    <row r="185" spans="6:12" x14ac:dyDescent="0.25">
      <c r="F185" s="180" t="s">
        <v>369</v>
      </c>
      <c r="G185" s="181">
        <v>129.858</v>
      </c>
      <c r="H185" s="24">
        <v>760.05</v>
      </c>
      <c r="I185" s="183">
        <v>35.1</v>
      </c>
      <c r="J185" s="3">
        <v>205.44</v>
      </c>
      <c r="K185" s="29">
        <f t="shared" si="21"/>
        <v>-554.6099999999999</v>
      </c>
      <c r="L185" s="182">
        <f t="shared" si="22"/>
        <v>-0.72970199328991503</v>
      </c>
    </row>
    <row r="186" spans="6:12" ht="15.75" thickBot="1" x14ac:dyDescent="0.3">
      <c r="F186" s="186" t="s">
        <v>242</v>
      </c>
      <c r="G186" s="187">
        <v>60.720999999999997</v>
      </c>
      <c r="H186" s="188">
        <v>604.23</v>
      </c>
      <c r="I186" s="189">
        <v>8.17</v>
      </c>
      <c r="J186" s="190">
        <v>81.3</v>
      </c>
      <c r="K186" s="191">
        <f t="shared" si="21"/>
        <v>-522.93000000000006</v>
      </c>
      <c r="L186" s="192">
        <f t="shared" si="22"/>
        <v>-0.86544858745841824</v>
      </c>
    </row>
    <row r="187" spans="6:12" ht="15.75" thickBot="1" x14ac:dyDescent="0.3">
      <c r="F187" s="248" t="s">
        <v>237</v>
      </c>
      <c r="G187" s="249"/>
      <c r="H187" s="249"/>
      <c r="I187" s="249"/>
      <c r="J187" s="249"/>
      <c r="K187" s="249"/>
      <c r="L187" s="249"/>
    </row>
    <row r="188" spans="6:12" x14ac:dyDescent="0.25">
      <c r="F188" s="178" t="s">
        <v>223</v>
      </c>
      <c r="G188" s="18" t="s">
        <v>224</v>
      </c>
      <c r="H188" s="19" t="s">
        <v>225</v>
      </c>
      <c r="I188" s="18" t="s">
        <v>224</v>
      </c>
      <c r="J188" s="20" t="s">
        <v>225</v>
      </c>
      <c r="K188" s="18" t="s">
        <v>226</v>
      </c>
      <c r="L188" s="216" t="s">
        <v>227</v>
      </c>
    </row>
    <row r="189" spans="6:12" x14ac:dyDescent="0.25">
      <c r="F189" s="180" t="s">
        <v>370</v>
      </c>
      <c r="G189" s="181">
        <v>-115.392</v>
      </c>
      <c r="H189" s="3">
        <v>-1013.68</v>
      </c>
      <c r="I189" s="181">
        <v>43.8</v>
      </c>
      <c r="J189" s="3">
        <v>384.77</v>
      </c>
      <c r="K189" s="29">
        <f>J189-H189</f>
        <v>1398.4499999999998</v>
      </c>
      <c r="L189" s="182">
        <f>K189/H189</f>
        <v>-1.379577381422145</v>
      </c>
    </row>
    <row r="190" spans="6:12" x14ac:dyDescent="0.25">
      <c r="F190" s="180" t="s">
        <v>241</v>
      </c>
      <c r="G190" s="181">
        <v>-59.470999999999997</v>
      </c>
      <c r="H190" s="24">
        <v>-1220.92</v>
      </c>
      <c r="I190" s="183">
        <v>48.31</v>
      </c>
      <c r="J190" s="3">
        <v>991.79</v>
      </c>
      <c r="K190" s="29">
        <f t="shared" ref="K190:K198" si="23">J190-H190</f>
        <v>2212.71</v>
      </c>
      <c r="L190" s="182">
        <f t="shared" ref="L190:L198" si="24">K190/H190</f>
        <v>-1.8123300461946728</v>
      </c>
    </row>
    <row r="191" spans="6:12" x14ac:dyDescent="0.25">
      <c r="F191" s="180" t="s">
        <v>306</v>
      </c>
      <c r="G191" s="181">
        <v>-69.436999999999998</v>
      </c>
      <c r="H191" s="24">
        <v>-569.12</v>
      </c>
      <c r="I191" s="183">
        <v>24.6</v>
      </c>
      <c r="J191" s="3">
        <v>201.63</v>
      </c>
      <c r="K191" s="29">
        <f t="shared" si="23"/>
        <v>770.75</v>
      </c>
      <c r="L191" s="182">
        <f t="shared" si="24"/>
        <v>-1.3542838065785774</v>
      </c>
    </row>
    <row r="192" spans="6:12" x14ac:dyDescent="0.25">
      <c r="F192" s="180" t="s">
        <v>371</v>
      </c>
      <c r="G192" s="181">
        <v>49.478999999999999</v>
      </c>
      <c r="H192" s="24">
        <v>1103.5</v>
      </c>
      <c r="I192" s="183">
        <v>80.680000000000007</v>
      </c>
      <c r="J192" s="3">
        <v>1799.36</v>
      </c>
      <c r="K192" s="29">
        <f t="shared" si="23"/>
        <v>695.8599999999999</v>
      </c>
      <c r="L192" s="182">
        <f t="shared" si="24"/>
        <v>0.6305935659265971</v>
      </c>
    </row>
    <row r="193" spans="6:12" x14ac:dyDescent="0.25">
      <c r="F193" s="180" t="s">
        <v>233</v>
      </c>
      <c r="G193" s="181">
        <v>191.32599999999999</v>
      </c>
      <c r="H193" s="24">
        <v>1281.8800000000001</v>
      </c>
      <c r="I193" s="183">
        <v>220</v>
      </c>
      <c r="J193" s="3">
        <v>1474</v>
      </c>
      <c r="K193" s="29">
        <f t="shared" si="23"/>
        <v>192.11999999999989</v>
      </c>
      <c r="L193" s="182">
        <f t="shared" si="24"/>
        <v>0.14987362311604821</v>
      </c>
    </row>
    <row r="194" spans="6:12" x14ac:dyDescent="0.25">
      <c r="F194" s="180" t="s">
        <v>372</v>
      </c>
      <c r="G194" s="181">
        <v>75.856999999999999</v>
      </c>
      <c r="H194" s="184">
        <v>1896.43</v>
      </c>
      <c r="I194" s="183">
        <v>104.47</v>
      </c>
      <c r="J194" s="3">
        <v>2611.7600000000002</v>
      </c>
      <c r="K194" s="29">
        <f t="shared" si="23"/>
        <v>715.33000000000015</v>
      </c>
      <c r="L194" s="182">
        <f t="shared" si="24"/>
        <v>0.37719820926688574</v>
      </c>
    </row>
    <row r="195" spans="6:12" x14ac:dyDescent="0.25">
      <c r="F195" s="180" t="s">
        <v>373</v>
      </c>
      <c r="G195" s="185">
        <v>-23.314</v>
      </c>
      <c r="H195" s="3">
        <v>-366.03</v>
      </c>
      <c r="I195" s="181">
        <v>5.0839999999999996</v>
      </c>
      <c r="J195" s="3">
        <v>79.819999999999993</v>
      </c>
      <c r="K195" s="29">
        <f t="shared" si="23"/>
        <v>445.84999999999997</v>
      </c>
      <c r="L195" s="182">
        <f t="shared" si="24"/>
        <v>-1.2180695571401252</v>
      </c>
    </row>
    <row r="196" spans="6:12" x14ac:dyDescent="0.25">
      <c r="F196" s="180" t="s">
        <v>374</v>
      </c>
      <c r="G196" s="181">
        <v>-27.765999999999998</v>
      </c>
      <c r="H196" s="24">
        <v>-291.54000000000002</v>
      </c>
      <c r="I196" s="183">
        <v>0</v>
      </c>
      <c r="J196" s="3">
        <v>0</v>
      </c>
      <c r="K196" s="29">
        <f t="shared" si="23"/>
        <v>291.54000000000002</v>
      </c>
      <c r="L196" s="182">
        <f t="shared" si="24"/>
        <v>-1</v>
      </c>
    </row>
    <row r="197" spans="6:12" x14ac:dyDescent="0.25">
      <c r="F197" s="180" t="s">
        <v>236</v>
      </c>
      <c r="G197" s="181">
        <v>171.76300000000001</v>
      </c>
      <c r="H197" s="24">
        <v>4488.6099999999997</v>
      </c>
      <c r="I197" s="183">
        <v>198.84</v>
      </c>
      <c r="J197" s="3">
        <v>5196.21</v>
      </c>
      <c r="K197" s="29">
        <f t="shared" si="23"/>
        <v>707.60000000000036</v>
      </c>
      <c r="L197" s="182">
        <f t="shared" si="24"/>
        <v>0.15764345755144699</v>
      </c>
    </row>
    <row r="198" spans="6:12" ht="15.75" thickBot="1" x14ac:dyDescent="0.3">
      <c r="F198" s="186" t="s">
        <v>245</v>
      </c>
      <c r="G198" s="187">
        <v>-8.5410000000000004</v>
      </c>
      <c r="H198" s="188">
        <v>-126.41</v>
      </c>
      <c r="I198" s="189">
        <v>16.46</v>
      </c>
      <c r="J198" s="190">
        <v>243.61</v>
      </c>
      <c r="K198" s="191">
        <f t="shared" si="23"/>
        <v>370.02</v>
      </c>
      <c r="L198" s="192">
        <f t="shared" si="24"/>
        <v>-2.9271418400443001</v>
      </c>
    </row>
    <row r="199" spans="6:12" ht="15.75" thickBot="1" x14ac:dyDescent="0.3">
      <c r="F199" s="248" t="s">
        <v>246</v>
      </c>
      <c r="G199" s="249"/>
      <c r="H199" s="249"/>
      <c r="I199" s="249"/>
      <c r="J199" s="249"/>
      <c r="K199" s="249"/>
      <c r="L199" s="250"/>
    </row>
    <row r="200" spans="6:12" ht="15" customHeight="1" x14ac:dyDescent="0.25">
      <c r="F200" s="178" t="s">
        <v>223</v>
      </c>
      <c r="G200" s="19" t="s">
        <v>257</v>
      </c>
      <c r="H200" s="18" t="s">
        <v>255</v>
      </c>
      <c r="I200" s="18" t="s">
        <v>256</v>
      </c>
      <c r="K200" s="18"/>
      <c r="L200" s="179"/>
    </row>
    <row r="201" spans="6:12" x14ac:dyDescent="0.25">
      <c r="F201" s="180" t="s">
        <v>375</v>
      </c>
      <c r="G201" s="181">
        <v>690.1</v>
      </c>
      <c r="H201" s="3">
        <v>2129.86</v>
      </c>
      <c r="I201" s="208">
        <f>G201/H201</f>
        <v>0.32401190688589859</v>
      </c>
      <c r="J201" s="195"/>
      <c r="K201" s="29"/>
      <c r="L201" s="182"/>
    </row>
    <row r="202" spans="6:12" x14ac:dyDescent="0.25">
      <c r="F202" s="180" t="s">
        <v>247</v>
      </c>
      <c r="G202" s="181">
        <v>184.57</v>
      </c>
      <c r="H202" s="24">
        <v>26705.66</v>
      </c>
      <c r="I202" s="208">
        <f t="shared" ref="I202:I210" si="25">G202/H202</f>
        <v>6.9112689969092695E-3</v>
      </c>
      <c r="J202" s="195"/>
      <c r="K202" s="29"/>
      <c r="L202" s="182"/>
    </row>
    <row r="203" spans="6:12" x14ac:dyDescent="0.25">
      <c r="F203" s="180" t="s">
        <v>376</v>
      </c>
      <c r="G203" s="181">
        <v>181.84</v>
      </c>
      <c r="H203" s="24">
        <v>12341.82</v>
      </c>
      <c r="I203" s="208">
        <f t="shared" si="25"/>
        <v>1.473364544289254E-2</v>
      </c>
      <c r="J203" s="195"/>
      <c r="K203" s="29"/>
      <c r="L203" s="182"/>
    </row>
    <row r="204" spans="6:12" x14ac:dyDescent="0.25">
      <c r="F204" s="180" t="s">
        <v>377</v>
      </c>
      <c r="G204" s="181">
        <v>151.36000000000001</v>
      </c>
      <c r="H204" s="24">
        <v>9460.6200000000008</v>
      </c>
      <c r="I204" s="208">
        <f t="shared" si="25"/>
        <v>1.5998951442928688E-2</v>
      </c>
      <c r="J204" s="195"/>
      <c r="K204" s="29"/>
      <c r="L204" s="182"/>
    </row>
    <row r="205" spans="6:12" x14ac:dyDescent="0.25">
      <c r="F205" s="180" t="s">
        <v>378</v>
      </c>
      <c r="G205" s="181">
        <v>130.45999999999998</v>
      </c>
      <c r="H205" s="24">
        <v>7114.79</v>
      </c>
      <c r="I205" s="208">
        <f t="shared" si="25"/>
        <v>1.8336451251547828E-2</v>
      </c>
      <c r="J205" s="195"/>
      <c r="K205" s="29"/>
      <c r="L205" s="182"/>
    </row>
    <row r="206" spans="6:12" x14ac:dyDescent="0.25">
      <c r="F206" s="180" t="s">
        <v>248</v>
      </c>
      <c r="G206" s="181">
        <v>122.24</v>
      </c>
      <c r="H206" s="184">
        <v>19321.02</v>
      </c>
      <c r="I206" s="208">
        <f t="shared" si="25"/>
        <v>6.3267881302332893E-3</v>
      </c>
      <c r="J206" s="195"/>
      <c r="K206" s="29"/>
      <c r="L206" s="182"/>
    </row>
    <row r="207" spans="6:12" x14ac:dyDescent="0.25">
      <c r="F207" s="180" t="s">
        <v>251</v>
      </c>
      <c r="G207" s="185">
        <v>78.09</v>
      </c>
      <c r="H207" s="3">
        <v>33660.04</v>
      </c>
      <c r="I207" s="208">
        <f t="shared" si="25"/>
        <v>2.3199615924401752E-3</v>
      </c>
      <c r="J207" s="195"/>
      <c r="K207" s="29"/>
      <c r="L207" s="182"/>
    </row>
    <row r="208" spans="6:12" x14ac:dyDescent="0.25">
      <c r="F208" s="180" t="s">
        <v>379</v>
      </c>
      <c r="G208" s="181">
        <v>73.62</v>
      </c>
      <c r="H208" s="24">
        <v>10288.719999999999</v>
      </c>
      <c r="I208" s="208">
        <f t="shared" si="25"/>
        <v>7.155409030472207E-3</v>
      </c>
      <c r="J208" s="195"/>
      <c r="K208" s="29"/>
      <c r="L208" s="182"/>
    </row>
    <row r="209" spans="6:12" x14ac:dyDescent="0.25">
      <c r="F209" s="180" t="s">
        <v>380</v>
      </c>
      <c r="G209" s="181">
        <v>71.28</v>
      </c>
      <c r="H209" s="24">
        <v>1685.58</v>
      </c>
      <c r="I209" s="208">
        <f t="shared" si="25"/>
        <v>4.228811447691596E-2</v>
      </c>
      <c r="J209" s="195"/>
      <c r="K209" s="29"/>
      <c r="L209" s="182"/>
    </row>
    <row r="210" spans="6:12" ht="15.75" thickBot="1" x14ac:dyDescent="0.3">
      <c r="F210" s="186" t="s">
        <v>381</v>
      </c>
      <c r="G210" s="187">
        <v>66.180000000000007</v>
      </c>
      <c r="H210" s="188">
        <v>238.91</v>
      </c>
      <c r="I210" s="209">
        <f t="shared" si="25"/>
        <v>0.27700807835586627</v>
      </c>
      <c r="J210" s="196"/>
      <c r="K210" s="191"/>
      <c r="L210" s="192"/>
    </row>
    <row r="211" spans="6:12" x14ac:dyDescent="0.25">
      <c r="F211" s="67"/>
      <c r="G211" s="181"/>
      <c r="H211" s="24"/>
      <c r="I211" s="183"/>
      <c r="J211" s="3"/>
      <c r="K211" s="29"/>
      <c r="L211" s="12"/>
    </row>
    <row r="212" spans="6:12" x14ac:dyDescent="0.25">
      <c r="F212" s="67"/>
      <c r="G212" s="181"/>
      <c r="H212" s="184"/>
      <c r="I212" s="183"/>
      <c r="J212" s="3"/>
      <c r="K212" s="29"/>
      <c r="L212" s="12"/>
    </row>
    <row r="213" spans="6:12" x14ac:dyDescent="0.25">
      <c r="F213" s="67"/>
      <c r="G213" s="185"/>
      <c r="H213" s="3"/>
      <c r="I213" s="181"/>
      <c r="J213" s="3"/>
      <c r="K213" s="29"/>
      <c r="L213" s="12"/>
    </row>
    <row r="214" spans="6:12" ht="15.75" thickBot="1" x14ac:dyDescent="0.3">
      <c r="F214" s="67"/>
      <c r="G214" s="181"/>
      <c r="H214" s="24"/>
      <c r="I214" s="183"/>
      <c r="J214" s="3"/>
      <c r="K214" s="29"/>
      <c r="L214" s="12"/>
    </row>
    <row r="215" spans="6:12" ht="15.75" thickBot="1" x14ac:dyDescent="0.3">
      <c r="F215" s="248" t="s">
        <v>222</v>
      </c>
      <c r="G215" s="249"/>
      <c r="H215" s="249"/>
      <c r="I215" s="249"/>
      <c r="J215" s="249"/>
      <c r="K215" s="249"/>
      <c r="L215" s="250"/>
    </row>
    <row r="216" spans="6:12" x14ac:dyDescent="0.25">
      <c r="F216" s="178" t="s">
        <v>223</v>
      </c>
      <c r="G216" s="18" t="s">
        <v>224</v>
      </c>
      <c r="H216" s="19" t="s">
        <v>225</v>
      </c>
      <c r="I216" s="18" t="s">
        <v>224</v>
      </c>
      <c r="J216" s="20" t="s">
        <v>225</v>
      </c>
      <c r="K216" s="18" t="s">
        <v>226</v>
      </c>
      <c r="L216" s="216" t="s">
        <v>227</v>
      </c>
    </row>
    <row r="217" spans="6:12" x14ac:dyDescent="0.25">
      <c r="F217" s="180" t="s">
        <v>291</v>
      </c>
      <c r="G217" s="181">
        <v>39.115000000000002</v>
      </c>
      <c r="H217" s="3">
        <v>1290.8</v>
      </c>
      <c r="I217" s="181">
        <v>19.97</v>
      </c>
      <c r="J217" s="3">
        <v>659.01</v>
      </c>
      <c r="K217" s="29">
        <f>J217-H217</f>
        <v>-631.79</v>
      </c>
      <c r="L217" s="182">
        <f>K217/H217</f>
        <v>-0.48945615122404706</v>
      </c>
    </row>
    <row r="218" spans="6:12" x14ac:dyDescent="0.25">
      <c r="F218" s="180" t="s">
        <v>259</v>
      </c>
      <c r="G218" s="181">
        <v>104.785</v>
      </c>
      <c r="H218" s="24">
        <v>639.19000000000005</v>
      </c>
      <c r="I218" s="183">
        <v>11.769</v>
      </c>
      <c r="J218" s="3">
        <v>71.790000000000006</v>
      </c>
      <c r="K218" s="29">
        <f t="shared" ref="K218:K226" si="26">J218-H218</f>
        <v>-567.40000000000009</v>
      </c>
      <c r="L218" s="182">
        <f t="shared" ref="L218:L226" si="27">K218/H218</f>
        <v>-0.88768597756535617</v>
      </c>
    </row>
    <row r="219" spans="6:12" x14ac:dyDescent="0.25">
      <c r="F219" s="180" t="s">
        <v>292</v>
      </c>
      <c r="G219" s="181">
        <v>327.67</v>
      </c>
      <c r="H219" s="24">
        <v>1884.1</v>
      </c>
      <c r="I219" s="183">
        <v>254.70699999999999</v>
      </c>
      <c r="J219" s="3">
        <v>1464.57</v>
      </c>
      <c r="K219" s="29">
        <f t="shared" si="26"/>
        <v>-419.53</v>
      </c>
      <c r="L219" s="182">
        <f t="shared" si="27"/>
        <v>-0.22266864816092563</v>
      </c>
    </row>
    <row r="220" spans="6:12" x14ac:dyDescent="0.25">
      <c r="F220" s="180" t="s">
        <v>293</v>
      </c>
      <c r="G220" s="181">
        <v>77.98</v>
      </c>
      <c r="H220" s="24">
        <v>428.89</v>
      </c>
      <c r="I220" s="183">
        <v>4.9119999999999999</v>
      </c>
      <c r="J220" s="3">
        <v>27.02</v>
      </c>
      <c r="K220" s="29">
        <f t="shared" si="26"/>
        <v>-401.87</v>
      </c>
      <c r="L220" s="182">
        <f t="shared" si="27"/>
        <v>-0.9370001632120124</v>
      </c>
    </row>
    <row r="221" spans="6:12" x14ac:dyDescent="0.25">
      <c r="F221" s="180" t="s">
        <v>265</v>
      </c>
      <c r="G221" s="181">
        <v>313.24299999999999</v>
      </c>
      <c r="H221" s="24">
        <v>845.76</v>
      </c>
      <c r="I221" s="183">
        <v>166.65199999999999</v>
      </c>
      <c r="J221" s="3">
        <v>449.96</v>
      </c>
      <c r="K221" s="29">
        <f t="shared" si="26"/>
        <v>-395.8</v>
      </c>
      <c r="L221" s="182">
        <f t="shared" si="27"/>
        <v>-0.46798146046159667</v>
      </c>
    </row>
    <row r="222" spans="6:12" x14ac:dyDescent="0.25">
      <c r="F222" s="180" t="s">
        <v>268</v>
      </c>
      <c r="G222" s="181">
        <v>369.95499999999998</v>
      </c>
      <c r="H222" s="184">
        <v>1701.79</v>
      </c>
      <c r="I222" s="183">
        <v>296.553</v>
      </c>
      <c r="J222" s="3">
        <v>1364.14</v>
      </c>
      <c r="K222" s="29">
        <f t="shared" si="26"/>
        <v>-337.64999999999986</v>
      </c>
      <c r="L222" s="182">
        <f t="shared" si="27"/>
        <v>-0.19840873433267317</v>
      </c>
    </row>
    <row r="223" spans="6:12" x14ac:dyDescent="0.25">
      <c r="F223" s="180" t="s">
        <v>294</v>
      </c>
      <c r="G223" s="185">
        <v>60.924999999999997</v>
      </c>
      <c r="H223" s="3">
        <v>751.41</v>
      </c>
      <c r="I223" s="181">
        <v>44.58</v>
      </c>
      <c r="J223" s="3">
        <v>549.82000000000005</v>
      </c>
      <c r="K223" s="29">
        <f t="shared" si="26"/>
        <v>-201.58999999999992</v>
      </c>
      <c r="L223" s="182">
        <f t="shared" si="27"/>
        <v>-0.26828229595028003</v>
      </c>
    </row>
    <row r="224" spans="6:12" x14ac:dyDescent="0.25">
      <c r="F224" s="180" t="s">
        <v>295</v>
      </c>
      <c r="G224" s="181">
        <v>49.892000000000003</v>
      </c>
      <c r="H224" s="24">
        <v>261.93</v>
      </c>
      <c r="I224" s="183">
        <v>20.605</v>
      </c>
      <c r="J224" s="3">
        <v>108.18</v>
      </c>
      <c r="K224" s="29">
        <f t="shared" si="26"/>
        <v>-153.75</v>
      </c>
      <c r="L224" s="182">
        <f t="shared" si="27"/>
        <v>-0.58698889016149347</v>
      </c>
    </row>
    <row r="225" spans="6:12" x14ac:dyDescent="0.25">
      <c r="F225" s="180" t="s">
        <v>266</v>
      </c>
      <c r="G225" s="181">
        <v>80.864999999999995</v>
      </c>
      <c r="H225" s="24">
        <v>274.94</v>
      </c>
      <c r="I225" s="183">
        <v>40.539000000000001</v>
      </c>
      <c r="J225" s="3">
        <v>137.83000000000001</v>
      </c>
      <c r="K225" s="29">
        <f t="shared" si="26"/>
        <v>-137.10999999999999</v>
      </c>
      <c r="L225" s="182">
        <f t="shared" si="27"/>
        <v>-0.49869062340874365</v>
      </c>
    </row>
    <row r="226" spans="6:12" ht="15.75" thickBot="1" x14ac:dyDescent="0.3">
      <c r="F226" s="186" t="s">
        <v>296</v>
      </c>
      <c r="G226" s="187">
        <v>87.108999999999995</v>
      </c>
      <c r="H226" s="188">
        <v>313.58999999999997</v>
      </c>
      <c r="I226" s="189">
        <v>55.194000000000003</v>
      </c>
      <c r="J226" s="190">
        <v>198.7</v>
      </c>
      <c r="K226" s="191">
        <f t="shared" si="26"/>
        <v>-114.88999999999999</v>
      </c>
      <c r="L226" s="192">
        <f t="shared" si="27"/>
        <v>-0.36637010108740709</v>
      </c>
    </row>
    <row r="227" spans="6:12" ht="15.75" thickBot="1" x14ac:dyDescent="0.3">
      <c r="F227" s="248" t="s">
        <v>237</v>
      </c>
      <c r="G227" s="249"/>
      <c r="H227" s="249"/>
      <c r="I227" s="249"/>
      <c r="J227" s="249"/>
      <c r="K227" s="249"/>
      <c r="L227" s="249"/>
    </row>
    <row r="228" spans="6:12" x14ac:dyDescent="0.25">
      <c r="F228" s="178" t="s">
        <v>223</v>
      </c>
      <c r="G228" s="18" t="s">
        <v>224</v>
      </c>
      <c r="H228" s="19" t="s">
        <v>225</v>
      </c>
      <c r="I228" s="18" t="s">
        <v>224</v>
      </c>
      <c r="J228" s="20" t="s">
        <v>225</v>
      </c>
      <c r="K228" s="18" t="s">
        <v>226</v>
      </c>
      <c r="L228" s="216" t="s">
        <v>227</v>
      </c>
    </row>
    <row r="229" spans="6:12" x14ac:dyDescent="0.25">
      <c r="F229" s="180" t="s">
        <v>261</v>
      </c>
      <c r="G229" s="181">
        <v>74.497</v>
      </c>
      <c r="H229" s="3">
        <v>294.26</v>
      </c>
      <c r="I229" s="181">
        <v>147.678</v>
      </c>
      <c r="J229" s="3">
        <v>583.33000000000004</v>
      </c>
      <c r="K229" s="29">
        <v>73.180999999999997</v>
      </c>
      <c r="L229" s="182">
        <f>K229/H229</f>
        <v>0.24869503160470333</v>
      </c>
    </row>
    <row r="230" spans="6:12" x14ac:dyDescent="0.25">
      <c r="F230" s="180" t="s">
        <v>297</v>
      </c>
      <c r="G230" s="181">
        <v>-30</v>
      </c>
      <c r="H230" s="24">
        <v>-105</v>
      </c>
      <c r="I230" s="183">
        <v>33</v>
      </c>
      <c r="J230" s="3">
        <v>115.5</v>
      </c>
      <c r="K230" s="29">
        <v>63</v>
      </c>
      <c r="L230" s="182">
        <f t="shared" ref="L230:L238" si="28">K230/H230</f>
        <v>-0.6</v>
      </c>
    </row>
    <row r="231" spans="6:12" x14ac:dyDescent="0.25">
      <c r="F231" s="180" t="s">
        <v>262</v>
      </c>
      <c r="G231" s="181">
        <v>4.8760000000000003</v>
      </c>
      <c r="H231" s="24">
        <v>73.14</v>
      </c>
      <c r="I231" s="183">
        <v>16.436</v>
      </c>
      <c r="J231" s="3">
        <v>246.54</v>
      </c>
      <c r="K231" s="29">
        <v>11.56</v>
      </c>
      <c r="L231" s="182">
        <f t="shared" si="28"/>
        <v>0.15805304894722449</v>
      </c>
    </row>
    <row r="232" spans="6:12" x14ac:dyDescent="0.25">
      <c r="F232" s="180" t="s">
        <v>298</v>
      </c>
      <c r="G232" s="181">
        <v>-5</v>
      </c>
      <c r="H232" s="24">
        <v>-10</v>
      </c>
      <c r="I232" s="183">
        <v>74</v>
      </c>
      <c r="J232" s="3">
        <v>148</v>
      </c>
      <c r="K232" s="29">
        <v>79</v>
      </c>
      <c r="L232" s="182">
        <f t="shared" si="28"/>
        <v>-7.9</v>
      </c>
    </row>
    <row r="233" spans="6:12" x14ac:dyDescent="0.25">
      <c r="F233" s="180" t="s">
        <v>299</v>
      </c>
      <c r="G233" s="181">
        <v>154</v>
      </c>
      <c r="H233" s="24">
        <v>1224.3</v>
      </c>
      <c r="I233" s="183">
        <v>169</v>
      </c>
      <c r="J233" s="3">
        <v>1343.55</v>
      </c>
      <c r="K233" s="29">
        <v>15</v>
      </c>
      <c r="L233" s="182">
        <f t="shared" si="28"/>
        <v>1.2251899044351875E-2</v>
      </c>
    </row>
    <row r="234" spans="6:12" x14ac:dyDescent="0.25">
      <c r="F234" s="180" t="s">
        <v>264</v>
      </c>
      <c r="G234" s="181">
        <v>5.984</v>
      </c>
      <c r="H234" s="184">
        <v>49.15</v>
      </c>
      <c r="I234" s="183">
        <v>18.41</v>
      </c>
      <c r="J234" s="3">
        <v>151.22999999999999</v>
      </c>
      <c r="K234" s="29">
        <v>12.426</v>
      </c>
      <c r="L234" s="182">
        <f t="shared" si="28"/>
        <v>0.25281790437436419</v>
      </c>
    </row>
    <row r="235" spans="6:12" x14ac:dyDescent="0.25">
      <c r="F235" s="180" t="s">
        <v>267</v>
      </c>
      <c r="G235" s="185">
        <v>-26</v>
      </c>
      <c r="H235" s="3">
        <v>-78</v>
      </c>
      <c r="I235" s="181">
        <v>4</v>
      </c>
      <c r="J235" s="3">
        <v>12</v>
      </c>
      <c r="K235" s="29">
        <v>30</v>
      </c>
      <c r="L235" s="182">
        <f t="shared" si="28"/>
        <v>-0.38461538461538464</v>
      </c>
    </row>
    <row r="236" spans="6:12" x14ac:dyDescent="0.25">
      <c r="F236" s="180" t="s">
        <v>300</v>
      </c>
      <c r="G236" s="181">
        <v>-6.9020000000000001</v>
      </c>
      <c r="H236" s="24">
        <v>-82.82</v>
      </c>
      <c r="I236" s="183">
        <v>0</v>
      </c>
      <c r="J236" s="3">
        <v>0</v>
      </c>
      <c r="K236" s="29">
        <v>6.9020000000000001</v>
      </c>
      <c r="L236" s="182">
        <f t="shared" si="28"/>
        <v>-8.3337358126056513E-2</v>
      </c>
    </row>
    <row r="237" spans="6:12" x14ac:dyDescent="0.25">
      <c r="F237" s="180" t="s">
        <v>263</v>
      </c>
      <c r="G237" s="181">
        <v>-11</v>
      </c>
      <c r="H237" s="24">
        <v>-33</v>
      </c>
      <c r="I237" s="183">
        <v>15</v>
      </c>
      <c r="J237" s="3">
        <v>45</v>
      </c>
      <c r="K237" s="29">
        <v>26</v>
      </c>
      <c r="L237" s="182">
        <f t="shared" si="28"/>
        <v>-0.78787878787878785</v>
      </c>
    </row>
    <row r="238" spans="6:12" ht="15.75" thickBot="1" x14ac:dyDescent="0.3">
      <c r="F238" s="186" t="s">
        <v>301</v>
      </c>
      <c r="G238" s="187">
        <v>15</v>
      </c>
      <c r="H238" s="188">
        <v>270</v>
      </c>
      <c r="I238" s="189">
        <v>19</v>
      </c>
      <c r="J238" s="190">
        <v>342</v>
      </c>
      <c r="K238" s="191">
        <v>4</v>
      </c>
      <c r="L238" s="192">
        <f t="shared" si="28"/>
        <v>1.4814814814814815E-2</v>
      </c>
    </row>
    <row r="239" spans="6:12" ht="15.75" thickBot="1" x14ac:dyDescent="0.3">
      <c r="F239" s="248" t="s">
        <v>246</v>
      </c>
      <c r="G239" s="249"/>
      <c r="H239" s="249"/>
      <c r="I239" s="249"/>
      <c r="J239" s="249"/>
      <c r="K239" s="249"/>
      <c r="L239" s="250"/>
    </row>
    <row r="240" spans="6:12" ht="15" customHeight="1" x14ac:dyDescent="0.25">
      <c r="F240" s="178" t="s">
        <v>223</v>
      </c>
      <c r="G240" s="19" t="s">
        <v>257</v>
      </c>
      <c r="H240" s="18" t="s">
        <v>255</v>
      </c>
      <c r="I240" s="18" t="s">
        <v>256</v>
      </c>
      <c r="K240" s="18"/>
      <c r="L240" s="179"/>
    </row>
    <row r="241" spans="6:12" x14ac:dyDescent="0.25">
      <c r="F241" s="180" t="s">
        <v>274</v>
      </c>
      <c r="G241" s="176">
        <v>352.40999999999997</v>
      </c>
      <c r="H241" s="3">
        <v>2313.66</v>
      </c>
      <c r="I241" s="208">
        <f>G241/H241</f>
        <v>0.1523171079588185</v>
      </c>
      <c r="J241" s="195"/>
      <c r="K241" s="197"/>
      <c r="L241" s="182"/>
    </row>
    <row r="242" spans="6:12" x14ac:dyDescent="0.25">
      <c r="F242" s="180" t="s">
        <v>382</v>
      </c>
      <c r="G242" s="176">
        <v>284.49</v>
      </c>
      <c r="H242" s="24">
        <v>1783.89</v>
      </c>
      <c r="I242" s="208">
        <f t="shared" ref="I242:I250" si="29">G242/H242</f>
        <v>0.15947732203218809</v>
      </c>
      <c r="J242" s="195"/>
      <c r="K242" s="197"/>
      <c r="L242" s="182"/>
    </row>
    <row r="243" spans="6:12" x14ac:dyDescent="0.25">
      <c r="F243" s="180" t="s">
        <v>383</v>
      </c>
      <c r="G243" s="176">
        <v>220.93</v>
      </c>
      <c r="H243" s="24">
        <v>0</v>
      </c>
      <c r="I243" s="208">
        <f>IFERROR(G243/H243,0)</f>
        <v>0</v>
      </c>
      <c r="J243" s="195"/>
      <c r="K243" s="197"/>
      <c r="L243" s="182"/>
    </row>
    <row r="244" spans="6:12" x14ac:dyDescent="0.25">
      <c r="F244" s="180" t="s">
        <v>384</v>
      </c>
      <c r="G244" s="176">
        <v>167.86</v>
      </c>
      <c r="H244" s="24">
        <v>472.46</v>
      </c>
      <c r="I244" s="208">
        <f t="shared" si="29"/>
        <v>0.35528933666342127</v>
      </c>
      <c r="J244" s="195"/>
      <c r="K244" s="197"/>
      <c r="L244" s="182"/>
    </row>
    <row r="245" spans="6:12" x14ac:dyDescent="0.25">
      <c r="F245" s="180" t="s">
        <v>385</v>
      </c>
      <c r="G245" s="176">
        <v>167</v>
      </c>
      <c r="H245" s="24">
        <v>3475.01</v>
      </c>
      <c r="I245" s="208">
        <f t="shared" si="29"/>
        <v>4.8057415662113197E-2</v>
      </c>
      <c r="J245" s="195"/>
      <c r="K245" s="197"/>
      <c r="L245" s="182"/>
    </row>
    <row r="246" spans="6:12" x14ac:dyDescent="0.25">
      <c r="F246" s="180" t="s">
        <v>386</v>
      </c>
      <c r="G246" s="176">
        <v>115.82</v>
      </c>
      <c r="H246" s="184">
        <v>27.69</v>
      </c>
      <c r="I246" s="208">
        <f t="shared" si="29"/>
        <v>4.1827374503430841</v>
      </c>
      <c r="J246" s="195"/>
      <c r="K246" s="197"/>
      <c r="L246" s="182"/>
    </row>
    <row r="247" spans="6:12" x14ac:dyDescent="0.25">
      <c r="F247" s="180" t="s">
        <v>387</v>
      </c>
      <c r="G247" s="203">
        <v>107.4</v>
      </c>
      <c r="H247" s="3">
        <v>3975.91</v>
      </c>
      <c r="I247" s="208">
        <f t="shared" si="29"/>
        <v>2.7012683888719819E-2</v>
      </c>
      <c r="J247" s="195"/>
      <c r="K247" s="197"/>
      <c r="L247" s="182"/>
    </row>
    <row r="248" spans="6:12" x14ac:dyDescent="0.25">
      <c r="F248" s="180" t="s">
        <v>388</v>
      </c>
      <c r="G248" s="176">
        <v>103.68</v>
      </c>
      <c r="H248" s="24">
        <v>1992.3</v>
      </c>
      <c r="I248" s="208">
        <f t="shared" si="29"/>
        <v>5.2040355368167451E-2</v>
      </c>
      <c r="J248" s="195"/>
      <c r="K248" s="197"/>
      <c r="L248" s="182"/>
    </row>
    <row r="249" spans="6:12" x14ac:dyDescent="0.25">
      <c r="F249" s="180" t="s">
        <v>271</v>
      </c>
      <c r="G249" s="176">
        <v>100</v>
      </c>
      <c r="H249" s="24">
        <v>16317.1</v>
      </c>
      <c r="I249" s="208">
        <f t="shared" si="29"/>
        <v>6.1285399979162962E-3</v>
      </c>
      <c r="J249" s="195"/>
      <c r="K249" s="197"/>
      <c r="L249" s="182"/>
    </row>
    <row r="250" spans="6:12" ht="15.75" thickBot="1" x14ac:dyDescent="0.3">
      <c r="F250" s="186" t="s">
        <v>276</v>
      </c>
      <c r="G250" s="207">
        <v>93.990000000000009</v>
      </c>
      <c r="H250" s="188">
        <v>1434.47</v>
      </c>
      <c r="I250" s="209">
        <f t="shared" si="29"/>
        <v>6.5522457771859999E-2</v>
      </c>
      <c r="J250" s="196"/>
      <c r="K250" s="198"/>
      <c r="L250" s="192"/>
    </row>
    <row r="257" spans="6:12" ht="15.75" thickBot="1" x14ac:dyDescent="0.3"/>
    <row r="258" spans="6:12" ht="15.75" thickBot="1" x14ac:dyDescent="0.3">
      <c r="F258" s="248" t="s">
        <v>222</v>
      </c>
      <c r="G258" s="249"/>
      <c r="H258" s="249"/>
      <c r="I258" s="249"/>
      <c r="J258" s="249"/>
      <c r="K258" s="249"/>
      <c r="L258" s="249"/>
    </row>
    <row r="259" spans="6:12" x14ac:dyDescent="0.25">
      <c r="F259" s="178" t="s">
        <v>223</v>
      </c>
      <c r="G259" s="18" t="s">
        <v>224</v>
      </c>
      <c r="H259" s="19" t="s">
        <v>225</v>
      </c>
      <c r="I259" s="18" t="s">
        <v>224</v>
      </c>
      <c r="J259" s="20" t="s">
        <v>225</v>
      </c>
      <c r="K259" s="18" t="s">
        <v>226</v>
      </c>
      <c r="L259" s="216" t="s">
        <v>227</v>
      </c>
    </row>
    <row r="260" spans="6:12" x14ac:dyDescent="0.25">
      <c r="F260" s="180" t="s">
        <v>289</v>
      </c>
      <c r="G260" s="181">
        <v>204.77600000000001</v>
      </c>
      <c r="H260" s="3">
        <v>7146.68</v>
      </c>
      <c r="I260" s="181">
        <v>119.31399999999999</v>
      </c>
      <c r="J260" s="3">
        <v>4164.0600000000004</v>
      </c>
      <c r="K260" s="29">
        <f>J260-H260</f>
        <v>-2982.62</v>
      </c>
      <c r="L260" s="182">
        <f>K260/H260</f>
        <v>-0.41734343779209365</v>
      </c>
    </row>
    <row r="261" spans="6:12" x14ac:dyDescent="0.25">
      <c r="F261" s="180" t="s">
        <v>389</v>
      </c>
      <c r="G261" s="181">
        <v>31.48</v>
      </c>
      <c r="H261" s="24">
        <v>1227.4000000000001</v>
      </c>
      <c r="I261" s="183">
        <v>1.032</v>
      </c>
      <c r="J261" s="3">
        <v>40.24</v>
      </c>
      <c r="K261" s="29">
        <f t="shared" ref="K261:K269" si="30">J261-H261</f>
        <v>-1187.1600000000001</v>
      </c>
      <c r="L261" s="182">
        <f t="shared" ref="L261:L269" si="31">K261/H261</f>
        <v>-0.96721525175167022</v>
      </c>
    </row>
    <row r="262" spans="6:12" x14ac:dyDescent="0.25">
      <c r="F262" s="180" t="s">
        <v>390</v>
      </c>
      <c r="G262" s="181">
        <v>20</v>
      </c>
      <c r="H262" s="24">
        <v>633.95000000000005</v>
      </c>
      <c r="I262" s="183">
        <v>0</v>
      </c>
      <c r="J262" s="3">
        <v>0</v>
      </c>
      <c r="K262" s="29">
        <f t="shared" si="30"/>
        <v>-633.95000000000005</v>
      </c>
      <c r="L262" s="182">
        <f t="shared" si="31"/>
        <v>-1</v>
      </c>
    </row>
    <row r="263" spans="6:12" x14ac:dyDescent="0.25">
      <c r="F263" s="180" t="s">
        <v>391</v>
      </c>
      <c r="G263" s="181">
        <v>199.70099999999999</v>
      </c>
      <c r="H263" s="24">
        <v>1557.95</v>
      </c>
      <c r="I263" s="183">
        <v>127.97199999999999</v>
      </c>
      <c r="J263" s="3">
        <v>998.36</v>
      </c>
      <c r="K263" s="29">
        <f t="shared" si="30"/>
        <v>-559.59</v>
      </c>
      <c r="L263" s="182">
        <f t="shared" si="31"/>
        <v>-0.35918354247568923</v>
      </c>
    </row>
    <row r="264" spans="6:12" x14ac:dyDescent="0.25">
      <c r="F264" s="180" t="s">
        <v>392</v>
      </c>
      <c r="G264" s="181">
        <v>42.795000000000002</v>
      </c>
      <c r="H264" s="24">
        <v>1176.43</v>
      </c>
      <c r="I264" s="183">
        <v>24.016999999999999</v>
      </c>
      <c r="J264" s="3">
        <v>660.22</v>
      </c>
      <c r="K264" s="29">
        <f t="shared" si="30"/>
        <v>-516.21</v>
      </c>
      <c r="L264" s="182">
        <f t="shared" si="31"/>
        <v>-0.43879363838052415</v>
      </c>
    </row>
    <row r="265" spans="6:12" x14ac:dyDescent="0.25">
      <c r="F265" s="180" t="s">
        <v>284</v>
      </c>
      <c r="G265" s="181">
        <v>6.3079999999999998</v>
      </c>
      <c r="H265" s="184">
        <v>524.41</v>
      </c>
      <c r="I265" s="183">
        <v>0.32</v>
      </c>
      <c r="J265" s="3">
        <v>26.6</v>
      </c>
      <c r="K265" s="29">
        <f t="shared" si="30"/>
        <v>-497.80999999999995</v>
      </c>
      <c r="L265" s="182">
        <f t="shared" si="31"/>
        <v>-0.9492763295894433</v>
      </c>
    </row>
    <row r="266" spans="6:12" x14ac:dyDescent="0.25">
      <c r="F266" s="180" t="s">
        <v>393</v>
      </c>
      <c r="G266" s="185">
        <v>22.308</v>
      </c>
      <c r="H266" s="3">
        <v>1059.6300000000001</v>
      </c>
      <c r="I266" s="181">
        <v>11.89</v>
      </c>
      <c r="J266" s="3">
        <v>564.78</v>
      </c>
      <c r="K266" s="29">
        <f t="shared" si="30"/>
        <v>-494.85000000000014</v>
      </c>
      <c r="L266" s="182">
        <f t="shared" si="31"/>
        <v>-0.46700263299453593</v>
      </c>
    </row>
    <row r="267" spans="6:12" x14ac:dyDescent="0.25">
      <c r="F267" s="180" t="s">
        <v>394</v>
      </c>
      <c r="G267" s="181">
        <v>133.25700000000001</v>
      </c>
      <c r="H267" s="24">
        <v>2427.86</v>
      </c>
      <c r="I267" s="183">
        <v>113.60599999999999</v>
      </c>
      <c r="J267" s="3">
        <v>2069.83</v>
      </c>
      <c r="K267" s="29">
        <f t="shared" si="30"/>
        <v>-358.0300000000002</v>
      </c>
      <c r="L267" s="182">
        <f t="shared" si="31"/>
        <v>-0.14746731689636147</v>
      </c>
    </row>
    <row r="268" spans="6:12" x14ac:dyDescent="0.25">
      <c r="F268" s="180" t="s">
        <v>288</v>
      </c>
      <c r="G268" s="181">
        <v>23.884</v>
      </c>
      <c r="H268" s="24">
        <v>671.11</v>
      </c>
      <c r="I268" s="183">
        <v>14.492000000000001</v>
      </c>
      <c r="J268" s="3">
        <v>407.21</v>
      </c>
      <c r="K268" s="29">
        <f t="shared" si="30"/>
        <v>-263.90000000000003</v>
      </c>
      <c r="L268" s="182">
        <f t="shared" si="31"/>
        <v>-0.39322912786279451</v>
      </c>
    </row>
    <row r="269" spans="6:12" ht="15.75" thickBot="1" x14ac:dyDescent="0.3">
      <c r="F269" s="186" t="s">
        <v>395</v>
      </c>
      <c r="G269" s="187">
        <v>8.9380000000000006</v>
      </c>
      <c r="H269" s="188">
        <v>299.44</v>
      </c>
      <c r="I269" s="189">
        <v>1.54</v>
      </c>
      <c r="J269" s="190">
        <v>51.59</v>
      </c>
      <c r="K269" s="191">
        <f t="shared" si="30"/>
        <v>-247.85</v>
      </c>
      <c r="L269" s="192">
        <f t="shared" si="31"/>
        <v>-0.82771172855997865</v>
      </c>
    </row>
    <row r="270" spans="6:12" ht="15.75" thickBot="1" x14ac:dyDescent="0.3">
      <c r="F270" s="248" t="s">
        <v>237</v>
      </c>
      <c r="G270" s="249"/>
      <c r="H270" s="249"/>
      <c r="I270" s="249"/>
      <c r="J270" s="249"/>
      <c r="K270" s="249"/>
      <c r="L270" s="249"/>
    </row>
    <row r="271" spans="6:12" x14ac:dyDescent="0.25">
      <c r="F271" s="178" t="s">
        <v>223</v>
      </c>
      <c r="G271" s="18" t="s">
        <v>224</v>
      </c>
      <c r="H271" s="19" t="s">
        <v>225</v>
      </c>
      <c r="I271" s="18" t="s">
        <v>224</v>
      </c>
      <c r="J271" s="20" t="s">
        <v>225</v>
      </c>
      <c r="K271" s="18" t="s">
        <v>226</v>
      </c>
      <c r="L271" s="216" t="s">
        <v>227</v>
      </c>
    </row>
    <row r="272" spans="6:12" x14ac:dyDescent="0.25">
      <c r="F272" s="180" t="s">
        <v>332</v>
      </c>
      <c r="G272" s="181">
        <v>119.327</v>
      </c>
      <c r="H272" s="3">
        <v>2255.17</v>
      </c>
      <c r="I272" s="181">
        <v>149.04400000000001</v>
      </c>
      <c r="J272" s="3">
        <v>2816.8</v>
      </c>
      <c r="K272" s="29">
        <f>J272-H272</f>
        <v>561.63000000000011</v>
      </c>
      <c r="L272" s="182">
        <f>K272/H272</f>
        <v>0.24904109224581744</v>
      </c>
    </row>
    <row r="273" spans="6:12" x14ac:dyDescent="0.25">
      <c r="F273" s="180" t="s">
        <v>286</v>
      </c>
      <c r="G273" s="181">
        <v>22.954000000000001</v>
      </c>
      <c r="H273" s="24">
        <v>723.05</v>
      </c>
      <c r="I273" s="183">
        <v>38.118000000000002</v>
      </c>
      <c r="J273" s="3">
        <v>1200.72</v>
      </c>
      <c r="K273" s="29">
        <f t="shared" ref="K273:K281" si="32">J273-H273</f>
        <v>477.67000000000007</v>
      </c>
      <c r="L273" s="182">
        <f t="shared" ref="L273:L281" si="33">K273/H273</f>
        <v>0.66063204481017923</v>
      </c>
    </row>
    <row r="274" spans="6:12" x14ac:dyDescent="0.25">
      <c r="F274" s="180" t="s">
        <v>290</v>
      </c>
      <c r="G274" s="181">
        <v>-32</v>
      </c>
      <c r="H274" s="24">
        <v>-270.3</v>
      </c>
      <c r="I274" s="183">
        <v>23</v>
      </c>
      <c r="J274" s="3">
        <v>194.28</v>
      </c>
      <c r="K274" s="29">
        <f t="shared" si="32"/>
        <v>464.58000000000004</v>
      </c>
      <c r="L274" s="182">
        <f t="shared" si="33"/>
        <v>-1.7187569367369591</v>
      </c>
    </row>
    <row r="275" spans="6:12" x14ac:dyDescent="0.25">
      <c r="F275" s="180" t="s">
        <v>282</v>
      </c>
      <c r="G275" s="181">
        <v>5.6459999999999999</v>
      </c>
      <c r="H275" s="24">
        <v>149.11000000000001</v>
      </c>
      <c r="I275" s="183">
        <v>18.943999999999999</v>
      </c>
      <c r="J275" s="3">
        <v>500.31</v>
      </c>
      <c r="K275" s="29">
        <f t="shared" si="32"/>
        <v>351.2</v>
      </c>
      <c r="L275" s="182">
        <f t="shared" si="33"/>
        <v>2.3553081617597744</v>
      </c>
    </row>
    <row r="276" spans="6:12" x14ac:dyDescent="0.25">
      <c r="F276" s="180" t="s">
        <v>396</v>
      </c>
      <c r="G276" s="181">
        <v>2.8719999999999999</v>
      </c>
      <c r="H276" s="24">
        <v>179.5</v>
      </c>
      <c r="I276" s="183">
        <v>6.7619999999999996</v>
      </c>
      <c r="J276" s="3">
        <v>422.63</v>
      </c>
      <c r="K276" s="29">
        <f t="shared" si="32"/>
        <v>243.13</v>
      </c>
      <c r="L276" s="182">
        <f t="shared" si="33"/>
        <v>1.3544846796657382</v>
      </c>
    </row>
    <row r="277" spans="6:12" x14ac:dyDescent="0.25">
      <c r="F277" s="180" t="s">
        <v>397</v>
      </c>
      <c r="G277" s="181">
        <v>-2.3570000000000002</v>
      </c>
      <c r="H277" s="184">
        <v>-59.6</v>
      </c>
      <c r="I277" s="183">
        <v>7.2080000000000002</v>
      </c>
      <c r="J277" s="3">
        <v>182.25</v>
      </c>
      <c r="K277" s="29">
        <f t="shared" si="32"/>
        <v>241.85</v>
      </c>
      <c r="L277" s="182">
        <f t="shared" si="33"/>
        <v>-4.0578859060402683</v>
      </c>
    </row>
    <row r="278" spans="6:12" x14ac:dyDescent="0.25">
      <c r="F278" s="180" t="s">
        <v>398</v>
      </c>
      <c r="G278" s="185">
        <v>39.167999999999999</v>
      </c>
      <c r="H278" s="3">
        <v>528.77</v>
      </c>
      <c r="I278" s="181">
        <v>57.042999999999999</v>
      </c>
      <c r="J278" s="3">
        <v>770.08</v>
      </c>
      <c r="K278" s="29">
        <f t="shared" si="32"/>
        <v>241.31000000000006</v>
      </c>
      <c r="L278" s="182">
        <f t="shared" si="33"/>
        <v>0.45636098870964703</v>
      </c>
    </row>
    <row r="279" spans="6:12" x14ac:dyDescent="0.25">
      <c r="F279" s="180" t="s">
        <v>399</v>
      </c>
      <c r="G279" s="181">
        <v>1.8120000000000001</v>
      </c>
      <c r="H279" s="24">
        <v>102.39</v>
      </c>
      <c r="I279" s="183">
        <v>5.4260000000000002</v>
      </c>
      <c r="J279" s="3">
        <v>306.58999999999997</v>
      </c>
      <c r="K279" s="29">
        <f t="shared" si="32"/>
        <v>204.2</v>
      </c>
      <c r="L279" s="182">
        <f t="shared" si="33"/>
        <v>1.9943353843148743</v>
      </c>
    </row>
    <row r="280" spans="6:12" x14ac:dyDescent="0.25">
      <c r="F280" s="180" t="s">
        <v>283</v>
      </c>
      <c r="G280" s="181">
        <v>-1.708</v>
      </c>
      <c r="H280" s="24">
        <v>-54.49</v>
      </c>
      <c r="I280" s="183">
        <v>3.93</v>
      </c>
      <c r="J280" s="3">
        <v>125.37</v>
      </c>
      <c r="K280" s="29">
        <f t="shared" si="32"/>
        <v>179.86</v>
      </c>
      <c r="L280" s="182">
        <f t="shared" si="33"/>
        <v>-3.3007891356212151</v>
      </c>
    </row>
    <row r="281" spans="6:12" ht="15.75" thickBot="1" x14ac:dyDescent="0.3">
      <c r="F281" s="186" t="s">
        <v>400</v>
      </c>
      <c r="G281" s="187">
        <v>203.88300000000001</v>
      </c>
      <c r="H281" s="188">
        <v>1713.58</v>
      </c>
      <c r="I281" s="189">
        <v>220</v>
      </c>
      <c r="J281" s="190">
        <v>1849.03</v>
      </c>
      <c r="K281" s="191">
        <f t="shared" si="32"/>
        <v>135.45000000000005</v>
      </c>
      <c r="L281" s="192">
        <f t="shared" si="33"/>
        <v>7.9045040208219078E-2</v>
      </c>
    </row>
    <row r="282" spans="6:12" ht="15.75" thickBot="1" x14ac:dyDescent="0.3">
      <c r="F282" s="248" t="s">
        <v>246</v>
      </c>
      <c r="G282" s="249"/>
      <c r="H282" s="249"/>
      <c r="I282" s="249"/>
      <c r="J282" s="249"/>
      <c r="K282" s="249"/>
      <c r="L282" s="250"/>
    </row>
    <row r="283" spans="6:12" ht="15" customHeight="1" x14ac:dyDescent="0.25">
      <c r="F283" s="178" t="s">
        <v>223</v>
      </c>
      <c r="G283" s="19" t="s">
        <v>257</v>
      </c>
      <c r="H283" s="18" t="s">
        <v>255</v>
      </c>
      <c r="I283" s="18" t="s">
        <v>256</v>
      </c>
      <c r="K283" s="18"/>
      <c r="L283" s="179"/>
    </row>
    <row r="284" spans="6:12" x14ac:dyDescent="0.25">
      <c r="F284" s="180" t="s">
        <v>317</v>
      </c>
      <c r="G284" s="181">
        <v>66.91</v>
      </c>
      <c r="H284" s="3">
        <v>79.97</v>
      </c>
      <c r="I284" s="208">
        <f>G284/H284</f>
        <v>0.83668875828435663</v>
      </c>
      <c r="J284" s="195"/>
      <c r="K284" s="29"/>
      <c r="L284" s="182"/>
    </row>
    <row r="285" spans="6:12" x14ac:dyDescent="0.25">
      <c r="F285" s="180" t="s">
        <v>401</v>
      </c>
      <c r="G285" s="181">
        <v>66.48</v>
      </c>
      <c r="H285" s="24">
        <v>107.53</v>
      </c>
      <c r="I285" s="208">
        <f t="shared" ref="I285:I293" si="34">G285/H285</f>
        <v>0.61824607086394501</v>
      </c>
      <c r="J285" s="195"/>
      <c r="K285" s="29"/>
      <c r="L285" s="182"/>
    </row>
    <row r="286" spans="6:12" x14ac:dyDescent="0.25">
      <c r="F286" s="180" t="s">
        <v>402</v>
      </c>
      <c r="G286" s="181">
        <v>54.83</v>
      </c>
      <c r="H286" s="24">
        <v>259.64999999999998</v>
      </c>
      <c r="I286" s="208">
        <f t="shared" si="34"/>
        <v>0.21116888118621222</v>
      </c>
      <c r="J286" s="195"/>
      <c r="K286" s="29"/>
      <c r="L286" s="182"/>
    </row>
    <row r="287" spans="6:12" x14ac:dyDescent="0.25">
      <c r="F287" s="180" t="s">
        <v>403</v>
      </c>
      <c r="G287" s="181">
        <v>37.67</v>
      </c>
      <c r="H287" s="24">
        <v>65.44</v>
      </c>
      <c r="I287" s="208">
        <f t="shared" si="34"/>
        <v>0.57564180929095354</v>
      </c>
      <c r="J287" s="195"/>
      <c r="K287" s="29"/>
      <c r="L287" s="182"/>
    </row>
    <row r="288" spans="6:12" x14ac:dyDescent="0.25">
      <c r="F288" s="180" t="s">
        <v>404</v>
      </c>
      <c r="G288" s="181">
        <v>30.18</v>
      </c>
      <c r="H288" s="24">
        <v>544.25</v>
      </c>
      <c r="I288" s="208">
        <f t="shared" si="34"/>
        <v>5.5452457510335326E-2</v>
      </c>
      <c r="J288" s="195"/>
      <c r="K288" s="29"/>
      <c r="L288" s="182"/>
    </row>
    <row r="289" spans="6:12" x14ac:dyDescent="0.25">
      <c r="F289" s="180" t="s">
        <v>405</v>
      </c>
      <c r="G289" s="181">
        <v>29.93</v>
      </c>
      <c r="H289" s="184">
        <v>58.5</v>
      </c>
      <c r="I289" s="208">
        <f t="shared" si="34"/>
        <v>0.5116239316239316</v>
      </c>
      <c r="J289" s="195"/>
      <c r="K289" s="29"/>
      <c r="L289" s="182"/>
    </row>
    <row r="290" spans="6:12" x14ac:dyDescent="0.25">
      <c r="F290" s="180" t="s">
        <v>406</v>
      </c>
      <c r="G290" s="185">
        <v>21.01</v>
      </c>
      <c r="H290" s="3">
        <v>210.26</v>
      </c>
      <c r="I290" s="208">
        <f t="shared" si="34"/>
        <v>9.9923903738228875E-2</v>
      </c>
      <c r="J290" s="195"/>
      <c r="K290" s="29"/>
      <c r="L290" s="182"/>
    </row>
    <row r="291" spans="6:12" x14ac:dyDescent="0.25">
      <c r="F291" s="180" t="s">
        <v>407</v>
      </c>
      <c r="G291" s="181">
        <v>20.77</v>
      </c>
      <c r="H291" s="24">
        <v>32.22</v>
      </c>
      <c r="I291" s="208">
        <f t="shared" si="34"/>
        <v>0.64463066418373682</v>
      </c>
      <c r="J291" s="195"/>
      <c r="K291" s="29"/>
      <c r="L291" s="182"/>
    </row>
    <row r="292" spans="6:12" x14ac:dyDescent="0.25">
      <c r="F292" s="180" t="s">
        <v>408</v>
      </c>
      <c r="G292" s="181">
        <v>16.72</v>
      </c>
      <c r="H292" s="24">
        <v>351.25</v>
      </c>
      <c r="I292" s="208">
        <f t="shared" si="34"/>
        <v>4.7601423487544481E-2</v>
      </c>
      <c r="J292" s="195"/>
      <c r="K292" s="29"/>
      <c r="L292" s="182"/>
    </row>
    <row r="293" spans="6:12" ht="15.75" thickBot="1" x14ac:dyDescent="0.3">
      <c r="F293" s="186" t="s">
        <v>318</v>
      </c>
      <c r="G293" s="187">
        <v>14.18</v>
      </c>
      <c r="H293" s="188">
        <v>994.28</v>
      </c>
      <c r="I293" s="209">
        <f t="shared" si="34"/>
        <v>1.4261576215955264E-2</v>
      </c>
      <c r="J293" s="196"/>
      <c r="K293" s="191"/>
      <c r="L293" s="192"/>
    </row>
    <row r="294" spans="6:12" x14ac:dyDescent="0.25">
      <c r="F294" s="67"/>
      <c r="G294" s="181"/>
      <c r="H294" s="24"/>
      <c r="I294" s="183"/>
      <c r="J294" s="3"/>
      <c r="K294" s="29"/>
      <c r="L294" s="12"/>
    </row>
    <row r="295" spans="6:12" x14ac:dyDescent="0.25">
      <c r="F295" s="67"/>
      <c r="G295" s="181"/>
      <c r="H295" s="184"/>
      <c r="I295" s="183"/>
      <c r="J295" s="3"/>
      <c r="K295" s="29"/>
      <c r="L295" s="12"/>
    </row>
    <row r="296" spans="6:12" x14ac:dyDescent="0.25">
      <c r="F296" s="67"/>
      <c r="G296" s="185"/>
      <c r="H296" s="3"/>
      <c r="I296" s="181"/>
      <c r="J296" s="3"/>
      <c r="K296" s="29"/>
      <c r="L296" s="12"/>
    </row>
    <row r="297" spans="6:12" ht="15.75" thickBot="1" x14ac:dyDescent="0.3">
      <c r="F297" s="67"/>
      <c r="G297" s="181"/>
      <c r="H297" s="24"/>
      <c r="I297" s="183"/>
      <c r="J297" s="3"/>
      <c r="K297" s="29"/>
      <c r="L297" s="12"/>
    </row>
    <row r="298" spans="6:12" ht="15.75" thickBot="1" x14ac:dyDescent="0.3">
      <c r="F298" s="248" t="s">
        <v>222</v>
      </c>
      <c r="G298" s="249"/>
      <c r="H298" s="249"/>
      <c r="I298" s="249"/>
      <c r="J298" s="249"/>
      <c r="K298" s="249"/>
      <c r="L298" s="250"/>
    </row>
    <row r="299" spans="6:12" x14ac:dyDescent="0.25">
      <c r="F299" s="178" t="s">
        <v>223</v>
      </c>
      <c r="G299" s="18" t="s">
        <v>224</v>
      </c>
      <c r="H299" s="19" t="s">
        <v>225</v>
      </c>
      <c r="I299" s="18" t="s">
        <v>224</v>
      </c>
      <c r="J299" s="20" t="s">
        <v>225</v>
      </c>
      <c r="K299" s="18" t="s">
        <v>226</v>
      </c>
      <c r="L299" s="18" t="s">
        <v>227</v>
      </c>
    </row>
    <row r="300" spans="6:12" x14ac:dyDescent="0.25">
      <c r="F300" s="180" t="s">
        <v>336</v>
      </c>
      <c r="G300" s="181">
        <v>140.21799999999999</v>
      </c>
      <c r="H300" s="3">
        <v>4564.1000000000004</v>
      </c>
      <c r="I300" s="181">
        <v>25</v>
      </c>
      <c r="J300" s="3">
        <v>813.75</v>
      </c>
      <c r="K300" s="29">
        <f>J300-H300</f>
        <v>-3750.3500000000004</v>
      </c>
      <c r="L300" s="12">
        <f>K300/H300</f>
        <v>-0.82170636050919132</v>
      </c>
    </row>
    <row r="301" spans="6:12" x14ac:dyDescent="0.25">
      <c r="F301" s="180" t="s">
        <v>340</v>
      </c>
      <c r="G301" s="181">
        <v>916.37300000000005</v>
      </c>
      <c r="H301" s="24">
        <v>7941.65</v>
      </c>
      <c r="I301" s="183">
        <v>725</v>
      </c>
      <c r="J301" s="3">
        <v>6283.14</v>
      </c>
      <c r="K301" s="29">
        <f t="shared" ref="K301:K309" si="35">J301-H301</f>
        <v>-1658.5099999999993</v>
      </c>
      <c r="L301" s="12">
        <f t="shared" ref="L301:L309" si="36">K301/H301</f>
        <v>-0.20883695453715531</v>
      </c>
    </row>
    <row r="302" spans="6:12" x14ac:dyDescent="0.25">
      <c r="F302" s="180" t="s">
        <v>335</v>
      </c>
      <c r="G302" s="181">
        <v>411</v>
      </c>
      <c r="H302" s="24">
        <v>1686.33</v>
      </c>
      <c r="I302" s="183">
        <v>30</v>
      </c>
      <c r="J302" s="3">
        <v>123.09</v>
      </c>
      <c r="K302" s="29">
        <f t="shared" si="35"/>
        <v>-1563.24</v>
      </c>
      <c r="L302" s="12">
        <f t="shared" si="36"/>
        <v>-0.92700716941523909</v>
      </c>
    </row>
    <row r="303" spans="6:12" x14ac:dyDescent="0.25">
      <c r="F303" s="180" t="s">
        <v>409</v>
      </c>
      <c r="G303" s="181">
        <v>37.670999999999999</v>
      </c>
      <c r="H303" s="24">
        <v>1583.69</v>
      </c>
      <c r="I303" s="183">
        <v>2.798</v>
      </c>
      <c r="J303" s="3">
        <v>117.63</v>
      </c>
      <c r="K303" s="29">
        <f t="shared" si="35"/>
        <v>-1466.06</v>
      </c>
      <c r="L303" s="12">
        <f t="shared" si="36"/>
        <v>-0.92572410004483197</v>
      </c>
    </row>
    <row r="304" spans="6:12" x14ac:dyDescent="0.25">
      <c r="F304" s="180" t="s">
        <v>410</v>
      </c>
      <c r="G304" s="181">
        <v>34</v>
      </c>
      <c r="H304" s="24">
        <v>996.88</v>
      </c>
      <c r="I304" s="183">
        <v>0</v>
      </c>
      <c r="J304" s="3">
        <v>0</v>
      </c>
      <c r="K304" s="29">
        <f t="shared" si="35"/>
        <v>-996.88</v>
      </c>
      <c r="L304" s="12">
        <f t="shared" si="36"/>
        <v>-1</v>
      </c>
    </row>
    <row r="305" spans="6:12" x14ac:dyDescent="0.25">
      <c r="F305" s="180" t="s">
        <v>337</v>
      </c>
      <c r="G305" s="181">
        <v>122</v>
      </c>
      <c r="H305" s="184">
        <v>500.57</v>
      </c>
      <c r="I305" s="183">
        <v>0</v>
      </c>
      <c r="J305" s="3">
        <v>0</v>
      </c>
      <c r="K305" s="29">
        <f t="shared" si="35"/>
        <v>-500.57</v>
      </c>
      <c r="L305" s="12">
        <f t="shared" si="36"/>
        <v>-1</v>
      </c>
    </row>
    <row r="306" spans="6:12" x14ac:dyDescent="0.25">
      <c r="F306" s="180" t="s">
        <v>411</v>
      </c>
      <c r="G306" s="185">
        <v>9.3620000000000001</v>
      </c>
      <c r="H306" s="3">
        <v>277.08999999999997</v>
      </c>
      <c r="I306" s="181">
        <v>0</v>
      </c>
      <c r="J306" s="3">
        <v>0</v>
      </c>
      <c r="K306" s="29">
        <f t="shared" si="35"/>
        <v>-277.08999999999997</v>
      </c>
      <c r="L306" s="12">
        <f t="shared" si="36"/>
        <v>-1</v>
      </c>
    </row>
    <row r="307" spans="6:12" x14ac:dyDescent="0.25">
      <c r="F307" s="180" t="s">
        <v>342</v>
      </c>
      <c r="G307" s="181">
        <v>35.543999999999997</v>
      </c>
      <c r="H307" s="24">
        <v>245.25</v>
      </c>
      <c r="I307" s="183">
        <v>0</v>
      </c>
      <c r="J307" s="3">
        <v>0</v>
      </c>
      <c r="K307" s="29">
        <f t="shared" si="35"/>
        <v>-245.25</v>
      </c>
      <c r="L307" s="12">
        <f t="shared" si="36"/>
        <v>-1</v>
      </c>
    </row>
    <row r="308" spans="6:12" x14ac:dyDescent="0.25">
      <c r="F308" s="180" t="s">
        <v>412</v>
      </c>
      <c r="G308" s="181">
        <v>15</v>
      </c>
      <c r="H308" s="24">
        <v>222</v>
      </c>
      <c r="I308" s="183">
        <v>0</v>
      </c>
      <c r="J308" s="3">
        <v>0</v>
      </c>
      <c r="K308" s="29">
        <f t="shared" si="35"/>
        <v>-222</v>
      </c>
      <c r="L308" s="12">
        <f t="shared" si="36"/>
        <v>-1</v>
      </c>
    </row>
    <row r="309" spans="6:12" ht="15.75" thickBot="1" x14ac:dyDescent="0.3">
      <c r="F309" s="186" t="s">
        <v>413</v>
      </c>
      <c r="G309" s="187">
        <v>9</v>
      </c>
      <c r="H309" s="188">
        <v>201.15</v>
      </c>
      <c r="I309" s="189">
        <v>0</v>
      </c>
      <c r="J309" s="190">
        <v>0</v>
      </c>
      <c r="K309" s="191">
        <f t="shared" si="35"/>
        <v>-201.15</v>
      </c>
      <c r="L309" s="199">
        <f t="shared" si="36"/>
        <v>-1</v>
      </c>
    </row>
    <row r="310" spans="6:12" ht="15.75" thickBot="1" x14ac:dyDescent="0.3">
      <c r="F310" s="248" t="s">
        <v>237</v>
      </c>
      <c r="G310" s="249"/>
      <c r="H310" s="249"/>
      <c r="I310" s="249"/>
      <c r="J310" s="249"/>
      <c r="K310" s="249"/>
      <c r="L310" s="249"/>
    </row>
    <row r="311" spans="6:12" x14ac:dyDescent="0.25">
      <c r="F311" s="178" t="s">
        <v>223</v>
      </c>
      <c r="G311" s="18" t="s">
        <v>224</v>
      </c>
      <c r="H311" s="19" t="s">
        <v>225</v>
      </c>
      <c r="I311" s="18" t="s">
        <v>224</v>
      </c>
      <c r="J311" s="20" t="s">
        <v>225</v>
      </c>
      <c r="K311" s="18" t="s">
        <v>226</v>
      </c>
      <c r="L311" s="18" t="s">
        <v>227</v>
      </c>
    </row>
    <row r="312" spans="6:12" x14ac:dyDescent="0.25">
      <c r="F312" s="180" t="s">
        <v>345</v>
      </c>
      <c r="G312" s="181">
        <v>-946.61300000000006</v>
      </c>
      <c r="H312" s="3">
        <v>-32755.65</v>
      </c>
      <c r="I312" s="181">
        <v>0</v>
      </c>
      <c r="J312" s="3">
        <v>0</v>
      </c>
      <c r="K312" s="29">
        <f>J312-H312</f>
        <v>32755.65</v>
      </c>
      <c r="L312" s="12">
        <f>K312/H312</f>
        <v>-1</v>
      </c>
    </row>
    <row r="313" spans="6:12" x14ac:dyDescent="0.25">
      <c r="F313" s="180" t="s">
        <v>414</v>
      </c>
      <c r="G313" s="181">
        <v>-79.367999999999995</v>
      </c>
      <c r="H313" s="24">
        <v>-2687.4</v>
      </c>
      <c r="I313" s="183">
        <v>7</v>
      </c>
      <c r="J313" s="3">
        <v>237.02</v>
      </c>
      <c r="K313" s="29">
        <f t="shared" ref="K313:K321" si="37">J313-H313</f>
        <v>2924.42</v>
      </c>
      <c r="L313" s="12">
        <f t="shared" ref="L313:L321" si="38">K313/H313</f>
        <v>-1.0881967701123763</v>
      </c>
    </row>
    <row r="314" spans="6:12" x14ac:dyDescent="0.25">
      <c r="F314" s="180" t="s">
        <v>352</v>
      </c>
      <c r="G314" s="181">
        <v>-249</v>
      </c>
      <c r="H314" s="24">
        <v>-689.73</v>
      </c>
      <c r="I314" s="183">
        <v>32</v>
      </c>
      <c r="J314" s="3">
        <v>88.64</v>
      </c>
      <c r="K314" s="29">
        <f t="shared" si="37"/>
        <v>778.37</v>
      </c>
      <c r="L314" s="12">
        <f t="shared" si="38"/>
        <v>-1.1285140562248996</v>
      </c>
    </row>
    <row r="315" spans="6:12" x14ac:dyDescent="0.25">
      <c r="F315" s="180" t="s">
        <v>343</v>
      </c>
      <c r="G315" s="181">
        <v>-98</v>
      </c>
      <c r="H315" s="24">
        <v>-732.72</v>
      </c>
      <c r="I315" s="183">
        <v>0</v>
      </c>
      <c r="J315" s="3">
        <v>0</v>
      </c>
      <c r="K315" s="29">
        <f t="shared" si="37"/>
        <v>732.72</v>
      </c>
      <c r="L315" s="12">
        <f t="shared" si="38"/>
        <v>-1</v>
      </c>
    </row>
    <row r="316" spans="6:12" x14ac:dyDescent="0.25">
      <c r="F316" s="180" t="s">
        <v>354</v>
      </c>
      <c r="G316" s="181">
        <v>-188</v>
      </c>
      <c r="H316" s="24">
        <v>-575.28</v>
      </c>
      <c r="I316" s="183">
        <v>0</v>
      </c>
      <c r="J316" s="3">
        <v>0</v>
      </c>
      <c r="K316" s="29">
        <f t="shared" si="37"/>
        <v>575.28</v>
      </c>
      <c r="L316" s="12">
        <f t="shared" si="38"/>
        <v>-1</v>
      </c>
    </row>
    <row r="317" spans="6:12" x14ac:dyDescent="0.25">
      <c r="F317" s="180" t="s">
        <v>341</v>
      </c>
      <c r="G317" s="181">
        <v>7.952</v>
      </c>
      <c r="H317" s="184">
        <v>143.18</v>
      </c>
      <c r="I317" s="183">
        <v>28</v>
      </c>
      <c r="J317" s="3">
        <v>504.17</v>
      </c>
      <c r="K317" s="29">
        <f t="shared" si="37"/>
        <v>360.99</v>
      </c>
      <c r="L317" s="12">
        <f t="shared" si="38"/>
        <v>2.5212320156446428</v>
      </c>
    </row>
    <row r="318" spans="6:12" x14ac:dyDescent="0.25">
      <c r="F318" s="180" t="s">
        <v>415</v>
      </c>
      <c r="G318" s="185">
        <v>2.9380000000000002</v>
      </c>
      <c r="H318" s="3">
        <v>106.65</v>
      </c>
      <c r="I318" s="181">
        <v>10</v>
      </c>
      <c r="J318" s="3">
        <v>363</v>
      </c>
      <c r="K318" s="29">
        <f t="shared" si="37"/>
        <v>256.35000000000002</v>
      </c>
      <c r="L318" s="12">
        <f t="shared" si="38"/>
        <v>2.4036568213783402</v>
      </c>
    </row>
    <row r="319" spans="6:12" x14ac:dyDescent="0.25">
      <c r="F319" s="180" t="s">
        <v>416</v>
      </c>
      <c r="G319" s="181">
        <v>-4.7839999999999998</v>
      </c>
      <c r="H319" s="24">
        <v>-210.18</v>
      </c>
      <c r="I319" s="183">
        <v>0.17</v>
      </c>
      <c r="J319" s="3">
        <v>7.47</v>
      </c>
      <c r="K319" s="29">
        <f t="shared" si="37"/>
        <v>217.65</v>
      </c>
      <c r="L319" s="12">
        <f t="shared" si="38"/>
        <v>-1.0355409648872396</v>
      </c>
    </row>
    <row r="320" spans="6:12" x14ac:dyDescent="0.25">
      <c r="F320" s="180" t="s">
        <v>417</v>
      </c>
      <c r="G320" s="181">
        <v>-55</v>
      </c>
      <c r="H320" s="24">
        <v>-169.4</v>
      </c>
      <c r="I320" s="183">
        <v>0</v>
      </c>
      <c r="J320" s="3">
        <v>0</v>
      </c>
      <c r="K320" s="29">
        <f t="shared" si="37"/>
        <v>169.4</v>
      </c>
      <c r="L320" s="12">
        <f t="shared" si="38"/>
        <v>-1</v>
      </c>
    </row>
    <row r="321" spans="6:12" ht="15.75" thickBot="1" x14ac:dyDescent="0.3">
      <c r="F321" s="186" t="s">
        <v>418</v>
      </c>
      <c r="G321" s="187">
        <v>-48</v>
      </c>
      <c r="H321" s="188">
        <v>-126</v>
      </c>
      <c r="I321" s="189">
        <v>0</v>
      </c>
      <c r="J321" s="190">
        <v>0</v>
      </c>
      <c r="K321" s="191">
        <f t="shared" si="37"/>
        <v>126</v>
      </c>
      <c r="L321" s="199">
        <f t="shared" si="38"/>
        <v>-1</v>
      </c>
    </row>
    <row r="322" spans="6:12" ht="15.75" thickBot="1" x14ac:dyDescent="0.3">
      <c r="F322" s="248" t="s">
        <v>246</v>
      </c>
      <c r="G322" s="249"/>
      <c r="H322" s="249"/>
      <c r="I322" s="249"/>
      <c r="J322" s="249"/>
      <c r="K322" s="249"/>
      <c r="L322" s="250"/>
    </row>
    <row r="323" spans="6:12" x14ac:dyDescent="0.25">
      <c r="F323" s="178" t="s">
        <v>223</v>
      </c>
      <c r="G323" s="18" t="s">
        <v>224</v>
      </c>
      <c r="H323" s="19" t="s">
        <v>257</v>
      </c>
      <c r="I323" s="18" t="s">
        <v>255</v>
      </c>
      <c r="J323" s="18" t="s">
        <v>256</v>
      </c>
      <c r="K323" s="18"/>
      <c r="L323" s="179"/>
    </row>
    <row r="324" spans="6:12" x14ac:dyDescent="0.25">
      <c r="F324" s="180" t="s">
        <v>355</v>
      </c>
      <c r="G324" s="181"/>
      <c r="H324" s="3">
        <v>778.88</v>
      </c>
      <c r="I324" s="176">
        <v>6587.69</v>
      </c>
      <c r="J324" s="195">
        <f>H324/I324</f>
        <v>0.11823264300536304</v>
      </c>
      <c r="K324" s="197"/>
      <c r="L324" s="182"/>
    </row>
    <row r="325" spans="6:12" x14ac:dyDescent="0.25">
      <c r="F325" s="180" t="s">
        <v>419</v>
      </c>
      <c r="G325" s="181"/>
      <c r="H325" s="24">
        <v>399.63</v>
      </c>
      <c r="I325" s="193">
        <v>556.79999999999995</v>
      </c>
      <c r="J325" s="195">
        <f t="shared" ref="J325:J333" si="39">H325/I325</f>
        <v>0.71772629310344838</v>
      </c>
      <c r="K325" s="197"/>
      <c r="L325" s="182"/>
    </row>
    <row r="326" spans="6:12" x14ac:dyDescent="0.25">
      <c r="F326" s="180" t="s">
        <v>361</v>
      </c>
      <c r="G326" s="181"/>
      <c r="H326" s="24">
        <v>160.74</v>
      </c>
      <c r="I326" s="193">
        <v>392.26</v>
      </c>
      <c r="J326" s="195">
        <f t="shared" si="39"/>
        <v>0.40977922806301947</v>
      </c>
      <c r="K326" s="197"/>
      <c r="L326" s="182"/>
    </row>
    <row r="327" spans="6:12" x14ac:dyDescent="0.25">
      <c r="F327" s="180" t="s">
        <v>364</v>
      </c>
      <c r="G327" s="181"/>
      <c r="H327" s="24">
        <v>136.75</v>
      </c>
      <c r="I327" s="193">
        <v>1985.66</v>
      </c>
      <c r="J327" s="195">
        <f t="shared" si="39"/>
        <v>6.8868789218698059E-2</v>
      </c>
      <c r="K327" s="197"/>
      <c r="L327" s="182"/>
    </row>
    <row r="328" spans="6:12" x14ac:dyDescent="0.25">
      <c r="F328" s="180" t="s">
        <v>420</v>
      </c>
      <c r="G328" s="181"/>
      <c r="H328" s="24">
        <v>126.51</v>
      </c>
      <c r="I328" s="193">
        <v>159.86000000000001</v>
      </c>
      <c r="J328" s="195">
        <f t="shared" si="39"/>
        <v>0.79137995746277989</v>
      </c>
      <c r="K328" s="197"/>
      <c r="L328" s="182"/>
    </row>
    <row r="329" spans="6:12" x14ac:dyDescent="0.25">
      <c r="F329" s="180" t="s">
        <v>421</v>
      </c>
      <c r="G329" s="181"/>
      <c r="H329" s="184">
        <v>110.12</v>
      </c>
      <c r="I329" s="193">
        <v>382.72</v>
      </c>
      <c r="J329" s="195">
        <f t="shared" si="39"/>
        <v>0.28772993311036787</v>
      </c>
      <c r="K329" s="197"/>
      <c r="L329" s="182"/>
    </row>
    <row r="330" spans="6:12" x14ac:dyDescent="0.25">
      <c r="F330" s="180" t="s">
        <v>422</v>
      </c>
      <c r="G330" s="185"/>
      <c r="H330" s="3">
        <v>107.03</v>
      </c>
      <c r="I330" s="176">
        <v>102.02</v>
      </c>
      <c r="J330" s="195">
        <f t="shared" si="39"/>
        <v>1.0491080180356793</v>
      </c>
      <c r="K330" s="197"/>
      <c r="L330" s="182"/>
    </row>
    <row r="331" spans="6:12" x14ac:dyDescent="0.25">
      <c r="F331" s="180" t="s">
        <v>423</v>
      </c>
      <c r="G331" s="181"/>
      <c r="H331" s="24">
        <v>82.12</v>
      </c>
      <c r="I331" s="193">
        <v>120.29</v>
      </c>
      <c r="J331" s="195">
        <f t="shared" si="39"/>
        <v>0.68268351483913881</v>
      </c>
      <c r="K331" s="197"/>
      <c r="L331" s="182"/>
    </row>
    <row r="332" spans="6:12" x14ac:dyDescent="0.25">
      <c r="F332" s="180" t="s">
        <v>424</v>
      </c>
      <c r="G332" s="181"/>
      <c r="H332" s="24">
        <v>81.400000000000006</v>
      </c>
      <c r="I332" s="193">
        <v>656.26</v>
      </c>
      <c r="J332" s="195">
        <f t="shared" si="39"/>
        <v>0.12403620516258801</v>
      </c>
      <c r="K332" s="197"/>
      <c r="L332" s="182"/>
    </row>
    <row r="333" spans="6:12" ht="15.75" thickBot="1" x14ac:dyDescent="0.3">
      <c r="F333" s="186" t="s">
        <v>425</v>
      </c>
      <c r="G333" s="187"/>
      <c r="H333" s="188">
        <v>71</v>
      </c>
      <c r="I333" s="194">
        <v>285.86</v>
      </c>
      <c r="J333" s="217">
        <f t="shared" si="39"/>
        <v>0.24837332960190303</v>
      </c>
      <c r="K333" s="198"/>
      <c r="L333" s="192"/>
    </row>
    <row r="339" spans="6:12" ht="15.75" thickBot="1" x14ac:dyDescent="0.3"/>
    <row r="340" spans="6:12" ht="15.75" thickBot="1" x14ac:dyDescent="0.3">
      <c r="F340" s="248" t="s">
        <v>222</v>
      </c>
      <c r="G340" s="249"/>
      <c r="H340" s="249"/>
      <c r="I340" s="249"/>
      <c r="J340" s="249"/>
      <c r="K340" s="249"/>
      <c r="L340" s="249"/>
    </row>
    <row r="341" spans="6:12" x14ac:dyDescent="0.25">
      <c r="F341" s="178" t="s">
        <v>223</v>
      </c>
      <c r="G341" s="18" t="s">
        <v>224</v>
      </c>
      <c r="H341" s="19" t="s">
        <v>225</v>
      </c>
      <c r="I341" s="18" t="s">
        <v>224</v>
      </c>
      <c r="J341" s="20" t="s">
        <v>225</v>
      </c>
      <c r="K341" s="18" t="s">
        <v>226</v>
      </c>
      <c r="L341" s="216" t="s">
        <v>227</v>
      </c>
    </row>
    <row r="342" spans="6:12" x14ac:dyDescent="0.25">
      <c r="F342" s="180" t="s">
        <v>232</v>
      </c>
      <c r="G342" s="181">
        <v>440.553</v>
      </c>
      <c r="H342" s="3">
        <v>6740.46</v>
      </c>
      <c r="I342" s="181">
        <v>270.77300000000002</v>
      </c>
      <c r="J342" s="3">
        <v>4142.83</v>
      </c>
      <c r="K342" s="29">
        <f>J342-H342</f>
        <v>-2597.63</v>
      </c>
      <c r="L342" s="182">
        <f>K342/H342</f>
        <v>-0.385378742697086</v>
      </c>
    </row>
    <row r="343" spans="6:12" x14ac:dyDescent="0.25">
      <c r="F343" s="180" t="s">
        <v>367</v>
      </c>
      <c r="G343" s="181">
        <v>587.42399999999998</v>
      </c>
      <c r="H343" s="24">
        <v>9432.85</v>
      </c>
      <c r="I343" s="183">
        <v>473.61799999999999</v>
      </c>
      <c r="J343" s="3">
        <v>7605.36</v>
      </c>
      <c r="K343" s="29">
        <f t="shared" ref="K343:K351" si="40">J343-H343</f>
        <v>-1827.4900000000007</v>
      </c>
      <c r="L343" s="182">
        <f t="shared" ref="L343:L351" si="41">K343/H343</f>
        <v>-0.19373678156654675</v>
      </c>
    </row>
    <row r="344" spans="6:12" x14ac:dyDescent="0.25">
      <c r="F344" s="180" t="s">
        <v>235</v>
      </c>
      <c r="G344" s="181">
        <v>213.44800000000001</v>
      </c>
      <c r="H344" s="24">
        <v>5624.35</v>
      </c>
      <c r="I344" s="183">
        <v>153.66</v>
      </c>
      <c r="J344" s="3">
        <v>4048.94</v>
      </c>
      <c r="K344" s="29">
        <f t="shared" si="40"/>
        <v>-1575.4100000000003</v>
      </c>
      <c r="L344" s="182">
        <f t="shared" si="41"/>
        <v>-0.28010525660743024</v>
      </c>
    </row>
    <row r="345" spans="6:12" x14ac:dyDescent="0.25">
      <c r="F345" s="180" t="s">
        <v>242</v>
      </c>
      <c r="G345" s="181">
        <v>115.861</v>
      </c>
      <c r="H345" s="24">
        <v>1152.93</v>
      </c>
      <c r="I345" s="183">
        <v>5.798</v>
      </c>
      <c r="J345" s="3">
        <v>57.7</v>
      </c>
      <c r="K345" s="29">
        <f t="shared" si="40"/>
        <v>-1095.23</v>
      </c>
      <c r="L345" s="182">
        <f t="shared" si="41"/>
        <v>-0.94995359648894551</v>
      </c>
    </row>
    <row r="346" spans="6:12" x14ac:dyDescent="0.25">
      <c r="F346" s="180" t="s">
        <v>243</v>
      </c>
      <c r="G346" s="181">
        <v>78.128</v>
      </c>
      <c r="H346" s="24">
        <v>2282.34</v>
      </c>
      <c r="I346" s="183">
        <v>47.74</v>
      </c>
      <c r="J346" s="3">
        <v>1394.62</v>
      </c>
      <c r="K346" s="29">
        <f t="shared" si="40"/>
        <v>-887.72000000000025</v>
      </c>
      <c r="L346" s="182">
        <f t="shared" si="41"/>
        <v>-0.38895168993226259</v>
      </c>
    </row>
    <row r="347" spans="6:12" x14ac:dyDescent="0.25">
      <c r="F347" s="180" t="s">
        <v>244</v>
      </c>
      <c r="G347" s="181">
        <v>56.731000000000002</v>
      </c>
      <c r="H347" s="184">
        <v>963.95</v>
      </c>
      <c r="I347" s="183">
        <v>7.5549999999999997</v>
      </c>
      <c r="J347" s="3">
        <v>128.37</v>
      </c>
      <c r="K347" s="29">
        <f t="shared" si="40"/>
        <v>-835.58</v>
      </c>
      <c r="L347" s="182">
        <f t="shared" si="41"/>
        <v>-0.86682919238549716</v>
      </c>
    </row>
    <row r="348" spans="6:12" x14ac:dyDescent="0.25">
      <c r="F348" s="180" t="s">
        <v>426</v>
      </c>
      <c r="G348" s="185">
        <v>39.093000000000004</v>
      </c>
      <c r="H348" s="3">
        <v>1182.8800000000001</v>
      </c>
      <c r="I348" s="181">
        <v>15.913</v>
      </c>
      <c r="J348" s="3">
        <v>481.5</v>
      </c>
      <c r="K348" s="29">
        <f t="shared" si="40"/>
        <v>-701.38000000000011</v>
      </c>
      <c r="L348" s="182">
        <f t="shared" si="41"/>
        <v>-0.59294264845123767</v>
      </c>
    </row>
    <row r="349" spans="6:12" x14ac:dyDescent="0.25">
      <c r="F349" s="180" t="s">
        <v>427</v>
      </c>
      <c r="G349" s="181">
        <v>201.51599999999999</v>
      </c>
      <c r="H349" s="24">
        <v>2728.81</v>
      </c>
      <c r="I349" s="183">
        <v>155.55199999999999</v>
      </c>
      <c r="J349" s="3">
        <v>2106.39</v>
      </c>
      <c r="K349" s="29">
        <f t="shared" si="40"/>
        <v>-622.42000000000007</v>
      </c>
      <c r="L349" s="182">
        <f t="shared" si="41"/>
        <v>-0.2280920987536692</v>
      </c>
    </row>
    <row r="350" spans="6:12" x14ac:dyDescent="0.25">
      <c r="F350" s="180" t="s">
        <v>230</v>
      </c>
      <c r="G350" s="181">
        <v>156.94</v>
      </c>
      <c r="H350" s="24">
        <v>1567.83</v>
      </c>
      <c r="I350" s="183">
        <v>100.569</v>
      </c>
      <c r="J350" s="3">
        <v>1004.68</v>
      </c>
      <c r="K350" s="29">
        <f t="shared" si="40"/>
        <v>-563.15</v>
      </c>
      <c r="L350" s="182">
        <f t="shared" si="41"/>
        <v>-0.35919072858664525</v>
      </c>
    </row>
    <row r="351" spans="6:12" ht="15.75" thickBot="1" x14ac:dyDescent="0.3">
      <c r="F351" s="186" t="s">
        <v>305</v>
      </c>
      <c r="G351" s="187">
        <v>13.55</v>
      </c>
      <c r="H351" s="188">
        <v>380.76</v>
      </c>
      <c r="I351" s="189">
        <v>0</v>
      </c>
      <c r="J351" s="190">
        <v>0</v>
      </c>
      <c r="K351" s="191">
        <f t="shared" si="40"/>
        <v>-380.76</v>
      </c>
      <c r="L351" s="192">
        <f t="shared" si="41"/>
        <v>-1</v>
      </c>
    </row>
    <row r="352" spans="6:12" ht="15.75" thickBot="1" x14ac:dyDescent="0.3">
      <c r="F352" s="186"/>
      <c r="G352" s="187"/>
      <c r="H352" s="188"/>
      <c r="I352" s="189"/>
      <c r="J352" s="190"/>
      <c r="K352" s="191"/>
      <c r="L352" s="199"/>
    </row>
    <row r="353" spans="6:12" ht="15.75" thickBot="1" x14ac:dyDescent="0.3">
      <c r="F353" s="248" t="s">
        <v>237</v>
      </c>
      <c r="G353" s="249"/>
      <c r="H353" s="249"/>
      <c r="I353" s="249"/>
      <c r="J353" s="249"/>
      <c r="K353" s="249"/>
      <c r="L353" s="249"/>
    </row>
    <row r="354" spans="6:12" x14ac:dyDescent="0.25">
      <c r="F354" s="178" t="s">
        <v>223</v>
      </c>
      <c r="G354" s="18" t="s">
        <v>224</v>
      </c>
      <c r="H354" s="19" t="s">
        <v>225</v>
      </c>
      <c r="I354" s="18" t="s">
        <v>224</v>
      </c>
      <c r="J354" s="20" t="s">
        <v>225</v>
      </c>
      <c r="K354" s="18" t="s">
        <v>226</v>
      </c>
      <c r="L354" s="216" t="s">
        <v>227</v>
      </c>
    </row>
    <row r="355" spans="6:12" x14ac:dyDescent="0.25">
      <c r="F355" s="180" t="s">
        <v>241</v>
      </c>
      <c r="G355" s="181">
        <v>-123.88500000000001</v>
      </c>
      <c r="H355" s="3">
        <v>-2633.66</v>
      </c>
      <c r="I355" s="181">
        <v>39.200000000000003</v>
      </c>
      <c r="J355" s="3">
        <v>833.35</v>
      </c>
      <c r="K355" s="29">
        <f>J355-H355</f>
        <v>3467.0099999999998</v>
      </c>
      <c r="L355" s="182">
        <f>K355/H355</f>
        <v>-1.3164227728712135</v>
      </c>
    </row>
    <row r="356" spans="6:12" x14ac:dyDescent="0.25">
      <c r="F356" s="180" t="s">
        <v>236</v>
      </c>
      <c r="G356" s="181">
        <v>311.82799999999997</v>
      </c>
      <c r="H356" s="24">
        <v>8148.88</v>
      </c>
      <c r="I356" s="183">
        <v>398.96</v>
      </c>
      <c r="J356" s="3">
        <v>10425.86</v>
      </c>
      <c r="K356" s="29">
        <f t="shared" ref="K356:K364" si="42">J356-H356</f>
        <v>2276.9800000000005</v>
      </c>
      <c r="L356" s="182">
        <f t="shared" ref="L356:L364" si="43">K356/H356</f>
        <v>0.27942244823828555</v>
      </c>
    </row>
    <row r="357" spans="6:12" x14ac:dyDescent="0.25">
      <c r="F357" s="180" t="s">
        <v>428</v>
      </c>
      <c r="G357" s="181">
        <v>191.96100000000001</v>
      </c>
      <c r="H357" s="24">
        <v>1917.69</v>
      </c>
      <c r="I357" s="183">
        <v>388.08699999999999</v>
      </c>
      <c r="J357" s="3">
        <v>3876.99</v>
      </c>
      <c r="K357" s="29">
        <f t="shared" si="42"/>
        <v>1959.2999999999997</v>
      </c>
      <c r="L357" s="182">
        <f t="shared" si="43"/>
        <v>1.0216979803826478</v>
      </c>
    </row>
    <row r="358" spans="6:12" x14ac:dyDescent="0.25">
      <c r="F358" s="180" t="s">
        <v>311</v>
      </c>
      <c r="G358" s="181">
        <v>-160.55600000000001</v>
      </c>
      <c r="H358" s="24">
        <v>-1717.95</v>
      </c>
      <c r="I358" s="183">
        <v>6.27</v>
      </c>
      <c r="J358" s="3">
        <v>67.09</v>
      </c>
      <c r="K358" s="29">
        <f t="shared" si="42"/>
        <v>1785.04</v>
      </c>
      <c r="L358" s="182">
        <f t="shared" si="43"/>
        <v>-1.03905235891615</v>
      </c>
    </row>
    <row r="359" spans="6:12" x14ac:dyDescent="0.25">
      <c r="F359" s="180" t="s">
        <v>429</v>
      </c>
      <c r="G359" s="181">
        <v>-19.219000000000001</v>
      </c>
      <c r="H359" s="24">
        <v>-192</v>
      </c>
      <c r="I359" s="183">
        <v>105.91800000000001</v>
      </c>
      <c r="J359" s="3">
        <v>1058.1199999999999</v>
      </c>
      <c r="K359" s="29">
        <f t="shared" si="42"/>
        <v>1250.1199999999999</v>
      </c>
      <c r="L359" s="182">
        <f t="shared" si="43"/>
        <v>-6.5110416666666664</v>
      </c>
    </row>
    <row r="360" spans="6:12" x14ac:dyDescent="0.25">
      <c r="F360" s="180" t="s">
        <v>228</v>
      </c>
      <c r="G360" s="181">
        <v>245.33</v>
      </c>
      <c r="H360" s="184">
        <v>2441.2800000000002</v>
      </c>
      <c r="I360" s="183">
        <v>354.89800000000002</v>
      </c>
      <c r="J360" s="3">
        <v>3531.59</v>
      </c>
      <c r="K360" s="29">
        <f t="shared" si="42"/>
        <v>1090.31</v>
      </c>
      <c r="L360" s="182">
        <f t="shared" si="43"/>
        <v>0.44661407130685538</v>
      </c>
    </row>
    <row r="361" spans="6:12" x14ac:dyDescent="0.25">
      <c r="F361" s="180" t="s">
        <v>370</v>
      </c>
      <c r="G361" s="185">
        <v>-58.656999999999996</v>
      </c>
      <c r="H361" s="3">
        <v>-515.28</v>
      </c>
      <c r="I361" s="181">
        <v>49.92</v>
      </c>
      <c r="J361" s="3">
        <v>438.53</v>
      </c>
      <c r="K361" s="29">
        <f t="shared" si="42"/>
        <v>953.81</v>
      </c>
      <c r="L361" s="182">
        <f t="shared" si="43"/>
        <v>-1.8510518553019717</v>
      </c>
    </row>
    <row r="362" spans="6:12" x14ac:dyDescent="0.25">
      <c r="F362" s="180" t="s">
        <v>371</v>
      </c>
      <c r="G362" s="181">
        <v>91.369</v>
      </c>
      <c r="H362" s="24">
        <v>1941.63</v>
      </c>
      <c r="I362" s="183">
        <v>131.19999999999999</v>
      </c>
      <c r="J362" s="3">
        <v>2788.05</v>
      </c>
      <c r="K362" s="29">
        <f t="shared" si="42"/>
        <v>846.42000000000007</v>
      </c>
      <c r="L362" s="182">
        <f t="shared" si="43"/>
        <v>0.43593269572472615</v>
      </c>
    </row>
    <row r="363" spans="6:12" x14ac:dyDescent="0.25">
      <c r="F363" s="180" t="s">
        <v>240</v>
      </c>
      <c r="G363" s="181">
        <v>36.988</v>
      </c>
      <c r="H363" s="24">
        <v>462.35</v>
      </c>
      <c r="I363" s="183">
        <v>83.918999999999997</v>
      </c>
      <c r="J363" s="3">
        <v>1049</v>
      </c>
      <c r="K363" s="29">
        <f t="shared" si="42"/>
        <v>586.65</v>
      </c>
      <c r="L363" s="182">
        <f t="shared" si="43"/>
        <v>1.2688439493889909</v>
      </c>
    </row>
    <row r="364" spans="6:12" ht="15.75" thickBot="1" x14ac:dyDescent="0.3">
      <c r="F364" s="186" t="s">
        <v>234</v>
      </c>
      <c r="G364" s="187">
        <v>19.57</v>
      </c>
      <c r="H364" s="188">
        <v>440.33</v>
      </c>
      <c r="I364" s="189">
        <v>45.322000000000003</v>
      </c>
      <c r="J364" s="190">
        <v>1019.75</v>
      </c>
      <c r="K364" s="191">
        <f t="shared" si="42"/>
        <v>579.42000000000007</v>
      </c>
      <c r="L364" s="192">
        <f t="shared" si="43"/>
        <v>1.3158767288170239</v>
      </c>
    </row>
    <row r="365" spans="6:12" ht="15.75" thickBot="1" x14ac:dyDescent="0.3">
      <c r="F365" s="186"/>
      <c r="G365" s="187"/>
      <c r="H365" s="188"/>
      <c r="I365" s="189"/>
      <c r="J365" s="190"/>
      <c r="K365" s="191"/>
      <c r="L365" s="192"/>
    </row>
    <row r="366" spans="6:12" ht="15.75" thickBot="1" x14ac:dyDescent="0.3">
      <c r="F366" s="248" t="s">
        <v>246</v>
      </c>
      <c r="G366" s="249"/>
      <c r="H366" s="249"/>
      <c r="I366" s="249"/>
      <c r="J366" s="249"/>
      <c r="K366" s="249"/>
      <c r="L366" s="250"/>
    </row>
    <row r="367" spans="6:12" ht="15" customHeight="1" x14ac:dyDescent="0.25">
      <c r="F367" s="178" t="s">
        <v>223</v>
      </c>
      <c r="G367" s="19" t="s">
        <v>257</v>
      </c>
      <c r="H367" s="18" t="s">
        <v>255</v>
      </c>
      <c r="I367" s="18" t="s">
        <v>256</v>
      </c>
      <c r="K367" s="18"/>
      <c r="L367" s="179"/>
    </row>
    <row r="368" spans="6:12" x14ac:dyDescent="0.25">
      <c r="F368" s="180" t="s">
        <v>430</v>
      </c>
      <c r="G368" s="181">
        <v>399.51</v>
      </c>
      <c r="H368" s="3">
        <v>189.48</v>
      </c>
      <c r="I368" s="208">
        <f>G368/H368</f>
        <v>2.1084547181760609</v>
      </c>
      <c r="J368" s="195"/>
      <c r="K368" s="29"/>
      <c r="L368" s="182"/>
    </row>
    <row r="369" spans="6:12" x14ac:dyDescent="0.25">
      <c r="F369" s="180" t="s">
        <v>250</v>
      </c>
      <c r="G369" s="181">
        <v>298.14</v>
      </c>
      <c r="H369" s="24">
        <v>5264.13</v>
      </c>
      <c r="I369" s="208">
        <f t="shared" ref="I369:I377" si="44">G369/H369</f>
        <v>5.6636139305070353E-2</v>
      </c>
      <c r="J369" s="195"/>
      <c r="K369" s="29"/>
      <c r="L369" s="182"/>
    </row>
    <row r="370" spans="6:12" x14ac:dyDescent="0.25">
      <c r="F370" s="180" t="s">
        <v>378</v>
      </c>
      <c r="G370" s="181">
        <v>236.73000000000002</v>
      </c>
      <c r="H370" s="24">
        <v>3077.68</v>
      </c>
      <c r="I370" s="208">
        <f t="shared" si="44"/>
        <v>7.6918328091289553E-2</v>
      </c>
      <c r="J370" s="195"/>
      <c r="K370" s="29"/>
      <c r="L370" s="182"/>
    </row>
    <row r="371" spans="6:12" x14ac:dyDescent="0.25">
      <c r="F371" s="180" t="s">
        <v>379</v>
      </c>
      <c r="G371" s="181">
        <v>203.81</v>
      </c>
      <c r="H371" s="24">
        <v>4370.88</v>
      </c>
      <c r="I371" s="208">
        <f t="shared" si="44"/>
        <v>4.6629054103521486E-2</v>
      </c>
      <c r="J371" s="195"/>
      <c r="K371" s="29"/>
      <c r="L371" s="182"/>
    </row>
    <row r="372" spans="6:12" x14ac:dyDescent="0.25">
      <c r="F372" s="180" t="s">
        <v>431</v>
      </c>
      <c r="G372" s="181">
        <v>168.29</v>
      </c>
      <c r="H372" s="24">
        <v>3074.15</v>
      </c>
      <c r="I372" s="208">
        <f t="shared" si="44"/>
        <v>5.4743587658377106E-2</v>
      </c>
      <c r="J372" s="195"/>
      <c r="K372" s="29"/>
      <c r="L372" s="182"/>
    </row>
    <row r="373" spans="6:12" x14ac:dyDescent="0.25">
      <c r="F373" s="180" t="s">
        <v>432</v>
      </c>
      <c r="G373" s="181">
        <v>162.16999999999999</v>
      </c>
      <c r="H373" s="184">
        <v>817.46</v>
      </c>
      <c r="I373" s="208">
        <f t="shared" si="44"/>
        <v>0.19838279548846424</v>
      </c>
      <c r="J373" s="195"/>
      <c r="K373" s="29"/>
      <c r="L373" s="182"/>
    </row>
    <row r="374" spans="6:12" x14ac:dyDescent="0.25">
      <c r="F374" s="180" t="s">
        <v>433</v>
      </c>
      <c r="G374" s="185">
        <v>154.08000000000001</v>
      </c>
      <c r="H374" s="3">
        <v>2395.94</v>
      </c>
      <c r="I374" s="208">
        <f t="shared" si="44"/>
        <v>6.4308789034783848E-2</v>
      </c>
      <c r="J374" s="195"/>
      <c r="K374" s="29"/>
      <c r="L374" s="182"/>
    </row>
    <row r="375" spans="6:12" x14ac:dyDescent="0.25">
      <c r="F375" s="180" t="s">
        <v>377</v>
      </c>
      <c r="G375" s="181">
        <v>83.21</v>
      </c>
      <c r="H375" s="24">
        <v>4967.53</v>
      </c>
      <c r="I375" s="208">
        <f t="shared" si="44"/>
        <v>1.6750779562478738E-2</v>
      </c>
      <c r="J375" s="195"/>
      <c r="K375" s="29"/>
      <c r="L375" s="182"/>
    </row>
    <row r="376" spans="6:12" x14ac:dyDescent="0.25">
      <c r="F376" s="180" t="s">
        <v>434</v>
      </c>
      <c r="G376" s="181">
        <v>77.97</v>
      </c>
      <c r="H376" s="24">
        <v>9960.56</v>
      </c>
      <c r="I376" s="208">
        <f t="shared" si="44"/>
        <v>7.827873131631153E-3</v>
      </c>
      <c r="J376" s="195"/>
      <c r="K376" s="29"/>
      <c r="L376" s="182"/>
    </row>
    <row r="377" spans="6:12" ht="15.75" thickBot="1" x14ac:dyDescent="0.3">
      <c r="F377" s="186" t="s">
        <v>380</v>
      </c>
      <c r="G377" s="187">
        <v>77.260000000000005</v>
      </c>
      <c r="H377" s="188">
        <v>953.97</v>
      </c>
      <c r="I377" s="209">
        <f t="shared" si="44"/>
        <v>8.0987871736008479E-2</v>
      </c>
      <c r="J377" s="196"/>
      <c r="K377" s="191"/>
      <c r="L377" s="192"/>
    </row>
    <row r="378" spans="6:12" x14ac:dyDescent="0.25">
      <c r="F378" s="67"/>
      <c r="G378" s="181"/>
      <c r="H378" s="24"/>
      <c r="I378" s="183"/>
      <c r="J378" s="3"/>
      <c r="K378" s="29"/>
      <c r="L378" s="12"/>
    </row>
    <row r="379" spans="6:12" x14ac:dyDescent="0.25">
      <c r="F379" s="67"/>
      <c r="G379" s="181"/>
      <c r="H379" s="184"/>
      <c r="I379" s="183"/>
      <c r="J379" s="3"/>
      <c r="K379" s="29"/>
      <c r="L379" s="12"/>
    </row>
    <row r="380" spans="6:12" x14ac:dyDescent="0.25">
      <c r="F380" s="67"/>
      <c r="G380" s="185"/>
      <c r="H380" s="3"/>
      <c r="I380" s="181"/>
      <c r="J380" s="3"/>
      <c r="K380" s="29"/>
      <c r="L380" s="12"/>
    </row>
    <row r="381" spans="6:12" ht="15.75" thickBot="1" x14ac:dyDescent="0.3">
      <c r="F381" s="67"/>
      <c r="G381" s="181"/>
      <c r="H381" s="24"/>
      <c r="I381" s="183"/>
      <c r="J381" s="3"/>
      <c r="K381" s="29"/>
      <c r="L381" s="12"/>
    </row>
    <row r="382" spans="6:12" ht="15.75" thickBot="1" x14ac:dyDescent="0.3">
      <c r="F382" s="248" t="s">
        <v>222</v>
      </c>
      <c r="G382" s="249"/>
      <c r="H382" s="249"/>
      <c r="I382" s="249"/>
      <c r="J382" s="249"/>
      <c r="K382" s="249"/>
      <c r="L382" s="250"/>
    </row>
    <row r="383" spans="6:12" x14ac:dyDescent="0.25">
      <c r="F383" s="178" t="s">
        <v>223</v>
      </c>
      <c r="G383" s="18" t="s">
        <v>224</v>
      </c>
      <c r="H383" s="19" t="s">
        <v>225</v>
      </c>
      <c r="I383" s="18" t="s">
        <v>224</v>
      </c>
      <c r="J383" s="20" t="s">
        <v>225</v>
      </c>
      <c r="K383" s="18" t="s">
        <v>226</v>
      </c>
      <c r="L383" s="216" t="s">
        <v>227</v>
      </c>
    </row>
    <row r="384" spans="6:12" x14ac:dyDescent="0.25">
      <c r="F384" s="180" t="s">
        <v>268</v>
      </c>
      <c r="G384" s="181">
        <v>277.93400000000003</v>
      </c>
      <c r="H384" s="3">
        <v>1278.5</v>
      </c>
      <c r="I384" s="181">
        <v>152.11799999999999</v>
      </c>
      <c r="J384" s="3">
        <v>699.74</v>
      </c>
      <c r="K384" s="29">
        <f>J384-H384</f>
        <v>-578.76</v>
      </c>
      <c r="L384" s="182">
        <f>K384/H384</f>
        <v>-0.45268674227610478</v>
      </c>
    </row>
    <row r="385" spans="6:12" x14ac:dyDescent="0.25">
      <c r="F385" s="180" t="s">
        <v>260</v>
      </c>
      <c r="G385" s="181">
        <v>64</v>
      </c>
      <c r="H385" s="24">
        <v>608</v>
      </c>
      <c r="I385" s="183">
        <v>15</v>
      </c>
      <c r="J385" s="3">
        <v>142.5</v>
      </c>
      <c r="K385" s="29">
        <f t="shared" ref="K385:K393" si="45">J385-H385</f>
        <v>-465.5</v>
      </c>
      <c r="L385" s="182">
        <f t="shared" ref="L385:L393" si="46">K385/H385</f>
        <v>-0.765625</v>
      </c>
    </row>
    <row r="386" spans="6:12" x14ac:dyDescent="0.25">
      <c r="F386" s="180" t="s">
        <v>296</v>
      </c>
      <c r="G386" s="181">
        <v>180.964</v>
      </c>
      <c r="H386" s="24">
        <v>651.47</v>
      </c>
      <c r="I386" s="183">
        <v>72.39</v>
      </c>
      <c r="J386" s="3">
        <v>260.60000000000002</v>
      </c>
      <c r="K386" s="29">
        <f t="shared" si="45"/>
        <v>-390.87</v>
      </c>
      <c r="L386" s="182">
        <f t="shared" si="46"/>
        <v>-0.5999815801188082</v>
      </c>
    </row>
    <row r="387" spans="6:12" x14ac:dyDescent="0.25">
      <c r="F387" s="180" t="s">
        <v>435</v>
      </c>
      <c r="G387" s="181">
        <v>38</v>
      </c>
      <c r="H387" s="24">
        <v>304</v>
      </c>
      <c r="I387" s="183">
        <v>4</v>
      </c>
      <c r="J387" s="3">
        <v>32</v>
      </c>
      <c r="K387" s="29">
        <f t="shared" si="45"/>
        <v>-272</v>
      </c>
      <c r="L387" s="182">
        <f t="shared" si="46"/>
        <v>-0.89473684210526316</v>
      </c>
    </row>
    <row r="388" spans="6:12" x14ac:dyDescent="0.25">
      <c r="F388" s="180" t="s">
        <v>259</v>
      </c>
      <c r="G388" s="181">
        <v>55.351999999999997</v>
      </c>
      <c r="H388" s="24">
        <v>337.65</v>
      </c>
      <c r="I388" s="183">
        <v>17.015000000000001</v>
      </c>
      <c r="J388" s="3">
        <v>103.79</v>
      </c>
      <c r="K388" s="29">
        <f t="shared" si="45"/>
        <v>-233.85999999999996</v>
      </c>
      <c r="L388" s="182">
        <f t="shared" si="46"/>
        <v>-0.69261069154449861</v>
      </c>
    </row>
    <row r="389" spans="6:12" x14ac:dyDescent="0.25">
      <c r="F389" s="180" t="s">
        <v>299</v>
      </c>
      <c r="G389" s="181">
        <v>68</v>
      </c>
      <c r="H389" s="184">
        <v>489.6</v>
      </c>
      <c r="I389" s="183">
        <v>38</v>
      </c>
      <c r="J389" s="3">
        <v>273.60000000000002</v>
      </c>
      <c r="K389" s="29">
        <f t="shared" si="45"/>
        <v>-216</v>
      </c>
      <c r="L389" s="182">
        <f t="shared" si="46"/>
        <v>-0.44117647058823528</v>
      </c>
    </row>
    <row r="390" spans="6:12" x14ac:dyDescent="0.25">
      <c r="F390" s="180" t="s">
        <v>291</v>
      </c>
      <c r="G390" s="185">
        <v>147.03</v>
      </c>
      <c r="H390" s="3">
        <v>4851.99</v>
      </c>
      <c r="I390" s="181">
        <v>141.58000000000001</v>
      </c>
      <c r="J390" s="3">
        <v>4672.1400000000003</v>
      </c>
      <c r="K390" s="29">
        <f t="shared" si="45"/>
        <v>-179.84999999999945</v>
      </c>
      <c r="L390" s="182">
        <f t="shared" si="46"/>
        <v>-3.7067265183975948E-2</v>
      </c>
    </row>
    <row r="391" spans="6:12" x14ac:dyDescent="0.25">
      <c r="F391" s="180" t="s">
        <v>261</v>
      </c>
      <c r="G391" s="181">
        <v>161.065</v>
      </c>
      <c r="H391" s="24">
        <v>636.21</v>
      </c>
      <c r="I391" s="183">
        <v>122.46</v>
      </c>
      <c r="J391" s="3">
        <v>483.72</v>
      </c>
      <c r="K391" s="29">
        <f t="shared" si="45"/>
        <v>-152.49</v>
      </c>
      <c r="L391" s="182">
        <f t="shared" si="46"/>
        <v>-0.23968500966661951</v>
      </c>
    </row>
    <row r="392" spans="6:12" x14ac:dyDescent="0.25">
      <c r="F392" s="180" t="s">
        <v>294</v>
      </c>
      <c r="G392" s="181">
        <v>39.851999999999997</v>
      </c>
      <c r="H392" s="24">
        <v>464.94</v>
      </c>
      <c r="I392" s="183">
        <v>27.41</v>
      </c>
      <c r="J392" s="3">
        <v>319.77999999999997</v>
      </c>
      <c r="K392" s="29">
        <f t="shared" si="45"/>
        <v>-145.16000000000003</v>
      </c>
      <c r="L392" s="182">
        <f t="shared" si="46"/>
        <v>-0.31221232847249114</v>
      </c>
    </row>
    <row r="393" spans="6:12" ht="15.75" thickBot="1" x14ac:dyDescent="0.3">
      <c r="F393" s="186" t="s">
        <v>436</v>
      </c>
      <c r="G393" s="187">
        <v>17</v>
      </c>
      <c r="H393" s="188">
        <v>153</v>
      </c>
      <c r="I393" s="189">
        <v>1</v>
      </c>
      <c r="J393" s="190">
        <v>9</v>
      </c>
      <c r="K393" s="191">
        <f t="shared" si="45"/>
        <v>-144</v>
      </c>
      <c r="L393" s="192">
        <f t="shared" si="46"/>
        <v>-0.94117647058823528</v>
      </c>
    </row>
    <row r="394" spans="6:12" ht="15.75" thickBot="1" x14ac:dyDescent="0.3">
      <c r="F394" s="248" t="s">
        <v>237</v>
      </c>
      <c r="G394" s="249"/>
      <c r="H394" s="249"/>
      <c r="I394" s="249"/>
      <c r="J394" s="249"/>
      <c r="K394" s="249"/>
      <c r="L394" s="249"/>
    </row>
    <row r="395" spans="6:12" x14ac:dyDescent="0.25">
      <c r="F395" s="178" t="s">
        <v>223</v>
      </c>
      <c r="G395" s="18" t="s">
        <v>224</v>
      </c>
      <c r="H395" s="19" t="s">
        <v>225</v>
      </c>
      <c r="I395" s="18" t="s">
        <v>224</v>
      </c>
      <c r="J395" s="20" t="s">
        <v>225</v>
      </c>
      <c r="K395" s="18" t="s">
        <v>226</v>
      </c>
      <c r="L395" s="216" t="s">
        <v>227</v>
      </c>
    </row>
    <row r="396" spans="6:12" x14ac:dyDescent="0.25">
      <c r="F396" s="180" t="s">
        <v>437</v>
      </c>
      <c r="G396" s="181">
        <v>3.8719999999999999</v>
      </c>
      <c r="H396" s="3">
        <v>67.760000000000005</v>
      </c>
      <c r="I396" s="181">
        <v>24.085000000000001</v>
      </c>
      <c r="J396" s="3">
        <v>421.49</v>
      </c>
      <c r="K396" s="29">
        <v>73.180999999999997</v>
      </c>
      <c r="L396" s="182">
        <f>IFERROR(K396/H396,0)</f>
        <v>1.0800029515938605</v>
      </c>
    </row>
    <row r="397" spans="6:12" x14ac:dyDescent="0.25">
      <c r="F397" s="180" t="s">
        <v>438</v>
      </c>
      <c r="G397" s="181">
        <v>3.633</v>
      </c>
      <c r="H397" s="24">
        <v>47.43</v>
      </c>
      <c r="I397" s="183">
        <v>21.96</v>
      </c>
      <c r="J397" s="3">
        <v>286.69</v>
      </c>
      <c r="K397" s="29">
        <v>63</v>
      </c>
      <c r="L397" s="182">
        <f t="shared" ref="L397:L405" si="47">IFERROR(K397/H397,0)</f>
        <v>1.3282732447817838</v>
      </c>
    </row>
    <row r="398" spans="6:12" x14ac:dyDescent="0.25">
      <c r="F398" s="180" t="s">
        <v>439</v>
      </c>
      <c r="G398" s="181">
        <v>-4.875</v>
      </c>
      <c r="H398" s="24">
        <v>-52.81</v>
      </c>
      <c r="I398" s="183">
        <v>16.585000000000001</v>
      </c>
      <c r="J398" s="3">
        <v>179.67</v>
      </c>
      <c r="K398" s="29">
        <v>11.56</v>
      </c>
      <c r="L398" s="182">
        <f t="shared" si="47"/>
        <v>-0.21889793599697027</v>
      </c>
    </row>
    <row r="399" spans="6:12" x14ac:dyDescent="0.25">
      <c r="F399" s="180" t="s">
        <v>440</v>
      </c>
      <c r="G399" s="181">
        <v>4.57</v>
      </c>
      <c r="H399" s="24">
        <v>100.54</v>
      </c>
      <c r="I399" s="183">
        <v>14.542</v>
      </c>
      <c r="J399" s="3">
        <v>319.92</v>
      </c>
      <c r="K399" s="29">
        <v>79</v>
      </c>
      <c r="L399" s="182">
        <f t="shared" si="47"/>
        <v>0.78575691267157344</v>
      </c>
    </row>
    <row r="400" spans="6:12" x14ac:dyDescent="0.25">
      <c r="F400" s="180" t="s">
        <v>258</v>
      </c>
      <c r="G400" s="181">
        <v>179.60300000000001</v>
      </c>
      <c r="H400" s="24">
        <v>763.31</v>
      </c>
      <c r="I400" s="183">
        <v>227.40899999999999</v>
      </c>
      <c r="J400" s="3">
        <v>966.49</v>
      </c>
      <c r="K400" s="29">
        <v>15</v>
      </c>
      <c r="L400" s="182">
        <f t="shared" si="47"/>
        <v>1.9651255715240207E-2</v>
      </c>
    </row>
    <row r="401" spans="6:12" x14ac:dyDescent="0.25">
      <c r="F401" s="180" t="s">
        <v>441</v>
      </c>
      <c r="G401" s="181">
        <v>0</v>
      </c>
      <c r="H401" s="184">
        <v>0</v>
      </c>
      <c r="I401" s="183">
        <v>32</v>
      </c>
      <c r="J401" s="3">
        <v>188.8</v>
      </c>
      <c r="K401" s="29">
        <v>12.426</v>
      </c>
      <c r="L401" s="182">
        <f t="shared" si="47"/>
        <v>0</v>
      </c>
    </row>
    <row r="402" spans="6:12" x14ac:dyDescent="0.25">
      <c r="F402" s="180" t="s">
        <v>442</v>
      </c>
      <c r="G402" s="185">
        <v>-4</v>
      </c>
      <c r="H402" s="3">
        <v>-44</v>
      </c>
      <c r="I402" s="181">
        <v>11</v>
      </c>
      <c r="J402" s="3">
        <v>121</v>
      </c>
      <c r="K402" s="29">
        <v>30</v>
      </c>
      <c r="L402" s="182">
        <f t="shared" si="47"/>
        <v>-0.68181818181818177</v>
      </c>
    </row>
    <row r="403" spans="6:12" x14ac:dyDescent="0.25">
      <c r="F403" s="180" t="s">
        <v>443</v>
      </c>
      <c r="G403" s="181">
        <v>6.88</v>
      </c>
      <c r="H403" s="24">
        <v>60.54</v>
      </c>
      <c r="I403" s="183">
        <v>23.91</v>
      </c>
      <c r="J403" s="3">
        <v>210.41</v>
      </c>
      <c r="K403" s="29">
        <v>6.9020000000000001</v>
      </c>
      <c r="L403" s="182">
        <f t="shared" si="47"/>
        <v>0.11400726792203503</v>
      </c>
    </row>
    <row r="404" spans="6:12" x14ac:dyDescent="0.25">
      <c r="F404" s="180" t="s">
        <v>444</v>
      </c>
      <c r="G404" s="181">
        <v>83</v>
      </c>
      <c r="H404" s="24">
        <v>614.20000000000005</v>
      </c>
      <c r="I404" s="183">
        <v>102</v>
      </c>
      <c r="J404" s="3">
        <v>754.8</v>
      </c>
      <c r="K404" s="29">
        <v>26</v>
      </c>
      <c r="L404" s="182">
        <f t="shared" si="47"/>
        <v>4.233148811462064E-2</v>
      </c>
    </row>
    <row r="405" spans="6:12" ht="15.75" thickBot="1" x14ac:dyDescent="0.3">
      <c r="F405" s="186" t="s">
        <v>445</v>
      </c>
      <c r="G405" s="187">
        <v>-15.372</v>
      </c>
      <c r="H405" s="188">
        <v>-104.53</v>
      </c>
      <c r="I405" s="189">
        <v>2.6539999999999999</v>
      </c>
      <c r="J405" s="190">
        <v>18.05</v>
      </c>
      <c r="K405" s="191">
        <v>4</v>
      </c>
      <c r="L405" s="182">
        <f t="shared" si="47"/>
        <v>-3.826652635607003E-2</v>
      </c>
    </row>
    <row r="406" spans="6:12" ht="15.75" thickBot="1" x14ac:dyDescent="0.3">
      <c r="F406" s="248" t="s">
        <v>246</v>
      </c>
      <c r="G406" s="249"/>
      <c r="H406" s="249"/>
      <c r="I406" s="249"/>
      <c r="J406" s="249"/>
      <c r="K406" s="249"/>
      <c r="L406" s="250"/>
    </row>
    <row r="407" spans="6:12" ht="24.75" x14ac:dyDescent="0.25">
      <c r="F407" s="178" t="s">
        <v>223</v>
      </c>
      <c r="G407" s="19" t="s">
        <v>257</v>
      </c>
      <c r="H407" s="18" t="s">
        <v>255</v>
      </c>
      <c r="I407" s="18" t="s">
        <v>256</v>
      </c>
      <c r="K407" s="18"/>
      <c r="L407" s="179"/>
    </row>
    <row r="408" spans="6:12" x14ac:dyDescent="0.25">
      <c r="F408" s="180" t="s">
        <v>446</v>
      </c>
      <c r="G408" s="176">
        <v>877.86</v>
      </c>
      <c r="H408" s="3">
        <v>7250.25</v>
      </c>
      <c r="I408" s="208">
        <f>G408/H408</f>
        <v>0.12107996275990483</v>
      </c>
      <c r="J408" s="195"/>
      <c r="K408" s="197"/>
      <c r="L408" s="182"/>
    </row>
    <row r="409" spans="6:12" x14ac:dyDescent="0.25">
      <c r="F409" s="180" t="s">
        <v>270</v>
      </c>
      <c r="G409" s="176">
        <v>874.16000000000008</v>
      </c>
      <c r="H409" s="24">
        <v>6188.79</v>
      </c>
      <c r="I409" s="208">
        <f t="shared" ref="I409:I417" si="48">G409/H409</f>
        <v>0.14124893557545176</v>
      </c>
      <c r="J409" s="195"/>
      <c r="K409" s="197"/>
      <c r="L409" s="182"/>
    </row>
    <row r="410" spans="6:12" x14ac:dyDescent="0.25">
      <c r="F410" s="180" t="s">
        <v>276</v>
      </c>
      <c r="G410" s="176">
        <v>620.13999999999987</v>
      </c>
      <c r="H410" s="24">
        <v>1050.07</v>
      </c>
      <c r="I410" s="208">
        <f t="shared" si="48"/>
        <v>0.59057015246602595</v>
      </c>
      <c r="J410" s="195"/>
      <c r="K410" s="197"/>
      <c r="L410" s="182"/>
    </row>
    <row r="411" spans="6:12" x14ac:dyDescent="0.25">
      <c r="F411" s="180" t="s">
        <v>384</v>
      </c>
      <c r="G411" s="176">
        <v>443.83</v>
      </c>
      <c r="H411" s="24">
        <v>96.55</v>
      </c>
      <c r="I411" s="208">
        <f t="shared" si="48"/>
        <v>4.5968928016571722</v>
      </c>
      <c r="J411" s="195"/>
      <c r="K411" s="197"/>
      <c r="L411" s="182"/>
    </row>
    <row r="412" spans="6:12" x14ac:dyDescent="0.25">
      <c r="F412" s="180" t="s">
        <v>277</v>
      </c>
      <c r="G412" s="176">
        <v>420.5</v>
      </c>
      <c r="H412" s="24">
        <v>439.23</v>
      </c>
      <c r="I412" s="208">
        <f t="shared" si="48"/>
        <v>0.95735719327004076</v>
      </c>
      <c r="J412" s="195"/>
      <c r="K412" s="197"/>
      <c r="L412" s="182"/>
    </row>
    <row r="413" spans="6:12" x14ac:dyDescent="0.25">
      <c r="F413" s="180" t="s">
        <v>382</v>
      </c>
      <c r="G413" s="176">
        <v>406.52</v>
      </c>
      <c r="H413" s="184">
        <v>336.88</v>
      </c>
      <c r="I413" s="208">
        <f t="shared" si="48"/>
        <v>1.2067204939444311</v>
      </c>
      <c r="J413" s="195"/>
      <c r="K413" s="197"/>
      <c r="L413" s="182"/>
    </row>
    <row r="414" spans="6:12" x14ac:dyDescent="0.25">
      <c r="F414" s="180" t="s">
        <v>385</v>
      </c>
      <c r="G414" s="203">
        <v>390.8</v>
      </c>
      <c r="H414" s="3">
        <v>884.71</v>
      </c>
      <c r="I414" s="208">
        <f t="shared" si="48"/>
        <v>0.4417266674955635</v>
      </c>
      <c r="J414" s="195"/>
      <c r="K414" s="197"/>
      <c r="L414" s="182"/>
    </row>
    <row r="415" spans="6:12" x14ac:dyDescent="0.25">
      <c r="F415" s="180" t="s">
        <v>447</v>
      </c>
      <c r="G415" s="176">
        <v>362.14</v>
      </c>
      <c r="H415" s="24">
        <v>340.72</v>
      </c>
      <c r="I415" s="208">
        <f t="shared" si="48"/>
        <v>1.0628668701573138</v>
      </c>
      <c r="J415" s="195"/>
      <c r="K415" s="197"/>
      <c r="L415" s="182"/>
    </row>
    <row r="416" spans="6:12" x14ac:dyDescent="0.25">
      <c r="F416" s="180" t="s">
        <v>304</v>
      </c>
      <c r="G416" s="176">
        <v>347.26</v>
      </c>
      <c r="H416" s="24">
        <v>1703.1</v>
      </c>
      <c r="I416" s="208">
        <f t="shared" si="48"/>
        <v>0.20389877282602314</v>
      </c>
      <c r="J416" s="195"/>
      <c r="K416" s="197"/>
      <c r="L416" s="182"/>
    </row>
    <row r="417" spans="6:12" ht="15.75" thickBot="1" x14ac:dyDescent="0.3">
      <c r="F417" s="186" t="s">
        <v>303</v>
      </c>
      <c r="G417" s="207">
        <v>334.01</v>
      </c>
      <c r="H417" s="188">
        <v>488.93</v>
      </c>
      <c r="I417" s="209">
        <f t="shared" si="48"/>
        <v>0.68314482645777508</v>
      </c>
      <c r="J417" s="196"/>
      <c r="K417" s="198"/>
      <c r="L417" s="192"/>
    </row>
    <row r="424" spans="6:12" ht="15.75" thickBot="1" x14ac:dyDescent="0.3"/>
    <row r="425" spans="6:12" ht="15.75" thickBot="1" x14ac:dyDescent="0.3">
      <c r="F425" s="248" t="s">
        <v>222</v>
      </c>
      <c r="G425" s="249"/>
      <c r="H425" s="249"/>
      <c r="I425" s="249"/>
      <c r="J425" s="249"/>
      <c r="K425" s="249"/>
      <c r="L425" s="249"/>
    </row>
    <row r="426" spans="6:12" x14ac:dyDescent="0.25">
      <c r="F426" s="178" t="s">
        <v>223</v>
      </c>
      <c r="G426" s="18" t="s">
        <v>224</v>
      </c>
      <c r="H426" s="19" t="s">
        <v>225</v>
      </c>
      <c r="I426" s="18" t="s">
        <v>224</v>
      </c>
      <c r="J426" s="20" t="s">
        <v>225</v>
      </c>
      <c r="K426" s="18" t="s">
        <v>226</v>
      </c>
      <c r="L426" s="216" t="s">
        <v>227</v>
      </c>
    </row>
    <row r="427" spans="6:12" x14ac:dyDescent="0.25">
      <c r="F427" s="180" t="s">
        <v>287</v>
      </c>
      <c r="G427" s="181">
        <v>41.368000000000002</v>
      </c>
      <c r="H427" s="3">
        <v>985.39</v>
      </c>
      <c r="I427" s="181">
        <v>0</v>
      </c>
      <c r="J427" s="3">
        <v>0</v>
      </c>
      <c r="K427" s="29">
        <f>J427-H427</f>
        <v>-985.39</v>
      </c>
      <c r="L427" s="182">
        <f>K427/H427</f>
        <v>-1</v>
      </c>
    </row>
    <row r="428" spans="6:12" x14ac:dyDescent="0.25">
      <c r="F428" s="180" t="s">
        <v>289</v>
      </c>
      <c r="G428" s="181">
        <v>167.54</v>
      </c>
      <c r="H428" s="24">
        <v>5847.16</v>
      </c>
      <c r="I428" s="183">
        <v>150.95400000000001</v>
      </c>
      <c r="J428" s="3">
        <v>5268.31</v>
      </c>
      <c r="K428" s="29">
        <f t="shared" ref="K428:K436" si="49">J428-H428</f>
        <v>-578.84999999999945</v>
      </c>
      <c r="L428" s="182">
        <f t="shared" ref="L428:L436" si="50">K428/H428</f>
        <v>-9.8996777922957385E-2</v>
      </c>
    </row>
    <row r="429" spans="6:12" x14ac:dyDescent="0.25">
      <c r="F429" s="180" t="s">
        <v>448</v>
      </c>
      <c r="G429" s="181">
        <v>125.886</v>
      </c>
      <c r="H429" s="24">
        <v>2234.8200000000002</v>
      </c>
      <c r="I429" s="183">
        <v>104.78400000000001</v>
      </c>
      <c r="J429" s="3">
        <v>1860.2</v>
      </c>
      <c r="K429" s="29">
        <f t="shared" si="49"/>
        <v>-374.62000000000012</v>
      </c>
      <c r="L429" s="182">
        <f t="shared" si="50"/>
        <v>-0.16762871282698386</v>
      </c>
    </row>
    <row r="430" spans="6:12" x14ac:dyDescent="0.25">
      <c r="F430" s="180" t="s">
        <v>449</v>
      </c>
      <c r="G430" s="181">
        <v>4.7160000000000002</v>
      </c>
      <c r="H430" s="24">
        <v>293.57</v>
      </c>
      <c r="I430" s="183">
        <v>0</v>
      </c>
      <c r="J430" s="3">
        <v>0</v>
      </c>
      <c r="K430" s="29">
        <f t="shared" si="49"/>
        <v>-293.57</v>
      </c>
      <c r="L430" s="182">
        <f t="shared" si="50"/>
        <v>-1</v>
      </c>
    </row>
    <row r="431" spans="6:12" x14ac:dyDescent="0.25">
      <c r="F431" s="180" t="s">
        <v>450</v>
      </c>
      <c r="G431" s="181">
        <v>7.0359999999999996</v>
      </c>
      <c r="H431" s="24">
        <v>281.44</v>
      </c>
      <c r="I431" s="183">
        <v>0</v>
      </c>
      <c r="J431" s="3">
        <v>0</v>
      </c>
      <c r="K431" s="29">
        <f t="shared" si="49"/>
        <v>-281.44</v>
      </c>
      <c r="L431" s="182">
        <f t="shared" si="50"/>
        <v>-1</v>
      </c>
    </row>
    <row r="432" spans="6:12" x14ac:dyDescent="0.25">
      <c r="F432" s="180" t="s">
        <v>451</v>
      </c>
      <c r="G432" s="181">
        <v>9.2439999999999998</v>
      </c>
      <c r="H432" s="184">
        <v>254.4</v>
      </c>
      <c r="I432" s="183">
        <v>0</v>
      </c>
      <c r="J432" s="3">
        <v>0</v>
      </c>
      <c r="K432" s="29">
        <f t="shared" si="49"/>
        <v>-254.4</v>
      </c>
      <c r="L432" s="182">
        <f t="shared" si="50"/>
        <v>-1</v>
      </c>
    </row>
    <row r="433" spans="6:12" x14ac:dyDescent="0.25">
      <c r="F433" s="180" t="s">
        <v>452</v>
      </c>
      <c r="G433" s="185">
        <v>7.1879999999999997</v>
      </c>
      <c r="H433" s="3">
        <v>442.07</v>
      </c>
      <c r="I433" s="181">
        <v>3.1</v>
      </c>
      <c r="J433" s="3">
        <v>190.65</v>
      </c>
      <c r="K433" s="29">
        <f t="shared" si="49"/>
        <v>-251.42</v>
      </c>
      <c r="L433" s="182">
        <f t="shared" si="50"/>
        <v>-0.56873345850204715</v>
      </c>
    </row>
    <row r="434" spans="6:12" x14ac:dyDescent="0.25">
      <c r="F434" s="180" t="s">
        <v>327</v>
      </c>
      <c r="G434" s="181">
        <v>52.813000000000002</v>
      </c>
      <c r="H434" s="24">
        <v>897.29</v>
      </c>
      <c r="I434" s="183">
        <v>38.026000000000003</v>
      </c>
      <c r="J434" s="3">
        <v>646.05999999999995</v>
      </c>
      <c r="K434" s="29">
        <f t="shared" si="49"/>
        <v>-251.23000000000002</v>
      </c>
      <c r="L434" s="182">
        <f t="shared" si="50"/>
        <v>-0.2799875179707787</v>
      </c>
    </row>
    <row r="435" spans="6:12" x14ac:dyDescent="0.25">
      <c r="F435" s="180" t="s">
        <v>397</v>
      </c>
      <c r="G435" s="181">
        <v>9.7520000000000007</v>
      </c>
      <c r="H435" s="24">
        <v>246.5</v>
      </c>
      <c r="I435" s="183">
        <v>0</v>
      </c>
      <c r="J435" s="3">
        <v>0</v>
      </c>
      <c r="K435" s="29">
        <f t="shared" si="49"/>
        <v>-246.5</v>
      </c>
      <c r="L435" s="182">
        <f t="shared" si="50"/>
        <v>-1</v>
      </c>
    </row>
    <row r="436" spans="6:12" ht="15.75" thickBot="1" x14ac:dyDescent="0.3">
      <c r="F436" s="186" t="s">
        <v>283</v>
      </c>
      <c r="G436" s="187">
        <v>9.6859999999999999</v>
      </c>
      <c r="H436" s="188">
        <v>308.99</v>
      </c>
      <c r="I436" s="189">
        <v>3.16</v>
      </c>
      <c r="J436" s="190">
        <v>100.8</v>
      </c>
      <c r="K436" s="191">
        <f t="shared" si="49"/>
        <v>-208.19</v>
      </c>
      <c r="L436" s="192">
        <f t="shared" si="50"/>
        <v>-0.67377585035114407</v>
      </c>
    </row>
    <row r="437" spans="6:12" ht="15.75" thickBot="1" x14ac:dyDescent="0.3">
      <c r="F437" s="248" t="s">
        <v>237</v>
      </c>
      <c r="G437" s="249"/>
      <c r="H437" s="249"/>
      <c r="I437" s="249"/>
      <c r="J437" s="249"/>
      <c r="K437" s="249"/>
      <c r="L437" s="249"/>
    </row>
    <row r="438" spans="6:12" x14ac:dyDescent="0.25">
      <c r="F438" s="178" t="s">
        <v>223</v>
      </c>
      <c r="G438" s="18" t="s">
        <v>224</v>
      </c>
      <c r="H438" s="19" t="s">
        <v>225</v>
      </c>
      <c r="I438" s="18" t="s">
        <v>224</v>
      </c>
      <c r="J438" s="20" t="s">
        <v>225</v>
      </c>
      <c r="K438" s="18" t="s">
        <v>226</v>
      </c>
      <c r="L438" s="216" t="s">
        <v>227</v>
      </c>
    </row>
    <row r="439" spans="6:12" x14ac:dyDescent="0.25">
      <c r="F439" s="180" t="s">
        <v>286</v>
      </c>
      <c r="G439" s="181">
        <v>-23.678000000000001</v>
      </c>
      <c r="H439" s="3">
        <v>-745.85</v>
      </c>
      <c r="I439" s="181">
        <v>50.491999999999997</v>
      </c>
      <c r="J439" s="3">
        <v>1590.49</v>
      </c>
      <c r="K439" s="29">
        <f>J439-H439</f>
        <v>2336.34</v>
      </c>
      <c r="L439" s="182">
        <f>K439/H439</f>
        <v>-3.132452906080311</v>
      </c>
    </row>
    <row r="440" spans="6:12" x14ac:dyDescent="0.25">
      <c r="F440" s="180" t="s">
        <v>393</v>
      </c>
      <c r="G440" s="181">
        <v>13.618</v>
      </c>
      <c r="H440" s="24">
        <v>674.09</v>
      </c>
      <c r="I440" s="183">
        <v>25.864000000000001</v>
      </c>
      <c r="J440" s="3">
        <v>1280.27</v>
      </c>
      <c r="K440" s="29">
        <f t="shared" ref="K440:K448" si="51">J440-H440</f>
        <v>606.17999999999995</v>
      </c>
      <c r="L440" s="182">
        <f t="shared" ref="L440:L448" si="52">K440/H440</f>
        <v>0.89925677580145069</v>
      </c>
    </row>
    <row r="441" spans="6:12" x14ac:dyDescent="0.25">
      <c r="F441" s="180" t="s">
        <v>453</v>
      </c>
      <c r="G441" s="181">
        <v>37.26</v>
      </c>
      <c r="H441" s="24">
        <v>839.35</v>
      </c>
      <c r="I441" s="183">
        <v>57.75</v>
      </c>
      <c r="J441" s="3">
        <v>1300.93</v>
      </c>
      <c r="K441" s="29">
        <f t="shared" si="51"/>
        <v>461.58000000000004</v>
      </c>
      <c r="L441" s="182">
        <f t="shared" si="52"/>
        <v>0.54992553761839524</v>
      </c>
    </row>
    <row r="442" spans="6:12" x14ac:dyDescent="0.25">
      <c r="F442" s="180" t="s">
        <v>454</v>
      </c>
      <c r="G442" s="181">
        <v>10.159000000000001</v>
      </c>
      <c r="H442" s="24">
        <v>380.96</v>
      </c>
      <c r="I442" s="183">
        <v>18.625</v>
      </c>
      <c r="J442" s="3">
        <v>698.44</v>
      </c>
      <c r="K442" s="29">
        <f t="shared" si="51"/>
        <v>317.48000000000008</v>
      </c>
      <c r="L442" s="182">
        <f t="shared" si="52"/>
        <v>0.83336833263334753</v>
      </c>
    </row>
    <row r="443" spans="6:12" x14ac:dyDescent="0.25">
      <c r="F443" s="180" t="s">
        <v>455</v>
      </c>
      <c r="G443" s="181">
        <v>7.5</v>
      </c>
      <c r="H443" s="24">
        <v>206.25</v>
      </c>
      <c r="I443" s="183">
        <v>18.13</v>
      </c>
      <c r="J443" s="3">
        <v>498.58</v>
      </c>
      <c r="K443" s="29">
        <f t="shared" si="51"/>
        <v>292.33</v>
      </c>
      <c r="L443" s="182">
        <f t="shared" si="52"/>
        <v>1.4173575757575756</v>
      </c>
    </row>
    <row r="444" spans="6:12" x14ac:dyDescent="0.25">
      <c r="F444" s="180" t="s">
        <v>456</v>
      </c>
      <c r="G444" s="181">
        <v>-9.8840000000000003</v>
      </c>
      <c r="H444" s="184">
        <v>-230.3</v>
      </c>
      <c r="I444" s="183">
        <v>2.6560000000000001</v>
      </c>
      <c r="J444" s="3">
        <v>61.89</v>
      </c>
      <c r="K444" s="29">
        <f t="shared" si="51"/>
        <v>292.19</v>
      </c>
      <c r="L444" s="182">
        <f t="shared" si="52"/>
        <v>-1.2687364307425097</v>
      </c>
    </row>
    <row r="445" spans="6:12" x14ac:dyDescent="0.25">
      <c r="F445" s="180" t="s">
        <v>457</v>
      </c>
      <c r="G445" s="185">
        <v>0</v>
      </c>
      <c r="H445" s="3">
        <v>0</v>
      </c>
      <c r="I445" s="181">
        <v>3.23</v>
      </c>
      <c r="J445" s="3">
        <v>273.64999999999998</v>
      </c>
      <c r="K445" s="29">
        <f t="shared" si="51"/>
        <v>273.64999999999998</v>
      </c>
      <c r="L445" s="182" t="e">
        <f t="shared" si="52"/>
        <v>#DIV/0!</v>
      </c>
    </row>
    <row r="446" spans="6:12" x14ac:dyDescent="0.25">
      <c r="F446" s="180" t="s">
        <v>394</v>
      </c>
      <c r="G446" s="181">
        <v>74.39</v>
      </c>
      <c r="H446" s="24">
        <v>1355.34</v>
      </c>
      <c r="I446" s="183">
        <v>87.944999999999993</v>
      </c>
      <c r="J446" s="3">
        <v>1602.31</v>
      </c>
      <c r="K446" s="29">
        <f t="shared" si="51"/>
        <v>246.97000000000003</v>
      </c>
      <c r="L446" s="182">
        <f t="shared" si="52"/>
        <v>0.18221995956734108</v>
      </c>
    </row>
    <row r="447" spans="6:12" x14ac:dyDescent="0.25">
      <c r="F447" s="180" t="s">
        <v>458</v>
      </c>
      <c r="G447" s="181">
        <v>0</v>
      </c>
      <c r="H447" s="24">
        <v>0</v>
      </c>
      <c r="I447" s="183">
        <v>2.7080000000000002</v>
      </c>
      <c r="J447" s="3">
        <v>217.91</v>
      </c>
      <c r="K447" s="29">
        <f t="shared" si="51"/>
        <v>217.91</v>
      </c>
      <c r="L447" s="182" t="e">
        <f t="shared" si="52"/>
        <v>#DIV/0!</v>
      </c>
    </row>
    <row r="448" spans="6:12" ht="15.75" thickBot="1" x14ac:dyDescent="0.3">
      <c r="F448" s="186" t="s">
        <v>459</v>
      </c>
      <c r="G448" s="187">
        <v>-2.4420000000000002</v>
      </c>
      <c r="H448" s="188">
        <v>-180.64</v>
      </c>
      <c r="I448" s="189">
        <v>0</v>
      </c>
      <c r="J448" s="190">
        <v>0</v>
      </c>
      <c r="K448" s="191">
        <f t="shared" si="51"/>
        <v>180.64</v>
      </c>
      <c r="L448" s="192">
        <f t="shared" si="52"/>
        <v>-1</v>
      </c>
    </row>
    <row r="449" spans="6:12" ht="15.75" thickBot="1" x14ac:dyDescent="0.3">
      <c r="F449" s="248" t="s">
        <v>246</v>
      </c>
      <c r="G449" s="249"/>
      <c r="H449" s="249"/>
      <c r="I449" s="249"/>
      <c r="J449" s="249"/>
      <c r="K449" s="249"/>
      <c r="L449" s="250"/>
    </row>
    <row r="450" spans="6:12" ht="24.75" x14ac:dyDescent="0.25">
      <c r="F450" s="178" t="s">
        <v>223</v>
      </c>
      <c r="G450" s="19" t="s">
        <v>257</v>
      </c>
      <c r="H450" s="18" t="s">
        <v>255</v>
      </c>
      <c r="I450" s="18" t="s">
        <v>256</v>
      </c>
      <c r="K450" s="18"/>
      <c r="L450" s="179"/>
    </row>
    <row r="451" spans="6:12" x14ac:dyDescent="0.25">
      <c r="F451" s="180" t="s">
        <v>318</v>
      </c>
      <c r="G451" s="181">
        <v>283.31</v>
      </c>
      <c r="H451" s="3">
        <v>9072.6</v>
      </c>
      <c r="I451" s="208">
        <f>G451/H451</f>
        <v>3.1226991160196636E-2</v>
      </c>
      <c r="J451" s="195"/>
      <c r="K451" s="29"/>
      <c r="L451" s="182"/>
    </row>
    <row r="452" spans="6:12" x14ac:dyDescent="0.25">
      <c r="F452" s="180" t="s">
        <v>460</v>
      </c>
      <c r="G452" s="181">
        <v>132.15</v>
      </c>
      <c r="H452" s="24">
        <v>1233.73</v>
      </c>
      <c r="I452" s="208">
        <f t="shared" ref="I452:I460" si="53">G452/H452</f>
        <v>0.10711419840645847</v>
      </c>
      <c r="J452" s="195"/>
      <c r="K452" s="29"/>
      <c r="L452" s="182"/>
    </row>
    <row r="453" spans="6:12" x14ac:dyDescent="0.25">
      <c r="F453" s="180" t="s">
        <v>461</v>
      </c>
      <c r="G453" s="181">
        <v>125.17</v>
      </c>
      <c r="H453" s="24">
        <v>1883.62</v>
      </c>
      <c r="I453" s="208">
        <f t="shared" si="53"/>
        <v>6.6451832110510617E-2</v>
      </c>
      <c r="J453" s="195"/>
      <c r="K453" s="29"/>
      <c r="L453" s="182"/>
    </row>
    <row r="454" spans="6:12" x14ac:dyDescent="0.25">
      <c r="F454" s="180" t="s">
        <v>462</v>
      </c>
      <c r="G454" s="181">
        <v>119.82</v>
      </c>
      <c r="H454" s="24">
        <v>794.43</v>
      </c>
      <c r="I454" s="208">
        <f t="shared" si="53"/>
        <v>0.15082511989728484</v>
      </c>
      <c r="J454" s="195"/>
      <c r="K454" s="29"/>
      <c r="L454" s="182"/>
    </row>
    <row r="455" spans="6:12" x14ac:dyDescent="0.25">
      <c r="F455" s="180" t="s">
        <v>463</v>
      </c>
      <c r="G455" s="181">
        <v>66.7</v>
      </c>
      <c r="H455" s="24">
        <v>313.8</v>
      </c>
      <c r="I455" s="208">
        <f t="shared" si="53"/>
        <v>0.21255576800509879</v>
      </c>
      <c r="J455" s="195"/>
      <c r="K455" s="29"/>
      <c r="L455" s="182"/>
    </row>
    <row r="456" spans="6:12" x14ac:dyDescent="0.25">
      <c r="F456" s="180" t="s">
        <v>464</v>
      </c>
      <c r="G456" s="181">
        <v>55.849999999999994</v>
      </c>
      <c r="H456" s="184">
        <v>108.61</v>
      </c>
      <c r="I456" s="208">
        <f t="shared" si="53"/>
        <v>0.51422520946505845</v>
      </c>
      <c r="J456" s="195"/>
      <c r="K456" s="29"/>
      <c r="L456" s="182"/>
    </row>
    <row r="457" spans="6:12" x14ac:dyDescent="0.25">
      <c r="F457" s="180" t="s">
        <v>404</v>
      </c>
      <c r="G457" s="185">
        <v>47.86</v>
      </c>
      <c r="H457" s="3">
        <v>768.87</v>
      </c>
      <c r="I457" s="208">
        <f t="shared" si="53"/>
        <v>6.2247193933955024E-2</v>
      </c>
      <c r="J457" s="195"/>
      <c r="K457" s="29"/>
      <c r="L457" s="182"/>
    </row>
    <row r="458" spans="6:12" x14ac:dyDescent="0.25">
      <c r="F458" s="180" t="s">
        <v>465</v>
      </c>
      <c r="G458" s="181">
        <v>30.35</v>
      </c>
      <c r="H458" s="24">
        <v>684.6</v>
      </c>
      <c r="I458" s="208">
        <f t="shared" si="53"/>
        <v>4.4332456909144023E-2</v>
      </c>
      <c r="J458" s="195"/>
      <c r="K458" s="29"/>
      <c r="L458" s="182"/>
    </row>
    <row r="459" spans="6:12" x14ac:dyDescent="0.25">
      <c r="F459" s="180" t="s">
        <v>466</v>
      </c>
      <c r="G459" s="181">
        <v>25.56</v>
      </c>
      <c r="H459" s="24">
        <v>292.88</v>
      </c>
      <c r="I459" s="208">
        <f t="shared" si="53"/>
        <v>8.7271237366839657E-2</v>
      </c>
      <c r="J459" s="195"/>
      <c r="K459" s="29"/>
      <c r="L459" s="182"/>
    </row>
    <row r="460" spans="6:12" ht="15.75" thickBot="1" x14ac:dyDescent="0.3">
      <c r="F460" s="186" t="s">
        <v>467</v>
      </c>
      <c r="G460" s="187">
        <v>21.44</v>
      </c>
      <c r="H460" s="188">
        <v>51.19</v>
      </c>
      <c r="I460" s="209">
        <f t="shared" si="53"/>
        <v>0.41883180308654039</v>
      </c>
      <c r="J460" s="196"/>
      <c r="K460" s="191"/>
      <c r="L460" s="192"/>
    </row>
    <row r="461" spans="6:12" x14ac:dyDescent="0.25">
      <c r="F461" s="67"/>
      <c r="G461" s="181"/>
      <c r="H461" s="24"/>
      <c r="I461" s="183"/>
      <c r="J461" s="3"/>
      <c r="K461" s="29"/>
      <c r="L461" s="12"/>
    </row>
    <row r="462" spans="6:12" x14ac:dyDescent="0.25">
      <c r="F462" s="67"/>
      <c r="G462" s="181"/>
      <c r="H462" s="184"/>
      <c r="I462" s="183"/>
      <c r="J462" s="3"/>
      <c r="K462" s="29"/>
      <c r="L462" s="12"/>
    </row>
    <row r="463" spans="6:12" x14ac:dyDescent="0.25">
      <c r="F463" s="67"/>
      <c r="G463" s="185"/>
      <c r="H463" s="3"/>
      <c r="I463" s="181"/>
      <c r="J463" s="3"/>
      <c r="K463" s="29"/>
      <c r="L463" s="12"/>
    </row>
    <row r="464" spans="6:12" ht="15.75" thickBot="1" x14ac:dyDescent="0.3">
      <c r="F464" s="67"/>
      <c r="G464" s="181"/>
      <c r="H464" s="24"/>
      <c r="I464" s="183"/>
      <c r="J464" s="3"/>
      <c r="K464" s="29"/>
      <c r="L464" s="12"/>
    </row>
    <row r="465" spans="6:12" ht="15.75" thickBot="1" x14ac:dyDescent="0.3">
      <c r="F465" s="248" t="s">
        <v>222</v>
      </c>
      <c r="G465" s="249"/>
      <c r="H465" s="249"/>
      <c r="I465" s="249"/>
      <c r="J465" s="249"/>
      <c r="K465" s="249"/>
      <c r="L465" s="250"/>
    </row>
    <row r="466" spans="6:12" x14ac:dyDescent="0.25">
      <c r="F466" s="178" t="s">
        <v>223</v>
      </c>
      <c r="G466" s="18" t="s">
        <v>224</v>
      </c>
      <c r="H466" s="19" t="s">
        <v>225</v>
      </c>
      <c r="I466" s="18" t="s">
        <v>224</v>
      </c>
      <c r="J466" s="20" t="s">
        <v>225</v>
      </c>
      <c r="K466" s="18" t="s">
        <v>226</v>
      </c>
      <c r="L466" s="216" t="s">
        <v>227</v>
      </c>
    </row>
    <row r="467" spans="6:12" x14ac:dyDescent="0.25">
      <c r="F467" s="180" t="s">
        <v>336</v>
      </c>
      <c r="G467" s="181">
        <v>84.9</v>
      </c>
      <c r="H467" s="3">
        <v>2763.5</v>
      </c>
      <c r="I467" s="181">
        <v>0.32600000000000001</v>
      </c>
      <c r="J467" s="3">
        <v>10.61</v>
      </c>
      <c r="K467" s="29">
        <f>J467-H467</f>
        <v>-2752.89</v>
      </c>
      <c r="L467" s="182">
        <f>K467/H467</f>
        <v>-0.99616066582232676</v>
      </c>
    </row>
    <row r="468" spans="6:12" x14ac:dyDescent="0.25">
      <c r="F468" s="180" t="s">
        <v>340</v>
      </c>
      <c r="G468" s="181">
        <v>1012.6319999999999</v>
      </c>
      <c r="H468" s="24">
        <v>8775.8700000000008</v>
      </c>
      <c r="I468" s="183">
        <v>705.6</v>
      </c>
      <c r="J468" s="3">
        <v>6115.01</v>
      </c>
      <c r="K468" s="29">
        <f t="shared" ref="K468:K476" si="54">J468-H468</f>
        <v>-2660.8600000000006</v>
      </c>
      <c r="L468" s="182">
        <f t="shared" ref="L468:L476" si="55">K468/H468</f>
        <v>-0.30320184779400794</v>
      </c>
    </row>
    <row r="469" spans="6:12" x14ac:dyDescent="0.25">
      <c r="F469" s="180" t="s">
        <v>468</v>
      </c>
      <c r="G469" s="181">
        <v>168</v>
      </c>
      <c r="H469" s="24">
        <v>1722</v>
      </c>
      <c r="I469" s="183">
        <v>0</v>
      </c>
      <c r="J469" s="3">
        <v>0</v>
      </c>
      <c r="K469" s="29">
        <f t="shared" si="54"/>
        <v>-1722</v>
      </c>
      <c r="L469" s="182">
        <f t="shared" si="55"/>
        <v>-1</v>
      </c>
    </row>
    <row r="470" spans="6:12" x14ac:dyDescent="0.25">
      <c r="F470" s="180" t="s">
        <v>345</v>
      </c>
      <c r="G470" s="181">
        <v>59.113999999999997</v>
      </c>
      <c r="H470" s="24">
        <v>2045.46</v>
      </c>
      <c r="I470" s="183">
        <v>15.214</v>
      </c>
      <c r="J470" s="3">
        <v>526.42999999999995</v>
      </c>
      <c r="K470" s="29">
        <f t="shared" si="54"/>
        <v>-1519.0300000000002</v>
      </c>
      <c r="L470" s="182">
        <f t="shared" si="55"/>
        <v>-0.74263490852913294</v>
      </c>
    </row>
    <row r="471" spans="6:12" x14ac:dyDescent="0.25">
      <c r="F471" s="180" t="s">
        <v>335</v>
      </c>
      <c r="G471" s="181">
        <v>265</v>
      </c>
      <c r="H471" s="24">
        <v>1087.3</v>
      </c>
      <c r="I471" s="183">
        <v>56</v>
      </c>
      <c r="J471" s="3">
        <v>229.77</v>
      </c>
      <c r="K471" s="29">
        <f t="shared" si="54"/>
        <v>-857.53</v>
      </c>
      <c r="L471" s="182">
        <f t="shared" si="55"/>
        <v>-0.78867837763266813</v>
      </c>
    </row>
    <row r="472" spans="6:12" x14ac:dyDescent="0.25">
      <c r="F472" s="180" t="s">
        <v>469</v>
      </c>
      <c r="G472" s="181">
        <v>16.481999999999999</v>
      </c>
      <c r="H472" s="184">
        <v>687.34</v>
      </c>
      <c r="I472" s="183">
        <v>0</v>
      </c>
      <c r="J472" s="3">
        <v>0</v>
      </c>
      <c r="K472" s="29">
        <f t="shared" si="54"/>
        <v>-687.34</v>
      </c>
      <c r="L472" s="182">
        <f t="shared" si="55"/>
        <v>-1</v>
      </c>
    </row>
    <row r="473" spans="6:12" x14ac:dyDescent="0.25">
      <c r="F473" s="180" t="s">
        <v>410</v>
      </c>
      <c r="G473" s="185">
        <v>20</v>
      </c>
      <c r="H473" s="3">
        <v>586.4</v>
      </c>
      <c r="I473" s="181">
        <v>0</v>
      </c>
      <c r="J473" s="3">
        <v>0</v>
      </c>
      <c r="K473" s="29">
        <f t="shared" si="54"/>
        <v>-586.4</v>
      </c>
      <c r="L473" s="182">
        <f t="shared" si="55"/>
        <v>-1</v>
      </c>
    </row>
    <row r="474" spans="6:12" x14ac:dyDescent="0.25">
      <c r="F474" s="180" t="s">
        <v>414</v>
      </c>
      <c r="G474" s="181">
        <v>15.827999999999999</v>
      </c>
      <c r="H474" s="24">
        <v>535.94000000000005</v>
      </c>
      <c r="I474" s="183">
        <v>2</v>
      </c>
      <c r="J474" s="3">
        <v>67.72</v>
      </c>
      <c r="K474" s="29">
        <f t="shared" si="54"/>
        <v>-468.22</v>
      </c>
      <c r="L474" s="182">
        <f t="shared" si="55"/>
        <v>-0.87364257192969363</v>
      </c>
    </row>
    <row r="475" spans="6:12" x14ac:dyDescent="0.25">
      <c r="F475" s="180" t="s">
        <v>337</v>
      </c>
      <c r="G475" s="181">
        <v>123</v>
      </c>
      <c r="H475" s="24">
        <v>504.67</v>
      </c>
      <c r="I475" s="183">
        <v>10</v>
      </c>
      <c r="J475" s="3">
        <v>41.03</v>
      </c>
      <c r="K475" s="29">
        <f t="shared" si="54"/>
        <v>-463.64</v>
      </c>
      <c r="L475" s="182">
        <f t="shared" si="55"/>
        <v>-0.91869934808885012</v>
      </c>
    </row>
    <row r="476" spans="6:12" ht="15.75" thickBot="1" x14ac:dyDescent="0.3">
      <c r="F476" s="186" t="s">
        <v>470</v>
      </c>
      <c r="G476" s="187">
        <v>15.484</v>
      </c>
      <c r="H476" s="188">
        <v>332.26</v>
      </c>
      <c r="I476" s="189">
        <v>0.86799999999999999</v>
      </c>
      <c r="J476" s="190">
        <v>18.63</v>
      </c>
      <c r="K476" s="191">
        <f t="shared" si="54"/>
        <v>-313.63</v>
      </c>
      <c r="L476" s="192">
        <f t="shared" si="55"/>
        <v>-0.94392945283813878</v>
      </c>
    </row>
    <row r="477" spans="6:12" ht="15.75" thickBot="1" x14ac:dyDescent="0.3">
      <c r="F477" s="248" t="s">
        <v>237</v>
      </c>
      <c r="G477" s="249"/>
      <c r="H477" s="249"/>
      <c r="I477" s="249"/>
      <c r="J477" s="249"/>
      <c r="K477" s="249"/>
      <c r="L477" s="249"/>
    </row>
    <row r="478" spans="6:12" x14ac:dyDescent="0.25">
      <c r="F478" s="178" t="s">
        <v>223</v>
      </c>
      <c r="G478" s="18" t="s">
        <v>224</v>
      </c>
      <c r="H478" s="19" t="s">
        <v>225</v>
      </c>
      <c r="I478" s="18" t="s">
        <v>224</v>
      </c>
      <c r="J478" s="20" t="s">
        <v>225</v>
      </c>
      <c r="K478" s="18" t="s">
        <v>226</v>
      </c>
      <c r="L478" s="216" t="s">
        <v>227</v>
      </c>
    </row>
    <row r="479" spans="6:12" x14ac:dyDescent="0.25">
      <c r="F479" s="180" t="s">
        <v>409</v>
      </c>
      <c r="G479" s="181">
        <v>-22.097999999999999</v>
      </c>
      <c r="H479" s="3">
        <v>-929</v>
      </c>
      <c r="I479" s="181">
        <v>0</v>
      </c>
      <c r="J479" s="3">
        <v>0</v>
      </c>
      <c r="K479" s="29">
        <f>J479-H479</f>
        <v>929</v>
      </c>
      <c r="L479" s="182">
        <f>K479/H479</f>
        <v>-1</v>
      </c>
    </row>
    <row r="480" spans="6:12" x14ac:dyDescent="0.25">
      <c r="F480" s="180" t="s">
        <v>354</v>
      </c>
      <c r="G480" s="181">
        <v>-85</v>
      </c>
      <c r="H480" s="24">
        <v>-260.10000000000002</v>
      </c>
      <c r="I480" s="183">
        <v>125</v>
      </c>
      <c r="J480" s="3">
        <v>382.5</v>
      </c>
      <c r="K480" s="29">
        <f t="shared" ref="K480:K488" si="56">J480-H480</f>
        <v>642.6</v>
      </c>
      <c r="L480" s="182">
        <f t="shared" ref="L480:L488" si="57">K480/H480</f>
        <v>-2.4705882352941173</v>
      </c>
    </row>
    <row r="481" spans="6:12" x14ac:dyDescent="0.25">
      <c r="F481" s="180" t="s">
        <v>471</v>
      </c>
      <c r="G481" s="181">
        <v>-17.654</v>
      </c>
      <c r="H481" s="24">
        <v>-376.74</v>
      </c>
      <c r="I481" s="183">
        <v>0.60599999999999998</v>
      </c>
      <c r="J481" s="3">
        <v>12.93</v>
      </c>
      <c r="K481" s="29">
        <f t="shared" si="56"/>
        <v>389.67</v>
      </c>
      <c r="L481" s="182">
        <f t="shared" si="57"/>
        <v>-1.0343207517120561</v>
      </c>
    </row>
    <row r="482" spans="6:12" x14ac:dyDescent="0.25">
      <c r="F482" s="180" t="s">
        <v>472</v>
      </c>
      <c r="G482" s="181">
        <v>-10.257999999999999</v>
      </c>
      <c r="H482" s="24">
        <v>-204.95</v>
      </c>
      <c r="I482" s="183">
        <v>1.8240000000000001</v>
      </c>
      <c r="J482" s="3">
        <v>36.44</v>
      </c>
      <c r="K482" s="29">
        <f t="shared" si="56"/>
        <v>241.39</v>
      </c>
      <c r="L482" s="182">
        <f t="shared" si="57"/>
        <v>-1.1777994632837276</v>
      </c>
    </row>
    <row r="483" spans="6:12" x14ac:dyDescent="0.25">
      <c r="F483" s="180" t="s">
        <v>342</v>
      </c>
      <c r="G483" s="181">
        <v>87.906000000000006</v>
      </c>
      <c r="H483" s="24">
        <v>606.54999999999995</v>
      </c>
      <c r="I483" s="183">
        <v>122.1</v>
      </c>
      <c r="J483" s="3">
        <v>842.49</v>
      </c>
      <c r="K483" s="29">
        <f t="shared" si="56"/>
        <v>235.94000000000005</v>
      </c>
      <c r="L483" s="182">
        <f t="shared" si="57"/>
        <v>0.38898689308383494</v>
      </c>
    </row>
    <row r="484" spans="6:12" x14ac:dyDescent="0.25">
      <c r="F484" s="180" t="s">
        <v>473</v>
      </c>
      <c r="G484" s="181">
        <v>-5.3819999999999997</v>
      </c>
      <c r="H484" s="184">
        <v>-225.85</v>
      </c>
      <c r="I484" s="183">
        <v>0</v>
      </c>
      <c r="J484" s="3">
        <v>0</v>
      </c>
      <c r="K484" s="29">
        <f t="shared" si="56"/>
        <v>225.85</v>
      </c>
      <c r="L484" s="182">
        <f t="shared" si="57"/>
        <v>-1</v>
      </c>
    </row>
    <row r="485" spans="6:12" x14ac:dyDescent="0.25">
      <c r="F485" s="180" t="s">
        <v>474</v>
      </c>
      <c r="G485" s="185">
        <v>-36.773000000000003</v>
      </c>
      <c r="H485" s="3">
        <v>-152.19999999999999</v>
      </c>
      <c r="I485" s="181">
        <v>15.582000000000001</v>
      </c>
      <c r="J485" s="3">
        <v>64.489999999999995</v>
      </c>
      <c r="K485" s="29">
        <f t="shared" si="56"/>
        <v>216.69</v>
      </c>
      <c r="L485" s="182">
        <f t="shared" si="57"/>
        <v>-1.4237187910643891</v>
      </c>
    </row>
    <row r="486" spans="6:12" x14ac:dyDescent="0.25">
      <c r="F486" s="180" t="s">
        <v>475</v>
      </c>
      <c r="G486" s="181">
        <v>-6.7720000000000002</v>
      </c>
      <c r="H486" s="24">
        <v>-192.5</v>
      </c>
      <c r="I486" s="183">
        <v>0</v>
      </c>
      <c r="J486" s="3">
        <v>0</v>
      </c>
      <c r="K486" s="29">
        <f t="shared" si="56"/>
        <v>192.5</v>
      </c>
      <c r="L486" s="182">
        <f t="shared" si="57"/>
        <v>-1</v>
      </c>
    </row>
    <row r="487" spans="6:12" x14ac:dyDescent="0.25">
      <c r="F487" s="180" t="s">
        <v>476</v>
      </c>
      <c r="G487" s="181">
        <v>-1.4319999999999999</v>
      </c>
      <c r="H487" s="24">
        <v>-69.069999999999993</v>
      </c>
      <c r="I487" s="183">
        <v>1.99</v>
      </c>
      <c r="J487" s="3">
        <v>95.98</v>
      </c>
      <c r="K487" s="29">
        <f t="shared" si="56"/>
        <v>165.05</v>
      </c>
      <c r="L487" s="182">
        <f t="shared" si="57"/>
        <v>-2.3896047488055601</v>
      </c>
    </row>
    <row r="488" spans="6:12" ht="15.75" thickBot="1" x14ac:dyDescent="0.3">
      <c r="F488" s="186" t="s">
        <v>477</v>
      </c>
      <c r="G488" s="187">
        <v>-3.762</v>
      </c>
      <c r="H488" s="188">
        <v>-139.19</v>
      </c>
      <c r="I488" s="189">
        <v>0</v>
      </c>
      <c r="J488" s="190">
        <v>0</v>
      </c>
      <c r="K488" s="191">
        <f t="shared" si="56"/>
        <v>139.19</v>
      </c>
      <c r="L488" s="192">
        <f t="shared" si="57"/>
        <v>-1</v>
      </c>
    </row>
    <row r="489" spans="6:12" ht="15.75" thickBot="1" x14ac:dyDescent="0.3">
      <c r="F489" s="248" t="s">
        <v>246</v>
      </c>
      <c r="G489" s="249"/>
      <c r="H489" s="249"/>
      <c r="I489" s="249"/>
      <c r="J489" s="249"/>
      <c r="K489" s="249"/>
      <c r="L489" s="250"/>
    </row>
    <row r="490" spans="6:12" x14ac:dyDescent="0.25">
      <c r="F490" s="178" t="s">
        <v>223</v>
      </c>
      <c r="G490" s="18" t="s">
        <v>224</v>
      </c>
      <c r="H490" s="19" t="s">
        <v>257</v>
      </c>
      <c r="I490" s="18" t="s">
        <v>255</v>
      </c>
      <c r="J490" s="18" t="s">
        <v>256</v>
      </c>
      <c r="K490" s="18"/>
      <c r="L490" s="179"/>
    </row>
    <row r="491" spans="6:12" x14ac:dyDescent="0.25">
      <c r="F491" s="180" t="s">
        <v>357</v>
      </c>
      <c r="G491" s="181"/>
      <c r="H491" s="3">
        <v>1039.0899999999999</v>
      </c>
      <c r="I491" s="176">
        <v>2758.07</v>
      </c>
      <c r="J491" s="195">
        <f>H491/I491</f>
        <v>0.37674533278705757</v>
      </c>
      <c r="K491" s="197"/>
      <c r="L491" s="182"/>
    </row>
    <row r="492" spans="6:12" x14ac:dyDescent="0.25">
      <c r="F492" s="180" t="s">
        <v>355</v>
      </c>
      <c r="G492" s="181"/>
      <c r="H492" s="24">
        <v>858.14</v>
      </c>
      <c r="I492" s="193">
        <v>4571.21</v>
      </c>
      <c r="J492" s="195">
        <f t="shared" ref="J492:J500" si="58">H492/I492</f>
        <v>0.1877271007020023</v>
      </c>
      <c r="K492" s="197"/>
      <c r="L492" s="182"/>
    </row>
    <row r="493" spans="6:12" x14ac:dyDescent="0.25">
      <c r="F493" s="180" t="s">
        <v>478</v>
      </c>
      <c r="G493" s="181"/>
      <c r="H493" s="24">
        <v>500.24</v>
      </c>
      <c r="I493" s="193">
        <v>446.34</v>
      </c>
      <c r="J493" s="195">
        <f t="shared" si="58"/>
        <v>1.1207599587758212</v>
      </c>
      <c r="K493" s="197"/>
      <c r="L493" s="182"/>
    </row>
    <row r="494" spans="6:12" x14ac:dyDescent="0.25">
      <c r="F494" s="180" t="s">
        <v>419</v>
      </c>
      <c r="G494" s="181"/>
      <c r="H494" s="24">
        <v>450</v>
      </c>
      <c r="I494" s="193">
        <v>1465.04</v>
      </c>
      <c r="J494" s="195">
        <f t="shared" si="58"/>
        <v>0.30715884890514933</v>
      </c>
      <c r="K494" s="197"/>
      <c r="L494" s="182"/>
    </row>
    <row r="495" spans="6:12" x14ac:dyDescent="0.25">
      <c r="F495" s="180" t="s">
        <v>421</v>
      </c>
      <c r="G495" s="181"/>
      <c r="H495" s="24">
        <v>307.72000000000003</v>
      </c>
      <c r="I495" s="193">
        <v>603.98</v>
      </c>
      <c r="J495" s="195">
        <f t="shared" si="58"/>
        <v>0.5094870691082487</v>
      </c>
      <c r="K495" s="197"/>
      <c r="L495" s="182"/>
    </row>
    <row r="496" spans="6:12" x14ac:dyDescent="0.25">
      <c r="F496" s="180" t="s">
        <v>479</v>
      </c>
      <c r="G496" s="181"/>
      <c r="H496" s="184">
        <v>250.92</v>
      </c>
      <c r="I496" s="193">
        <v>801.32</v>
      </c>
      <c r="J496" s="195">
        <f t="shared" si="58"/>
        <v>0.31313333000549093</v>
      </c>
      <c r="K496" s="197"/>
      <c r="L496" s="182"/>
    </row>
    <row r="497" spans="6:12" x14ac:dyDescent="0.25">
      <c r="F497" s="180" t="s">
        <v>480</v>
      </c>
      <c r="G497" s="185"/>
      <c r="H497" s="3">
        <v>228.65</v>
      </c>
      <c r="I497" s="176">
        <v>1045.47</v>
      </c>
      <c r="J497" s="195">
        <f t="shared" si="58"/>
        <v>0.21870546261490048</v>
      </c>
      <c r="K497" s="197"/>
      <c r="L497" s="182"/>
    </row>
    <row r="498" spans="6:12" x14ac:dyDescent="0.25">
      <c r="F498" s="180" t="s">
        <v>364</v>
      </c>
      <c r="G498" s="181"/>
      <c r="H498" s="24">
        <v>183.84</v>
      </c>
      <c r="I498" s="193">
        <v>619.77</v>
      </c>
      <c r="J498" s="195">
        <f t="shared" si="58"/>
        <v>0.29662616777191542</v>
      </c>
      <c r="K498" s="197"/>
      <c r="L498" s="182"/>
    </row>
    <row r="499" spans="6:12" x14ac:dyDescent="0.25">
      <c r="F499" s="180" t="s">
        <v>481</v>
      </c>
      <c r="G499" s="181"/>
      <c r="H499" s="24">
        <v>174.46</v>
      </c>
      <c r="I499" s="193">
        <v>1205.57</v>
      </c>
      <c r="J499" s="195">
        <f t="shared" si="58"/>
        <v>0.14471163018323285</v>
      </c>
      <c r="K499" s="197"/>
      <c r="L499" s="182"/>
    </row>
    <row r="500" spans="6:12" ht="15.75" thickBot="1" x14ac:dyDescent="0.3">
      <c r="F500" s="186" t="s">
        <v>482</v>
      </c>
      <c r="G500" s="187"/>
      <c r="H500" s="188">
        <v>162.34</v>
      </c>
      <c r="I500" s="194">
        <v>978.61</v>
      </c>
      <c r="J500" s="217">
        <f t="shared" si="58"/>
        <v>0.16588835184598563</v>
      </c>
      <c r="K500" s="198"/>
      <c r="L500" s="192"/>
    </row>
    <row r="513" spans="6:12" x14ac:dyDescent="0.25">
      <c r="G513" s="1"/>
      <c r="I513" s="1"/>
    </row>
    <row r="514" spans="6:12" x14ac:dyDescent="0.25">
      <c r="G514" s="1"/>
      <c r="I514" s="1"/>
    </row>
    <row r="515" spans="6:12" ht="15.75" thickBot="1" x14ac:dyDescent="0.3">
      <c r="G515" s="1"/>
      <c r="I515" s="1"/>
    </row>
    <row r="516" spans="6:12" ht="15.75" thickBot="1" x14ac:dyDescent="0.3">
      <c r="F516" s="248" t="s">
        <v>222</v>
      </c>
      <c r="G516" s="249"/>
      <c r="H516" s="249"/>
      <c r="I516" s="249"/>
      <c r="J516" s="249"/>
      <c r="K516" s="249"/>
      <c r="L516" s="249"/>
    </row>
    <row r="517" spans="6:12" x14ac:dyDescent="0.25">
      <c r="F517" s="178" t="s">
        <v>223</v>
      </c>
      <c r="G517" s="18" t="s">
        <v>224</v>
      </c>
      <c r="H517" s="19" t="s">
        <v>225</v>
      </c>
      <c r="I517" s="18" t="s">
        <v>224</v>
      </c>
      <c r="J517" s="20" t="s">
        <v>225</v>
      </c>
      <c r="K517" s="18" t="s">
        <v>226</v>
      </c>
      <c r="L517" s="18" t="s">
        <v>227</v>
      </c>
    </row>
    <row r="518" spans="6:12" x14ac:dyDescent="0.25">
      <c r="F518" s="180" t="s">
        <v>240</v>
      </c>
      <c r="G518" s="210">
        <v>408.61</v>
      </c>
      <c r="H518" s="3">
        <v>3992.08</v>
      </c>
      <c r="I518" s="210">
        <v>109.81</v>
      </c>
      <c r="J518" s="3">
        <v>1072.83</v>
      </c>
      <c r="K518" s="29">
        <f>J518-H518</f>
        <v>-2919.25</v>
      </c>
      <c r="L518" s="12">
        <f>K518/H518</f>
        <v>-0.73126039558325484</v>
      </c>
    </row>
    <row r="519" spans="6:12" x14ac:dyDescent="0.25">
      <c r="F519" s="180" t="s">
        <v>244</v>
      </c>
      <c r="G519" s="210">
        <v>222.57300000000001</v>
      </c>
      <c r="H519" s="184">
        <v>4206.01</v>
      </c>
      <c r="I519" s="213">
        <v>73.463999999999999</v>
      </c>
      <c r="J519" s="3">
        <v>1388.26</v>
      </c>
      <c r="K519" s="29">
        <f t="shared" ref="K519:K527" si="59">J519-H519</f>
        <v>-2817.75</v>
      </c>
      <c r="L519" s="12">
        <f t="shared" ref="L519:L527" si="60">K519/H519</f>
        <v>-0.66993421318541801</v>
      </c>
    </row>
    <row r="520" spans="6:12" x14ac:dyDescent="0.25">
      <c r="F520" s="180" t="s">
        <v>365</v>
      </c>
      <c r="G520" s="210">
        <v>199.29900000000001</v>
      </c>
      <c r="H520" s="184">
        <v>3505.31</v>
      </c>
      <c r="I520" s="213">
        <v>106.172</v>
      </c>
      <c r="J520" s="3">
        <v>1867.37</v>
      </c>
      <c r="K520" s="29">
        <f t="shared" si="59"/>
        <v>-1637.94</v>
      </c>
      <c r="L520" s="12">
        <f t="shared" si="60"/>
        <v>-0.46727393582878551</v>
      </c>
    </row>
    <row r="521" spans="6:12" x14ac:dyDescent="0.25">
      <c r="F521" s="180" t="s">
        <v>311</v>
      </c>
      <c r="G521" s="210">
        <v>150.22800000000001</v>
      </c>
      <c r="H521" s="184">
        <v>1607.44</v>
      </c>
      <c r="I521" s="213">
        <v>0</v>
      </c>
      <c r="J521" s="3">
        <v>0</v>
      </c>
      <c r="K521" s="29">
        <f t="shared" si="59"/>
        <v>-1607.44</v>
      </c>
      <c r="L521" s="12">
        <f t="shared" si="60"/>
        <v>-1</v>
      </c>
    </row>
    <row r="522" spans="6:12" x14ac:dyDescent="0.25">
      <c r="F522" s="180" t="s">
        <v>370</v>
      </c>
      <c r="G522" s="210">
        <v>179.42400000000001</v>
      </c>
      <c r="H522" s="184">
        <v>1752.95</v>
      </c>
      <c r="I522" s="213">
        <v>95.212999999999994</v>
      </c>
      <c r="J522" s="3">
        <v>930.22</v>
      </c>
      <c r="K522" s="29">
        <f t="shared" si="59"/>
        <v>-822.73</v>
      </c>
      <c r="L522" s="12">
        <f t="shared" si="60"/>
        <v>-0.46934025499871646</v>
      </c>
    </row>
    <row r="523" spans="6:12" x14ac:dyDescent="0.25">
      <c r="F523" s="180" t="s">
        <v>577</v>
      </c>
      <c r="G523" s="210">
        <v>14.978</v>
      </c>
      <c r="H523" s="184">
        <v>808.66</v>
      </c>
      <c r="I523" s="213">
        <v>0</v>
      </c>
      <c r="J523" s="3">
        <v>0</v>
      </c>
      <c r="K523" s="29">
        <f t="shared" si="59"/>
        <v>-808.66</v>
      </c>
      <c r="L523" s="12">
        <f t="shared" si="60"/>
        <v>-1</v>
      </c>
    </row>
    <row r="524" spans="6:12" x14ac:dyDescent="0.25">
      <c r="F524" s="180" t="s">
        <v>242</v>
      </c>
      <c r="G524" s="224">
        <v>99.218000000000004</v>
      </c>
      <c r="H524" s="3">
        <v>1098.05</v>
      </c>
      <c r="I524" s="210">
        <v>27.062000000000001</v>
      </c>
      <c r="J524" s="3">
        <v>299.5</v>
      </c>
      <c r="K524" s="29">
        <f t="shared" si="59"/>
        <v>-798.55</v>
      </c>
      <c r="L524" s="12">
        <f t="shared" si="60"/>
        <v>-0.72724375028459542</v>
      </c>
    </row>
    <row r="525" spans="6:12" x14ac:dyDescent="0.25">
      <c r="F525" s="180" t="s">
        <v>228</v>
      </c>
      <c r="G525" s="210">
        <v>379.78</v>
      </c>
      <c r="H525" s="184">
        <v>4203.03</v>
      </c>
      <c r="I525" s="213">
        <v>326.678</v>
      </c>
      <c r="J525" s="3">
        <v>3615.35</v>
      </c>
      <c r="K525" s="29">
        <f t="shared" si="59"/>
        <v>-587.67999999999984</v>
      </c>
      <c r="L525" s="12">
        <f t="shared" si="60"/>
        <v>-0.13982293726192768</v>
      </c>
    </row>
    <row r="526" spans="6:12" x14ac:dyDescent="0.25">
      <c r="F526" s="180" t="s">
        <v>578</v>
      </c>
      <c r="G526" s="210">
        <v>557.78399999999999</v>
      </c>
      <c r="H526" s="184">
        <v>9189.99</v>
      </c>
      <c r="I526" s="213">
        <v>522.19399999999996</v>
      </c>
      <c r="J526" s="3">
        <v>8603.6200000000008</v>
      </c>
      <c r="K526" s="29">
        <f t="shared" si="59"/>
        <v>-586.36999999999898</v>
      </c>
      <c r="L526" s="12">
        <f t="shared" si="60"/>
        <v>-6.3805292497597824E-2</v>
      </c>
    </row>
    <row r="527" spans="6:12" ht="15.75" thickBot="1" x14ac:dyDescent="0.3">
      <c r="F527" s="180" t="s">
        <v>579</v>
      </c>
      <c r="G527" s="210">
        <v>444.85399999999998</v>
      </c>
      <c r="H527" s="184">
        <v>3109.53</v>
      </c>
      <c r="I527" s="213">
        <v>372</v>
      </c>
      <c r="J527" s="3">
        <v>2600.2800000000002</v>
      </c>
      <c r="K527" s="29">
        <f t="shared" si="59"/>
        <v>-509.25</v>
      </c>
      <c r="L527" s="12">
        <f t="shared" si="60"/>
        <v>-0.16377073062488542</v>
      </c>
    </row>
    <row r="528" spans="6:12" ht="15.75" thickBot="1" x14ac:dyDescent="0.3">
      <c r="F528" s="248" t="s">
        <v>237</v>
      </c>
      <c r="G528" s="249"/>
      <c r="H528" s="249"/>
      <c r="I528" s="249"/>
      <c r="J528" s="249"/>
      <c r="K528" s="249"/>
      <c r="L528" s="251"/>
    </row>
    <row r="529" spans="6:12" x14ac:dyDescent="0.25">
      <c r="F529" s="178" t="s">
        <v>223</v>
      </c>
      <c r="G529" s="18" t="s">
        <v>224</v>
      </c>
      <c r="H529" s="19" t="s">
        <v>225</v>
      </c>
      <c r="I529" s="18" t="s">
        <v>224</v>
      </c>
      <c r="J529" s="20" t="s">
        <v>225</v>
      </c>
      <c r="K529" s="18" t="s">
        <v>226</v>
      </c>
      <c r="L529" s="18" t="s">
        <v>227</v>
      </c>
    </row>
    <row r="530" spans="6:12" x14ac:dyDescent="0.25">
      <c r="F530" s="180" t="s">
        <v>238</v>
      </c>
      <c r="G530" s="210">
        <v>139.25200000000001</v>
      </c>
      <c r="H530" s="3">
        <v>3512.28</v>
      </c>
      <c r="I530" s="210">
        <v>187.57300000000001</v>
      </c>
      <c r="J530" s="3">
        <v>4731.0600000000004</v>
      </c>
      <c r="K530" s="29">
        <f>J530-H530</f>
        <v>1218.7800000000002</v>
      </c>
      <c r="L530" s="12">
        <f>K530/H530</f>
        <v>0.3470053640370358</v>
      </c>
    </row>
    <row r="531" spans="6:12" x14ac:dyDescent="0.25">
      <c r="F531" s="180" t="s">
        <v>245</v>
      </c>
      <c r="G531" s="210">
        <v>-53.758000000000003</v>
      </c>
      <c r="H531" s="184">
        <v>-795.62</v>
      </c>
      <c r="I531" s="213">
        <v>0.374</v>
      </c>
      <c r="J531" s="3">
        <v>5.54</v>
      </c>
      <c r="K531" s="29">
        <f t="shared" ref="K531:K539" si="61">J531-H531</f>
        <v>801.16</v>
      </c>
      <c r="L531" s="12">
        <f t="shared" ref="L531:L539" si="62">K531/H531</f>
        <v>-1.0069631230989669</v>
      </c>
    </row>
    <row r="532" spans="6:12" x14ac:dyDescent="0.25">
      <c r="F532" s="180" t="s">
        <v>243</v>
      </c>
      <c r="G532" s="210">
        <v>29.207000000000001</v>
      </c>
      <c r="H532" s="184">
        <v>894</v>
      </c>
      <c r="I532" s="213">
        <v>54.014000000000003</v>
      </c>
      <c r="J532" s="3">
        <v>1653.31</v>
      </c>
      <c r="K532" s="29">
        <f t="shared" si="61"/>
        <v>759.31</v>
      </c>
      <c r="L532" s="12">
        <f t="shared" si="62"/>
        <v>0.84934004474272928</v>
      </c>
    </row>
    <row r="533" spans="6:12" x14ac:dyDescent="0.25">
      <c r="F533" s="180" t="s">
        <v>309</v>
      </c>
      <c r="G533" s="210">
        <v>531.60900000000004</v>
      </c>
      <c r="H533" s="184">
        <v>7921.29</v>
      </c>
      <c r="I533" s="213">
        <v>567.63599999999997</v>
      </c>
      <c r="J533" s="3">
        <v>8458.1200000000008</v>
      </c>
      <c r="K533" s="29">
        <f t="shared" si="61"/>
        <v>536.83000000000084</v>
      </c>
      <c r="L533" s="12">
        <f t="shared" si="62"/>
        <v>6.7770527275229267E-2</v>
      </c>
    </row>
    <row r="534" spans="6:12" x14ac:dyDescent="0.25">
      <c r="F534" s="180" t="s">
        <v>241</v>
      </c>
      <c r="G534" s="210">
        <v>156.417</v>
      </c>
      <c r="H534" s="184">
        <v>3485.89</v>
      </c>
      <c r="I534" s="213">
        <v>176.94200000000001</v>
      </c>
      <c r="J534" s="3">
        <v>3943.31</v>
      </c>
      <c r="K534" s="29">
        <f t="shared" si="61"/>
        <v>457.42000000000007</v>
      </c>
      <c r="L534" s="12">
        <f t="shared" si="62"/>
        <v>0.13122043437974235</v>
      </c>
    </row>
    <row r="535" spans="6:12" x14ac:dyDescent="0.25">
      <c r="F535" s="180" t="s">
        <v>580</v>
      </c>
      <c r="G535" s="210">
        <v>-12.568</v>
      </c>
      <c r="H535" s="184">
        <v>-192.29</v>
      </c>
      <c r="I535" s="213">
        <v>16.8</v>
      </c>
      <c r="J535" s="3">
        <v>257.04000000000002</v>
      </c>
      <c r="K535" s="29">
        <f t="shared" si="61"/>
        <v>449.33000000000004</v>
      </c>
      <c r="L535" s="12">
        <f t="shared" si="62"/>
        <v>-2.3367309792500914</v>
      </c>
    </row>
    <row r="536" spans="6:12" x14ac:dyDescent="0.25">
      <c r="F536" s="180" t="s">
        <v>371</v>
      </c>
      <c r="G536" s="224">
        <v>57.456000000000003</v>
      </c>
      <c r="H536" s="3">
        <v>1257.23</v>
      </c>
      <c r="I536" s="210">
        <v>72.426000000000002</v>
      </c>
      <c r="J536" s="3">
        <v>1584.8</v>
      </c>
      <c r="K536" s="29">
        <f t="shared" si="61"/>
        <v>327.56999999999994</v>
      </c>
      <c r="L536" s="12">
        <f t="shared" si="62"/>
        <v>0.26054898467265331</v>
      </c>
    </row>
    <row r="537" spans="6:12" x14ac:dyDescent="0.25">
      <c r="F537" s="180" t="s">
        <v>373</v>
      </c>
      <c r="G537" s="210">
        <v>-19.954999999999998</v>
      </c>
      <c r="H537" s="184">
        <v>-313.29000000000002</v>
      </c>
      <c r="I537" s="213">
        <v>0</v>
      </c>
      <c r="J537" s="3">
        <v>0</v>
      </c>
      <c r="K537" s="29">
        <f t="shared" si="61"/>
        <v>313.29000000000002</v>
      </c>
      <c r="L537" s="12">
        <f t="shared" si="62"/>
        <v>-1</v>
      </c>
    </row>
    <row r="538" spans="6:12" x14ac:dyDescent="0.25">
      <c r="F538" s="180" t="s">
        <v>236</v>
      </c>
      <c r="G538" s="210">
        <v>161.828</v>
      </c>
      <c r="H538" s="184">
        <v>4372.03</v>
      </c>
      <c r="I538" s="213">
        <v>173.09800000000001</v>
      </c>
      <c r="J538" s="3">
        <v>4676.5</v>
      </c>
      <c r="K538" s="29">
        <f t="shared" si="61"/>
        <v>304.47000000000025</v>
      </c>
      <c r="L538" s="12">
        <f t="shared" si="62"/>
        <v>6.9640418752844852E-2</v>
      </c>
    </row>
    <row r="539" spans="6:12" ht="15.75" thickBot="1" x14ac:dyDescent="0.3">
      <c r="F539" s="186" t="s">
        <v>581</v>
      </c>
      <c r="G539" s="225">
        <v>-33.454000000000001</v>
      </c>
      <c r="H539" s="227">
        <v>-284.36</v>
      </c>
      <c r="I539" s="226">
        <v>0</v>
      </c>
      <c r="J539" s="190">
        <v>0</v>
      </c>
      <c r="K539" s="191">
        <f t="shared" si="61"/>
        <v>284.36</v>
      </c>
      <c r="L539" s="199">
        <f t="shared" si="62"/>
        <v>-1</v>
      </c>
    </row>
    <row r="540" spans="6:12" ht="15.75" thickBot="1" x14ac:dyDescent="0.3">
      <c r="F540" s="248" t="s">
        <v>246</v>
      </c>
      <c r="G540" s="249"/>
      <c r="H540" s="249"/>
      <c r="I540" s="249"/>
      <c r="J540" s="249"/>
      <c r="K540" s="249"/>
      <c r="L540" s="250"/>
    </row>
    <row r="541" spans="6:12" x14ac:dyDescent="0.25">
      <c r="F541" s="178" t="s">
        <v>223</v>
      </c>
      <c r="G541" s="18" t="s">
        <v>224</v>
      </c>
      <c r="H541" s="19" t="s">
        <v>545</v>
      </c>
      <c r="I541" s="18" t="s">
        <v>255</v>
      </c>
      <c r="J541" s="18" t="s">
        <v>256</v>
      </c>
      <c r="K541" s="18"/>
      <c r="L541" s="179"/>
    </row>
    <row r="542" spans="6:12" x14ac:dyDescent="0.25">
      <c r="F542" s="180" t="s">
        <v>248</v>
      </c>
      <c r="G542" s="181">
        <v>9.6340000000000003</v>
      </c>
      <c r="H542" s="3">
        <v>274.13</v>
      </c>
      <c r="I542" s="176">
        <v>14807.65</v>
      </c>
      <c r="J542" s="195">
        <f>H542/I542</f>
        <v>1.8512728218184518E-2</v>
      </c>
      <c r="K542" s="29"/>
      <c r="L542" s="182"/>
    </row>
    <row r="543" spans="6:12" x14ac:dyDescent="0.25">
      <c r="F543" s="180" t="s">
        <v>249</v>
      </c>
      <c r="G543" s="181">
        <v>11.736000000000001</v>
      </c>
      <c r="H543" s="24">
        <v>253.01</v>
      </c>
      <c r="I543" s="193">
        <v>10108.44</v>
      </c>
      <c r="J543" s="195">
        <f t="shared" ref="J543:J551" si="63">H543/I543</f>
        <v>2.5029579242692244E-2</v>
      </c>
      <c r="K543" s="29"/>
      <c r="L543" s="182"/>
    </row>
    <row r="544" spans="6:12" x14ac:dyDescent="0.25">
      <c r="F544" s="180" t="s">
        <v>378</v>
      </c>
      <c r="G544" s="181">
        <v>15.278</v>
      </c>
      <c r="H544" s="24">
        <v>247.56</v>
      </c>
      <c r="I544" s="193">
        <v>5897.34</v>
      </c>
      <c r="J544" s="195">
        <f t="shared" si="63"/>
        <v>4.1978247820203686E-2</v>
      </c>
      <c r="K544" s="29"/>
      <c r="L544" s="182"/>
    </row>
    <row r="545" spans="6:12" x14ac:dyDescent="0.25">
      <c r="F545" s="180" t="s">
        <v>250</v>
      </c>
      <c r="G545" s="181">
        <v>9.6440000000000001</v>
      </c>
      <c r="H545" s="24">
        <v>246.06</v>
      </c>
      <c r="I545" s="193">
        <v>7868.42</v>
      </c>
      <c r="J545" s="195">
        <f t="shared" si="63"/>
        <v>3.1271843648407176E-2</v>
      </c>
      <c r="K545" s="29"/>
      <c r="L545" s="182"/>
    </row>
    <row r="546" spans="6:12" x14ac:dyDescent="0.25">
      <c r="F546" s="180" t="s">
        <v>247</v>
      </c>
      <c r="G546" s="181">
        <v>8.0960000000000001</v>
      </c>
      <c r="H546" s="24">
        <v>203.28000000000003</v>
      </c>
      <c r="I546" s="193">
        <v>20945.939999999999</v>
      </c>
      <c r="J546" s="195">
        <f t="shared" si="63"/>
        <v>9.7049834001243212E-3</v>
      </c>
      <c r="K546" s="29"/>
      <c r="L546" s="182"/>
    </row>
    <row r="547" spans="6:12" x14ac:dyDescent="0.25">
      <c r="F547" s="180" t="s">
        <v>252</v>
      </c>
      <c r="G547" s="181">
        <v>28.695999999999998</v>
      </c>
      <c r="H547" s="184">
        <v>181.16</v>
      </c>
      <c r="I547" s="193">
        <v>3041.78</v>
      </c>
      <c r="J547" s="195">
        <f t="shared" si="63"/>
        <v>5.9557232935978269E-2</v>
      </c>
      <c r="K547" s="29"/>
      <c r="L547" s="182"/>
    </row>
    <row r="548" spans="6:12" x14ac:dyDescent="0.25">
      <c r="F548" s="180" t="s">
        <v>314</v>
      </c>
      <c r="G548" s="185">
        <v>7.5059999999999993</v>
      </c>
      <c r="H548" s="3">
        <v>170.63</v>
      </c>
      <c r="I548" s="176">
        <v>6089.74</v>
      </c>
      <c r="J548" s="195">
        <f t="shared" si="63"/>
        <v>2.8019258621878766E-2</v>
      </c>
      <c r="K548" s="29"/>
      <c r="L548" s="182"/>
    </row>
    <row r="549" spans="6:12" x14ac:dyDescent="0.25">
      <c r="F549" s="180" t="s">
        <v>379</v>
      </c>
      <c r="G549" s="181">
        <v>4.4459999999999997</v>
      </c>
      <c r="H549" s="24">
        <v>117.72999999999999</v>
      </c>
      <c r="I549" s="193">
        <v>9210.82</v>
      </c>
      <c r="J549" s="195">
        <f t="shared" si="63"/>
        <v>1.2781706731865348E-2</v>
      </c>
      <c r="K549" s="29"/>
      <c r="L549" s="182"/>
    </row>
    <row r="550" spans="6:12" x14ac:dyDescent="0.25">
      <c r="F550" s="180" t="s">
        <v>251</v>
      </c>
      <c r="G550" s="181">
        <v>4.7590000000000003</v>
      </c>
      <c r="H550" s="24">
        <v>105.45</v>
      </c>
      <c r="I550" s="193">
        <v>21671.65</v>
      </c>
      <c r="J550" s="195">
        <f t="shared" si="63"/>
        <v>4.8658039420164129E-3</v>
      </c>
      <c r="K550" s="29"/>
      <c r="L550" s="182"/>
    </row>
    <row r="551" spans="6:12" ht="15.75" thickBot="1" x14ac:dyDescent="0.3">
      <c r="F551" s="186" t="s">
        <v>548</v>
      </c>
      <c r="G551" s="187">
        <v>2.1</v>
      </c>
      <c r="H551" s="188">
        <v>83.16</v>
      </c>
      <c r="I551" s="194">
        <v>8791.2199999999993</v>
      </c>
      <c r="J551" s="196">
        <f t="shared" si="63"/>
        <v>9.4594379392166274E-3</v>
      </c>
      <c r="K551" s="191"/>
      <c r="L551" s="192"/>
    </row>
    <row r="552" spans="6:12" x14ac:dyDescent="0.25">
      <c r="F552" s="67"/>
      <c r="G552" s="181"/>
      <c r="H552" s="24"/>
      <c r="I552" s="183"/>
      <c r="J552" s="3"/>
      <c r="K552" s="29"/>
      <c r="L552" s="12"/>
    </row>
    <row r="553" spans="6:12" x14ac:dyDescent="0.25">
      <c r="F553" s="67"/>
      <c r="G553" s="181"/>
      <c r="H553" s="184"/>
      <c r="I553" s="183"/>
      <c r="J553" s="3"/>
      <c r="K553" s="29"/>
      <c r="L553" s="12"/>
    </row>
    <row r="554" spans="6:12" x14ac:dyDescent="0.25">
      <c r="F554" s="67"/>
      <c r="G554" s="185"/>
      <c r="H554" s="3"/>
      <c r="I554" s="181"/>
      <c r="J554" s="3"/>
      <c r="K554" s="29"/>
      <c r="L554" s="12"/>
    </row>
    <row r="555" spans="6:12" ht="15.75" thickBot="1" x14ac:dyDescent="0.3">
      <c r="F555" s="67"/>
      <c r="G555" s="181"/>
      <c r="H555" s="24"/>
      <c r="I555" s="183"/>
      <c r="J555" s="3"/>
      <c r="K555" s="29"/>
      <c r="L555" s="12"/>
    </row>
    <row r="556" spans="6:12" ht="15.75" thickBot="1" x14ac:dyDescent="0.3">
      <c r="F556" s="248" t="s">
        <v>222</v>
      </c>
      <c r="G556" s="249"/>
      <c r="H556" s="249"/>
      <c r="I556" s="249"/>
      <c r="J556" s="249"/>
      <c r="K556" s="249"/>
      <c r="L556" s="250"/>
    </row>
    <row r="557" spans="6:12" x14ac:dyDescent="0.25">
      <c r="F557" s="178" t="s">
        <v>223</v>
      </c>
      <c r="G557" s="18" t="s">
        <v>224</v>
      </c>
      <c r="H557" s="19" t="s">
        <v>225</v>
      </c>
      <c r="I557" s="18" t="s">
        <v>224</v>
      </c>
      <c r="J557" s="20" t="s">
        <v>225</v>
      </c>
      <c r="K557" s="18" t="s">
        <v>226</v>
      </c>
      <c r="L557" s="18" t="s">
        <v>227</v>
      </c>
    </row>
    <row r="558" spans="6:12" x14ac:dyDescent="0.25">
      <c r="F558" s="180" t="s">
        <v>296</v>
      </c>
      <c r="G558" s="210">
        <v>152.11099999999999</v>
      </c>
      <c r="H558" s="3">
        <v>745.34</v>
      </c>
      <c r="I558" s="210">
        <v>28.568000000000001</v>
      </c>
      <c r="J558" s="3">
        <v>139.97999999999999</v>
      </c>
      <c r="K558" s="29">
        <f>J558-H558</f>
        <v>-605.36</v>
      </c>
      <c r="L558" s="12">
        <f>K558/H558</f>
        <v>-0.81219309308503496</v>
      </c>
    </row>
    <row r="559" spans="6:12" x14ac:dyDescent="0.25">
      <c r="F559" s="180" t="s">
        <v>292</v>
      </c>
      <c r="G559" s="210">
        <v>362.39400000000001</v>
      </c>
      <c r="H559" s="184">
        <v>1159.6600000000001</v>
      </c>
      <c r="I559" s="213">
        <v>205.274</v>
      </c>
      <c r="J559" s="3">
        <v>656.88</v>
      </c>
      <c r="K559" s="29">
        <f t="shared" ref="K559:K567" si="64">J559-H559</f>
        <v>-502.78000000000009</v>
      </c>
      <c r="L559" s="12">
        <f t="shared" ref="L559:L567" si="65">K559/H559</f>
        <v>-0.43355811186037291</v>
      </c>
    </row>
    <row r="560" spans="6:12" x14ac:dyDescent="0.25">
      <c r="F560" s="180" t="s">
        <v>265</v>
      </c>
      <c r="G560" s="210">
        <v>245.75700000000001</v>
      </c>
      <c r="H560" s="184">
        <v>761.85</v>
      </c>
      <c r="I560" s="213">
        <v>134.77600000000001</v>
      </c>
      <c r="J560" s="3">
        <v>417.81</v>
      </c>
      <c r="K560" s="29">
        <f t="shared" si="64"/>
        <v>-344.04</v>
      </c>
      <c r="L560" s="12">
        <f t="shared" si="65"/>
        <v>-0.45158495766883244</v>
      </c>
    </row>
    <row r="561" spans="6:12" x14ac:dyDescent="0.25">
      <c r="F561" s="180" t="s">
        <v>268</v>
      </c>
      <c r="G561" s="210">
        <v>518.01900000000001</v>
      </c>
      <c r="H561" s="184">
        <v>2486.4899999999998</v>
      </c>
      <c r="I561" s="213">
        <v>448.79</v>
      </c>
      <c r="J561" s="3">
        <v>2154.19</v>
      </c>
      <c r="K561" s="29">
        <f t="shared" si="64"/>
        <v>-332.29999999999973</v>
      </c>
      <c r="L561" s="12">
        <f t="shared" si="65"/>
        <v>-0.13364220246210512</v>
      </c>
    </row>
    <row r="562" spans="6:12" x14ac:dyDescent="0.25">
      <c r="F562" s="180" t="s">
        <v>485</v>
      </c>
      <c r="G562" s="210">
        <v>271</v>
      </c>
      <c r="H562" s="184">
        <v>813</v>
      </c>
      <c r="I562" s="213">
        <v>174</v>
      </c>
      <c r="J562" s="3">
        <v>522</v>
      </c>
      <c r="K562" s="29">
        <f t="shared" si="64"/>
        <v>-291</v>
      </c>
      <c r="L562" s="12">
        <f t="shared" si="65"/>
        <v>-0.35793357933579334</v>
      </c>
    </row>
    <row r="563" spans="6:12" x14ac:dyDescent="0.25">
      <c r="F563" s="180" t="s">
        <v>297</v>
      </c>
      <c r="G563" s="210">
        <v>155</v>
      </c>
      <c r="H563" s="184">
        <v>542.5</v>
      </c>
      <c r="I563" s="213">
        <v>89</v>
      </c>
      <c r="J563" s="3">
        <v>311.5</v>
      </c>
      <c r="K563" s="29">
        <f t="shared" si="64"/>
        <v>-231</v>
      </c>
      <c r="L563" s="12">
        <f t="shared" si="65"/>
        <v>-0.4258064516129032</v>
      </c>
    </row>
    <row r="564" spans="6:12" x14ac:dyDescent="0.25">
      <c r="F564" s="180" t="s">
        <v>299</v>
      </c>
      <c r="G564" s="224">
        <v>104</v>
      </c>
      <c r="H564" s="3">
        <v>780</v>
      </c>
      <c r="I564" s="210">
        <v>76</v>
      </c>
      <c r="J564" s="3">
        <v>570</v>
      </c>
      <c r="K564" s="29">
        <f t="shared" si="64"/>
        <v>-210</v>
      </c>
      <c r="L564" s="12">
        <f t="shared" si="65"/>
        <v>-0.26923076923076922</v>
      </c>
    </row>
    <row r="565" spans="6:12" x14ac:dyDescent="0.25">
      <c r="F565" s="180" t="s">
        <v>260</v>
      </c>
      <c r="G565" s="210">
        <v>14</v>
      </c>
      <c r="H565" s="184">
        <v>140</v>
      </c>
      <c r="I565" s="213">
        <v>0</v>
      </c>
      <c r="J565" s="3">
        <v>0</v>
      </c>
      <c r="K565" s="29">
        <f t="shared" si="64"/>
        <v>-140</v>
      </c>
      <c r="L565" s="12">
        <f t="shared" si="65"/>
        <v>-1</v>
      </c>
    </row>
    <row r="566" spans="6:12" x14ac:dyDescent="0.25">
      <c r="F566" s="180" t="s">
        <v>441</v>
      </c>
      <c r="G566" s="210">
        <v>175</v>
      </c>
      <c r="H566" s="184">
        <v>1085</v>
      </c>
      <c r="I566" s="213">
        <v>154</v>
      </c>
      <c r="J566" s="3">
        <v>954.8</v>
      </c>
      <c r="K566" s="29">
        <f t="shared" si="64"/>
        <v>-130.20000000000005</v>
      </c>
      <c r="L566" s="12">
        <f t="shared" si="65"/>
        <v>-0.12000000000000004</v>
      </c>
    </row>
    <row r="567" spans="6:12" ht="15.75" thickBot="1" x14ac:dyDescent="0.3">
      <c r="F567" s="186" t="s">
        <v>486</v>
      </c>
      <c r="G567" s="225">
        <v>79.331999999999994</v>
      </c>
      <c r="H567" s="227">
        <v>460.13</v>
      </c>
      <c r="I567" s="226">
        <v>58.936</v>
      </c>
      <c r="J567" s="190">
        <v>341.83</v>
      </c>
      <c r="K567" s="191">
        <f t="shared" si="64"/>
        <v>-118.30000000000001</v>
      </c>
      <c r="L567" s="199">
        <f t="shared" si="65"/>
        <v>-0.25710125399343664</v>
      </c>
    </row>
    <row r="568" spans="6:12" ht="15.75" thickBot="1" x14ac:dyDescent="0.3">
      <c r="F568" s="248" t="s">
        <v>237</v>
      </c>
      <c r="G568" s="249"/>
      <c r="H568" s="249"/>
      <c r="I568" s="249"/>
      <c r="J568" s="249"/>
      <c r="K568" s="249"/>
      <c r="L568" s="249"/>
    </row>
    <row r="569" spans="6:12" x14ac:dyDescent="0.25">
      <c r="F569" s="178" t="s">
        <v>223</v>
      </c>
      <c r="G569" s="18" t="s">
        <v>224</v>
      </c>
      <c r="H569" s="19" t="s">
        <v>225</v>
      </c>
      <c r="I569" s="18" t="s">
        <v>224</v>
      </c>
      <c r="J569" s="20" t="s">
        <v>225</v>
      </c>
      <c r="K569" s="18" t="s">
        <v>226</v>
      </c>
      <c r="L569" s="18" t="s">
        <v>227</v>
      </c>
    </row>
    <row r="570" spans="6:12" x14ac:dyDescent="0.25">
      <c r="F570" s="180" t="s">
        <v>291</v>
      </c>
      <c r="G570" s="210">
        <v>119.22199999999999</v>
      </c>
      <c r="H570" s="3">
        <v>3934.33</v>
      </c>
      <c r="I570" s="210">
        <v>140.91</v>
      </c>
      <c r="J570" s="3">
        <v>4650.03</v>
      </c>
      <c r="K570" s="29">
        <f>J570-H570</f>
        <v>715.69999999999982</v>
      </c>
      <c r="L570" s="12">
        <f>K570/H570</f>
        <v>0.18191153258623446</v>
      </c>
    </row>
    <row r="571" spans="6:12" x14ac:dyDescent="0.25">
      <c r="F571" s="180" t="s">
        <v>258</v>
      </c>
      <c r="G571" s="210">
        <v>547.447</v>
      </c>
      <c r="H571" s="184">
        <v>1779.2</v>
      </c>
      <c r="I571" s="213">
        <v>595.173</v>
      </c>
      <c r="J571" s="3">
        <v>1934.31</v>
      </c>
      <c r="K571" s="29">
        <f t="shared" ref="K571:K579" si="66">J571-H571</f>
        <v>155.1099999999999</v>
      </c>
      <c r="L571" s="12">
        <f t="shared" ref="L571:L579" si="67">K571/H571</f>
        <v>8.7179631294963963E-2</v>
      </c>
    </row>
    <row r="572" spans="6:12" x14ac:dyDescent="0.25">
      <c r="F572" s="180" t="s">
        <v>487</v>
      </c>
      <c r="G572" s="210">
        <v>-7.7110000000000003</v>
      </c>
      <c r="H572" s="184">
        <v>-62.12</v>
      </c>
      <c r="I572" s="213">
        <v>7.5220000000000002</v>
      </c>
      <c r="J572" s="3">
        <v>60.59</v>
      </c>
      <c r="K572" s="29">
        <f t="shared" si="66"/>
        <v>122.71000000000001</v>
      </c>
      <c r="L572" s="12">
        <f t="shared" si="67"/>
        <v>-1.9753702511268514</v>
      </c>
    </row>
    <row r="573" spans="6:12" x14ac:dyDescent="0.25">
      <c r="F573" s="180" t="s">
        <v>488</v>
      </c>
      <c r="G573" s="210">
        <v>-20</v>
      </c>
      <c r="H573" s="184">
        <v>-90</v>
      </c>
      <c r="I573" s="213">
        <v>2</v>
      </c>
      <c r="J573" s="3">
        <v>9</v>
      </c>
      <c r="K573" s="29">
        <f t="shared" si="66"/>
        <v>99</v>
      </c>
      <c r="L573" s="12">
        <f t="shared" si="67"/>
        <v>-1.1000000000000001</v>
      </c>
    </row>
    <row r="574" spans="6:12" x14ac:dyDescent="0.25">
      <c r="F574" s="180" t="s">
        <v>489</v>
      </c>
      <c r="G574" s="210">
        <v>45.395000000000003</v>
      </c>
      <c r="H574" s="184">
        <v>213.36</v>
      </c>
      <c r="I574" s="213">
        <v>65.524000000000001</v>
      </c>
      <c r="J574" s="3">
        <v>307.95999999999998</v>
      </c>
      <c r="K574" s="29">
        <f t="shared" si="66"/>
        <v>94.599999999999966</v>
      </c>
      <c r="L574" s="12">
        <f t="shared" si="67"/>
        <v>0.44338207724034479</v>
      </c>
    </row>
    <row r="575" spans="6:12" x14ac:dyDescent="0.25">
      <c r="F575" s="180" t="s">
        <v>490</v>
      </c>
      <c r="G575" s="210">
        <v>17.292000000000002</v>
      </c>
      <c r="H575" s="184">
        <v>100.29</v>
      </c>
      <c r="I575" s="213">
        <v>32.969000000000001</v>
      </c>
      <c r="J575" s="3">
        <v>191.22</v>
      </c>
      <c r="K575" s="29">
        <f t="shared" si="66"/>
        <v>90.929999999999993</v>
      </c>
      <c r="L575" s="12">
        <f t="shared" si="67"/>
        <v>0.90667065510020928</v>
      </c>
    </row>
    <row r="576" spans="6:12" x14ac:dyDescent="0.25">
      <c r="F576" s="180" t="s">
        <v>491</v>
      </c>
      <c r="G576" s="224">
        <v>88</v>
      </c>
      <c r="H576" s="3">
        <v>1320</v>
      </c>
      <c r="I576" s="210">
        <v>94</v>
      </c>
      <c r="J576" s="3">
        <v>1410</v>
      </c>
      <c r="K576" s="29">
        <f t="shared" si="66"/>
        <v>90</v>
      </c>
      <c r="L576" s="12">
        <f t="shared" si="67"/>
        <v>6.8181818181818177E-2</v>
      </c>
    </row>
    <row r="577" spans="6:12" x14ac:dyDescent="0.25">
      <c r="F577" s="180" t="s">
        <v>267</v>
      </c>
      <c r="G577" s="210">
        <v>-30</v>
      </c>
      <c r="H577" s="184">
        <v>-90</v>
      </c>
      <c r="I577" s="213">
        <v>0</v>
      </c>
      <c r="J577" s="3">
        <v>0</v>
      </c>
      <c r="K577" s="29">
        <f t="shared" si="66"/>
        <v>90</v>
      </c>
      <c r="L577" s="12">
        <f t="shared" si="67"/>
        <v>-1</v>
      </c>
    </row>
    <row r="578" spans="6:12" x14ac:dyDescent="0.25">
      <c r="F578" s="180" t="s">
        <v>492</v>
      </c>
      <c r="G578" s="210">
        <v>59.936999999999998</v>
      </c>
      <c r="H578" s="184">
        <v>587.38</v>
      </c>
      <c r="I578" s="213">
        <v>67.39</v>
      </c>
      <c r="J578" s="3">
        <v>660.42</v>
      </c>
      <c r="K578" s="29">
        <f t="shared" si="66"/>
        <v>73.039999999999964</v>
      </c>
      <c r="L578" s="12">
        <f t="shared" si="67"/>
        <v>0.12434880315979428</v>
      </c>
    </row>
    <row r="579" spans="6:12" ht="15.75" thickBot="1" x14ac:dyDescent="0.3">
      <c r="F579" s="186" t="s">
        <v>259</v>
      </c>
      <c r="G579" s="225">
        <v>20.068999999999999</v>
      </c>
      <c r="H579" s="227">
        <v>150.52000000000001</v>
      </c>
      <c r="I579" s="226">
        <v>29.25</v>
      </c>
      <c r="J579" s="190">
        <v>219.38</v>
      </c>
      <c r="K579" s="191">
        <f t="shared" si="66"/>
        <v>68.859999999999985</v>
      </c>
      <c r="L579" s="199">
        <f t="shared" si="67"/>
        <v>0.45748073345734774</v>
      </c>
    </row>
    <row r="580" spans="6:12" ht="15.75" thickBot="1" x14ac:dyDescent="0.3">
      <c r="F580" s="248" t="s">
        <v>246</v>
      </c>
      <c r="G580" s="249"/>
      <c r="H580" s="249"/>
      <c r="I580" s="249"/>
      <c r="J580" s="249"/>
      <c r="K580" s="249"/>
      <c r="L580" s="250"/>
    </row>
    <row r="581" spans="6:12" x14ac:dyDescent="0.25">
      <c r="F581" s="178" t="s">
        <v>223</v>
      </c>
      <c r="G581" s="18" t="s">
        <v>224</v>
      </c>
      <c r="H581" s="19" t="s">
        <v>545</v>
      </c>
      <c r="I581" s="18" t="s">
        <v>255</v>
      </c>
      <c r="J581" s="18" t="s">
        <v>256</v>
      </c>
      <c r="K581" s="18"/>
      <c r="L581" s="179"/>
    </row>
    <row r="582" spans="6:12" x14ac:dyDescent="0.25">
      <c r="F582" s="180" t="s">
        <v>383</v>
      </c>
      <c r="G582" s="181">
        <v>120.884</v>
      </c>
      <c r="H582" s="3">
        <v>641.74</v>
      </c>
      <c r="I582" s="176">
        <v>2770.22</v>
      </c>
      <c r="J582" s="195">
        <f>H582/I582</f>
        <v>0.2316566915263048</v>
      </c>
      <c r="K582" s="197"/>
      <c r="L582" s="182"/>
    </row>
    <row r="583" spans="6:12" x14ac:dyDescent="0.25">
      <c r="F583" s="180" t="s">
        <v>275</v>
      </c>
      <c r="G583" s="181">
        <v>38.846000000000004</v>
      </c>
      <c r="H583" s="24">
        <v>421.05</v>
      </c>
      <c r="I583" s="193">
        <v>6321.13</v>
      </c>
      <c r="J583" s="195">
        <f t="shared" ref="J583:J590" si="68">H583/I583</f>
        <v>6.6609925756945354E-2</v>
      </c>
      <c r="K583" s="197"/>
      <c r="L583" s="182"/>
    </row>
    <row r="584" spans="6:12" x14ac:dyDescent="0.25">
      <c r="F584" s="180" t="s">
        <v>271</v>
      </c>
      <c r="G584" s="181">
        <v>34</v>
      </c>
      <c r="H584" s="24">
        <v>337</v>
      </c>
      <c r="I584" s="193">
        <v>2950.84</v>
      </c>
      <c r="J584" s="195">
        <f t="shared" si="68"/>
        <v>0.11420476881159262</v>
      </c>
      <c r="K584" s="197"/>
      <c r="L584" s="182"/>
    </row>
    <row r="585" spans="6:12" x14ac:dyDescent="0.25">
      <c r="F585" s="180" t="s">
        <v>302</v>
      </c>
      <c r="G585" s="181">
        <v>85.75200000000001</v>
      </c>
      <c r="H585" s="24">
        <v>290.56</v>
      </c>
      <c r="I585" s="193">
        <v>5314.39</v>
      </c>
      <c r="J585" s="195">
        <f t="shared" si="68"/>
        <v>5.4674195909596393E-2</v>
      </c>
      <c r="K585" s="197"/>
      <c r="L585" s="182"/>
    </row>
    <row r="586" spans="6:12" x14ac:dyDescent="0.25">
      <c r="F586" s="180" t="s">
        <v>270</v>
      </c>
      <c r="G586" s="181">
        <v>56.298000000000002</v>
      </c>
      <c r="H586" s="24">
        <v>189.67999999999998</v>
      </c>
      <c r="I586" s="193">
        <v>11536.28</v>
      </c>
      <c r="J586" s="195">
        <f t="shared" si="68"/>
        <v>1.6442041975402815E-2</v>
      </c>
      <c r="K586" s="197"/>
      <c r="L586" s="182"/>
    </row>
    <row r="587" spans="6:12" x14ac:dyDescent="0.25">
      <c r="F587" s="180" t="s">
        <v>589</v>
      </c>
      <c r="G587" s="181">
        <v>37.650999999999996</v>
      </c>
      <c r="H587" s="184">
        <v>181.37</v>
      </c>
      <c r="I587" s="193">
        <v>353.75</v>
      </c>
      <c r="J587" s="195">
        <f t="shared" si="68"/>
        <v>0.5127067137809187</v>
      </c>
      <c r="K587" s="197"/>
      <c r="L587" s="182"/>
    </row>
    <row r="588" spans="6:12" x14ac:dyDescent="0.25">
      <c r="F588" s="180" t="s">
        <v>274</v>
      </c>
      <c r="G588" s="185">
        <v>20.932999999999996</v>
      </c>
      <c r="H588" s="3">
        <v>180.12999999999997</v>
      </c>
      <c r="I588" s="176">
        <v>997.99</v>
      </c>
      <c r="J588" s="195">
        <f t="shared" si="68"/>
        <v>0.18049279050892289</v>
      </c>
      <c r="K588" s="197"/>
      <c r="L588" s="182"/>
    </row>
    <row r="589" spans="6:12" x14ac:dyDescent="0.25">
      <c r="F589" s="180" t="s">
        <v>303</v>
      </c>
      <c r="G589" s="181">
        <v>37.601999999999997</v>
      </c>
      <c r="H589" s="24">
        <v>166.73</v>
      </c>
      <c r="I589" s="193">
        <v>590.12</v>
      </c>
      <c r="J589" s="195">
        <f t="shared" si="68"/>
        <v>0.2825357554395716</v>
      </c>
      <c r="K589" s="197"/>
      <c r="L589" s="182"/>
    </row>
    <row r="590" spans="6:12" x14ac:dyDescent="0.25">
      <c r="F590" s="180" t="s">
        <v>272</v>
      </c>
      <c r="G590" s="181">
        <v>11.751999999999999</v>
      </c>
      <c r="H590" s="24">
        <v>142.18</v>
      </c>
      <c r="I590" s="193">
        <v>3648.39</v>
      </c>
      <c r="J590" s="195">
        <f t="shared" si="68"/>
        <v>3.8970614435408502E-2</v>
      </c>
      <c r="K590" s="197"/>
      <c r="L590" s="182"/>
    </row>
    <row r="591" spans="6:12" ht="15.75" thickBot="1" x14ac:dyDescent="0.3">
      <c r="F591" s="186" t="s">
        <v>590</v>
      </c>
      <c r="G591" s="187">
        <v>11.311999999999999</v>
      </c>
      <c r="H591" s="188">
        <v>131.97</v>
      </c>
      <c r="I591" s="194">
        <v>17.739999999999998</v>
      </c>
      <c r="J591" s="196">
        <f>H591/I591</f>
        <v>7.4391206313416012</v>
      </c>
      <c r="K591" s="198"/>
      <c r="L591" s="192"/>
    </row>
    <row r="592" spans="6:12" x14ac:dyDescent="0.25">
      <c r="F592" s="67"/>
      <c r="G592" s="176"/>
      <c r="H592" s="24"/>
      <c r="I592" s="24"/>
      <c r="J592" s="3"/>
      <c r="K592" s="29"/>
      <c r="L592" s="12"/>
    </row>
    <row r="593" spans="6:12" x14ac:dyDescent="0.25">
      <c r="F593" s="67"/>
      <c r="G593" s="176"/>
      <c r="H593" s="24"/>
      <c r="I593" s="24"/>
      <c r="J593" s="3"/>
      <c r="K593" s="29"/>
      <c r="L593" s="12"/>
    </row>
    <row r="594" spans="6:12" x14ac:dyDescent="0.25">
      <c r="F594" s="67"/>
      <c r="G594" s="176"/>
      <c r="H594" s="24"/>
      <c r="I594" s="24"/>
      <c r="J594" s="3"/>
      <c r="K594" s="29"/>
      <c r="L594" s="12"/>
    </row>
    <row r="595" spans="6:12" ht="15.75" thickBot="1" x14ac:dyDescent="0.3">
      <c r="F595" s="67"/>
      <c r="G595" s="176"/>
      <c r="H595" s="24"/>
      <c r="I595" s="24"/>
      <c r="J595" s="3"/>
      <c r="K595" s="29"/>
      <c r="L595" s="12"/>
    </row>
    <row r="596" spans="6:12" ht="15.75" thickBot="1" x14ac:dyDescent="0.3">
      <c r="F596" s="248" t="s">
        <v>222</v>
      </c>
      <c r="G596" s="249"/>
      <c r="H596" s="249"/>
      <c r="I596" s="249"/>
      <c r="J596" s="249"/>
      <c r="K596" s="249"/>
      <c r="L596" s="250"/>
    </row>
    <row r="597" spans="6:12" x14ac:dyDescent="0.25">
      <c r="F597" s="218" t="s">
        <v>223</v>
      </c>
      <c r="G597" s="219" t="s">
        <v>224</v>
      </c>
      <c r="H597" s="220" t="s">
        <v>225</v>
      </c>
      <c r="I597" s="219" t="s">
        <v>224</v>
      </c>
      <c r="J597" s="221" t="s">
        <v>225</v>
      </c>
      <c r="K597" s="219" t="s">
        <v>226</v>
      </c>
      <c r="L597" s="216" t="s">
        <v>227</v>
      </c>
    </row>
    <row r="598" spans="6:12" x14ac:dyDescent="0.25">
      <c r="F598" s="180" t="s">
        <v>283</v>
      </c>
      <c r="G598" s="210">
        <v>52.926000000000002</v>
      </c>
      <c r="H598" s="3">
        <v>1688.34</v>
      </c>
      <c r="I598" s="210">
        <v>29.888000000000002</v>
      </c>
      <c r="J598" s="3">
        <v>953.43</v>
      </c>
      <c r="K598" s="29">
        <f>J598-H598</f>
        <v>-734.91</v>
      </c>
      <c r="L598" s="182">
        <f>K598/H598</f>
        <v>-0.4352855467500622</v>
      </c>
    </row>
    <row r="599" spans="6:12" x14ac:dyDescent="0.25">
      <c r="F599" s="180" t="s">
        <v>326</v>
      </c>
      <c r="G599" s="210">
        <v>16.146999999999998</v>
      </c>
      <c r="H599" s="184">
        <v>549</v>
      </c>
      <c r="I599" s="213">
        <v>3.34</v>
      </c>
      <c r="J599" s="3">
        <v>113.56</v>
      </c>
      <c r="K599" s="29">
        <f t="shared" ref="K599:K607" si="69">J599-H599</f>
        <v>-435.44</v>
      </c>
      <c r="L599" s="182">
        <f t="shared" ref="L599:L607" si="70">K599/H599</f>
        <v>-0.79315118397085604</v>
      </c>
    </row>
    <row r="600" spans="6:12" x14ac:dyDescent="0.25">
      <c r="F600" s="180" t="s">
        <v>398</v>
      </c>
      <c r="G600" s="210">
        <v>47.618000000000002</v>
      </c>
      <c r="H600" s="184">
        <v>642.84</v>
      </c>
      <c r="I600" s="213">
        <v>24.55</v>
      </c>
      <c r="J600" s="3">
        <v>331.43</v>
      </c>
      <c r="K600" s="29">
        <f t="shared" si="69"/>
        <v>-311.41000000000003</v>
      </c>
      <c r="L600" s="182">
        <f t="shared" si="70"/>
        <v>-0.4844284736481862</v>
      </c>
    </row>
    <row r="601" spans="6:12" x14ac:dyDescent="0.25">
      <c r="F601" s="180" t="s">
        <v>284</v>
      </c>
      <c r="G601" s="210">
        <v>23.812999999999999</v>
      </c>
      <c r="H601" s="184">
        <v>1936.16</v>
      </c>
      <c r="I601" s="213">
        <v>20.082000000000001</v>
      </c>
      <c r="J601" s="3">
        <v>1632.8</v>
      </c>
      <c r="K601" s="29">
        <f t="shared" si="69"/>
        <v>-303.36000000000013</v>
      </c>
      <c r="L601" s="182">
        <f t="shared" si="70"/>
        <v>-0.15668126601107352</v>
      </c>
    </row>
    <row r="602" spans="6:12" x14ac:dyDescent="0.25">
      <c r="F602" s="180" t="s">
        <v>397</v>
      </c>
      <c r="G602" s="210">
        <v>14.212</v>
      </c>
      <c r="H602" s="184">
        <v>309.72000000000003</v>
      </c>
      <c r="I602" s="213">
        <v>0.56599999999999995</v>
      </c>
      <c r="J602" s="3">
        <v>12.33</v>
      </c>
      <c r="K602" s="29">
        <f t="shared" si="69"/>
        <v>-297.39000000000004</v>
      </c>
      <c r="L602" s="182">
        <f t="shared" si="70"/>
        <v>-0.96018984889577685</v>
      </c>
    </row>
    <row r="603" spans="6:12" x14ac:dyDescent="0.25">
      <c r="F603" s="180" t="s">
        <v>281</v>
      </c>
      <c r="G603" s="210">
        <v>69.254999999999995</v>
      </c>
      <c r="H603" s="184">
        <v>1449.51</v>
      </c>
      <c r="I603" s="213">
        <v>59.927</v>
      </c>
      <c r="J603" s="3">
        <v>1254.27</v>
      </c>
      <c r="K603" s="29">
        <f t="shared" si="69"/>
        <v>-195.24</v>
      </c>
      <c r="L603" s="182">
        <f t="shared" si="70"/>
        <v>-0.13469379307490117</v>
      </c>
    </row>
    <row r="604" spans="6:12" x14ac:dyDescent="0.25">
      <c r="F604" s="180" t="s">
        <v>329</v>
      </c>
      <c r="G604" s="224">
        <v>4.016</v>
      </c>
      <c r="H604" s="3">
        <v>192.77</v>
      </c>
      <c r="I604" s="210">
        <v>0</v>
      </c>
      <c r="J604" s="3">
        <v>0</v>
      </c>
      <c r="K604" s="29">
        <f t="shared" si="69"/>
        <v>-192.77</v>
      </c>
      <c r="L604" s="182">
        <f t="shared" si="70"/>
        <v>-1</v>
      </c>
    </row>
    <row r="605" spans="6:12" x14ac:dyDescent="0.25">
      <c r="F605" s="180" t="s">
        <v>517</v>
      </c>
      <c r="G605" s="210">
        <v>487.11399999999998</v>
      </c>
      <c r="H605" s="184">
        <v>8247.81</v>
      </c>
      <c r="I605" s="213">
        <v>478.04399999999998</v>
      </c>
      <c r="J605" s="3">
        <v>8094.24</v>
      </c>
      <c r="K605" s="29">
        <f t="shared" si="69"/>
        <v>-153.56999999999971</v>
      </c>
      <c r="L605" s="182">
        <f t="shared" si="70"/>
        <v>-1.86194880822909E-2</v>
      </c>
    </row>
    <row r="606" spans="6:12" x14ac:dyDescent="0.25">
      <c r="F606" s="180" t="s">
        <v>392</v>
      </c>
      <c r="G606" s="210">
        <v>65.105000000000004</v>
      </c>
      <c r="H606" s="184">
        <v>1731.8</v>
      </c>
      <c r="I606" s="213">
        <v>59.77</v>
      </c>
      <c r="J606" s="3">
        <v>1589.89</v>
      </c>
      <c r="K606" s="29">
        <f t="shared" si="69"/>
        <v>-141.90999999999985</v>
      </c>
      <c r="L606" s="182">
        <f t="shared" si="70"/>
        <v>-8.1943642452939058E-2</v>
      </c>
    </row>
    <row r="607" spans="6:12" ht="15.75" thickBot="1" x14ac:dyDescent="0.3">
      <c r="F607" s="186" t="s">
        <v>450</v>
      </c>
      <c r="G607" s="225">
        <v>4.9740000000000002</v>
      </c>
      <c r="H607" s="227">
        <v>198.96</v>
      </c>
      <c r="I607" s="226">
        <v>2.6360000000000001</v>
      </c>
      <c r="J607" s="190">
        <v>105.44</v>
      </c>
      <c r="K607" s="191">
        <f t="shared" si="69"/>
        <v>-93.52000000000001</v>
      </c>
      <c r="L607" s="192">
        <f t="shared" si="70"/>
        <v>-0.47004422999597911</v>
      </c>
    </row>
    <row r="608" spans="6:12" ht="15.75" thickBot="1" x14ac:dyDescent="0.3">
      <c r="F608" s="248" t="s">
        <v>237</v>
      </c>
      <c r="G608" s="249"/>
      <c r="H608" s="249"/>
      <c r="I608" s="249"/>
      <c r="J608" s="249"/>
      <c r="K608" s="249"/>
      <c r="L608" s="250"/>
    </row>
    <row r="609" spans="6:12" x14ac:dyDescent="0.25">
      <c r="F609" s="178" t="s">
        <v>223</v>
      </c>
      <c r="G609" s="18" t="s">
        <v>224</v>
      </c>
      <c r="H609" s="19" t="s">
        <v>225</v>
      </c>
      <c r="I609" s="18" t="s">
        <v>224</v>
      </c>
      <c r="J609" s="20" t="s">
        <v>225</v>
      </c>
      <c r="K609" s="18" t="s">
        <v>226</v>
      </c>
      <c r="L609" s="179" t="s">
        <v>227</v>
      </c>
    </row>
    <row r="610" spans="6:12" x14ac:dyDescent="0.25">
      <c r="F610" s="180" t="s">
        <v>286</v>
      </c>
      <c r="G610" s="210">
        <v>137.28100000000001</v>
      </c>
      <c r="H610" s="3">
        <v>4324.3500000000004</v>
      </c>
      <c r="I610" s="210">
        <v>163.08000000000001</v>
      </c>
      <c r="J610" s="3">
        <v>5137.0200000000004</v>
      </c>
      <c r="K610" s="29">
        <f>J610-H610</f>
        <v>812.67000000000007</v>
      </c>
      <c r="L610" s="182">
        <f>K610/H610</f>
        <v>0.18792882167262132</v>
      </c>
    </row>
    <row r="611" spans="6:12" x14ac:dyDescent="0.25">
      <c r="F611" s="180" t="s">
        <v>289</v>
      </c>
      <c r="G611" s="210">
        <v>198.398</v>
      </c>
      <c r="H611" s="184">
        <v>6924.09</v>
      </c>
      <c r="I611" s="213">
        <v>207.63900000000001</v>
      </c>
      <c r="J611" s="3">
        <v>7246.6</v>
      </c>
      <c r="K611" s="29">
        <f t="shared" ref="K611:K619" si="71">J611-H611</f>
        <v>322.51000000000022</v>
      </c>
      <c r="L611" s="182">
        <f t="shared" ref="L611:L619" si="72">K611/H611</f>
        <v>4.6577961869357594E-2</v>
      </c>
    </row>
    <row r="612" spans="6:12" x14ac:dyDescent="0.25">
      <c r="F612" s="180" t="s">
        <v>519</v>
      </c>
      <c r="G612" s="210">
        <v>269.87299999999999</v>
      </c>
      <c r="H612" s="184">
        <v>3494.86</v>
      </c>
      <c r="I612" s="213">
        <v>290.41199999999998</v>
      </c>
      <c r="J612" s="3">
        <v>3760.84</v>
      </c>
      <c r="K612" s="29">
        <f t="shared" si="71"/>
        <v>265.98</v>
      </c>
      <c r="L612" s="182">
        <f t="shared" si="72"/>
        <v>7.6106052889099995E-2</v>
      </c>
    </row>
    <row r="613" spans="6:12" x14ac:dyDescent="0.25">
      <c r="F613" s="180" t="s">
        <v>331</v>
      </c>
      <c r="G613" s="210">
        <v>25.225999999999999</v>
      </c>
      <c r="H613" s="184">
        <v>344.24</v>
      </c>
      <c r="I613" s="213">
        <v>41.838999999999999</v>
      </c>
      <c r="J613" s="3">
        <v>570.94000000000005</v>
      </c>
      <c r="K613" s="29">
        <f t="shared" si="71"/>
        <v>226.70000000000005</v>
      </c>
      <c r="L613" s="182">
        <f t="shared" si="72"/>
        <v>0.65855217290262624</v>
      </c>
    </row>
    <row r="614" spans="6:12" x14ac:dyDescent="0.25">
      <c r="F614" s="180" t="s">
        <v>332</v>
      </c>
      <c r="G614" s="210">
        <v>398.31299999999999</v>
      </c>
      <c r="H614" s="184">
        <v>7292.67</v>
      </c>
      <c r="I614" s="213">
        <v>410.15800000000002</v>
      </c>
      <c r="J614" s="3">
        <v>7509.54</v>
      </c>
      <c r="K614" s="29">
        <f t="shared" si="71"/>
        <v>216.86999999999989</v>
      </c>
      <c r="L614" s="182">
        <f t="shared" si="72"/>
        <v>2.9738079468836501E-2</v>
      </c>
    </row>
    <row r="615" spans="6:12" x14ac:dyDescent="0.25">
      <c r="F615" s="180" t="s">
        <v>582</v>
      </c>
      <c r="G615" s="210">
        <v>-2.1</v>
      </c>
      <c r="H615" s="184">
        <v>-100.8</v>
      </c>
      <c r="I615" s="213">
        <v>2.29</v>
      </c>
      <c r="J615" s="3">
        <v>109.92</v>
      </c>
      <c r="K615" s="29">
        <f t="shared" si="71"/>
        <v>210.72</v>
      </c>
      <c r="L615" s="182">
        <f t="shared" si="72"/>
        <v>-2.0904761904761906</v>
      </c>
    </row>
    <row r="616" spans="6:12" x14ac:dyDescent="0.25">
      <c r="F616" s="180" t="s">
        <v>288</v>
      </c>
      <c r="G616" s="224">
        <v>141.35599999999999</v>
      </c>
      <c r="H616" s="3">
        <v>3986.59</v>
      </c>
      <c r="I616" s="210">
        <v>148.64099999999999</v>
      </c>
      <c r="J616" s="3">
        <v>4192.05</v>
      </c>
      <c r="K616" s="29">
        <f t="shared" si="71"/>
        <v>205.46000000000004</v>
      </c>
      <c r="L616" s="182">
        <f t="shared" si="72"/>
        <v>5.153778040882058E-2</v>
      </c>
    </row>
    <row r="617" spans="6:12" x14ac:dyDescent="0.25">
      <c r="F617" s="180" t="s">
        <v>553</v>
      </c>
      <c r="G617" s="210">
        <v>12.551</v>
      </c>
      <c r="H617" s="184">
        <v>238.47</v>
      </c>
      <c r="I617" s="213">
        <v>22.280999999999999</v>
      </c>
      <c r="J617" s="3">
        <v>423.34</v>
      </c>
      <c r="K617" s="29">
        <f t="shared" si="71"/>
        <v>184.86999999999998</v>
      </c>
      <c r="L617" s="182">
        <f t="shared" si="72"/>
        <v>0.77523378202708926</v>
      </c>
    </row>
    <row r="618" spans="6:12" x14ac:dyDescent="0.25">
      <c r="F618" s="180" t="s">
        <v>394</v>
      </c>
      <c r="G618" s="210">
        <v>54.088000000000001</v>
      </c>
      <c r="H618" s="184">
        <v>1228.17</v>
      </c>
      <c r="I618" s="213">
        <v>60.35</v>
      </c>
      <c r="J618" s="3">
        <v>1370.36</v>
      </c>
      <c r="K618" s="29">
        <f t="shared" si="71"/>
        <v>142.18999999999983</v>
      </c>
      <c r="L618" s="182">
        <f t="shared" si="72"/>
        <v>0.11577387495216446</v>
      </c>
    </row>
    <row r="619" spans="6:12" ht="15.75" thickBot="1" x14ac:dyDescent="0.3">
      <c r="F619" s="186" t="s">
        <v>583</v>
      </c>
      <c r="G619" s="225">
        <v>0.97599999999999998</v>
      </c>
      <c r="H619" s="227">
        <v>63.72</v>
      </c>
      <c r="I619" s="226">
        <v>3.0459999999999998</v>
      </c>
      <c r="J619" s="190">
        <v>198.87</v>
      </c>
      <c r="K619" s="191">
        <f t="shared" si="71"/>
        <v>135.15</v>
      </c>
      <c r="L619" s="192">
        <f t="shared" si="72"/>
        <v>2.1209981167608287</v>
      </c>
    </row>
    <row r="620" spans="6:12" ht="15.75" thickBot="1" x14ac:dyDescent="0.3">
      <c r="F620" s="248" t="s">
        <v>246</v>
      </c>
      <c r="G620" s="249"/>
      <c r="H620" s="249"/>
      <c r="I620" s="249"/>
      <c r="J620" s="249"/>
      <c r="K620" s="249"/>
      <c r="L620" s="250"/>
    </row>
    <row r="621" spans="6:12" x14ac:dyDescent="0.25">
      <c r="F621" s="178" t="s">
        <v>223</v>
      </c>
      <c r="G621" s="18" t="s">
        <v>603</v>
      </c>
      <c r="H621" s="19" t="s">
        <v>545</v>
      </c>
      <c r="I621" s="18" t="s">
        <v>255</v>
      </c>
      <c r="J621" s="18" t="s">
        <v>256</v>
      </c>
      <c r="K621" s="18"/>
      <c r="L621" s="179"/>
    </row>
    <row r="622" spans="6:12" x14ac:dyDescent="0.25">
      <c r="F622" s="180" t="s">
        <v>557</v>
      </c>
      <c r="G622" s="176">
        <v>52</v>
      </c>
      <c r="H622" s="3">
        <v>494.96</v>
      </c>
      <c r="I622" s="176">
        <v>0</v>
      </c>
      <c r="J622" s="195">
        <f>IFERROR(H622/I622,0)</f>
        <v>0</v>
      </c>
      <c r="K622" s="29"/>
      <c r="L622" s="182"/>
    </row>
    <row r="623" spans="6:12" x14ac:dyDescent="0.25">
      <c r="F623" s="180" t="s">
        <v>316</v>
      </c>
      <c r="G623" s="176">
        <v>15.05</v>
      </c>
      <c r="H623" s="24">
        <v>334.40999999999997</v>
      </c>
      <c r="I623" s="176">
        <v>2717.53</v>
      </c>
      <c r="J623" s="195">
        <f t="shared" ref="J623:J630" si="73">H623/I623</f>
        <v>0.12305659919117726</v>
      </c>
      <c r="K623" s="29"/>
      <c r="L623" s="182"/>
    </row>
    <row r="624" spans="6:12" x14ac:dyDescent="0.25">
      <c r="F624" s="180" t="s">
        <v>322</v>
      </c>
      <c r="G624" s="176">
        <v>14.614000000000001</v>
      </c>
      <c r="H624" s="24">
        <v>267.57</v>
      </c>
      <c r="I624" s="176">
        <v>6751.68</v>
      </c>
      <c r="J624" s="195">
        <f t="shared" si="73"/>
        <v>3.9630136499360154E-2</v>
      </c>
      <c r="K624" s="29"/>
      <c r="L624" s="182"/>
    </row>
    <row r="625" spans="6:12" x14ac:dyDescent="0.25">
      <c r="F625" s="180" t="s">
        <v>591</v>
      </c>
      <c r="G625" s="176">
        <v>16.379000000000001</v>
      </c>
      <c r="H625" s="24">
        <v>263.32</v>
      </c>
      <c r="I625" s="176">
        <v>3437.72</v>
      </c>
      <c r="J625" s="195">
        <f t="shared" si="73"/>
        <v>7.6597279592287917E-2</v>
      </c>
      <c r="K625" s="29"/>
      <c r="L625" s="182"/>
    </row>
    <row r="626" spans="6:12" x14ac:dyDescent="0.25">
      <c r="F626" s="180" t="s">
        <v>592</v>
      </c>
      <c r="G626" s="176">
        <v>10.510999999999999</v>
      </c>
      <c r="H626" s="24">
        <v>136.10999999999999</v>
      </c>
      <c r="I626" s="176">
        <v>1805.61</v>
      </c>
      <c r="J626" s="195">
        <f t="shared" si="73"/>
        <v>7.5381726951002703E-2</v>
      </c>
      <c r="K626" s="29"/>
      <c r="L626" s="182"/>
    </row>
    <row r="627" spans="6:12" x14ac:dyDescent="0.25">
      <c r="F627" s="180" t="s">
        <v>317</v>
      </c>
      <c r="G627" s="176">
        <v>2.742</v>
      </c>
      <c r="H627" s="184">
        <v>130.46</v>
      </c>
      <c r="I627" s="176">
        <v>1238.0899999999999</v>
      </c>
      <c r="J627" s="195">
        <f t="shared" si="73"/>
        <v>0.10537198426608729</v>
      </c>
      <c r="K627" s="29"/>
      <c r="L627" s="182"/>
    </row>
    <row r="628" spans="6:12" x14ac:dyDescent="0.25">
      <c r="F628" s="180" t="s">
        <v>593</v>
      </c>
      <c r="G628" s="203">
        <v>1.196</v>
      </c>
      <c r="H628" s="3">
        <v>112.32</v>
      </c>
      <c r="I628" s="176">
        <v>0</v>
      </c>
      <c r="J628" s="195">
        <f>IFERROR(H628/I628,0)</f>
        <v>0</v>
      </c>
      <c r="K628" s="29"/>
      <c r="L628" s="182"/>
    </row>
    <row r="629" spans="6:12" x14ac:dyDescent="0.25">
      <c r="F629" s="180" t="s">
        <v>315</v>
      </c>
      <c r="G629" s="176">
        <v>4.9480000000000004</v>
      </c>
      <c r="H629" s="24">
        <v>110.26</v>
      </c>
      <c r="I629" s="176">
        <v>1687.41</v>
      </c>
      <c r="J629" s="195">
        <f t="shared" si="73"/>
        <v>6.5342744205616893E-2</v>
      </c>
      <c r="K629" s="29"/>
      <c r="L629" s="182"/>
    </row>
    <row r="630" spans="6:12" x14ac:dyDescent="0.25">
      <c r="F630" s="180" t="s">
        <v>594</v>
      </c>
      <c r="G630" s="176">
        <v>1.0940000000000001</v>
      </c>
      <c r="H630" s="24">
        <v>105.87</v>
      </c>
      <c r="I630" s="176">
        <v>102.84</v>
      </c>
      <c r="J630" s="195">
        <f t="shared" si="73"/>
        <v>1.029463243873979</v>
      </c>
      <c r="K630" s="29"/>
      <c r="L630" s="182"/>
    </row>
    <row r="631" spans="6:12" ht="15.75" thickBot="1" x14ac:dyDescent="0.3">
      <c r="F631" s="186" t="s">
        <v>595</v>
      </c>
      <c r="G631" s="207">
        <v>1.42</v>
      </c>
      <c r="H631" s="188">
        <v>105.04</v>
      </c>
      <c r="I631" s="207">
        <v>0</v>
      </c>
      <c r="J631" s="196">
        <f>IFERROR(H631/I631,0)</f>
        <v>0</v>
      </c>
      <c r="K631" s="191"/>
      <c r="L631" s="192"/>
    </row>
    <row r="632" spans="6:12" x14ac:dyDescent="0.25">
      <c r="F632" s="67"/>
      <c r="G632" s="176"/>
      <c r="H632" s="24"/>
      <c r="I632" s="24"/>
      <c r="J632" s="3"/>
      <c r="K632" s="29"/>
      <c r="L632" s="12"/>
    </row>
    <row r="633" spans="6:12" x14ac:dyDescent="0.25">
      <c r="F633" s="67"/>
      <c r="G633" s="176"/>
      <c r="H633" s="24"/>
      <c r="I633" s="24"/>
      <c r="J633" s="3"/>
      <c r="K633" s="29"/>
      <c r="L633" s="12"/>
    </row>
    <row r="634" spans="6:12" x14ac:dyDescent="0.25">
      <c r="F634" s="67"/>
      <c r="G634" s="176"/>
      <c r="H634" s="24"/>
      <c r="I634" s="24"/>
      <c r="J634" s="3"/>
      <c r="K634" s="29"/>
      <c r="L634" s="12"/>
    </row>
    <row r="635" spans="6:12" ht="15.75" thickBot="1" x14ac:dyDescent="0.3">
      <c r="F635" s="67"/>
      <c r="G635" s="176"/>
      <c r="H635" s="24"/>
      <c r="I635" s="24"/>
      <c r="J635" s="3"/>
      <c r="K635" s="29"/>
      <c r="L635" s="12"/>
    </row>
    <row r="636" spans="6:12" ht="15.75" thickBot="1" x14ac:dyDescent="0.3">
      <c r="F636" s="248" t="s">
        <v>222</v>
      </c>
      <c r="G636" s="249"/>
      <c r="H636" s="249"/>
      <c r="I636" s="249"/>
      <c r="J636" s="249"/>
      <c r="K636" s="249"/>
      <c r="L636" s="250"/>
    </row>
    <row r="637" spans="6:12" x14ac:dyDescent="0.25">
      <c r="F637" s="178" t="s">
        <v>223</v>
      </c>
      <c r="G637" s="18" t="s">
        <v>224</v>
      </c>
      <c r="H637" s="19" t="s">
        <v>225</v>
      </c>
      <c r="I637" s="18" t="s">
        <v>224</v>
      </c>
      <c r="J637" s="20" t="s">
        <v>225</v>
      </c>
      <c r="K637" s="18" t="s">
        <v>226</v>
      </c>
      <c r="L637" s="216" t="s">
        <v>227</v>
      </c>
    </row>
    <row r="638" spans="6:12" x14ac:dyDescent="0.25">
      <c r="F638" s="180" t="s">
        <v>336</v>
      </c>
      <c r="G638" s="210">
        <v>119.446</v>
      </c>
      <c r="H638" s="3">
        <v>3887.97</v>
      </c>
      <c r="I638" s="210">
        <v>48</v>
      </c>
      <c r="J638" s="3">
        <v>1562.4</v>
      </c>
      <c r="K638" s="29">
        <f>J638-H638</f>
        <v>-2325.5699999999997</v>
      </c>
      <c r="L638" s="182">
        <f>K638/H638</f>
        <v>-0.59814504741548924</v>
      </c>
    </row>
    <row r="639" spans="6:12" x14ac:dyDescent="0.25">
      <c r="F639" s="180" t="s">
        <v>340</v>
      </c>
      <c r="G639" s="210">
        <v>684.36699999999996</v>
      </c>
      <c r="H639" s="184">
        <v>5931</v>
      </c>
      <c r="I639" s="213">
        <v>602.32299999999998</v>
      </c>
      <c r="J639" s="3">
        <v>5219.97</v>
      </c>
      <c r="K639" s="29">
        <f t="shared" ref="K639:K647" si="74">J639-H639</f>
        <v>-711.02999999999975</v>
      </c>
      <c r="L639" s="182">
        <f t="shared" ref="L639:L647" si="75">K639/H639</f>
        <v>-0.11988366211431457</v>
      </c>
    </row>
    <row r="640" spans="6:12" x14ac:dyDescent="0.25">
      <c r="F640" s="180" t="s">
        <v>338</v>
      </c>
      <c r="G640" s="210">
        <v>128</v>
      </c>
      <c r="H640" s="184">
        <v>568.54</v>
      </c>
      <c r="I640" s="213">
        <v>30</v>
      </c>
      <c r="J640" s="3">
        <v>133.25</v>
      </c>
      <c r="K640" s="29">
        <f t="shared" si="74"/>
        <v>-435.28999999999996</v>
      </c>
      <c r="L640" s="182">
        <f t="shared" si="75"/>
        <v>-0.76562774826749214</v>
      </c>
    </row>
    <row r="641" spans="6:12" x14ac:dyDescent="0.25">
      <c r="F641" s="180" t="s">
        <v>337</v>
      </c>
      <c r="G641" s="210">
        <v>159</v>
      </c>
      <c r="H641" s="184">
        <v>652.38</v>
      </c>
      <c r="I641" s="213">
        <v>80</v>
      </c>
      <c r="J641" s="3">
        <v>328.24</v>
      </c>
      <c r="K641" s="29">
        <f t="shared" si="74"/>
        <v>-324.14</v>
      </c>
      <c r="L641" s="182">
        <f t="shared" si="75"/>
        <v>-0.49685765964621842</v>
      </c>
    </row>
    <row r="642" spans="6:12" x14ac:dyDescent="0.25">
      <c r="F642" s="180" t="s">
        <v>342</v>
      </c>
      <c r="G642" s="210">
        <v>74.135999999999996</v>
      </c>
      <c r="H642" s="184">
        <v>511.54</v>
      </c>
      <c r="I642" s="213">
        <v>33</v>
      </c>
      <c r="J642" s="3">
        <v>227.7</v>
      </c>
      <c r="K642" s="29">
        <f t="shared" si="74"/>
        <v>-283.84000000000003</v>
      </c>
      <c r="L642" s="182">
        <f t="shared" si="75"/>
        <v>-0.55487351917738592</v>
      </c>
    </row>
    <row r="643" spans="6:12" x14ac:dyDescent="0.25">
      <c r="F643" s="180" t="s">
        <v>349</v>
      </c>
      <c r="G643" s="210">
        <v>14.72</v>
      </c>
      <c r="H643" s="184">
        <v>298.7</v>
      </c>
      <c r="I643" s="213">
        <v>2.9380000000000002</v>
      </c>
      <c r="J643" s="3">
        <v>59.62</v>
      </c>
      <c r="K643" s="29">
        <f t="shared" si="74"/>
        <v>-239.07999999999998</v>
      </c>
      <c r="L643" s="182">
        <f t="shared" si="75"/>
        <v>-0.80040174087713423</v>
      </c>
    </row>
    <row r="644" spans="6:12" x14ac:dyDescent="0.25">
      <c r="F644" s="180" t="s">
        <v>528</v>
      </c>
      <c r="G644" s="224">
        <v>16.75</v>
      </c>
      <c r="H644" s="3">
        <v>369.83</v>
      </c>
      <c r="I644" s="210">
        <v>7.48</v>
      </c>
      <c r="J644" s="3">
        <v>165.16</v>
      </c>
      <c r="K644" s="29">
        <f t="shared" si="74"/>
        <v>-204.67</v>
      </c>
      <c r="L644" s="182">
        <f t="shared" si="75"/>
        <v>-0.55341643457804934</v>
      </c>
    </row>
    <row r="645" spans="6:12" x14ac:dyDescent="0.25">
      <c r="F645" s="180" t="s">
        <v>475</v>
      </c>
      <c r="G645" s="210">
        <v>6.9729999999999999</v>
      </c>
      <c r="H645" s="184">
        <v>198.22</v>
      </c>
      <c r="I645" s="213">
        <v>0.65800000000000003</v>
      </c>
      <c r="J645" s="3">
        <v>18.7</v>
      </c>
      <c r="K645" s="29">
        <f t="shared" si="74"/>
        <v>-179.52</v>
      </c>
      <c r="L645" s="182">
        <f t="shared" si="75"/>
        <v>-0.90566037735849059</v>
      </c>
    </row>
    <row r="646" spans="6:12" x14ac:dyDescent="0.25">
      <c r="F646" s="180" t="s">
        <v>584</v>
      </c>
      <c r="G646" s="210">
        <v>17.259</v>
      </c>
      <c r="H646" s="184">
        <v>207.12</v>
      </c>
      <c r="I646" s="213">
        <v>2.83</v>
      </c>
      <c r="J646" s="3">
        <v>33.96</v>
      </c>
      <c r="K646" s="29">
        <f t="shared" si="74"/>
        <v>-173.16</v>
      </c>
      <c r="L646" s="182">
        <f t="shared" si="75"/>
        <v>-0.83603707995365006</v>
      </c>
    </row>
    <row r="647" spans="6:12" ht="15.75" thickBot="1" x14ac:dyDescent="0.3">
      <c r="F647" s="186" t="s">
        <v>335</v>
      </c>
      <c r="G647" s="225">
        <v>261</v>
      </c>
      <c r="H647" s="227">
        <v>1070.8800000000001</v>
      </c>
      <c r="I647" s="226">
        <v>220</v>
      </c>
      <c r="J647" s="190">
        <v>902.66</v>
      </c>
      <c r="K647" s="191">
        <f t="shared" si="74"/>
        <v>-168.22000000000014</v>
      </c>
      <c r="L647" s="192">
        <f t="shared" si="75"/>
        <v>-0.1570857612430899</v>
      </c>
    </row>
    <row r="648" spans="6:12" ht="15.75" thickBot="1" x14ac:dyDescent="0.3">
      <c r="F648" s="248" t="s">
        <v>237</v>
      </c>
      <c r="G648" s="249"/>
      <c r="H648" s="249"/>
      <c r="I648" s="249"/>
      <c r="J648" s="249"/>
      <c r="K648" s="249"/>
      <c r="L648" s="250"/>
    </row>
    <row r="649" spans="6:12" x14ac:dyDescent="0.25">
      <c r="F649" s="178" t="s">
        <v>223</v>
      </c>
      <c r="G649" s="18" t="s">
        <v>224</v>
      </c>
      <c r="H649" s="19" t="s">
        <v>225</v>
      </c>
      <c r="I649" s="18" t="s">
        <v>224</v>
      </c>
      <c r="J649" s="20" t="s">
        <v>225</v>
      </c>
      <c r="K649" s="18" t="s">
        <v>226</v>
      </c>
      <c r="L649" s="216" t="s">
        <v>227</v>
      </c>
    </row>
    <row r="650" spans="6:12" x14ac:dyDescent="0.25">
      <c r="F650" s="180" t="s">
        <v>585</v>
      </c>
      <c r="G650" s="210">
        <v>-47</v>
      </c>
      <c r="H650" s="3">
        <v>-95.56</v>
      </c>
      <c r="I650" s="210">
        <v>0</v>
      </c>
      <c r="J650" s="3">
        <v>0</v>
      </c>
      <c r="K650" s="29">
        <f>J650-H650</f>
        <v>95.56</v>
      </c>
      <c r="L650" s="182">
        <f>K650/H650</f>
        <v>-1</v>
      </c>
    </row>
    <row r="651" spans="6:12" x14ac:dyDescent="0.25">
      <c r="F651" s="180" t="s">
        <v>586</v>
      </c>
      <c r="G651" s="210">
        <v>21.187000000000001</v>
      </c>
      <c r="H651" s="184">
        <v>239.17</v>
      </c>
      <c r="I651" s="213">
        <v>29.47</v>
      </c>
      <c r="J651" s="3">
        <v>332.68</v>
      </c>
      <c r="K651" s="29">
        <f t="shared" ref="K651:K659" si="76">J651-H651</f>
        <v>93.510000000000019</v>
      </c>
      <c r="L651" s="182">
        <f t="shared" ref="L651:L659" si="77">K651/H651</f>
        <v>0.39097712923861699</v>
      </c>
    </row>
    <row r="652" spans="6:12" x14ac:dyDescent="0.25">
      <c r="F652" s="180" t="s">
        <v>570</v>
      </c>
      <c r="G652" s="210">
        <v>-25</v>
      </c>
      <c r="H652" s="184">
        <v>-72.58</v>
      </c>
      <c r="I652" s="213">
        <v>0</v>
      </c>
      <c r="J652" s="3">
        <v>0</v>
      </c>
      <c r="K652" s="29">
        <f t="shared" si="76"/>
        <v>72.58</v>
      </c>
      <c r="L652" s="182">
        <f t="shared" si="77"/>
        <v>-1</v>
      </c>
    </row>
    <row r="653" spans="6:12" x14ac:dyDescent="0.25">
      <c r="F653" s="180" t="s">
        <v>352</v>
      </c>
      <c r="G653" s="210">
        <v>13</v>
      </c>
      <c r="H653" s="184">
        <v>38.119999999999997</v>
      </c>
      <c r="I653" s="213">
        <v>30</v>
      </c>
      <c r="J653" s="3">
        <v>87.96</v>
      </c>
      <c r="K653" s="29">
        <f t="shared" si="76"/>
        <v>49.839999999999996</v>
      </c>
      <c r="L653" s="182">
        <f t="shared" si="77"/>
        <v>1.3074501573976915</v>
      </c>
    </row>
    <row r="654" spans="6:12" x14ac:dyDescent="0.25">
      <c r="F654" s="180" t="s">
        <v>531</v>
      </c>
      <c r="G654" s="210">
        <v>2.7320000000000002</v>
      </c>
      <c r="H654" s="184">
        <v>112.14</v>
      </c>
      <c r="I654" s="213">
        <v>3.7919999999999998</v>
      </c>
      <c r="J654" s="3">
        <v>155.65</v>
      </c>
      <c r="K654" s="29">
        <f t="shared" si="76"/>
        <v>43.510000000000005</v>
      </c>
      <c r="L654" s="182">
        <f t="shared" si="77"/>
        <v>0.38799714642411276</v>
      </c>
    </row>
    <row r="655" spans="6:12" x14ac:dyDescent="0.25">
      <c r="F655" s="180" t="s">
        <v>587</v>
      </c>
      <c r="G655" s="210">
        <v>-17</v>
      </c>
      <c r="H655" s="184">
        <v>-41.82</v>
      </c>
      <c r="I655" s="213">
        <v>0</v>
      </c>
      <c r="J655" s="3">
        <v>0</v>
      </c>
      <c r="K655" s="29">
        <f t="shared" si="76"/>
        <v>41.82</v>
      </c>
      <c r="L655" s="182">
        <f t="shared" si="77"/>
        <v>-1</v>
      </c>
    </row>
    <row r="656" spans="6:12" x14ac:dyDescent="0.25">
      <c r="F656" s="180" t="s">
        <v>588</v>
      </c>
      <c r="G656" s="224">
        <v>-7</v>
      </c>
      <c r="H656" s="3">
        <v>-38.729999999999997</v>
      </c>
      <c r="I656" s="210">
        <v>0</v>
      </c>
      <c r="J656" s="3">
        <v>0</v>
      </c>
      <c r="K656" s="29">
        <f t="shared" si="76"/>
        <v>38.729999999999997</v>
      </c>
      <c r="L656" s="182">
        <f t="shared" si="77"/>
        <v>-1</v>
      </c>
    </row>
    <row r="657" spans="6:12" x14ac:dyDescent="0.25">
      <c r="F657" s="180" t="s">
        <v>409</v>
      </c>
      <c r="G657" s="210">
        <v>-0.74199999999999999</v>
      </c>
      <c r="H657" s="184">
        <v>-33.630000000000003</v>
      </c>
      <c r="I657" s="213">
        <v>0</v>
      </c>
      <c r="J657" s="3">
        <v>0</v>
      </c>
      <c r="K657" s="29">
        <f t="shared" si="76"/>
        <v>33.630000000000003</v>
      </c>
      <c r="L657" s="182">
        <f t="shared" si="77"/>
        <v>-1</v>
      </c>
    </row>
    <row r="658" spans="6:12" x14ac:dyDescent="0.25">
      <c r="F658" s="180" t="s">
        <v>345</v>
      </c>
      <c r="G658" s="210">
        <v>141.09200000000001</v>
      </c>
      <c r="H658" s="184">
        <v>4991.83</v>
      </c>
      <c r="I658" s="213">
        <v>142</v>
      </c>
      <c r="J658" s="3">
        <v>5023.96</v>
      </c>
      <c r="K658" s="29">
        <f t="shared" si="76"/>
        <v>32.130000000000109</v>
      </c>
      <c r="L658" s="182">
        <f t="shared" si="77"/>
        <v>6.4365172692179241E-3</v>
      </c>
    </row>
    <row r="659" spans="6:12" ht="15.75" thickBot="1" x14ac:dyDescent="0.3">
      <c r="F659" s="186" t="s">
        <v>344</v>
      </c>
      <c r="G659" s="225">
        <v>-1.044</v>
      </c>
      <c r="H659" s="227">
        <v>-30.29</v>
      </c>
      <c r="I659" s="226">
        <v>0</v>
      </c>
      <c r="J659" s="190">
        <v>0</v>
      </c>
      <c r="K659" s="191">
        <f t="shared" si="76"/>
        <v>30.29</v>
      </c>
      <c r="L659" s="192">
        <f t="shared" si="77"/>
        <v>-1</v>
      </c>
    </row>
    <row r="660" spans="6:12" ht="15.75" thickBot="1" x14ac:dyDescent="0.3">
      <c r="F660" s="248" t="s">
        <v>246</v>
      </c>
      <c r="G660" s="249"/>
      <c r="H660" s="249"/>
      <c r="I660" s="249"/>
      <c r="J660" s="249"/>
      <c r="K660" s="249"/>
      <c r="L660" s="250"/>
    </row>
    <row r="661" spans="6:12" x14ac:dyDescent="0.25">
      <c r="F661" s="178" t="s">
        <v>223</v>
      </c>
      <c r="G661" s="19" t="s">
        <v>544</v>
      </c>
      <c r="H661" s="18" t="s">
        <v>545</v>
      </c>
      <c r="I661" s="18" t="s">
        <v>255</v>
      </c>
      <c r="J661" s="18" t="s">
        <v>256</v>
      </c>
      <c r="K661" s="18"/>
      <c r="L661" s="179"/>
    </row>
    <row r="662" spans="6:12" x14ac:dyDescent="0.25">
      <c r="F662" s="180" t="s">
        <v>355</v>
      </c>
      <c r="G662" s="181">
        <v>34.302</v>
      </c>
      <c r="H662" s="3">
        <v>1106.6100000000001</v>
      </c>
      <c r="I662" s="176">
        <v>9488.9699999999993</v>
      </c>
      <c r="J662" s="195">
        <f>H662/I662</f>
        <v>0.11662066588892157</v>
      </c>
      <c r="K662" s="29"/>
      <c r="L662" s="182"/>
    </row>
    <row r="663" spans="6:12" x14ac:dyDescent="0.25">
      <c r="F663" s="180" t="s">
        <v>356</v>
      </c>
      <c r="G663" s="181">
        <v>89.552999999999997</v>
      </c>
      <c r="H663" s="24">
        <v>776.11</v>
      </c>
      <c r="I663" s="176">
        <v>36513.85</v>
      </c>
      <c r="J663" s="195">
        <f t="shared" ref="J663:J670" si="78">H663/I663</f>
        <v>2.125522233344334E-2</v>
      </c>
      <c r="K663" s="29"/>
      <c r="L663" s="182"/>
    </row>
    <row r="664" spans="6:12" x14ac:dyDescent="0.25">
      <c r="F664" s="180" t="s">
        <v>596</v>
      </c>
      <c r="G664" s="181">
        <v>9.6159999999999997</v>
      </c>
      <c r="H664" s="24">
        <v>117.94</v>
      </c>
      <c r="I664" s="176">
        <v>1014.4</v>
      </c>
      <c r="J664" s="195">
        <f t="shared" si="78"/>
        <v>0.11626577287066246</v>
      </c>
      <c r="K664" s="29"/>
      <c r="L664" s="182"/>
    </row>
    <row r="665" spans="6:12" x14ac:dyDescent="0.25">
      <c r="F665" s="180" t="s">
        <v>597</v>
      </c>
      <c r="G665" s="181">
        <v>2.4859999999999998</v>
      </c>
      <c r="H665" s="24">
        <v>98.539999999999992</v>
      </c>
      <c r="I665" s="176">
        <v>921.24</v>
      </c>
      <c r="J665" s="195">
        <f t="shared" si="78"/>
        <v>0.10696452607355303</v>
      </c>
      <c r="K665" s="29"/>
      <c r="L665" s="182"/>
    </row>
    <row r="666" spans="6:12" x14ac:dyDescent="0.25">
      <c r="F666" s="180" t="s">
        <v>598</v>
      </c>
      <c r="G666" s="181">
        <v>2.5179999999999998</v>
      </c>
      <c r="H666" s="24">
        <v>97.55</v>
      </c>
      <c r="I666" s="176">
        <v>1255.5999999999999</v>
      </c>
      <c r="J666" s="195">
        <f t="shared" si="78"/>
        <v>7.7691940108314747E-2</v>
      </c>
      <c r="K666" s="29"/>
      <c r="L666" s="182"/>
    </row>
    <row r="667" spans="6:12" x14ac:dyDescent="0.25">
      <c r="F667" s="180" t="s">
        <v>599</v>
      </c>
      <c r="G667" s="181">
        <v>9.702</v>
      </c>
      <c r="H667" s="184">
        <v>93.5</v>
      </c>
      <c r="I667" s="176">
        <v>1183.82</v>
      </c>
      <c r="J667" s="195">
        <f t="shared" si="78"/>
        <v>7.898160193272627E-2</v>
      </c>
      <c r="K667" s="29"/>
      <c r="L667" s="182"/>
    </row>
    <row r="668" spans="6:12" x14ac:dyDescent="0.25">
      <c r="F668" s="180" t="s">
        <v>600</v>
      </c>
      <c r="G668" s="185">
        <v>8.9179999999999993</v>
      </c>
      <c r="H668" s="3">
        <v>89.3</v>
      </c>
      <c r="I668" s="176">
        <v>897.19</v>
      </c>
      <c r="J668" s="195">
        <f t="shared" si="78"/>
        <v>9.9532986323967038E-2</v>
      </c>
      <c r="K668" s="29"/>
      <c r="L668" s="182"/>
    </row>
    <row r="669" spans="6:12" x14ac:dyDescent="0.25">
      <c r="F669" s="180" t="s">
        <v>601</v>
      </c>
      <c r="G669" s="181">
        <v>42</v>
      </c>
      <c r="H669" s="24">
        <v>85.39</v>
      </c>
      <c r="I669" s="176">
        <v>527.34</v>
      </c>
      <c r="J669" s="195">
        <f t="shared" si="78"/>
        <v>0.16192589221375203</v>
      </c>
      <c r="K669" s="29"/>
      <c r="L669" s="182"/>
    </row>
    <row r="670" spans="6:12" x14ac:dyDescent="0.25">
      <c r="F670" s="180" t="s">
        <v>357</v>
      </c>
      <c r="G670" s="181">
        <v>3.7880000000000003</v>
      </c>
      <c r="H670" s="24">
        <v>83.64</v>
      </c>
      <c r="I670" s="176">
        <v>3057.92</v>
      </c>
      <c r="J670" s="195">
        <f t="shared" si="78"/>
        <v>2.7351925491837587E-2</v>
      </c>
      <c r="K670" s="29"/>
      <c r="L670" s="182"/>
    </row>
    <row r="671" spans="6:12" ht="15.75" thickBot="1" x14ac:dyDescent="0.3">
      <c r="F671" s="186" t="s">
        <v>602</v>
      </c>
      <c r="G671" s="187">
        <v>3.8860000000000001</v>
      </c>
      <c r="H671" s="188">
        <v>83.39</v>
      </c>
      <c r="I671" s="207">
        <v>584.14</v>
      </c>
      <c r="J671" s="196">
        <f>H671/I671</f>
        <v>0.14275687335227857</v>
      </c>
      <c r="K671" s="191"/>
      <c r="L671" s="192"/>
    </row>
    <row r="677" spans="6:12" ht="15.75" thickBot="1" x14ac:dyDescent="0.3"/>
    <row r="678" spans="6:12" ht="15.75" thickBot="1" x14ac:dyDescent="0.3">
      <c r="F678" s="248" t="s">
        <v>222</v>
      </c>
      <c r="G678" s="249"/>
      <c r="H678" s="249"/>
      <c r="I678" s="249"/>
      <c r="J678" s="249"/>
      <c r="K678" s="249"/>
      <c r="L678" s="249"/>
    </row>
    <row r="679" spans="6:12" x14ac:dyDescent="0.25">
      <c r="F679" s="178" t="s">
        <v>223</v>
      </c>
      <c r="G679" s="18" t="s">
        <v>224</v>
      </c>
      <c r="H679" s="19" t="s">
        <v>225</v>
      </c>
      <c r="I679" s="18" t="s">
        <v>224</v>
      </c>
      <c r="J679" s="20" t="s">
        <v>225</v>
      </c>
      <c r="K679" s="18" t="s">
        <v>226</v>
      </c>
      <c r="L679" s="216" t="s">
        <v>227</v>
      </c>
    </row>
    <row r="680" spans="6:12" x14ac:dyDescent="0.25">
      <c r="F680" s="180" t="s">
        <v>244</v>
      </c>
      <c r="G680" s="210">
        <v>272.024</v>
      </c>
      <c r="H680" s="3">
        <v>5140.49</v>
      </c>
      <c r="I680" s="210">
        <v>91.882999999999996</v>
      </c>
      <c r="J680" s="3">
        <v>1736.33</v>
      </c>
      <c r="K680" s="29">
        <f>J680-H680</f>
        <v>-3404.16</v>
      </c>
      <c r="L680" s="182">
        <f>K680/H680</f>
        <v>-0.66222480736272227</v>
      </c>
    </row>
    <row r="681" spans="6:12" x14ac:dyDescent="0.25">
      <c r="F681" s="180" t="s">
        <v>228</v>
      </c>
      <c r="G681" s="210">
        <v>219.756</v>
      </c>
      <c r="H681" s="184">
        <v>2432.04</v>
      </c>
      <c r="I681" s="213">
        <v>23.928000000000001</v>
      </c>
      <c r="J681" s="3">
        <v>264.81</v>
      </c>
      <c r="K681" s="29">
        <f t="shared" ref="K681:K688" si="79">J681-H681</f>
        <v>-2167.23</v>
      </c>
      <c r="L681" s="182">
        <f t="shared" ref="L681:L689" si="80">K681/H681</f>
        <v>-0.89111610006414366</v>
      </c>
    </row>
    <row r="682" spans="6:12" x14ac:dyDescent="0.25">
      <c r="F682" s="180" t="s">
        <v>513</v>
      </c>
      <c r="G682" s="210">
        <v>127.929</v>
      </c>
      <c r="H682" s="184">
        <v>3265.37</v>
      </c>
      <c r="I682" s="213">
        <v>74.382999999999996</v>
      </c>
      <c r="J682" s="3">
        <v>1898.62</v>
      </c>
      <c r="K682" s="29">
        <f t="shared" si="79"/>
        <v>-1366.75</v>
      </c>
      <c r="L682" s="182">
        <f t="shared" si="80"/>
        <v>-0.41855899943957348</v>
      </c>
    </row>
    <row r="683" spans="6:12" x14ac:dyDescent="0.25">
      <c r="F683" s="180" t="s">
        <v>240</v>
      </c>
      <c r="G683" s="210">
        <v>304.62599999999998</v>
      </c>
      <c r="H683" s="184">
        <v>2976.17</v>
      </c>
      <c r="I683" s="213">
        <v>178.274</v>
      </c>
      <c r="J683" s="3">
        <v>1741.72</v>
      </c>
      <c r="K683" s="29">
        <f t="shared" si="79"/>
        <v>-1234.45</v>
      </c>
      <c r="L683" s="182">
        <f t="shared" si="80"/>
        <v>-0.41477805367300929</v>
      </c>
    </row>
    <row r="684" spans="6:12" x14ac:dyDescent="0.25">
      <c r="F684" s="180" t="s">
        <v>242</v>
      </c>
      <c r="G684" s="210">
        <v>109.996</v>
      </c>
      <c r="H684" s="184">
        <v>1217.33</v>
      </c>
      <c r="I684" s="213">
        <v>24</v>
      </c>
      <c r="J684" s="3">
        <v>265.61</v>
      </c>
      <c r="K684" s="29">
        <f t="shared" si="79"/>
        <v>-951.71999999999991</v>
      </c>
      <c r="L684" s="182">
        <f t="shared" si="80"/>
        <v>-0.78180936968611636</v>
      </c>
    </row>
    <row r="685" spans="6:12" x14ac:dyDescent="0.25">
      <c r="F685" s="180" t="s">
        <v>370</v>
      </c>
      <c r="G685" s="210">
        <v>159.43799999999999</v>
      </c>
      <c r="H685" s="184">
        <v>1557.69</v>
      </c>
      <c r="I685" s="213">
        <v>65</v>
      </c>
      <c r="J685" s="3">
        <v>635.04</v>
      </c>
      <c r="K685" s="29">
        <f t="shared" si="79"/>
        <v>-922.65000000000009</v>
      </c>
      <c r="L685" s="182">
        <f t="shared" si="80"/>
        <v>-0.59231939602873485</v>
      </c>
    </row>
    <row r="686" spans="6:12" x14ac:dyDescent="0.25">
      <c r="F686" s="180" t="s">
        <v>372</v>
      </c>
      <c r="G686" s="224">
        <v>88.26</v>
      </c>
      <c r="H686" s="3">
        <v>2206.5100000000002</v>
      </c>
      <c r="I686" s="210">
        <v>60.72</v>
      </c>
      <c r="J686" s="3">
        <v>1518.01</v>
      </c>
      <c r="K686" s="29">
        <f t="shared" si="79"/>
        <v>-688.50000000000023</v>
      </c>
      <c r="L686" s="182">
        <f t="shared" si="80"/>
        <v>-0.31203121671780332</v>
      </c>
    </row>
    <row r="687" spans="6:12" x14ac:dyDescent="0.25">
      <c r="F687" s="180" t="s">
        <v>312</v>
      </c>
      <c r="G687" s="210">
        <v>21.02</v>
      </c>
      <c r="H687" s="184">
        <v>681.05</v>
      </c>
      <c r="I687" s="213">
        <v>0</v>
      </c>
      <c r="J687" s="3">
        <v>0</v>
      </c>
      <c r="K687" s="29">
        <f t="shared" si="79"/>
        <v>-681.05</v>
      </c>
      <c r="L687" s="182">
        <f t="shared" si="80"/>
        <v>-1</v>
      </c>
    </row>
    <row r="688" spans="6:12" x14ac:dyDescent="0.25">
      <c r="F688" s="180" t="s">
        <v>366</v>
      </c>
      <c r="G688" s="210">
        <v>107.41500000000001</v>
      </c>
      <c r="H688" s="184">
        <v>3577.31</v>
      </c>
      <c r="I688" s="213">
        <v>90.168999999999997</v>
      </c>
      <c r="J688" s="3">
        <v>3002.95</v>
      </c>
      <c r="K688" s="29">
        <f t="shared" si="79"/>
        <v>-574.36000000000013</v>
      </c>
      <c r="L688" s="182">
        <f t="shared" si="80"/>
        <v>-0.16055639572751595</v>
      </c>
    </row>
    <row r="689" spans="6:12" ht="15.75" thickBot="1" x14ac:dyDescent="0.3">
      <c r="F689" s="186" t="s">
        <v>367</v>
      </c>
      <c r="G689" s="225">
        <v>180.93199999999999</v>
      </c>
      <c r="H689" s="227">
        <v>2905.41</v>
      </c>
      <c r="I689" s="226">
        <v>145.29</v>
      </c>
      <c r="J689" s="190">
        <v>2333.0700000000002</v>
      </c>
      <c r="K689" s="191">
        <f>J689-H689</f>
        <v>-572.33999999999969</v>
      </c>
      <c r="L689" s="192">
        <f t="shared" si="80"/>
        <v>-0.19699113033960775</v>
      </c>
    </row>
    <row r="690" spans="6:12" ht="15.75" thickBot="1" x14ac:dyDescent="0.3">
      <c r="F690" s="248" t="s">
        <v>237</v>
      </c>
      <c r="G690" s="249"/>
      <c r="H690" s="249"/>
      <c r="I690" s="249"/>
      <c r="J690" s="249"/>
      <c r="K690" s="249"/>
      <c r="L690" s="249"/>
    </row>
    <row r="691" spans="6:12" x14ac:dyDescent="0.25">
      <c r="F691" s="178" t="s">
        <v>223</v>
      </c>
      <c r="G691" s="18" t="s">
        <v>224</v>
      </c>
      <c r="H691" s="19" t="s">
        <v>225</v>
      </c>
      <c r="I691" s="18" t="s">
        <v>224</v>
      </c>
      <c r="J691" s="20" t="s">
        <v>225</v>
      </c>
      <c r="K691" s="18" t="s">
        <v>226</v>
      </c>
      <c r="L691" s="216" t="s">
        <v>227</v>
      </c>
    </row>
    <row r="692" spans="6:12" x14ac:dyDescent="0.25">
      <c r="F692" s="180" t="s">
        <v>241</v>
      </c>
      <c r="G692" s="210">
        <v>98.641000000000005</v>
      </c>
      <c r="H692" s="3">
        <v>2198.3000000000002</v>
      </c>
      <c r="I692" s="210">
        <v>160.983</v>
      </c>
      <c r="J692" s="3">
        <v>3587.65</v>
      </c>
      <c r="K692" s="29">
        <f>J692-H692</f>
        <v>1389.35</v>
      </c>
      <c r="L692" s="182">
        <f>K692/H692</f>
        <v>0.63201109948596634</v>
      </c>
    </row>
    <row r="693" spans="6:12" x14ac:dyDescent="0.25">
      <c r="F693" s="180" t="s">
        <v>371</v>
      </c>
      <c r="G693" s="210">
        <v>-47.317999999999998</v>
      </c>
      <c r="H693" s="184">
        <v>-1055.3</v>
      </c>
      <c r="I693" s="213">
        <v>4.2949999999999999</v>
      </c>
      <c r="J693" s="3">
        <v>95.79</v>
      </c>
      <c r="K693" s="29">
        <f t="shared" ref="K693:K700" si="81">J693-H693</f>
        <v>1151.0899999999999</v>
      </c>
      <c r="L693" s="182">
        <f t="shared" ref="L693:L701" si="82">K693/H693</f>
        <v>-1.0907703970434948</v>
      </c>
    </row>
    <row r="694" spans="6:12" x14ac:dyDescent="0.25">
      <c r="F694" s="180" t="s">
        <v>232</v>
      </c>
      <c r="G694" s="210">
        <v>622.33500000000004</v>
      </c>
      <c r="H694" s="184">
        <v>9951.14</v>
      </c>
      <c r="I694" s="213">
        <v>692.26300000000003</v>
      </c>
      <c r="J694" s="3">
        <v>11069.29</v>
      </c>
      <c r="K694" s="29">
        <f t="shared" si="81"/>
        <v>1118.1500000000015</v>
      </c>
      <c r="L694" s="182">
        <f t="shared" si="82"/>
        <v>0.11236401055557468</v>
      </c>
    </row>
    <row r="695" spans="6:12" x14ac:dyDescent="0.25">
      <c r="F695" s="180" t="s">
        <v>236</v>
      </c>
      <c r="G695" s="210">
        <v>123.749</v>
      </c>
      <c r="H695" s="184">
        <v>3387.95</v>
      </c>
      <c r="I695" s="213">
        <v>157.76</v>
      </c>
      <c r="J695" s="3">
        <v>4319.09</v>
      </c>
      <c r="K695" s="29">
        <f t="shared" si="81"/>
        <v>931.14000000000033</v>
      </c>
      <c r="L695" s="182">
        <f t="shared" si="82"/>
        <v>0.2748387668058857</v>
      </c>
    </row>
    <row r="696" spans="6:12" x14ac:dyDescent="0.25">
      <c r="F696" s="180" t="s">
        <v>514</v>
      </c>
      <c r="G696" s="210">
        <v>153.72399999999999</v>
      </c>
      <c r="H696" s="184">
        <v>2044.53</v>
      </c>
      <c r="I696" s="213">
        <v>195.42400000000001</v>
      </c>
      <c r="J696" s="3">
        <v>2599.14</v>
      </c>
      <c r="K696" s="29">
        <f t="shared" si="81"/>
        <v>554.6099999999999</v>
      </c>
      <c r="L696" s="182">
        <f t="shared" si="82"/>
        <v>0.27126527857258143</v>
      </c>
    </row>
    <row r="697" spans="6:12" x14ac:dyDescent="0.25">
      <c r="F697" s="180" t="s">
        <v>515</v>
      </c>
      <c r="G697" s="210">
        <v>17.616</v>
      </c>
      <c r="H697" s="184">
        <v>457.84</v>
      </c>
      <c r="I697" s="213">
        <v>35.049999999999997</v>
      </c>
      <c r="J697" s="3">
        <v>910.95</v>
      </c>
      <c r="K697" s="29">
        <f t="shared" si="81"/>
        <v>453.11000000000007</v>
      </c>
      <c r="L697" s="182">
        <f t="shared" si="82"/>
        <v>0.98966887995806418</v>
      </c>
    </row>
    <row r="698" spans="6:12" x14ac:dyDescent="0.25">
      <c r="F698" s="180" t="s">
        <v>233</v>
      </c>
      <c r="G698" s="224">
        <v>93.527000000000001</v>
      </c>
      <c r="H698" s="3">
        <v>579.87</v>
      </c>
      <c r="I698" s="210">
        <v>166.56399999999999</v>
      </c>
      <c r="J698" s="3">
        <v>1032.7</v>
      </c>
      <c r="K698" s="29">
        <f t="shared" si="81"/>
        <v>452.83000000000004</v>
      </c>
      <c r="L698" s="182">
        <f t="shared" si="82"/>
        <v>0.78091641229930853</v>
      </c>
    </row>
    <row r="699" spans="6:12" x14ac:dyDescent="0.25">
      <c r="F699" s="180" t="s">
        <v>309</v>
      </c>
      <c r="G699" s="210">
        <v>150.09100000000001</v>
      </c>
      <c r="H699" s="184">
        <v>2236.4499999999998</v>
      </c>
      <c r="I699" s="213">
        <v>175</v>
      </c>
      <c r="J699" s="3">
        <v>2607.61</v>
      </c>
      <c r="K699" s="29">
        <f t="shared" si="81"/>
        <v>371.16000000000031</v>
      </c>
      <c r="L699" s="182">
        <f t="shared" si="82"/>
        <v>0.16595944465559273</v>
      </c>
    </row>
    <row r="700" spans="6:12" x14ac:dyDescent="0.25">
      <c r="F700" s="180" t="s">
        <v>516</v>
      </c>
      <c r="G700" s="210">
        <v>15.782999999999999</v>
      </c>
      <c r="H700" s="184">
        <v>683.41</v>
      </c>
      <c r="I700" s="213">
        <v>19.384</v>
      </c>
      <c r="J700" s="3">
        <v>839.33</v>
      </c>
      <c r="K700" s="29">
        <f t="shared" si="81"/>
        <v>155.92000000000007</v>
      </c>
      <c r="L700" s="182">
        <f t="shared" si="82"/>
        <v>0.22815001243762906</v>
      </c>
    </row>
    <row r="701" spans="6:12" ht="15.75" thickBot="1" x14ac:dyDescent="0.3">
      <c r="F701" s="186" t="s">
        <v>306</v>
      </c>
      <c r="G701" s="225">
        <v>-3.42</v>
      </c>
      <c r="H701" s="227">
        <v>-31.17</v>
      </c>
      <c r="I701" s="226">
        <v>13.3</v>
      </c>
      <c r="J701" s="190">
        <v>121.23</v>
      </c>
      <c r="K701" s="191">
        <f>J701-H701</f>
        <v>152.4</v>
      </c>
      <c r="L701" s="192">
        <f t="shared" si="82"/>
        <v>-4.8893166506256014</v>
      </c>
    </row>
    <row r="702" spans="6:12" ht="15.75" thickBot="1" x14ac:dyDescent="0.3">
      <c r="F702" s="248" t="s">
        <v>246</v>
      </c>
      <c r="G702" s="249"/>
      <c r="H702" s="249"/>
      <c r="I702" s="249"/>
      <c r="J702" s="249"/>
      <c r="K702" s="249"/>
      <c r="L702" s="250"/>
    </row>
    <row r="703" spans="6:12" x14ac:dyDescent="0.25">
      <c r="F703" s="178" t="s">
        <v>223</v>
      </c>
      <c r="G703" s="19" t="s">
        <v>544</v>
      </c>
      <c r="H703" s="18" t="s">
        <v>545</v>
      </c>
      <c r="I703" s="18" t="s">
        <v>255</v>
      </c>
      <c r="J703" s="18" t="s">
        <v>256</v>
      </c>
      <c r="K703" s="18"/>
      <c r="L703" s="179"/>
    </row>
    <row r="704" spans="6:12" x14ac:dyDescent="0.25">
      <c r="F704" s="180" t="s">
        <v>378</v>
      </c>
      <c r="G704" s="181">
        <v>15.689</v>
      </c>
      <c r="H704" s="3">
        <v>253.99</v>
      </c>
      <c r="I704" s="176">
        <v>1099.96</v>
      </c>
      <c r="J704" s="195">
        <f>H704/I704</f>
        <v>0.23090839666896978</v>
      </c>
      <c r="K704" s="29"/>
      <c r="L704" s="182"/>
    </row>
    <row r="705" spans="6:12" x14ac:dyDescent="0.25">
      <c r="F705" s="180" t="s">
        <v>247</v>
      </c>
      <c r="G705" s="181">
        <v>9.7989999999999995</v>
      </c>
      <c r="H705" s="24">
        <v>247.16</v>
      </c>
      <c r="I705" s="176">
        <v>15884.34</v>
      </c>
      <c r="J705" s="195">
        <f t="shared" ref="J705:J712" si="83">H705/I705</f>
        <v>1.5559979199639393E-2</v>
      </c>
      <c r="K705" s="29"/>
      <c r="L705" s="182"/>
    </row>
    <row r="706" spans="6:12" x14ac:dyDescent="0.25">
      <c r="F706" s="180" t="s">
        <v>497</v>
      </c>
      <c r="G706" s="181">
        <v>8.1539999999999999</v>
      </c>
      <c r="H706" s="24">
        <v>145</v>
      </c>
      <c r="I706" s="176">
        <v>79.8</v>
      </c>
      <c r="J706" s="195">
        <f t="shared" si="83"/>
        <v>1.8170426065162908</v>
      </c>
      <c r="K706" s="29"/>
      <c r="L706" s="182"/>
    </row>
    <row r="707" spans="6:12" x14ac:dyDescent="0.25">
      <c r="F707" s="180" t="s">
        <v>248</v>
      </c>
      <c r="G707" s="181">
        <v>4.7119999999999997</v>
      </c>
      <c r="H707" s="24">
        <v>137.67000000000002</v>
      </c>
      <c r="I707" s="176">
        <v>8120.26</v>
      </c>
      <c r="J707" s="195">
        <f t="shared" si="83"/>
        <v>1.6953890638969689E-2</v>
      </c>
      <c r="K707" s="29"/>
      <c r="L707" s="182"/>
    </row>
    <row r="708" spans="6:12" x14ac:dyDescent="0.25">
      <c r="F708" s="180" t="s">
        <v>431</v>
      </c>
      <c r="G708" s="181">
        <v>7.2450000000000001</v>
      </c>
      <c r="H708" s="24">
        <v>123.1</v>
      </c>
      <c r="I708" s="176">
        <v>4166.8599999999997</v>
      </c>
      <c r="J708" s="195">
        <f t="shared" si="83"/>
        <v>2.95426292220041E-2</v>
      </c>
      <c r="K708" s="29"/>
      <c r="L708" s="182"/>
    </row>
    <row r="709" spans="6:12" x14ac:dyDescent="0.25">
      <c r="F709" s="180" t="s">
        <v>314</v>
      </c>
      <c r="G709" s="181">
        <v>5.4370000000000003</v>
      </c>
      <c r="H709" s="184">
        <v>118.08</v>
      </c>
      <c r="I709" s="176">
        <v>3226.7</v>
      </c>
      <c r="J709" s="195">
        <f t="shared" si="83"/>
        <v>3.6594663278271919E-2</v>
      </c>
      <c r="K709" s="29"/>
      <c r="L709" s="182"/>
    </row>
    <row r="710" spans="6:12" x14ac:dyDescent="0.25">
      <c r="F710" s="180" t="s">
        <v>377</v>
      </c>
      <c r="G710" s="185">
        <v>4.2759999999999998</v>
      </c>
      <c r="H710" s="3">
        <v>111.74</v>
      </c>
      <c r="I710" s="176">
        <v>6387.52</v>
      </c>
      <c r="J710" s="195">
        <f t="shared" si="83"/>
        <v>1.7493487300235457E-2</v>
      </c>
      <c r="K710" s="29"/>
      <c r="L710" s="182"/>
    </row>
    <row r="711" spans="6:12" x14ac:dyDescent="0.25">
      <c r="F711" s="180" t="s">
        <v>381</v>
      </c>
      <c r="G711" s="181">
        <v>4.7519999999999998</v>
      </c>
      <c r="H711" s="24">
        <v>102.17</v>
      </c>
      <c r="I711" s="176">
        <v>229.42</v>
      </c>
      <c r="J711" s="195">
        <f t="shared" si="83"/>
        <v>0.44534042367709881</v>
      </c>
      <c r="K711" s="29"/>
      <c r="L711" s="182"/>
    </row>
    <row r="712" spans="6:12" x14ac:dyDescent="0.25">
      <c r="F712" s="180" t="s">
        <v>604</v>
      </c>
      <c r="G712" s="181">
        <v>6.3475999999999999</v>
      </c>
      <c r="H712" s="24">
        <v>100.18</v>
      </c>
      <c r="I712" s="176">
        <v>108.4</v>
      </c>
      <c r="J712" s="195">
        <f t="shared" si="83"/>
        <v>0.92416974169741695</v>
      </c>
      <c r="K712" s="29"/>
      <c r="L712" s="182"/>
    </row>
    <row r="713" spans="6:12" ht="15.75" thickBot="1" x14ac:dyDescent="0.3">
      <c r="F713" s="186" t="s">
        <v>251</v>
      </c>
      <c r="G713" s="187">
        <v>4.5469999999999997</v>
      </c>
      <c r="H713" s="188">
        <v>98.94</v>
      </c>
      <c r="I713" s="207">
        <v>16624.84</v>
      </c>
      <c r="J713" s="196">
        <f>H713/I713</f>
        <v>5.951335471499274E-3</v>
      </c>
      <c r="K713" s="191"/>
      <c r="L713" s="192"/>
    </row>
    <row r="714" spans="6:12" x14ac:dyDescent="0.25">
      <c r="F714" s="67"/>
      <c r="G714" s="181"/>
      <c r="H714" s="24"/>
      <c r="I714" s="183"/>
      <c r="J714" s="3"/>
      <c r="K714" s="29"/>
      <c r="L714" s="12"/>
    </row>
    <row r="715" spans="6:12" x14ac:dyDescent="0.25">
      <c r="F715" s="67"/>
      <c r="G715" s="181"/>
      <c r="H715" s="184"/>
      <c r="I715" s="183"/>
      <c r="J715" s="3"/>
      <c r="K715" s="29"/>
      <c r="L715" s="12"/>
    </row>
    <row r="716" spans="6:12" x14ac:dyDescent="0.25">
      <c r="F716" s="67"/>
      <c r="G716" s="185"/>
      <c r="H716" s="3"/>
      <c r="I716" s="181"/>
      <c r="J716" s="3"/>
      <c r="K716" s="29"/>
      <c r="L716" s="12"/>
    </row>
    <row r="717" spans="6:12" ht="15.75" thickBot="1" x14ac:dyDescent="0.3">
      <c r="F717" s="67"/>
      <c r="G717" s="181"/>
      <c r="H717" s="24"/>
      <c r="I717" s="183"/>
      <c r="J717" s="3"/>
      <c r="K717" s="29"/>
      <c r="L717" s="12"/>
    </row>
    <row r="718" spans="6:12" ht="15.75" thickBot="1" x14ac:dyDescent="0.3">
      <c r="F718" s="248" t="s">
        <v>222</v>
      </c>
      <c r="G718" s="249"/>
      <c r="H718" s="249"/>
      <c r="I718" s="249"/>
      <c r="J718" s="249"/>
      <c r="K718" s="249"/>
      <c r="L718" s="250"/>
    </row>
    <row r="719" spans="6:12" x14ac:dyDescent="0.25">
      <c r="F719" s="178" t="s">
        <v>223</v>
      </c>
      <c r="G719" s="18" t="s">
        <v>224</v>
      </c>
      <c r="H719" s="19" t="s">
        <v>225</v>
      </c>
      <c r="I719" s="18" t="s">
        <v>224</v>
      </c>
      <c r="J719" s="20" t="s">
        <v>225</v>
      </c>
      <c r="K719" s="18" t="s">
        <v>226</v>
      </c>
      <c r="L719" s="216" t="s">
        <v>227</v>
      </c>
    </row>
    <row r="720" spans="6:12" x14ac:dyDescent="0.25">
      <c r="F720" s="180" t="s">
        <v>297</v>
      </c>
      <c r="G720" s="210">
        <v>122</v>
      </c>
      <c r="H720" s="3">
        <v>427</v>
      </c>
      <c r="I720" s="210">
        <v>11</v>
      </c>
      <c r="J720" s="3">
        <v>38.5</v>
      </c>
      <c r="K720" s="29">
        <f>J720-H720</f>
        <v>-388.5</v>
      </c>
      <c r="L720" s="182">
        <f>K720/H720</f>
        <v>-0.9098360655737705</v>
      </c>
    </row>
    <row r="721" spans="6:12" x14ac:dyDescent="0.25">
      <c r="F721" s="180" t="s">
        <v>265</v>
      </c>
      <c r="G721" s="210">
        <v>151.82400000000001</v>
      </c>
      <c r="H721" s="184">
        <v>470.65</v>
      </c>
      <c r="I721" s="213">
        <v>53.85</v>
      </c>
      <c r="J721" s="3">
        <v>166.94</v>
      </c>
      <c r="K721" s="29">
        <f t="shared" ref="K721:K728" si="84">J721-H721</f>
        <v>-303.70999999999998</v>
      </c>
      <c r="L721" s="182">
        <f t="shared" ref="L721:L729" si="85">K721/H721</f>
        <v>-0.64529905449909697</v>
      </c>
    </row>
    <row r="722" spans="6:12" x14ac:dyDescent="0.25">
      <c r="F722" s="180" t="s">
        <v>292</v>
      </c>
      <c r="G722" s="210">
        <v>123.102</v>
      </c>
      <c r="H722" s="184">
        <v>393.93</v>
      </c>
      <c r="I722" s="213">
        <v>34.204000000000001</v>
      </c>
      <c r="J722" s="3">
        <v>109.45</v>
      </c>
      <c r="K722" s="29">
        <f t="shared" si="84"/>
        <v>-284.48</v>
      </c>
      <c r="L722" s="182">
        <f t="shared" si="85"/>
        <v>-0.72215875917041106</v>
      </c>
    </row>
    <row r="723" spans="6:12" x14ac:dyDescent="0.25">
      <c r="F723" s="180" t="s">
        <v>268</v>
      </c>
      <c r="G723" s="210">
        <v>263.149</v>
      </c>
      <c r="H723" s="184">
        <v>1263.1199999999999</v>
      </c>
      <c r="I723" s="213">
        <v>217.29900000000001</v>
      </c>
      <c r="J723" s="3">
        <v>1043.04</v>
      </c>
      <c r="K723" s="29">
        <f t="shared" si="84"/>
        <v>-220.07999999999993</v>
      </c>
      <c r="L723" s="182">
        <f t="shared" si="85"/>
        <v>-0.17423522705681166</v>
      </c>
    </row>
    <row r="724" spans="6:12" x14ac:dyDescent="0.25">
      <c r="F724" s="180" t="s">
        <v>266</v>
      </c>
      <c r="G724" s="210">
        <v>153.40199999999999</v>
      </c>
      <c r="H724" s="184">
        <v>444.87</v>
      </c>
      <c r="I724" s="213">
        <v>100.568</v>
      </c>
      <c r="J724" s="3">
        <v>291.64999999999998</v>
      </c>
      <c r="K724" s="29">
        <f t="shared" si="84"/>
        <v>-153.22000000000003</v>
      </c>
      <c r="L724" s="182">
        <f t="shared" si="85"/>
        <v>-0.34441522242452854</v>
      </c>
    </row>
    <row r="725" spans="6:12" x14ac:dyDescent="0.25">
      <c r="F725" s="180" t="s">
        <v>298</v>
      </c>
      <c r="G725" s="210">
        <v>157</v>
      </c>
      <c r="H725" s="184">
        <v>314</v>
      </c>
      <c r="I725" s="213">
        <v>91</v>
      </c>
      <c r="J725" s="3">
        <v>182</v>
      </c>
      <c r="K725" s="29">
        <f t="shared" si="84"/>
        <v>-132</v>
      </c>
      <c r="L725" s="182">
        <f t="shared" si="85"/>
        <v>-0.42038216560509556</v>
      </c>
    </row>
    <row r="726" spans="6:12" x14ac:dyDescent="0.25">
      <c r="F726" s="180" t="s">
        <v>506</v>
      </c>
      <c r="G726" s="224">
        <v>78.055999999999997</v>
      </c>
      <c r="H726" s="3">
        <v>195.14</v>
      </c>
      <c r="I726" s="210">
        <v>29.646999999999998</v>
      </c>
      <c r="J726" s="3">
        <v>74.12</v>
      </c>
      <c r="K726" s="29">
        <f t="shared" si="84"/>
        <v>-121.01999999999998</v>
      </c>
      <c r="L726" s="182">
        <f t="shared" si="85"/>
        <v>-0.62017013426258061</v>
      </c>
    </row>
    <row r="727" spans="6:12" x14ac:dyDescent="0.25">
      <c r="F727" s="180" t="s">
        <v>299</v>
      </c>
      <c r="G727" s="210">
        <v>133</v>
      </c>
      <c r="H727" s="184">
        <v>997.5</v>
      </c>
      <c r="I727" s="213">
        <v>118</v>
      </c>
      <c r="J727" s="3">
        <v>885</v>
      </c>
      <c r="K727" s="29">
        <f t="shared" si="84"/>
        <v>-112.5</v>
      </c>
      <c r="L727" s="182">
        <f t="shared" si="85"/>
        <v>-0.11278195488721804</v>
      </c>
    </row>
    <row r="728" spans="6:12" x14ac:dyDescent="0.25">
      <c r="F728" s="180" t="s">
        <v>507</v>
      </c>
      <c r="G728" s="210">
        <v>8.33</v>
      </c>
      <c r="H728" s="184">
        <v>137.44999999999999</v>
      </c>
      <c r="I728" s="213">
        <v>3.1960000000000002</v>
      </c>
      <c r="J728" s="3">
        <v>52.73</v>
      </c>
      <c r="K728" s="29">
        <f t="shared" si="84"/>
        <v>-84.72</v>
      </c>
      <c r="L728" s="182">
        <f t="shared" si="85"/>
        <v>-0.61636958894143334</v>
      </c>
    </row>
    <row r="729" spans="6:12" ht="15.75" thickBot="1" x14ac:dyDescent="0.3">
      <c r="F729" s="186" t="s">
        <v>258</v>
      </c>
      <c r="G729" s="225">
        <v>362.88200000000001</v>
      </c>
      <c r="H729" s="227">
        <v>1179.3699999999999</v>
      </c>
      <c r="I729" s="226">
        <v>338.23099999999999</v>
      </c>
      <c r="J729" s="190">
        <v>1099.25</v>
      </c>
      <c r="K729" s="191">
        <f>J729-H729</f>
        <v>-80.119999999999891</v>
      </c>
      <c r="L729" s="192">
        <f t="shared" si="85"/>
        <v>-6.79345752393226E-2</v>
      </c>
    </row>
    <row r="730" spans="6:12" ht="15.75" thickBot="1" x14ac:dyDescent="0.3">
      <c r="F730" s="248" t="s">
        <v>237</v>
      </c>
      <c r="G730" s="249"/>
      <c r="H730" s="249"/>
      <c r="I730" s="249"/>
      <c r="J730" s="249"/>
      <c r="K730" s="249"/>
      <c r="L730" s="249"/>
    </row>
    <row r="731" spans="6:12" x14ac:dyDescent="0.25">
      <c r="F731" s="178" t="s">
        <v>223</v>
      </c>
      <c r="G731" s="18" t="s">
        <v>224</v>
      </c>
      <c r="H731" s="19" t="s">
        <v>225</v>
      </c>
      <c r="I731" s="18" t="s">
        <v>224</v>
      </c>
      <c r="J731" s="20" t="s">
        <v>225</v>
      </c>
      <c r="K731" s="18" t="s">
        <v>226</v>
      </c>
      <c r="L731" s="216" t="s">
        <v>227</v>
      </c>
    </row>
    <row r="732" spans="6:12" x14ac:dyDescent="0.25">
      <c r="F732" s="180" t="s">
        <v>440</v>
      </c>
      <c r="G732" s="210">
        <v>-0.19800000000000001</v>
      </c>
      <c r="H732" s="3">
        <v>-4.0599999999999996</v>
      </c>
      <c r="I732" s="210">
        <v>6.4089999999999998</v>
      </c>
      <c r="J732" s="3">
        <v>131.38</v>
      </c>
      <c r="K732" s="29">
        <f>J732-H732</f>
        <v>135.44</v>
      </c>
      <c r="L732" s="182">
        <f>K732/H732</f>
        <v>-33.35960591133005</v>
      </c>
    </row>
    <row r="733" spans="6:12" x14ac:dyDescent="0.25">
      <c r="F733" s="180" t="s">
        <v>296</v>
      </c>
      <c r="G733" s="210">
        <v>54.945</v>
      </c>
      <c r="H733" s="184">
        <v>269.23</v>
      </c>
      <c r="I733" s="213">
        <v>80.8</v>
      </c>
      <c r="J733" s="3">
        <v>395.92</v>
      </c>
      <c r="K733" s="29">
        <f t="shared" ref="K733:K740" si="86">J733-H733</f>
        <v>126.69</v>
      </c>
      <c r="L733" s="182">
        <f t="shared" ref="L733:L741" si="87">K733/H733</f>
        <v>0.47056420161200457</v>
      </c>
    </row>
    <row r="734" spans="6:12" x14ac:dyDescent="0.25">
      <c r="F734" s="180" t="s">
        <v>492</v>
      </c>
      <c r="G734" s="210">
        <v>93.372</v>
      </c>
      <c r="H734" s="184">
        <v>915.05</v>
      </c>
      <c r="I734" s="213">
        <v>101.426</v>
      </c>
      <c r="J734" s="3">
        <v>993.97</v>
      </c>
      <c r="K734" s="29">
        <f t="shared" si="86"/>
        <v>78.920000000000073</v>
      </c>
      <c r="L734" s="182">
        <f t="shared" si="87"/>
        <v>8.6246653188350453E-2</v>
      </c>
    </row>
    <row r="735" spans="6:12" x14ac:dyDescent="0.25">
      <c r="F735" s="180" t="s">
        <v>508</v>
      </c>
      <c r="G735" s="210">
        <v>48</v>
      </c>
      <c r="H735" s="184">
        <v>331.2</v>
      </c>
      <c r="I735" s="213">
        <v>58</v>
      </c>
      <c r="J735" s="3">
        <v>400.2</v>
      </c>
      <c r="K735" s="29">
        <f t="shared" si="86"/>
        <v>69</v>
      </c>
      <c r="L735" s="182">
        <f t="shared" si="87"/>
        <v>0.20833333333333334</v>
      </c>
    </row>
    <row r="736" spans="6:12" x14ac:dyDescent="0.25">
      <c r="F736" s="180" t="s">
        <v>509</v>
      </c>
      <c r="G736" s="210">
        <v>16.256</v>
      </c>
      <c r="H736" s="184">
        <v>162.56</v>
      </c>
      <c r="I736" s="213">
        <v>22.535</v>
      </c>
      <c r="J736" s="3">
        <v>225.35</v>
      </c>
      <c r="K736" s="29">
        <f t="shared" si="86"/>
        <v>62.789999999999992</v>
      </c>
      <c r="L736" s="182">
        <f t="shared" si="87"/>
        <v>0.38625738188976372</v>
      </c>
    </row>
    <row r="737" spans="6:12" x14ac:dyDescent="0.25">
      <c r="F737" s="180" t="s">
        <v>510</v>
      </c>
      <c r="G737" s="210">
        <v>-3</v>
      </c>
      <c r="H737" s="184">
        <v>-39</v>
      </c>
      <c r="I737" s="213">
        <v>1</v>
      </c>
      <c r="J737" s="3">
        <v>13</v>
      </c>
      <c r="K737" s="29">
        <f t="shared" si="86"/>
        <v>52</v>
      </c>
      <c r="L737" s="182">
        <f t="shared" si="87"/>
        <v>-1.3333333333333333</v>
      </c>
    </row>
    <row r="738" spans="6:12" x14ac:dyDescent="0.25">
      <c r="F738" s="180" t="s">
        <v>511</v>
      </c>
      <c r="G738" s="224">
        <v>6</v>
      </c>
      <c r="H738" s="3">
        <v>71.400000000000006</v>
      </c>
      <c r="I738" s="210">
        <v>9</v>
      </c>
      <c r="J738" s="3">
        <v>107.1</v>
      </c>
      <c r="K738" s="29">
        <f t="shared" si="86"/>
        <v>35.699999999999989</v>
      </c>
      <c r="L738" s="182">
        <f t="shared" si="87"/>
        <v>0.49999999999999978</v>
      </c>
    </row>
    <row r="739" spans="6:12" x14ac:dyDescent="0.25">
      <c r="F739" s="180" t="s">
        <v>489</v>
      </c>
      <c r="G739" s="210">
        <v>25.63</v>
      </c>
      <c r="H739" s="184">
        <v>120.46</v>
      </c>
      <c r="I739" s="213">
        <v>31.68</v>
      </c>
      <c r="J739" s="3">
        <v>148.9</v>
      </c>
      <c r="K739" s="29">
        <f t="shared" si="86"/>
        <v>28.440000000000012</v>
      </c>
      <c r="L739" s="182">
        <f t="shared" si="87"/>
        <v>0.23609496928440987</v>
      </c>
    </row>
    <row r="740" spans="6:12" x14ac:dyDescent="0.25">
      <c r="F740" s="180" t="s">
        <v>267</v>
      </c>
      <c r="G740" s="210">
        <v>-8</v>
      </c>
      <c r="H740" s="184">
        <v>-28</v>
      </c>
      <c r="I740" s="213">
        <v>0</v>
      </c>
      <c r="J740" s="3">
        <v>0</v>
      </c>
      <c r="K740" s="29">
        <f t="shared" si="86"/>
        <v>28</v>
      </c>
      <c r="L740" s="182">
        <f t="shared" si="87"/>
        <v>-1</v>
      </c>
    </row>
    <row r="741" spans="6:12" ht="15.75" thickBot="1" x14ac:dyDescent="0.3">
      <c r="F741" s="186" t="s">
        <v>512</v>
      </c>
      <c r="G741" s="225">
        <v>-1</v>
      </c>
      <c r="H741" s="227">
        <v>-11</v>
      </c>
      <c r="I741" s="226">
        <v>1</v>
      </c>
      <c r="J741" s="190">
        <v>11</v>
      </c>
      <c r="K741" s="191">
        <f>J741-H741</f>
        <v>22</v>
      </c>
      <c r="L741" s="192">
        <f t="shared" si="87"/>
        <v>-2</v>
      </c>
    </row>
    <row r="742" spans="6:12" ht="15.75" thickBot="1" x14ac:dyDescent="0.3">
      <c r="F742" s="248" t="s">
        <v>246</v>
      </c>
      <c r="G742" s="249"/>
      <c r="H742" s="249"/>
      <c r="I742" s="249"/>
      <c r="J742" s="249"/>
      <c r="K742" s="249"/>
      <c r="L742" s="250"/>
    </row>
    <row r="743" spans="6:12" x14ac:dyDescent="0.25">
      <c r="F743" s="178" t="s">
        <v>223</v>
      </c>
      <c r="G743" s="19" t="s">
        <v>544</v>
      </c>
      <c r="H743" s="18" t="s">
        <v>545</v>
      </c>
      <c r="I743" s="18" t="s">
        <v>255</v>
      </c>
      <c r="J743" s="18" t="s">
        <v>256</v>
      </c>
      <c r="K743" s="18"/>
      <c r="L743" s="179"/>
    </row>
    <row r="744" spans="6:12" x14ac:dyDescent="0.25">
      <c r="F744" s="180" t="s">
        <v>383</v>
      </c>
      <c r="G744" s="181">
        <v>47.32</v>
      </c>
      <c r="H744" s="3">
        <v>258.02999999999997</v>
      </c>
      <c r="I744" s="176">
        <v>1106.5</v>
      </c>
      <c r="J744" s="195">
        <f>H744/I744</f>
        <v>0.23319475824672389</v>
      </c>
      <c r="K744" s="197"/>
      <c r="L744" s="182"/>
    </row>
    <row r="745" spans="6:12" x14ac:dyDescent="0.25">
      <c r="F745" s="180" t="s">
        <v>302</v>
      </c>
      <c r="G745" s="181">
        <v>60.82</v>
      </c>
      <c r="H745" s="24">
        <v>208.59</v>
      </c>
      <c r="I745" s="176">
        <v>2670.02</v>
      </c>
      <c r="J745" s="195">
        <f t="shared" ref="J745:J752" si="88">H745/I745</f>
        <v>7.8123010314529479E-2</v>
      </c>
      <c r="K745" s="197"/>
      <c r="L745" s="182"/>
    </row>
    <row r="746" spans="6:12" x14ac:dyDescent="0.25">
      <c r="F746" s="180" t="s">
        <v>274</v>
      </c>
      <c r="G746" s="181">
        <v>13.411999999999999</v>
      </c>
      <c r="H746" s="24">
        <v>156.6</v>
      </c>
      <c r="I746" s="176">
        <v>1365.15</v>
      </c>
      <c r="J746" s="195">
        <f t="shared" si="88"/>
        <v>0.11471266893747939</v>
      </c>
      <c r="K746" s="197"/>
      <c r="L746" s="182"/>
    </row>
    <row r="747" spans="6:12" x14ac:dyDescent="0.25">
      <c r="F747" s="180" t="s">
        <v>303</v>
      </c>
      <c r="G747" s="181">
        <v>29.870999999999999</v>
      </c>
      <c r="H747" s="24">
        <v>134.74</v>
      </c>
      <c r="I747" s="176">
        <v>530.38</v>
      </c>
      <c r="J747" s="195">
        <f t="shared" si="88"/>
        <v>0.25404427014593312</v>
      </c>
      <c r="K747" s="197"/>
      <c r="L747" s="182"/>
    </row>
    <row r="748" spans="6:12" x14ac:dyDescent="0.25">
      <c r="F748" s="180" t="s">
        <v>494</v>
      </c>
      <c r="G748" s="181">
        <v>8.3000000000000007</v>
      </c>
      <c r="H748" s="24">
        <v>121.21000000000001</v>
      </c>
      <c r="I748" s="176">
        <v>881.34</v>
      </c>
      <c r="J748" s="195">
        <f t="shared" si="88"/>
        <v>0.13752921687430503</v>
      </c>
      <c r="K748" s="197"/>
      <c r="L748" s="182"/>
    </row>
    <row r="749" spans="6:12" x14ac:dyDescent="0.25">
      <c r="F749" s="180" t="s">
        <v>495</v>
      </c>
      <c r="G749" s="181">
        <v>15.354000000000001</v>
      </c>
      <c r="H749" s="184">
        <v>120.19999999999999</v>
      </c>
      <c r="I749" s="176">
        <v>117.98</v>
      </c>
      <c r="J749" s="195">
        <f t="shared" si="88"/>
        <v>1.0188167486014577</v>
      </c>
      <c r="K749" s="197"/>
      <c r="L749" s="182"/>
    </row>
    <row r="750" spans="6:12" x14ac:dyDescent="0.25">
      <c r="F750" s="180" t="s">
        <v>272</v>
      </c>
      <c r="G750" s="185">
        <v>6.3840000000000003</v>
      </c>
      <c r="H750" s="3">
        <v>76.949999999999989</v>
      </c>
      <c r="I750" s="176">
        <v>1735.55</v>
      </c>
      <c r="J750" s="195">
        <f t="shared" si="88"/>
        <v>4.4337529889660332E-2</v>
      </c>
      <c r="K750" s="197"/>
      <c r="L750" s="182"/>
    </row>
    <row r="751" spans="6:12" x14ac:dyDescent="0.25">
      <c r="F751" s="180" t="s">
        <v>493</v>
      </c>
      <c r="G751" s="181">
        <v>3.5640000000000001</v>
      </c>
      <c r="H751" s="24">
        <v>73.260000000000005</v>
      </c>
      <c r="I751" s="176">
        <v>41.92</v>
      </c>
      <c r="J751" s="195">
        <f t="shared" si="88"/>
        <v>1.7476145038167938</v>
      </c>
      <c r="K751" s="197"/>
      <c r="L751" s="182"/>
    </row>
    <row r="752" spans="6:12" x14ac:dyDescent="0.25">
      <c r="F752" s="180" t="s">
        <v>575</v>
      </c>
      <c r="G752" s="181">
        <v>27.591000000000001</v>
      </c>
      <c r="H752" s="24">
        <v>72.66</v>
      </c>
      <c r="I752" s="176">
        <v>1970.21</v>
      </c>
      <c r="J752" s="195">
        <f t="shared" si="88"/>
        <v>3.6879317433167018E-2</v>
      </c>
      <c r="K752" s="197"/>
      <c r="L752" s="182"/>
    </row>
    <row r="753" spans="6:12" ht="15.75" thickBot="1" x14ac:dyDescent="0.3">
      <c r="F753" s="186" t="s">
        <v>496</v>
      </c>
      <c r="G753" s="187">
        <v>11.23</v>
      </c>
      <c r="H753" s="188">
        <v>61.32</v>
      </c>
      <c r="I753" s="207">
        <v>617.47</v>
      </c>
      <c r="J753" s="196">
        <f>H753/I753</f>
        <v>9.9308468427615912E-2</v>
      </c>
      <c r="K753" s="198"/>
      <c r="L753" s="192"/>
    </row>
    <row r="760" spans="6:12" ht="15.75" thickBot="1" x14ac:dyDescent="0.3"/>
    <row r="761" spans="6:12" ht="15.75" thickBot="1" x14ac:dyDescent="0.3">
      <c r="F761" s="248" t="s">
        <v>222</v>
      </c>
      <c r="G761" s="249"/>
      <c r="H761" s="249"/>
      <c r="I761" s="249"/>
      <c r="J761" s="249"/>
      <c r="K761" s="249"/>
      <c r="L761" s="249"/>
    </row>
    <row r="762" spans="6:12" x14ac:dyDescent="0.25">
      <c r="F762" s="178" t="s">
        <v>223</v>
      </c>
      <c r="G762" s="18" t="s">
        <v>224</v>
      </c>
      <c r="H762" s="19" t="s">
        <v>225</v>
      </c>
      <c r="I762" s="18" t="s">
        <v>224</v>
      </c>
      <c r="J762" s="20" t="s">
        <v>225</v>
      </c>
      <c r="K762" s="18" t="s">
        <v>226</v>
      </c>
      <c r="L762" s="216" t="s">
        <v>227</v>
      </c>
    </row>
    <row r="763" spans="6:12" x14ac:dyDescent="0.25">
      <c r="F763" s="180" t="s">
        <v>286</v>
      </c>
      <c r="G763" s="210">
        <v>103.47799999999999</v>
      </c>
      <c r="H763" s="3">
        <v>3259.56</v>
      </c>
      <c r="I763" s="210">
        <v>41.558</v>
      </c>
      <c r="J763" s="3">
        <v>1309.08</v>
      </c>
      <c r="K763" s="29">
        <f>J763-H763</f>
        <v>-1950.48</v>
      </c>
      <c r="L763" s="182">
        <f>K763/H763</f>
        <v>-0.59838751242498989</v>
      </c>
    </row>
    <row r="764" spans="6:12" x14ac:dyDescent="0.25">
      <c r="F764" s="180" t="s">
        <v>289</v>
      </c>
      <c r="G764" s="210">
        <v>97.17</v>
      </c>
      <c r="H764" s="184">
        <v>3391.23</v>
      </c>
      <c r="I764" s="213">
        <v>72.3</v>
      </c>
      <c r="J764" s="3">
        <v>2523.27</v>
      </c>
      <c r="K764" s="29">
        <f t="shared" ref="K764:K771" si="89">J764-H764</f>
        <v>-867.96</v>
      </c>
      <c r="L764" s="182">
        <f t="shared" ref="L764:L772" si="90">K764/H764</f>
        <v>-0.25594253412478657</v>
      </c>
    </row>
    <row r="765" spans="6:12" x14ac:dyDescent="0.25">
      <c r="F765" s="180" t="s">
        <v>332</v>
      </c>
      <c r="G765" s="210">
        <v>186.09200000000001</v>
      </c>
      <c r="H765" s="184">
        <v>3407.14</v>
      </c>
      <c r="I765" s="213">
        <v>143.012</v>
      </c>
      <c r="J765" s="3">
        <v>2618.39</v>
      </c>
      <c r="K765" s="29">
        <f t="shared" si="89"/>
        <v>-788.75</v>
      </c>
      <c r="L765" s="182">
        <f t="shared" si="90"/>
        <v>-0.23149914591123347</v>
      </c>
    </row>
    <row r="766" spans="6:12" x14ac:dyDescent="0.25">
      <c r="F766" s="180" t="s">
        <v>517</v>
      </c>
      <c r="G766" s="210">
        <v>122.48399999999999</v>
      </c>
      <c r="H766" s="184">
        <v>2073.9</v>
      </c>
      <c r="I766" s="213">
        <v>92.4</v>
      </c>
      <c r="J766" s="3">
        <v>1564.52</v>
      </c>
      <c r="K766" s="29">
        <f t="shared" si="89"/>
        <v>-509.38000000000011</v>
      </c>
      <c r="L766" s="182">
        <f t="shared" si="90"/>
        <v>-0.24561454264911523</v>
      </c>
    </row>
    <row r="767" spans="6:12" x14ac:dyDescent="0.25">
      <c r="F767" s="180" t="s">
        <v>398</v>
      </c>
      <c r="G767" s="210">
        <v>47.082999999999998</v>
      </c>
      <c r="H767" s="184">
        <v>635.63</v>
      </c>
      <c r="I767" s="213">
        <v>15.75</v>
      </c>
      <c r="J767" s="3">
        <v>212.63</v>
      </c>
      <c r="K767" s="29">
        <f t="shared" si="89"/>
        <v>-423</v>
      </c>
      <c r="L767" s="182">
        <f t="shared" si="90"/>
        <v>-0.66548149080439878</v>
      </c>
    </row>
    <row r="768" spans="6:12" x14ac:dyDescent="0.25">
      <c r="F768" s="180" t="s">
        <v>518</v>
      </c>
      <c r="G768" s="210">
        <v>30</v>
      </c>
      <c r="H768" s="184">
        <v>745.92</v>
      </c>
      <c r="I768" s="213">
        <v>15</v>
      </c>
      <c r="J768" s="3">
        <v>372.96</v>
      </c>
      <c r="K768" s="29">
        <f t="shared" si="89"/>
        <v>-372.96</v>
      </c>
      <c r="L768" s="182">
        <f t="shared" si="90"/>
        <v>-0.5</v>
      </c>
    </row>
    <row r="769" spans="6:12" x14ac:dyDescent="0.25">
      <c r="F769" s="180" t="s">
        <v>282</v>
      </c>
      <c r="G769" s="224">
        <v>13.231999999999999</v>
      </c>
      <c r="H769" s="3">
        <v>358.06</v>
      </c>
      <c r="I769" s="210">
        <v>0.56200000000000006</v>
      </c>
      <c r="J769" s="3">
        <v>15.21</v>
      </c>
      <c r="K769" s="29">
        <f t="shared" si="89"/>
        <v>-342.85</v>
      </c>
      <c r="L769" s="182">
        <f t="shared" si="90"/>
        <v>-0.95752108585153328</v>
      </c>
    </row>
    <row r="770" spans="6:12" x14ac:dyDescent="0.25">
      <c r="F770" s="180" t="s">
        <v>400</v>
      </c>
      <c r="G770" s="210">
        <v>154.52799999999999</v>
      </c>
      <c r="H770" s="184">
        <v>1435.57</v>
      </c>
      <c r="I770" s="213">
        <v>118.82</v>
      </c>
      <c r="J770" s="3">
        <v>1103.8399999999999</v>
      </c>
      <c r="K770" s="29">
        <f t="shared" si="89"/>
        <v>-331.73</v>
      </c>
      <c r="L770" s="182">
        <f t="shared" si="90"/>
        <v>-0.23107894425210895</v>
      </c>
    </row>
    <row r="771" spans="6:12" x14ac:dyDescent="0.25">
      <c r="F771" s="180" t="s">
        <v>519</v>
      </c>
      <c r="G771" s="210">
        <v>40.932000000000002</v>
      </c>
      <c r="H771" s="184">
        <v>530.07000000000005</v>
      </c>
      <c r="I771" s="213">
        <v>18.838000000000001</v>
      </c>
      <c r="J771" s="3">
        <v>243.95</v>
      </c>
      <c r="K771" s="29">
        <f t="shared" si="89"/>
        <v>-286.12000000000006</v>
      </c>
      <c r="L771" s="182">
        <f t="shared" si="90"/>
        <v>-0.53977776520082255</v>
      </c>
    </row>
    <row r="772" spans="6:12" ht="15.75" thickBot="1" x14ac:dyDescent="0.3">
      <c r="F772" s="186" t="s">
        <v>287</v>
      </c>
      <c r="G772" s="225">
        <v>35.799999999999997</v>
      </c>
      <c r="H772" s="227">
        <v>851.32</v>
      </c>
      <c r="I772" s="226">
        <v>23.85</v>
      </c>
      <c r="J772" s="190">
        <v>567.15</v>
      </c>
      <c r="K772" s="191">
        <f>J772-H772</f>
        <v>-284.17000000000007</v>
      </c>
      <c r="L772" s="192">
        <f t="shared" si="90"/>
        <v>-0.33379927641779833</v>
      </c>
    </row>
    <row r="773" spans="6:12" ht="15.75" thickBot="1" x14ac:dyDescent="0.3">
      <c r="F773" s="248" t="s">
        <v>237</v>
      </c>
      <c r="G773" s="249"/>
      <c r="H773" s="249"/>
      <c r="I773" s="249"/>
      <c r="J773" s="249"/>
      <c r="K773" s="249"/>
      <c r="L773" s="249"/>
    </row>
    <row r="774" spans="6:12" x14ac:dyDescent="0.25">
      <c r="F774" s="178" t="s">
        <v>223</v>
      </c>
      <c r="G774" s="18" t="s">
        <v>224</v>
      </c>
      <c r="H774" s="19" t="s">
        <v>225</v>
      </c>
      <c r="I774" s="18" t="s">
        <v>224</v>
      </c>
      <c r="J774" s="20" t="s">
        <v>225</v>
      </c>
      <c r="K774" s="18" t="s">
        <v>226</v>
      </c>
      <c r="L774" s="216" t="s">
        <v>227</v>
      </c>
    </row>
    <row r="775" spans="6:12" x14ac:dyDescent="0.25">
      <c r="F775" s="180" t="s">
        <v>389</v>
      </c>
      <c r="G775" s="210">
        <v>12.593999999999999</v>
      </c>
      <c r="H775" s="3">
        <v>527.69000000000005</v>
      </c>
      <c r="I775" s="210">
        <v>44.408000000000001</v>
      </c>
      <c r="J775" s="3">
        <v>1860.7</v>
      </c>
      <c r="K775" s="29">
        <f>J775-H775</f>
        <v>1333.01</v>
      </c>
      <c r="L775" s="182">
        <f>K775/H775</f>
        <v>2.5261232920843675</v>
      </c>
    </row>
    <row r="776" spans="6:12" x14ac:dyDescent="0.25">
      <c r="F776" s="180" t="s">
        <v>520</v>
      </c>
      <c r="G776" s="210">
        <v>-17.613</v>
      </c>
      <c r="H776" s="184">
        <v>-443.75</v>
      </c>
      <c r="I776" s="213">
        <v>12.618</v>
      </c>
      <c r="J776" s="3">
        <v>317.89999999999998</v>
      </c>
      <c r="K776" s="29">
        <f t="shared" ref="K776:K783" si="91">J776-H776</f>
        <v>761.65</v>
      </c>
      <c r="L776" s="182">
        <f t="shared" ref="L776:L784" si="92">K776/H776</f>
        <v>-1.716394366197183</v>
      </c>
    </row>
    <row r="777" spans="6:12" x14ac:dyDescent="0.25">
      <c r="F777" s="180" t="s">
        <v>456</v>
      </c>
      <c r="G777" s="210">
        <v>-10.67</v>
      </c>
      <c r="H777" s="184">
        <v>-214.4</v>
      </c>
      <c r="I777" s="213">
        <v>6.7220000000000004</v>
      </c>
      <c r="J777" s="3">
        <v>135.07</v>
      </c>
      <c r="K777" s="29">
        <f t="shared" si="91"/>
        <v>349.47</v>
      </c>
      <c r="L777" s="182">
        <f t="shared" si="92"/>
        <v>-1.6299906716417911</v>
      </c>
    </row>
    <row r="778" spans="6:12" x14ac:dyDescent="0.25">
      <c r="F778" s="180" t="s">
        <v>521</v>
      </c>
      <c r="G778" s="210">
        <v>5.54</v>
      </c>
      <c r="H778" s="184">
        <v>92.43</v>
      </c>
      <c r="I778" s="213">
        <v>21.594000000000001</v>
      </c>
      <c r="J778" s="3">
        <v>360.28</v>
      </c>
      <c r="K778" s="29">
        <f t="shared" si="91"/>
        <v>267.84999999999997</v>
      </c>
      <c r="L778" s="182">
        <f t="shared" si="92"/>
        <v>2.8978686573623276</v>
      </c>
    </row>
    <row r="779" spans="6:12" x14ac:dyDescent="0.25">
      <c r="F779" s="180" t="s">
        <v>452</v>
      </c>
      <c r="G779" s="210">
        <v>5.1680000000000001</v>
      </c>
      <c r="H779" s="184">
        <v>317.83999999999997</v>
      </c>
      <c r="I779" s="213">
        <v>9.1630000000000003</v>
      </c>
      <c r="J779" s="3">
        <v>563.54</v>
      </c>
      <c r="K779" s="29">
        <f t="shared" si="91"/>
        <v>245.7</v>
      </c>
      <c r="L779" s="182">
        <f t="shared" si="92"/>
        <v>0.77303045557513217</v>
      </c>
    </row>
    <row r="780" spans="6:12" x14ac:dyDescent="0.25">
      <c r="F780" s="180" t="s">
        <v>393</v>
      </c>
      <c r="G780" s="210">
        <v>8.08</v>
      </c>
      <c r="H780" s="184">
        <v>383.8</v>
      </c>
      <c r="I780" s="213">
        <v>12.956</v>
      </c>
      <c r="J780" s="3">
        <v>615.41</v>
      </c>
      <c r="K780" s="29">
        <f t="shared" si="91"/>
        <v>231.60999999999996</v>
      </c>
      <c r="L780" s="182">
        <f t="shared" si="92"/>
        <v>0.60346534653465334</v>
      </c>
    </row>
    <row r="781" spans="6:12" x14ac:dyDescent="0.25">
      <c r="F781" s="180" t="s">
        <v>522</v>
      </c>
      <c r="G781" s="224">
        <v>-8.9329999999999998</v>
      </c>
      <c r="H781" s="3">
        <v>-140.72999999999999</v>
      </c>
      <c r="I781" s="210">
        <v>1.516</v>
      </c>
      <c r="J781" s="3">
        <v>23.88</v>
      </c>
      <c r="K781" s="29">
        <f t="shared" si="91"/>
        <v>164.60999999999999</v>
      </c>
      <c r="L781" s="182">
        <f t="shared" si="92"/>
        <v>-1.1696866339799616</v>
      </c>
    </row>
    <row r="782" spans="6:12" x14ac:dyDescent="0.25">
      <c r="F782" s="180" t="s">
        <v>390</v>
      </c>
      <c r="G782" s="210">
        <v>-4.3840000000000003</v>
      </c>
      <c r="H782" s="184">
        <v>-138.96</v>
      </c>
      <c r="I782" s="213">
        <v>0</v>
      </c>
      <c r="J782" s="3">
        <v>0</v>
      </c>
      <c r="K782" s="29">
        <f t="shared" si="91"/>
        <v>138.96</v>
      </c>
      <c r="L782" s="182">
        <f t="shared" si="92"/>
        <v>-1</v>
      </c>
    </row>
    <row r="783" spans="6:12" x14ac:dyDescent="0.25">
      <c r="F783" s="180" t="s">
        <v>523</v>
      </c>
      <c r="G783" s="210">
        <v>-6.484</v>
      </c>
      <c r="H783" s="184">
        <v>-114.29</v>
      </c>
      <c r="I783" s="213">
        <v>0</v>
      </c>
      <c r="J783" s="3">
        <v>0</v>
      </c>
      <c r="K783" s="29">
        <f t="shared" si="91"/>
        <v>114.29</v>
      </c>
      <c r="L783" s="182">
        <f t="shared" si="92"/>
        <v>-1</v>
      </c>
    </row>
    <row r="784" spans="6:12" ht="15.75" thickBot="1" x14ac:dyDescent="0.3">
      <c r="F784" s="186" t="s">
        <v>395</v>
      </c>
      <c r="G784" s="225">
        <v>4.05</v>
      </c>
      <c r="H784" s="227">
        <v>135.68</v>
      </c>
      <c r="I784" s="226">
        <v>7.13</v>
      </c>
      <c r="J784" s="190">
        <v>238.86</v>
      </c>
      <c r="K784" s="191">
        <f>J784-H784</f>
        <v>103.18</v>
      </c>
      <c r="L784" s="192">
        <f t="shared" si="92"/>
        <v>0.76046580188679247</v>
      </c>
    </row>
    <row r="785" spans="6:12" ht="15.75" thickBot="1" x14ac:dyDescent="0.3">
      <c r="F785" s="248" t="s">
        <v>246</v>
      </c>
      <c r="G785" s="249"/>
      <c r="H785" s="249"/>
      <c r="I785" s="249"/>
      <c r="J785" s="249"/>
      <c r="K785" s="249"/>
      <c r="L785" s="250"/>
    </row>
    <row r="786" spans="6:12" x14ac:dyDescent="0.25">
      <c r="F786" s="178" t="s">
        <v>223</v>
      </c>
      <c r="G786" s="19" t="s">
        <v>544</v>
      </c>
      <c r="H786" s="18" t="s">
        <v>545</v>
      </c>
      <c r="I786" s="18" t="s">
        <v>255</v>
      </c>
      <c r="J786" s="18" t="s">
        <v>256</v>
      </c>
      <c r="K786" s="18"/>
      <c r="L786" s="179"/>
    </row>
    <row r="787" spans="6:12" x14ac:dyDescent="0.25">
      <c r="F787" s="180" t="s">
        <v>498</v>
      </c>
      <c r="G787" s="181">
        <v>11.327999999999999</v>
      </c>
      <c r="H787" s="3">
        <v>285.39999999999998</v>
      </c>
      <c r="I787" s="176">
        <v>1070.9100000000001</v>
      </c>
      <c r="J787" s="195">
        <f>H787/I787</f>
        <v>0.26650232045643418</v>
      </c>
      <c r="K787" s="29"/>
      <c r="L787" s="182"/>
    </row>
    <row r="788" spans="6:12" x14ac:dyDescent="0.25">
      <c r="F788" s="180" t="s">
        <v>499</v>
      </c>
      <c r="G788" s="181">
        <v>2.2280000000000002</v>
      </c>
      <c r="H788" s="24">
        <v>85.14</v>
      </c>
      <c r="I788" s="176">
        <v>13.8</v>
      </c>
      <c r="J788" s="195">
        <f t="shared" ref="J788:J795" si="93">H788/I788</f>
        <v>6.1695652173913045</v>
      </c>
      <c r="K788" s="29"/>
      <c r="L788" s="182"/>
    </row>
    <row r="789" spans="6:12" x14ac:dyDescent="0.25">
      <c r="F789" s="180" t="s">
        <v>321</v>
      </c>
      <c r="G789" s="181">
        <v>4.12</v>
      </c>
      <c r="H789" s="24">
        <v>72.91</v>
      </c>
      <c r="I789" s="176">
        <v>1246.27</v>
      </c>
      <c r="J789" s="195">
        <f t="shared" si="93"/>
        <v>5.8502571673874841E-2</v>
      </c>
      <c r="K789" s="29"/>
      <c r="L789" s="182"/>
    </row>
    <row r="790" spans="6:12" x14ac:dyDescent="0.25">
      <c r="F790" s="180" t="s">
        <v>500</v>
      </c>
      <c r="G790" s="181">
        <v>1.37</v>
      </c>
      <c r="H790" s="24">
        <v>49.96</v>
      </c>
      <c r="I790" s="176">
        <v>53.46</v>
      </c>
      <c r="J790" s="195">
        <f t="shared" si="93"/>
        <v>0.93453049008604561</v>
      </c>
      <c r="K790" s="29"/>
      <c r="L790" s="182"/>
    </row>
    <row r="791" spans="6:12" x14ac:dyDescent="0.25">
      <c r="F791" s="180" t="s">
        <v>318</v>
      </c>
      <c r="G791" s="181">
        <v>1.458</v>
      </c>
      <c r="H791" s="24">
        <v>45.93</v>
      </c>
      <c r="I791" s="176">
        <v>499.92</v>
      </c>
      <c r="J791" s="195">
        <f t="shared" si="93"/>
        <v>9.1874699951992309E-2</v>
      </c>
      <c r="K791" s="29"/>
      <c r="L791" s="182"/>
    </row>
    <row r="792" spans="6:12" x14ac:dyDescent="0.25">
      <c r="F792" s="180" t="s">
        <v>501</v>
      </c>
      <c r="G792" s="181">
        <v>0.67</v>
      </c>
      <c r="H792" s="184">
        <v>41.2</v>
      </c>
      <c r="I792" s="176">
        <v>184.3</v>
      </c>
      <c r="J792" s="195">
        <f t="shared" si="93"/>
        <v>0.22354856212696692</v>
      </c>
      <c r="K792" s="29"/>
      <c r="L792" s="182"/>
    </row>
    <row r="793" spans="6:12" x14ac:dyDescent="0.25">
      <c r="F793" s="180" t="s">
        <v>502</v>
      </c>
      <c r="G793" s="185">
        <v>1.98</v>
      </c>
      <c r="H793" s="3">
        <v>38.21</v>
      </c>
      <c r="I793" s="176">
        <v>0</v>
      </c>
      <c r="J793" s="195">
        <f>IFERROR(H793/I793,0)</f>
        <v>0</v>
      </c>
      <c r="K793" s="29"/>
      <c r="L793" s="182"/>
    </row>
    <row r="794" spans="6:12" x14ac:dyDescent="0.25">
      <c r="F794" s="180" t="s">
        <v>503</v>
      </c>
      <c r="G794" s="181">
        <v>1.508</v>
      </c>
      <c r="H794" s="24">
        <v>33.78</v>
      </c>
      <c r="I794" s="176">
        <v>0</v>
      </c>
      <c r="J794" s="195">
        <f>IFERROR(H794/I794,0)</f>
        <v>0</v>
      </c>
      <c r="K794" s="29"/>
      <c r="L794" s="182"/>
    </row>
    <row r="795" spans="6:12" x14ac:dyDescent="0.25">
      <c r="F795" s="180" t="s">
        <v>504</v>
      </c>
      <c r="G795" s="181">
        <v>3.69</v>
      </c>
      <c r="H795" s="24">
        <v>27.01</v>
      </c>
      <c r="I795" s="176">
        <v>2751.13</v>
      </c>
      <c r="J795" s="195">
        <f t="shared" si="93"/>
        <v>9.8177839651343267E-3</v>
      </c>
      <c r="K795" s="29"/>
      <c r="L795" s="182"/>
    </row>
    <row r="796" spans="6:12" ht="15.75" thickBot="1" x14ac:dyDescent="0.3">
      <c r="F796" s="186" t="s">
        <v>505</v>
      </c>
      <c r="G796" s="187">
        <v>1.07</v>
      </c>
      <c r="H796" s="188">
        <v>24.5</v>
      </c>
      <c r="I796" s="207">
        <v>64.84</v>
      </c>
      <c r="J796" s="196">
        <f>H796/I796</f>
        <v>0.37785317705120292</v>
      </c>
      <c r="K796" s="191"/>
      <c r="L796" s="192"/>
    </row>
    <row r="797" spans="6:12" x14ac:dyDescent="0.25">
      <c r="F797" s="67"/>
      <c r="G797" s="181"/>
      <c r="H797" s="24"/>
      <c r="I797" s="183"/>
      <c r="J797" s="3"/>
      <c r="K797" s="29"/>
      <c r="L797" s="12"/>
    </row>
    <row r="798" spans="6:12" x14ac:dyDescent="0.25">
      <c r="F798" s="67"/>
      <c r="G798" s="181"/>
      <c r="H798" s="184"/>
      <c r="I798" s="183"/>
      <c r="J798" s="3"/>
      <c r="K798" s="29"/>
      <c r="L798" s="12"/>
    </row>
    <row r="799" spans="6:12" x14ac:dyDescent="0.25">
      <c r="F799" s="67"/>
      <c r="G799" s="185"/>
      <c r="H799" s="3"/>
      <c r="I799" s="181"/>
      <c r="J799" s="3"/>
      <c r="K799" s="29"/>
      <c r="L799" s="12"/>
    </row>
    <row r="800" spans="6:12" ht="15.75" thickBot="1" x14ac:dyDescent="0.3">
      <c r="F800" s="67"/>
      <c r="G800" s="181"/>
      <c r="H800" s="24"/>
      <c r="I800" s="183"/>
      <c r="J800" s="3"/>
      <c r="K800" s="29"/>
      <c r="L800" s="12"/>
    </row>
    <row r="801" spans="6:12" ht="15.75" thickBot="1" x14ac:dyDescent="0.3">
      <c r="F801" s="248" t="s">
        <v>222</v>
      </c>
      <c r="G801" s="249"/>
      <c r="H801" s="249"/>
      <c r="I801" s="249"/>
      <c r="J801" s="249"/>
      <c r="K801" s="249"/>
      <c r="L801" s="250"/>
    </row>
    <row r="802" spans="6:12" x14ac:dyDescent="0.25">
      <c r="F802" s="178" t="s">
        <v>223</v>
      </c>
      <c r="G802" s="18" t="s">
        <v>224</v>
      </c>
      <c r="H802" s="19" t="s">
        <v>225</v>
      </c>
      <c r="I802" s="18" t="s">
        <v>224</v>
      </c>
      <c r="J802" s="20" t="s">
        <v>225</v>
      </c>
      <c r="K802" s="18" t="s">
        <v>226</v>
      </c>
      <c r="L802" s="18" t="s">
        <v>227</v>
      </c>
    </row>
    <row r="803" spans="6:12" x14ac:dyDescent="0.25">
      <c r="F803" s="180" t="s">
        <v>336</v>
      </c>
      <c r="G803" s="210">
        <v>59.334000000000003</v>
      </c>
      <c r="H803" s="3">
        <v>1931.32</v>
      </c>
      <c r="I803" s="210">
        <v>16.481999999999999</v>
      </c>
      <c r="J803" s="3">
        <v>536.49</v>
      </c>
      <c r="K803" s="29">
        <f>J803-H803</f>
        <v>-1394.83</v>
      </c>
      <c r="L803" s="12">
        <f>K803/H803</f>
        <v>-0.72221589379284634</v>
      </c>
    </row>
    <row r="804" spans="6:12" x14ac:dyDescent="0.25">
      <c r="F804" s="180" t="s">
        <v>345</v>
      </c>
      <c r="G804" s="210">
        <v>41.822000000000003</v>
      </c>
      <c r="H804" s="184">
        <v>934.18</v>
      </c>
      <c r="I804" s="213">
        <v>1.57</v>
      </c>
      <c r="J804" s="3">
        <v>35.07</v>
      </c>
      <c r="K804" s="29">
        <f t="shared" ref="K804:K811" si="94">J804-H804</f>
        <v>-899.1099999999999</v>
      </c>
      <c r="L804" s="12">
        <f t="shared" ref="L804:L812" si="95">K804/H804</f>
        <v>-0.96245905500010698</v>
      </c>
    </row>
    <row r="805" spans="6:12" x14ac:dyDescent="0.25">
      <c r="F805" s="180" t="s">
        <v>335</v>
      </c>
      <c r="G805" s="210">
        <v>82</v>
      </c>
      <c r="H805" s="184">
        <v>336.45</v>
      </c>
      <c r="I805" s="213">
        <v>40</v>
      </c>
      <c r="J805" s="3">
        <v>164.12</v>
      </c>
      <c r="K805" s="29">
        <f t="shared" si="94"/>
        <v>-172.32999999999998</v>
      </c>
      <c r="L805" s="12">
        <f t="shared" si="95"/>
        <v>-0.5122009213850498</v>
      </c>
    </row>
    <row r="806" spans="6:12" x14ac:dyDescent="0.25">
      <c r="F806" s="180" t="s">
        <v>410</v>
      </c>
      <c r="G806" s="210">
        <v>5</v>
      </c>
      <c r="H806" s="184">
        <v>146.6</v>
      </c>
      <c r="I806" s="213">
        <v>0</v>
      </c>
      <c r="J806" s="3">
        <v>0</v>
      </c>
      <c r="K806" s="29">
        <f t="shared" si="94"/>
        <v>-146.6</v>
      </c>
      <c r="L806" s="12">
        <f t="shared" si="95"/>
        <v>-1</v>
      </c>
    </row>
    <row r="807" spans="6:12" x14ac:dyDescent="0.25">
      <c r="F807" s="180" t="s">
        <v>352</v>
      </c>
      <c r="G807" s="210">
        <v>87</v>
      </c>
      <c r="H807" s="184">
        <v>255.08</v>
      </c>
      <c r="I807" s="213">
        <v>56</v>
      </c>
      <c r="J807" s="3">
        <v>164.19</v>
      </c>
      <c r="K807" s="29">
        <f t="shared" si="94"/>
        <v>-90.890000000000015</v>
      </c>
      <c r="L807" s="12">
        <f t="shared" si="95"/>
        <v>-0.35631958601223152</v>
      </c>
    </row>
    <row r="808" spans="6:12" x14ac:dyDescent="0.25">
      <c r="F808" s="180" t="s">
        <v>471</v>
      </c>
      <c r="G808" s="210">
        <v>3.3639999999999999</v>
      </c>
      <c r="H808" s="184">
        <v>71.790000000000006</v>
      </c>
      <c r="I808" s="213">
        <v>0.2</v>
      </c>
      <c r="J808" s="3">
        <v>4.2699999999999996</v>
      </c>
      <c r="K808" s="29">
        <f t="shared" si="94"/>
        <v>-67.52000000000001</v>
      </c>
      <c r="L808" s="12">
        <f t="shared" si="95"/>
        <v>-0.94052096392255191</v>
      </c>
    </row>
    <row r="809" spans="6:12" x14ac:dyDescent="0.25">
      <c r="F809" s="180" t="s">
        <v>524</v>
      </c>
      <c r="G809" s="224">
        <v>1.716</v>
      </c>
      <c r="H809" s="3">
        <v>66.17</v>
      </c>
      <c r="I809" s="210">
        <v>0</v>
      </c>
      <c r="J809" s="3">
        <v>0</v>
      </c>
      <c r="K809" s="29">
        <f t="shared" si="94"/>
        <v>-66.17</v>
      </c>
      <c r="L809" s="12">
        <f t="shared" si="95"/>
        <v>-1</v>
      </c>
    </row>
    <row r="810" spans="6:12" x14ac:dyDescent="0.25">
      <c r="F810" s="180" t="s">
        <v>341</v>
      </c>
      <c r="G810" s="210">
        <v>36.549999999999997</v>
      </c>
      <c r="H810" s="184">
        <v>658.12</v>
      </c>
      <c r="I810" s="213">
        <v>34</v>
      </c>
      <c r="J810" s="3">
        <v>612.20000000000005</v>
      </c>
      <c r="K810" s="29">
        <f t="shared" si="94"/>
        <v>-45.919999999999959</v>
      </c>
      <c r="L810" s="12">
        <f t="shared" si="95"/>
        <v>-6.9774509208047106E-2</v>
      </c>
    </row>
    <row r="811" spans="6:12" x14ac:dyDescent="0.25">
      <c r="F811" s="180" t="s">
        <v>525</v>
      </c>
      <c r="G811" s="210">
        <v>2.7080000000000002</v>
      </c>
      <c r="H811" s="184">
        <v>35.97</v>
      </c>
      <c r="I811" s="213">
        <v>0</v>
      </c>
      <c r="J811" s="3">
        <v>0</v>
      </c>
      <c r="K811" s="29">
        <f t="shared" si="94"/>
        <v>-35.97</v>
      </c>
      <c r="L811" s="12">
        <f t="shared" si="95"/>
        <v>-1</v>
      </c>
    </row>
    <row r="812" spans="6:12" ht="15.75" thickBot="1" x14ac:dyDescent="0.3">
      <c r="F812" s="186" t="s">
        <v>526</v>
      </c>
      <c r="G812" s="225">
        <v>5</v>
      </c>
      <c r="H812" s="227">
        <v>27.42</v>
      </c>
      <c r="I812" s="226">
        <v>0</v>
      </c>
      <c r="J812" s="190">
        <v>0</v>
      </c>
      <c r="K812" s="191">
        <f>J812-H812</f>
        <v>-27.42</v>
      </c>
      <c r="L812" s="199">
        <f t="shared" si="95"/>
        <v>-1</v>
      </c>
    </row>
    <row r="813" spans="6:12" ht="15.75" thickBot="1" x14ac:dyDescent="0.3">
      <c r="F813" s="248" t="s">
        <v>237</v>
      </c>
      <c r="G813" s="249"/>
      <c r="H813" s="249"/>
      <c r="I813" s="249"/>
      <c r="J813" s="249"/>
      <c r="K813" s="249"/>
      <c r="L813" s="249"/>
    </row>
    <row r="814" spans="6:12" x14ac:dyDescent="0.25">
      <c r="F814" s="178" t="s">
        <v>223</v>
      </c>
      <c r="G814" s="18" t="s">
        <v>224</v>
      </c>
      <c r="H814" s="19" t="s">
        <v>225</v>
      </c>
      <c r="I814" s="18" t="s">
        <v>224</v>
      </c>
      <c r="J814" s="20" t="s">
        <v>225</v>
      </c>
      <c r="K814" s="18" t="s">
        <v>226</v>
      </c>
      <c r="L814" s="18" t="s">
        <v>227</v>
      </c>
    </row>
    <row r="815" spans="6:12" x14ac:dyDescent="0.25">
      <c r="F815" s="180" t="s">
        <v>346</v>
      </c>
      <c r="G815" s="210">
        <v>-13.378</v>
      </c>
      <c r="H815" s="3">
        <v>-722.29</v>
      </c>
      <c r="I815" s="210">
        <v>0</v>
      </c>
      <c r="J815" s="3">
        <v>0</v>
      </c>
      <c r="K815" s="29">
        <f>J815-H815</f>
        <v>722.29</v>
      </c>
      <c r="L815" s="12">
        <f>K815/H815</f>
        <v>-1</v>
      </c>
    </row>
    <row r="816" spans="6:12" x14ac:dyDescent="0.25">
      <c r="F816" s="180" t="s">
        <v>527</v>
      </c>
      <c r="G816" s="210">
        <v>-27.238</v>
      </c>
      <c r="H816" s="184">
        <v>-563.12</v>
      </c>
      <c r="I816" s="213">
        <v>2.222</v>
      </c>
      <c r="J816" s="3">
        <v>45.94</v>
      </c>
      <c r="K816" s="29">
        <f t="shared" ref="K816:K822" si="96">J816-H816</f>
        <v>609.05999999999995</v>
      </c>
      <c r="L816" s="12">
        <f t="shared" ref="L816:L824" si="97">K816/H816</f>
        <v>-1.0815811905100154</v>
      </c>
    </row>
    <row r="817" spans="6:12" x14ac:dyDescent="0.25">
      <c r="F817" s="180" t="s">
        <v>528</v>
      </c>
      <c r="G817" s="210">
        <v>-19.8</v>
      </c>
      <c r="H817" s="184">
        <v>-430.96</v>
      </c>
      <c r="I817" s="213">
        <v>1.3480000000000001</v>
      </c>
      <c r="J817" s="3">
        <v>29.34</v>
      </c>
      <c r="K817" s="29">
        <f t="shared" si="96"/>
        <v>460.29999999999995</v>
      </c>
      <c r="L817" s="12">
        <f t="shared" si="97"/>
        <v>-1.0680805643215148</v>
      </c>
    </row>
    <row r="818" spans="6:12" x14ac:dyDescent="0.25">
      <c r="F818" s="180" t="s">
        <v>529</v>
      </c>
      <c r="G818" s="210">
        <v>-23.032</v>
      </c>
      <c r="H818" s="184">
        <v>-370.82</v>
      </c>
      <c r="I818" s="213">
        <v>0</v>
      </c>
      <c r="J818" s="3">
        <v>0</v>
      </c>
      <c r="K818" s="29">
        <f t="shared" si="96"/>
        <v>370.82</v>
      </c>
      <c r="L818" s="12">
        <f t="shared" si="97"/>
        <v>-1</v>
      </c>
    </row>
    <row r="819" spans="6:12" x14ac:dyDescent="0.25">
      <c r="F819" s="180" t="s">
        <v>409</v>
      </c>
      <c r="G819" s="210">
        <v>-5.907</v>
      </c>
      <c r="H819" s="184">
        <v>-264.74</v>
      </c>
      <c r="I819" s="213">
        <v>1.8480000000000001</v>
      </c>
      <c r="J819" s="3">
        <v>82.82</v>
      </c>
      <c r="K819" s="29">
        <f t="shared" si="96"/>
        <v>347.56</v>
      </c>
      <c r="L819" s="12">
        <f t="shared" si="97"/>
        <v>-1.3128352345697665</v>
      </c>
    </row>
    <row r="820" spans="6:12" x14ac:dyDescent="0.25">
      <c r="F820" s="180" t="s">
        <v>530</v>
      </c>
      <c r="G820" s="210">
        <v>-10.423999999999999</v>
      </c>
      <c r="H820" s="184">
        <v>-227.02</v>
      </c>
      <c r="I820" s="213">
        <v>5.0140000000000002</v>
      </c>
      <c r="J820" s="3">
        <v>109.2</v>
      </c>
      <c r="K820" s="29">
        <f t="shared" si="96"/>
        <v>336.22</v>
      </c>
      <c r="L820" s="12">
        <f t="shared" si="97"/>
        <v>-1.4810148885560743</v>
      </c>
    </row>
    <row r="821" spans="6:12" x14ac:dyDescent="0.25">
      <c r="F821" s="180" t="s">
        <v>473</v>
      </c>
      <c r="G821" s="224">
        <v>-5.8440000000000003</v>
      </c>
      <c r="H821" s="3">
        <v>-256.2</v>
      </c>
      <c r="I821" s="210">
        <v>1.38</v>
      </c>
      <c r="J821" s="3">
        <v>60.5</v>
      </c>
      <c r="K821" s="29">
        <f t="shared" si="96"/>
        <v>316.7</v>
      </c>
      <c r="L821" s="12">
        <f t="shared" si="97"/>
        <v>-1.236143637782982</v>
      </c>
    </row>
    <row r="822" spans="6:12" x14ac:dyDescent="0.25">
      <c r="F822" s="180" t="s">
        <v>342</v>
      </c>
      <c r="G822" s="210">
        <v>-40.521999999999998</v>
      </c>
      <c r="H822" s="184">
        <v>-279.60000000000002</v>
      </c>
      <c r="I822" s="213">
        <v>0</v>
      </c>
      <c r="J822" s="3">
        <v>0</v>
      </c>
      <c r="K822" s="29">
        <f t="shared" si="96"/>
        <v>279.60000000000002</v>
      </c>
      <c r="L822" s="12">
        <f t="shared" si="97"/>
        <v>-1</v>
      </c>
    </row>
    <row r="823" spans="6:12" x14ac:dyDescent="0.25">
      <c r="F823" s="180" t="s">
        <v>531</v>
      </c>
      <c r="G823" s="210">
        <v>-6.5979999999999999</v>
      </c>
      <c r="H823" s="184">
        <v>-202.21</v>
      </c>
      <c r="I823" s="213">
        <v>0.496</v>
      </c>
      <c r="J823" s="3">
        <v>15.2</v>
      </c>
      <c r="K823" s="29">
        <f>J823-H823</f>
        <v>217.41</v>
      </c>
      <c r="L823" s="12">
        <f t="shared" si="97"/>
        <v>-1.0751693783690222</v>
      </c>
    </row>
    <row r="824" spans="6:12" ht="15.75" thickBot="1" x14ac:dyDescent="0.3">
      <c r="F824" s="186" t="s">
        <v>343</v>
      </c>
      <c r="G824" s="225">
        <v>0</v>
      </c>
      <c r="H824" s="227">
        <v>0</v>
      </c>
      <c r="I824" s="226">
        <v>28</v>
      </c>
      <c r="J824" s="190">
        <v>209.35</v>
      </c>
      <c r="K824" s="191">
        <f>J824-H824</f>
        <v>209.35</v>
      </c>
      <c r="L824" s="199" t="e">
        <f t="shared" si="97"/>
        <v>#DIV/0!</v>
      </c>
    </row>
    <row r="825" spans="6:12" ht="15.75" thickBot="1" x14ac:dyDescent="0.3">
      <c r="F825" s="248" t="s">
        <v>246</v>
      </c>
      <c r="G825" s="249"/>
      <c r="H825" s="249"/>
      <c r="I825" s="249"/>
      <c r="J825" s="249"/>
      <c r="K825" s="249"/>
      <c r="L825" s="250"/>
    </row>
    <row r="826" spans="6:12" ht="15" customHeight="1" x14ac:dyDescent="0.25">
      <c r="F826" s="178" t="s">
        <v>223</v>
      </c>
      <c r="G826" s="18" t="s">
        <v>224</v>
      </c>
      <c r="H826" s="19" t="s">
        <v>545</v>
      </c>
      <c r="I826" s="19" t="s">
        <v>255</v>
      </c>
      <c r="J826" s="18" t="s">
        <v>256</v>
      </c>
      <c r="K826" s="18"/>
      <c r="L826" s="179"/>
    </row>
    <row r="827" spans="6:12" x14ac:dyDescent="0.25">
      <c r="F827" s="180" t="s">
        <v>419</v>
      </c>
      <c r="G827" s="181">
        <v>13.294</v>
      </c>
      <c r="H827" s="3">
        <v>558.88</v>
      </c>
      <c r="I827" s="176">
        <v>340.17</v>
      </c>
      <c r="J827" s="195">
        <f>H827/I827</f>
        <v>1.6429432342652202</v>
      </c>
      <c r="K827" s="197"/>
      <c r="L827" s="182"/>
    </row>
    <row r="828" spans="6:12" x14ac:dyDescent="0.25">
      <c r="F828" s="180" t="s">
        <v>355</v>
      </c>
      <c r="G828" s="181">
        <v>17.994</v>
      </c>
      <c r="H828" s="24">
        <v>414.45000000000005</v>
      </c>
      <c r="I828" s="193">
        <v>4076.42</v>
      </c>
      <c r="J828" s="195">
        <f t="shared" ref="J828:J835" si="98">H828/I828</f>
        <v>0.10167009287561145</v>
      </c>
      <c r="K828" s="197"/>
      <c r="L828" s="182"/>
    </row>
    <row r="829" spans="6:12" x14ac:dyDescent="0.25">
      <c r="F829" s="180" t="s">
        <v>361</v>
      </c>
      <c r="G829" s="181">
        <v>10.794</v>
      </c>
      <c r="H829" s="24">
        <v>123.68</v>
      </c>
      <c r="I829" s="193">
        <v>243.95</v>
      </c>
      <c r="J829" s="195">
        <f t="shared" si="98"/>
        <v>0.50698913711826199</v>
      </c>
      <c r="K829" s="197"/>
      <c r="L829" s="182"/>
    </row>
    <row r="830" spans="6:12" x14ac:dyDescent="0.25">
      <c r="F830" s="180" t="s">
        <v>425</v>
      </c>
      <c r="G830" s="181">
        <v>2.706</v>
      </c>
      <c r="H830" s="24">
        <v>98.23</v>
      </c>
      <c r="I830" s="193">
        <v>433.29</v>
      </c>
      <c r="J830" s="195">
        <f t="shared" si="98"/>
        <v>0.22670728611322671</v>
      </c>
      <c r="K830" s="197"/>
      <c r="L830" s="182"/>
    </row>
    <row r="831" spans="6:12" x14ac:dyDescent="0.25">
      <c r="F831" s="180" t="s">
        <v>424</v>
      </c>
      <c r="G831" s="181">
        <v>2.6720000000000002</v>
      </c>
      <c r="H831" s="24">
        <v>90.47</v>
      </c>
      <c r="I831" s="193">
        <v>356.64</v>
      </c>
      <c r="J831" s="195">
        <f t="shared" si="98"/>
        <v>0.25367317182593091</v>
      </c>
      <c r="K831" s="197"/>
      <c r="L831" s="182"/>
    </row>
    <row r="832" spans="6:12" x14ac:dyDescent="0.25">
      <c r="F832" s="180" t="s">
        <v>364</v>
      </c>
      <c r="G832" s="181">
        <v>5.4</v>
      </c>
      <c r="H832" s="184">
        <v>83.93</v>
      </c>
      <c r="I832" s="193">
        <v>1213.52</v>
      </c>
      <c r="J832" s="195">
        <f t="shared" si="98"/>
        <v>6.9162436548223363E-2</v>
      </c>
      <c r="K832" s="197"/>
      <c r="L832" s="182"/>
    </row>
    <row r="833" spans="6:12" x14ac:dyDescent="0.25">
      <c r="F833" s="180" t="s">
        <v>420</v>
      </c>
      <c r="G833" s="185">
        <v>7.2039999999999997</v>
      </c>
      <c r="H833" s="3">
        <v>79.3</v>
      </c>
      <c r="I833" s="176">
        <v>181.93</v>
      </c>
      <c r="J833" s="195">
        <f t="shared" si="98"/>
        <v>0.43588193261144392</v>
      </c>
      <c r="K833" s="197"/>
      <c r="L833" s="182"/>
    </row>
    <row r="834" spans="6:12" x14ac:dyDescent="0.25">
      <c r="F834" s="180" t="s">
        <v>576</v>
      </c>
      <c r="G834" s="181">
        <v>8.1880000000000006</v>
      </c>
      <c r="H834" s="24">
        <v>75.62</v>
      </c>
      <c r="I834" s="193">
        <v>536.30999999999995</v>
      </c>
      <c r="J834" s="195">
        <f t="shared" si="98"/>
        <v>0.14100054073203933</v>
      </c>
      <c r="K834" s="197"/>
      <c r="L834" s="182"/>
    </row>
    <row r="835" spans="6:12" x14ac:dyDescent="0.25">
      <c r="F835" s="180" t="s">
        <v>563</v>
      </c>
      <c r="G835" s="181">
        <v>2.302</v>
      </c>
      <c r="H835" s="24">
        <v>74.930000000000007</v>
      </c>
      <c r="I835" s="193">
        <v>1445.71</v>
      </c>
      <c r="J835" s="195">
        <f t="shared" si="98"/>
        <v>5.1829205027287634E-2</v>
      </c>
      <c r="K835" s="197"/>
      <c r="L835" s="182"/>
    </row>
    <row r="836" spans="6:12" ht="15.75" thickBot="1" x14ac:dyDescent="0.3">
      <c r="F836" s="186" t="s">
        <v>359</v>
      </c>
      <c r="G836" s="187">
        <v>9</v>
      </c>
      <c r="H836" s="188">
        <v>62.73</v>
      </c>
      <c r="I836" s="194">
        <v>0</v>
      </c>
      <c r="J836" s="217">
        <f>IFERROR(H836/I836,0)</f>
        <v>0</v>
      </c>
      <c r="K836" s="198"/>
      <c r="L836" s="192"/>
    </row>
    <row r="842" spans="6:12" ht="15.75" thickBot="1" x14ac:dyDescent="0.3"/>
    <row r="843" spans="6:12" ht="15.75" thickBot="1" x14ac:dyDescent="0.3">
      <c r="F843" s="248" t="s">
        <v>222</v>
      </c>
      <c r="G843" s="249"/>
      <c r="H843" s="249"/>
      <c r="I843" s="249"/>
      <c r="J843" s="249"/>
      <c r="K843" s="249"/>
      <c r="L843" s="249"/>
    </row>
    <row r="844" spans="6:12" x14ac:dyDescent="0.25">
      <c r="F844" s="178" t="s">
        <v>223</v>
      </c>
      <c r="G844" s="18" t="s">
        <v>224</v>
      </c>
      <c r="H844" s="19" t="s">
        <v>225</v>
      </c>
      <c r="I844" s="18" t="s">
        <v>224</v>
      </c>
      <c r="J844" s="20" t="s">
        <v>225</v>
      </c>
      <c r="K844" s="18" t="s">
        <v>226</v>
      </c>
      <c r="L844" s="216" t="s">
        <v>227</v>
      </c>
    </row>
    <row r="845" spans="6:12" x14ac:dyDescent="0.25">
      <c r="F845" s="180" t="s">
        <v>366</v>
      </c>
      <c r="G845" s="210">
        <v>101.893</v>
      </c>
      <c r="H845" s="3">
        <v>3393.4</v>
      </c>
      <c r="I845" s="210">
        <v>71.926000000000002</v>
      </c>
      <c r="J845" s="3">
        <v>2395.39</v>
      </c>
      <c r="K845" s="29">
        <f>J845-H845</f>
        <v>-998.01000000000022</v>
      </c>
      <c r="L845" s="182">
        <f>K845/H845</f>
        <v>-0.29410325926799086</v>
      </c>
    </row>
    <row r="846" spans="6:12" x14ac:dyDescent="0.25">
      <c r="F846" s="180" t="s">
        <v>243</v>
      </c>
      <c r="G846" s="210">
        <v>171.43199999999999</v>
      </c>
      <c r="H846" s="184">
        <v>5247.36</v>
      </c>
      <c r="I846" s="213">
        <v>141.10400000000001</v>
      </c>
      <c r="J846" s="3">
        <v>4319.05</v>
      </c>
      <c r="K846" s="29">
        <f t="shared" ref="K846:K853" si="99">J846-H846</f>
        <v>-928.30999999999949</v>
      </c>
      <c r="L846" s="182">
        <f t="shared" ref="L846:L854" si="100">K846/H846</f>
        <v>-0.17690991279424312</v>
      </c>
    </row>
    <row r="847" spans="6:12" x14ac:dyDescent="0.25">
      <c r="F847" s="180" t="s">
        <v>238</v>
      </c>
      <c r="G847" s="210">
        <v>141.255</v>
      </c>
      <c r="H847" s="184">
        <v>3562.8</v>
      </c>
      <c r="I847" s="213">
        <v>111.556</v>
      </c>
      <c r="J847" s="3">
        <v>2813.72</v>
      </c>
      <c r="K847" s="29">
        <f t="shared" si="99"/>
        <v>-749.08000000000038</v>
      </c>
      <c r="L847" s="182">
        <f t="shared" si="100"/>
        <v>-0.21025036488155394</v>
      </c>
    </row>
    <row r="848" spans="6:12" x14ac:dyDescent="0.25">
      <c r="F848" s="180" t="s">
        <v>244</v>
      </c>
      <c r="G848" s="210">
        <v>92.516000000000005</v>
      </c>
      <c r="H848" s="184">
        <v>1748.29</v>
      </c>
      <c r="I848" s="213">
        <v>53.262</v>
      </c>
      <c r="J848" s="3">
        <v>1006.5</v>
      </c>
      <c r="K848" s="29">
        <f t="shared" si="99"/>
        <v>-741.79</v>
      </c>
      <c r="L848" s="182">
        <f t="shared" si="100"/>
        <v>-0.42429459643423001</v>
      </c>
    </row>
    <row r="849" spans="6:12" x14ac:dyDescent="0.25">
      <c r="F849" s="180" t="s">
        <v>515</v>
      </c>
      <c r="G849" s="210">
        <v>45.234000000000002</v>
      </c>
      <c r="H849" s="184">
        <v>1266.0999999999999</v>
      </c>
      <c r="I849" s="213">
        <v>20</v>
      </c>
      <c r="J849" s="3">
        <v>559.79999999999995</v>
      </c>
      <c r="K849" s="29">
        <f t="shared" si="99"/>
        <v>-706.3</v>
      </c>
      <c r="L849" s="182">
        <f t="shared" si="100"/>
        <v>-0.55785482979227552</v>
      </c>
    </row>
    <row r="850" spans="6:12" x14ac:dyDescent="0.25">
      <c r="F850" s="180" t="s">
        <v>513</v>
      </c>
      <c r="G850" s="210">
        <v>139.916</v>
      </c>
      <c r="H850" s="184">
        <v>3571.34</v>
      </c>
      <c r="I850" s="213">
        <v>112.81</v>
      </c>
      <c r="J850" s="3">
        <v>2879.46</v>
      </c>
      <c r="K850" s="29">
        <f t="shared" si="99"/>
        <v>-691.88000000000011</v>
      </c>
      <c r="L850" s="182">
        <f t="shared" si="100"/>
        <v>-0.19373120453387246</v>
      </c>
    </row>
    <row r="851" spans="6:12" x14ac:dyDescent="0.25">
      <c r="F851" s="180" t="s">
        <v>365</v>
      </c>
      <c r="G851" s="224">
        <v>102.22</v>
      </c>
      <c r="H851" s="3">
        <v>1797.87</v>
      </c>
      <c r="I851" s="210">
        <v>70.018000000000001</v>
      </c>
      <c r="J851" s="3">
        <v>1231.49</v>
      </c>
      <c r="K851" s="29">
        <f t="shared" si="99"/>
        <v>-566.37999999999988</v>
      </c>
      <c r="L851" s="182">
        <f t="shared" si="100"/>
        <v>-0.31502833909014549</v>
      </c>
    </row>
    <row r="852" spans="6:12" x14ac:dyDescent="0.25">
      <c r="F852" s="180" t="s">
        <v>426</v>
      </c>
      <c r="G852" s="210">
        <v>104.401</v>
      </c>
      <c r="H852" s="184">
        <v>3115.27</v>
      </c>
      <c r="I852" s="213">
        <v>87.58</v>
      </c>
      <c r="J852" s="3">
        <v>2613.34</v>
      </c>
      <c r="K852" s="29">
        <f t="shared" si="99"/>
        <v>-501.92999999999984</v>
      </c>
      <c r="L852" s="182">
        <f t="shared" si="100"/>
        <v>-0.1611192609308342</v>
      </c>
    </row>
    <row r="853" spans="6:12" x14ac:dyDescent="0.25">
      <c r="F853" s="180" t="s">
        <v>429</v>
      </c>
      <c r="G853" s="210">
        <v>89.424999999999997</v>
      </c>
      <c r="H853" s="184">
        <v>849.54</v>
      </c>
      <c r="I853" s="213">
        <v>43.058</v>
      </c>
      <c r="J853" s="3">
        <v>409.05</v>
      </c>
      <c r="K853" s="29">
        <f t="shared" si="99"/>
        <v>-440.48999999999995</v>
      </c>
      <c r="L853" s="182">
        <f t="shared" si="100"/>
        <v>-0.51850413164771525</v>
      </c>
    </row>
    <row r="854" spans="6:12" ht="15.75" thickBot="1" x14ac:dyDescent="0.3">
      <c r="F854" s="186" t="s">
        <v>532</v>
      </c>
      <c r="G854" s="225">
        <v>55.332000000000001</v>
      </c>
      <c r="H854" s="227">
        <v>1604.63</v>
      </c>
      <c r="I854" s="226">
        <v>40.823999999999998</v>
      </c>
      <c r="J854" s="190">
        <v>1183.9000000000001</v>
      </c>
      <c r="K854" s="191">
        <f>J854-H854</f>
        <v>-420.73</v>
      </c>
      <c r="L854" s="192">
        <f t="shared" si="100"/>
        <v>-0.26219751593825369</v>
      </c>
    </row>
    <row r="855" spans="6:12" ht="15.75" thickBot="1" x14ac:dyDescent="0.3">
      <c r="F855" s="186"/>
      <c r="G855" s="187"/>
      <c r="H855" s="188"/>
      <c r="I855" s="189"/>
      <c r="J855" s="190"/>
      <c r="K855" s="191"/>
      <c r="L855" s="199"/>
    </row>
    <row r="856" spans="6:12" ht="15.75" thickBot="1" x14ac:dyDescent="0.3">
      <c r="F856" s="248" t="s">
        <v>237</v>
      </c>
      <c r="G856" s="249"/>
      <c r="H856" s="249"/>
      <c r="I856" s="249"/>
      <c r="J856" s="249"/>
      <c r="K856" s="249"/>
      <c r="L856" s="249"/>
    </row>
    <row r="857" spans="6:12" x14ac:dyDescent="0.25">
      <c r="F857" s="178" t="s">
        <v>223</v>
      </c>
      <c r="G857" s="18" t="s">
        <v>224</v>
      </c>
      <c r="H857" s="19" t="s">
        <v>225</v>
      </c>
      <c r="I857" s="18" t="s">
        <v>224</v>
      </c>
      <c r="J857" s="20" t="s">
        <v>225</v>
      </c>
      <c r="K857" s="18" t="s">
        <v>226</v>
      </c>
      <c r="L857" s="216" t="s">
        <v>227</v>
      </c>
    </row>
    <row r="858" spans="6:12" x14ac:dyDescent="0.25">
      <c r="F858" s="180" t="s">
        <v>236</v>
      </c>
      <c r="G858" s="210">
        <v>217.38300000000001</v>
      </c>
      <c r="H858" s="223">
        <v>5872.93</v>
      </c>
      <c r="I858" s="210">
        <v>316.68900000000002</v>
      </c>
      <c r="J858" s="223">
        <v>8555.83</v>
      </c>
      <c r="K858" s="197">
        <f>J858-H858</f>
        <v>2682.8999999999996</v>
      </c>
      <c r="L858" s="182">
        <f>K858/H858</f>
        <v>0.45682478762730011</v>
      </c>
    </row>
    <row r="859" spans="6:12" x14ac:dyDescent="0.25">
      <c r="F859" s="180" t="s">
        <v>306</v>
      </c>
      <c r="G859" s="210">
        <v>-110.3</v>
      </c>
      <c r="H859" s="212">
        <v>-1005.43</v>
      </c>
      <c r="I859" s="213">
        <v>4.8339999999999996</v>
      </c>
      <c r="J859" s="214">
        <v>44.06</v>
      </c>
      <c r="K859" s="197">
        <f t="shared" ref="K859:K866" si="101">J859-H859</f>
        <v>1049.49</v>
      </c>
      <c r="L859" s="182">
        <f t="shared" ref="L859:L867" si="102">K859/H859</f>
        <v>-1.0438220462886527</v>
      </c>
    </row>
    <row r="860" spans="6:12" x14ac:dyDescent="0.25">
      <c r="F860" s="180" t="s">
        <v>241</v>
      </c>
      <c r="G860" s="210">
        <v>125.44199999999999</v>
      </c>
      <c r="H860" s="212">
        <v>2795.59</v>
      </c>
      <c r="I860" s="213">
        <v>157.38800000000001</v>
      </c>
      <c r="J860" s="223">
        <v>3507.53</v>
      </c>
      <c r="K860" s="197">
        <f t="shared" si="101"/>
        <v>711.94</v>
      </c>
      <c r="L860" s="182">
        <f t="shared" si="102"/>
        <v>0.25466538369360314</v>
      </c>
    </row>
    <row r="861" spans="6:12" x14ac:dyDescent="0.25">
      <c r="F861" s="180" t="s">
        <v>228</v>
      </c>
      <c r="G861" s="210">
        <v>193.322</v>
      </c>
      <c r="H861" s="212">
        <v>2139.4899999999998</v>
      </c>
      <c r="I861" s="213">
        <v>251.24299999999999</v>
      </c>
      <c r="J861" s="223">
        <v>2780.51</v>
      </c>
      <c r="K861" s="197">
        <f t="shared" si="101"/>
        <v>641.02000000000044</v>
      </c>
      <c r="L861" s="182">
        <f t="shared" si="102"/>
        <v>0.29961345928235256</v>
      </c>
    </row>
    <row r="862" spans="6:12" x14ac:dyDescent="0.25">
      <c r="F862" s="180" t="s">
        <v>233</v>
      </c>
      <c r="G862" s="210">
        <v>233.35</v>
      </c>
      <c r="H862" s="212">
        <v>1446.77</v>
      </c>
      <c r="I862" s="213">
        <v>307.15800000000002</v>
      </c>
      <c r="J862" s="223">
        <v>1904.38</v>
      </c>
      <c r="K862" s="197">
        <f t="shared" si="101"/>
        <v>457.61000000000013</v>
      </c>
      <c r="L862" s="182">
        <f t="shared" si="102"/>
        <v>0.31629768380599549</v>
      </c>
    </row>
    <row r="863" spans="6:12" x14ac:dyDescent="0.25">
      <c r="F863" s="180" t="s">
        <v>240</v>
      </c>
      <c r="G863" s="210">
        <v>21.725000000000001</v>
      </c>
      <c r="H863" s="215">
        <v>212.25</v>
      </c>
      <c r="I863" s="213">
        <v>61.3</v>
      </c>
      <c r="J863" s="214">
        <v>598.89</v>
      </c>
      <c r="K863" s="197">
        <f t="shared" si="101"/>
        <v>386.64</v>
      </c>
      <c r="L863" s="182">
        <f t="shared" si="102"/>
        <v>1.8216254416961131</v>
      </c>
    </row>
    <row r="864" spans="6:12" x14ac:dyDescent="0.25">
      <c r="F864" s="180" t="s">
        <v>309</v>
      </c>
      <c r="G864" s="224">
        <v>178.33</v>
      </c>
      <c r="H864" s="223">
        <v>2657.22</v>
      </c>
      <c r="I864" s="210">
        <v>197.756</v>
      </c>
      <c r="J864" s="223">
        <v>2946.68</v>
      </c>
      <c r="K864" s="197">
        <f t="shared" si="101"/>
        <v>289.46000000000004</v>
      </c>
      <c r="L864" s="182">
        <f t="shared" si="102"/>
        <v>0.10893339655730427</v>
      </c>
    </row>
    <row r="865" spans="6:12" x14ac:dyDescent="0.25">
      <c r="F865" s="180" t="s">
        <v>367</v>
      </c>
      <c r="G865" s="210">
        <v>376.72</v>
      </c>
      <c r="H865" s="212">
        <v>6049.37</v>
      </c>
      <c r="I865" s="213">
        <v>391.24799999999999</v>
      </c>
      <c r="J865" s="223">
        <v>6282.66</v>
      </c>
      <c r="K865" s="197">
        <f t="shared" si="101"/>
        <v>233.28999999999996</v>
      </c>
      <c r="L865" s="182">
        <f t="shared" si="102"/>
        <v>3.8564346369952568E-2</v>
      </c>
    </row>
    <row r="866" spans="6:12" x14ac:dyDescent="0.25">
      <c r="F866" s="180" t="s">
        <v>514</v>
      </c>
      <c r="G866" s="210">
        <v>111.27</v>
      </c>
      <c r="H866" s="212">
        <v>1479.89</v>
      </c>
      <c r="I866" s="213">
        <v>125.232</v>
      </c>
      <c r="J866" s="223">
        <v>1665.59</v>
      </c>
      <c r="K866" s="197">
        <f t="shared" si="101"/>
        <v>185.69999999999982</v>
      </c>
      <c r="L866" s="182">
        <f t="shared" si="102"/>
        <v>0.12548229936008745</v>
      </c>
    </row>
    <row r="867" spans="6:12" ht="15.75" thickBot="1" x14ac:dyDescent="0.3">
      <c r="F867" s="186" t="s">
        <v>533</v>
      </c>
      <c r="G867" s="225">
        <v>31.013000000000002</v>
      </c>
      <c r="H867" s="228">
        <v>1242.24</v>
      </c>
      <c r="I867" s="226">
        <v>34.783999999999999</v>
      </c>
      <c r="J867" s="229">
        <v>1393.29</v>
      </c>
      <c r="K867" s="198">
        <f>J867-H867</f>
        <v>151.04999999999995</v>
      </c>
      <c r="L867" s="192">
        <f t="shared" si="102"/>
        <v>0.1215948608964451</v>
      </c>
    </row>
    <row r="868" spans="6:12" ht="15.75" thickBot="1" x14ac:dyDescent="0.3">
      <c r="F868" s="186"/>
      <c r="G868" s="187"/>
      <c r="H868" s="188"/>
      <c r="I868" s="189"/>
      <c r="J868" s="190"/>
      <c r="K868" s="191"/>
      <c r="L868" s="192"/>
    </row>
    <row r="869" spans="6:12" ht="15.75" thickBot="1" x14ac:dyDescent="0.3">
      <c r="F869" s="248" t="s">
        <v>246</v>
      </c>
      <c r="G869" s="249"/>
      <c r="H869" s="249"/>
      <c r="I869" s="249"/>
      <c r="J869" s="249"/>
      <c r="K869" s="249"/>
      <c r="L869" s="250"/>
    </row>
    <row r="870" spans="6:12" ht="15" customHeight="1" x14ac:dyDescent="0.25">
      <c r="F870" s="178" t="s">
        <v>223</v>
      </c>
      <c r="G870" s="19" t="s">
        <v>544</v>
      </c>
      <c r="H870" s="19" t="s">
        <v>545</v>
      </c>
      <c r="I870" s="18" t="s">
        <v>255</v>
      </c>
      <c r="J870" s="18" t="s">
        <v>256</v>
      </c>
      <c r="K870" s="18"/>
      <c r="L870" s="179"/>
    </row>
    <row r="871" spans="6:12" x14ac:dyDescent="0.25">
      <c r="F871" s="180" t="s">
        <v>546</v>
      </c>
      <c r="G871" s="181">
        <v>26.649000000000001</v>
      </c>
      <c r="H871" s="230">
        <v>796.81</v>
      </c>
      <c r="I871" s="3">
        <v>975.23</v>
      </c>
      <c r="J871" s="208">
        <f>H871/I871</f>
        <v>0.81704828604534308</v>
      </c>
      <c r="K871" s="29"/>
      <c r="L871" s="182"/>
    </row>
    <row r="872" spans="6:12" x14ac:dyDescent="0.25">
      <c r="F872" s="180" t="s">
        <v>547</v>
      </c>
      <c r="G872" s="181">
        <v>5.0179999999999998</v>
      </c>
      <c r="H872" s="231">
        <v>270.92</v>
      </c>
      <c r="I872" s="184">
        <v>3215.42</v>
      </c>
      <c r="J872" s="208">
        <f t="shared" ref="J872:J879" si="103">H872/I872</f>
        <v>8.425648904342202E-2</v>
      </c>
      <c r="K872" s="29"/>
      <c r="L872" s="182"/>
    </row>
    <row r="873" spans="6:12" x14ac:dyDescent="0.25">
      <c r="F873" s="180" t="s">
        <v>548</v>
      </c>
      <c r="G873" s="181">
        <v>4.2039999999999997</v>
      </c>
      <c r="H873" s="231">
        <v>167.13</v>
      </c>
      <c r="I873" s="184">
        <v>4447.3</v>
      </c>
      <c r="J873" s="208">
        <f t="shared" si="103"/>
        <v>3.7580104782677128E-2</v>
      </c>
      <c r="K873" s="29"/>
      <c r="L873" s="182"/>
    </row>
    <row r="874" spans="6:12" x14ac:dyDescent="0.25">
      <c r="F874" s="180" t="s">
        <v>381</v>
      </c>
      <c r="G874" s="181">
        <v>6.4119999999999999</v>
      </c>
      <c r="H874" s="231">
        <v>137.86000000000001</v>
      </c>
      <c r="I874" s="184">
        <v>153.66</v>
      </c>
      <c r="J874" s="208">
        <f t="shared" si="103"/>
        <v>0.89717558245477036</v>
      </c>
      <c r="K874" s="29"/>
      <c r="L874" s="182"/>
    </row>
    <row r="875" spans="6:12" x14ac:dyDescent="0.25">
      <c r="F875" s="180" t="s">
        <v>250</v>
      </c>
      <c r="G875" s="181">
        <v>5.01</v>
      </c>
      <c r="H875" s="231">
        <v>137.03</v>
      </c>
      <c r="I875" s="184">
        <v>3379.33</v>
      </c>
      <c r="J875" s="208">
        <f t="shared" si="103"/>
        <v>4.0549458028662486E-2</v>
      </c>
      <c r="K875" s="29"/>
      <c r="L875" s="182"/>
    </row>
    <row r="876" spans="6:12" x14ac:dyDescent="0.25">
      <c r="F876" s="180" t="s">
        <v>379</v>
      </c>
      <c r="G876" s="181">
        <v>4.6899999999999995</v>
      </c>
      <c r="H876" s="232">
        <v>133.74</v>
      </c>
      <c r="I876" s="184">
        <v>2483.91</v>
      </c>
      <c r="J876" s="208">
        <f t="shared" si="103"/>
        <v>5.3842530526468355E-2</v>
      </c>
      <c r="K876" s="29"/>
      <c r="L876" s="182"/>
    </row>
    <row r="877" spans="6:12" x14ac:dyDescent="0.25">
      <c r="F877" s="180" t="s">
        <v>248</v>
      </c>
      <c r="G877" s="185">
        <v>4.1399999999999997</v>
      </c>
      <c r="H877" s="230">
        <v>125.16</v>
      </c>
      <c r="I877" s="3">
        <v>6803.24</v>
      </c>
      <c r="J877" s="208">
        <f t="shared" si="103"/>
        <v>1.8397116667940569E-2</v>
      </c>
      <c r="K877" s="29"/>
      <c r="L877" s="182"/>
    </row>
    <row r="878" spans="6:12" x14ac:dyDescent="0.25">
      <c r="F878" s="180" t="s">
        <v>430</v>
      </c>
      <c r="G878" s="181">
        <v>6.08</v>
      </c>
      <c r="H878" s="231">
        <v>98.110000000000014</v>
      </c>
      <c r="I878" s="184">
        <v>886.41</v>
      </c>
      <c r="J878" s="208">
        <f t="shared" si="103"/>
        <v>0.11068241558646678</v>
      </c>
      <c r="K878" s="29"/>
      <c r="L878" s="182"/>
    </row>
    <row r="879" spans="6:12" x14ac:dyDescent="0.25">
      <c r="F879" s="180" t="s">
        <v>377</v>
      </c>
      <c r="G879" s="181">
        <v>2.93</v>
      </c>
      <c r="H879" s="231">
        <v>76.88</v>
      </c>
      <c r="I879" s="184">
        <v>4290.3900000000003</v>
      </c>
      <c r="J879" s="208">
        <f t="shared" si="103"/>
        <v>1.7919116910117727E-2</v>
      </c>
      <c r="K879" s="29"/>
      <c r="L879" s="182"/>
    </row>
    <row r="880" spans="6:12" ht="15.75" thickBot="1" x14ac:dyDescent="0.3">
      <c r="F880" s="186" t="s">
        <v>549</v>
      </c>
      <c r="G880" s="187">
        <v>1.766</v>
      </c>
      <c r="H880" s="233">
        <v>75.760000000000005</v>
      </c>
      <c r="I880" s="227">
        <v>331.06</v>
      </c>
      <c r="J880" s="209">
        <f>H880/I880</f>
        <v>0.22884069352987374</v>
      </c>
      <c r="K880" s="191"/>
      <c r="L880" s="192"/>
    </row>
    <row r="881" spans="6:12" x14ac:dyDescent="0.25">
      <c r="F881" s="67"/>
      <c r="G881" s="181"/>
      <c r="H881" s="24"/>
      <c r="I881" s="183"/>
      <c r="J881" s="3"/>
      <c r="K881" s="29"/>
      <c r="L881" s="12"/>
    </row>
    <row r="882" spans="6:12" x14ac:dyDescent="0.25">
      <c r="F882" s="67"/>
      <c r="G882" s="181"/>
      <c r="H882" s="184"/>
      <c r="I882" s="183"/>
      <c r="J882" s="3"/>
      <c r="K882" s="29"/>
      <c r="L882" s="12"/>
    </row>
    <row r="883" spans="6:12" x14ac:dyDescent="0.25">
      <c r="F883" s="67"/>
      <c r="G883" s="185"/>
      <c r="H883" s="3"/>
      <c r="I883" s="181"/>
      <c r="J883" s="3"/>
      <c r="K883" s="29"/>
      <c r="L883" s="12"/>
    </row>
    <row r="884" spans="6:12" ht="15.75" thickBot="1" x14ac:dyDescent="0.3">
      <c r="F884" s="67"/>
      <c r="G884" s="181"/>
      <c r="H884" s="24"/>
      <c r="I884" s="183"/>
      <c r="J884" s="3"/>
      <c r="K884" s="29"/>
      <c r="L884" s="12"/>
    </row>
    <row r="885" spans="6:12" ht="15.75" thickBot="1" x14ac:dyDescent="0.3">
      <c r="F885" s="248" t="s">
        <v>222</v>
      </c>
      <c r="G885" s="249"/>
      <c r="H885" s="249"/>
      <c r="I885" s="249"/>
      <c r="J885" s="249"/>
      <c r="K885" s="249"/>
      <c r="L885" s="250"/>
    </row>
    <row r="886" spans="6:12" x14ac:dyDescent="0.25">
      <c r="F886" s="178" t="s">
        <v>223</v>
      </c>
      <c r="G886" s="18" t="s">
        <v>224</v>
      </c>
      <c r="H886" s="19" t="s">
        <v>225</v>
      </c>
      <c r="I886" s="18" t="s">
        <v>224</v>
      </c>
      <c r="J886" s="20" t="s">
        <v>225</v>
      </c>
      <c r="K886" s="18" t="s">
        <v>226</v>
      </c>
      <c r="L886" s="216" t="s">
        <v>227</v>
      </c>
    </row>
    <row r="887" spans="6:12" x14ac:dyDescent="0.25">
      <c r="F887" s="180" t="s">
        <v>268</v>
      </c>
      <c r="G887" s="210">
        <v>443.553</v>
      </c>
      <c r="H887" s="3">
        <v>2661.32</v>
      </c>
      <c r="I887" s="210">
        <v>353.4</v>
      </c>
      <c r="J887" s="3">
        <v>2120.4</v>
      </c>
      <c r="K887" s="29">
        <f>J887-H887</f>
        <v>-540.92000000000007</v>
      </c>
      <c r="L887" s="182">
        <f>K887/H887</f>
        <v>-0.20325252130521698</v>
      </c>
    </row>
    <row r="888" spans="6:12" x14ac:dyDescent="0.25">
      <c r="F888" s="180" t="s">
        <v>296</v>
      </c>
      <c r="G888" s="210">
        <v>145.172</v>
      </c>
      <c r="H888" s="184">
        <v>711.34</v>
      </c>
      <c r="I888" s="213">
        <v>78.900000000000006</v>
      </c>
      <c r="J888" s="3">
        <v>386.61</v>
      </c>
      <c r="K888" s="29">
        <f t="shared" ref="K888:K895" si="104">J888-H888</f>
        <v>-324.73</v>
      </c>
      <c r="L888" s="182">
        <f t="shared" ref="L888:L896" si="105">K888/H888</f>
        <v>-0.45650462507380435</v>
      </c>
    </row>
    <row r="889" spans="6:12" x14ac:dyDescent="0.25">
      <c r="F889" s="180" t="s">
        <v>292</v>
      </c>
      <c r="G889" s="210">
        <v>258.45699999999999</v>
      </c>
      <c r="H889" s="184">
        <v>904.6</v>
      </c>
      <c r="I889" s="213">
        <v>183.23599999999999</v>
      </c>
      <c r="J889" s="3">
        <v>641.33000000000004</v>
      </c>
      <c r="K889" s="29">
        <f t="shared" si="104"/>
        <v>-263.27</v>
      </c>
      <c r="L889" s="182">
        <f t="shared" si="105"/>
        <v>-0.2910347114746849</v>
      </c>
    </row>
    <row r="890" spans="6:12" x14ac:dyDescent="0.25">
      <c r="F890" s="180" t="s">
        <v>291</v>
      </c>
      <c r="G890" s="210">
        <v>52.2</v>
      </c>
      <c r="H890" s="184">
        <v>1722.6</v>
      </c>
      <c r="I890" s="213">
        <v>44.3</v>
      </c>
      <c r="J890" s="3">
        <v>1461.9</v>
      </c>
      <c r="K890" s="29">
        <f t="shared" si="104"/>
        <v>-260.69999999999982</v>
      </c>
      <c r="L890" s="182">
        <f t="shared" si="105"/>
        <v>-0.15134099616858226</v>
      </c>
    </row>
    <row r="891" spans="6:12" x14ac:dyDescent="0.25">
      <c r="F891" s="180" t="s">
        <v>509</v>
      </c>
      <c r="G891" s="210">
        <v>30.795999999999999</v>
      </c>
      <c r="H891" s="184">
        <v>307.95999999999998</v>
      </c>
      <c r="I891" s="213">
        <v>6.7</v>
      </c>
      <c r="J891" s="3">
        <v>67</v>
      </c>
      <c r="K891" s="29">
        <f t="shared" si="104"/>
        <v>-240.95999999999998</v>
      </c>
      <c r="L891" s="182">
        <f t="shared" si="105"/>
        <v>-0.78243927782828937</v>
      </c>
    </row>
    <row r="892" spans="6:12" x14ac:dyDescent="0.25">
      <c r="F892" s="180" t="s">
        <v>534</v>
      </c>
      <c r="G892" s="210">
        <v>51.078000000000003</v>
      </c>
      <c r="H892" s="184">
        <v>313.56</v>
      </c>
      <c r="I892" s="213">
        <v>12.815</v>
      </c>
      <c r="J892" s="3">
        <v>78.67</v>
      </c>
      <c r="K892" s="29">
        <f t="shared" si="104"/>
        <v>-234.89</v>
      </c>
      <c r="L892" s="182">
        <f t="shared" si="105"/>
        <v>-0.74910702895777515</v>
      </c>
    </row>
    <row r="893" spans="6:12" x14ac:dyDescent="0.25">
      <c r="F893" s="180" t="s">
        <v>259</v>
      </c>
      <c r="G893" s="224">
        <v>50.079000000000001</v>
      </c>
      <c r="H893" s="3">
        <v>375.59</v>
      </c>
      <c r="I893" s="210">
        <v>20.3</v>
      </c>
      <c r="J893" s="3">
        <v>152.25</v>
      </c>
      <c r="K893" s="29">
        <f t="shared" si="104"/>
        <v>-223.33999999999997</v>
      </c>
      <c r="L893" s="182">
        <f t="shared" si="105"/>
        <v>-0.59463776990867701</v>
      </c>
    </row>
    <row r="894" spans="6:12" x14ac:dyDescent="0.25">
      <c r="F894" s="180" t="s">
        <v>265</v>
      </c>
      <c r="G894" s="210">
        <v>156.68299999999999</v>
      </c>
      <c r="H894" s="184">
        <v>391.71</v>
      </c>
      <c r="I894" s="213">
        <v>79.900000000000006</v>
      </c>
      <c r="J894" s="3">
        <v>199.75</v>
      </c>
      <c r="K894" s="29">
        <f t="shared" si="104"/>
        <v>-191.95999999999998</v>
      </c>
      <c r="L894" s="182">
        <f t="shared" si="105"/>
        <v>-0.49005641928978066</v>
      </c>
    </row>
    <row r="895" spans="6:12" x14ac:dyDescent="0.25">
      <c r="F895" s="180" t="s">
        <v>492</v>
      </c>
      <c r="G895" s="210">
        <v>39.39</v>
      </c>
      <c r="H895" s="184">
        <v>440.24</v>
      </c>
      <c r="I895" s="213">
        <v>23.972000000000001</v>
      </c>
      <c r="J895" s="3">
        <v>267.92</v>
      </c>
      <c r="K895" s="29">
        <f t="shared" si="104"/>
        <v>-172.32</v>
      </c>
      <c r="L895" s="182">
        <f t="shared" si="105"/>
        <v>-0.39142286025804107</v>
      </c>
    </row>
    <row r="896" spans="6:12" ht="15.75" thickBot="1" x14ac:dyDescent="0.3">
      <c r="F896" s="186" t="s">
        <v>535</v>
      </c>
      <c r="G896" s="225">
        <v>9.7919999999999998</v>
      </c>
      <c r="H896" s="227">
        <v>133.16999999999999</v>
      </c>
      <c r="I896" s="226">
        <v>1.62</v>
      </c>
      <c r="J896" s="190">
        <v>22.03</v>
      </c>
      <c r="K896" s="191">
        <f>J896-H896</f>
        <v>-111.13999999999999</v>
      </c>
      <c r="L896" s="192">
        <f t="shared" si="105"/>
        <v>-0.83457235113013439</v>
      </c>
    </row>
    <row r="897" spans="6:12" ht="15.75" thickBot="1" x14ac:dyDescent="0.3">
      <c r="F897" s="248" t="s">
        <v>237</v>
      </c>
      <c r="G897" s="249"/>
      <c r="H897" s="249"/>
      <c r="I897" s="249"/>
      <c r="J897" s="249"/>
      <c r="K897" s="249"/>
      <c r="L897" s="249"/>
    </row>
    <row r="898" spans="6:12" x14ac:dyDescent="0.25">
      <c r="F898" s="178" t="s">
        <v>223</v>
      </c>
      <c r="G898" s="18" t="s">
        <v>224</v>
      </c>
      <c r="H898" s="19" t="s">
        <v>225</v>
      </c>
      <c r="I898" s="18" t="s">
        <v>224</v>
      </c>
      <c r="J898" s="20" t="s">
        <v>225</v>
      </c>
      <c r="K898" s="18" t="s">
        <v>226</v>
      </c>
      <c r="L898" s="216" t="s">
        <v>227</v>
      </c>
    </row>
    <row r="899" spans="6:12" x14ac:dyDescent="0.25">
      <c r="F899" s="180" t="s">
        <v>435</v>
      </c>
      <c r="G899" s="181">
        <v>8</v>
      </c>
      <c r="H899" s="3">
        <v>60</v>
      </c>
      <c r="I899" s="210">
        <v>41</v>
      </c>
      <c r="J899" s="3">
        <v>307.5</v>
      </c>
      <c r="K899" s="29">
        <f>J899-H899</f>
        <v>247.5</v>
      </c>
      <c r="L899" s="182">
        <f>IFERROR(K899/H899,0)</f>
        <v>4.125</v>
      </c>
    </row>
    <row r="900" spans="6:12" x14ac:dyDescent="0.25">
      <c r="F900" s="180" t="s">
        <v>436</v>
      </c>
      <c r="G900" s="181">
        <v>37</v>
      </c>
      <c r="H900" s="184">
        <v>333</v>
      </c>
      <c r="I900" s="213">
        <v>53</v>
      </c>
      <c r="J900" s="3">
        <v>477</v>
      </c>
      <c r="K900" s="29">
        <f t="shared" ref="K900:K906" si="106">J900-H900</f>
        <v>144</v>
      </c>
      <c r="L900" s="182">
        <f t="shared" ref="L900:L908" si="107">IFERROR(K900/H900,0)</f>
        <v>0.43243243243243246</v>
      </c>
    </row>
    <row r="901" spans="6:12" x14ac:dyDescent="0.25">
      <c r="F901" s="180" t="s">
        <v>445</v>
      </c>
      <c r="G901" s="181">
        <v>11.476000000000001</v>
      </c>
      <c r="H901" s="184">
        <v>140.58000000000001</v>
      </c>
      <c r="I901" s="213">
        <v>19.97</v>
      </c>
      <c r="J901" s="3">
        <v>244.63</v>
      </c>
      <c r="K901" s="29">
        <f t="shared" si="106"/>
        <v>104.04999999999998</v>
      </c>
      <c r="L901" s="182">
        <f t="shared" si="107"/>
        <v>0.74014795845781745</v>
      </c>
    </row>
    <row r="902" spans="6:12" x14ac:dyDescent="0.25">
      <c r="F902" s="180" t="s">
        <v>536</v>
      </c>
      <c r="G902" s="181">
        <v>13.554</v>
      </c>
      <c r="H902" s="184">
        <v>84.71</v>
      </c>
      <c r="I902" s="213">
        <v>27.195</v>
      </c>
      <c r="J902" s="3">
        <v>169.97</v>
      </c>
      <c r="K902" s="29">
        <f t="shared" si="106"/>
        <v>85.26</v>
      </c>
      <c r="L902" s="182">
        <f t="shared" si="107"/>
        <v>1.0064927399362533</v>
      </c>
    </row>
    <row r="903" spans="6:12" x14ac:dyDescent="0.25">
      <c r="F903" s="180" t="s">
        <v>485</v>
      </c>
      <c r="G903" s="181">
        <v>6</v>
      </c>
      <c r="H903" s="184">
        <v>18</v>
      </c>
      <c r="I903" s="213">
        <v>33</v>
      </c>
      <c r="J903" s="3">
        <v>99</v>
      </c>
      <c r="K903" s="29">
        <f t="shared" si="106"/>
        <v>81</v>
      </c>
      <c r="L903" s="182">
        <f t="shared" si="107"/>
        <v>4.5</v>
      </c>
    </row>
    <row r="904" spans="6:12" x14ac:dyDescent="0.25">
      <c r="F904" s="180" t="s">
        <v>537</v>
      </c>
      <c r="G904" s="181">
        <v>4.7640000000000002</v>
      </c>
      <c r="H904" s="184">
        <v>57.17</v>
      </c>
      <c r="I904" s="213">
        <v>7.76</v>
      </c>
      <c r="J904" s="3">
        <v>93.12</v>
      </c>
      <c r="K904" s="29">
        <f t="shared" si="106"/>
        <v>35.950000000000003</v>
      </c>
      <c r="L904" s="182">
        <f t="shared" si="107"/>
        <v>0.62882630750393564</v>
      </c>
    </row>
    <row r="905" spans="6:12" x14ac:dyDescent="0.25">
      <c r="F905" s="180" t="s">
        <v>538</v>
      </c>
      <c r="G905" s="185">
        <v>-8</v>
      </c>
      <c r="H905" s="3">
        <v>-24</v>
      </c>
      <c r="I905" s="210">
        <v>2</v>
      </c>
      <c r="J905" s="3">
        <v>6</v>
      </c>
      <c r="K905" s="29">
        <f t="shared" si="106"/>
        <v>30</v>
      </c>
      <c r="L905" s="182">
        <f t="shared" si="107"/>
        <v>-1.25</v>
      </c>
    </row>
    <row r="906" spans="6:12" x14ac:dyDescent="0.25">
      <c r="F906" s="180" t="s">
        <v>539</v>
      </c>
      <c r="G906" s="181">
        <v>25</v>
      </c>
      <c r="H906" s="184">
        <v>173.75</v>
      </c>
      <c r="I906" s="213">
        <v>29</v>
      </c>
      <c r="J906" s="3">
        <v>201.55</v>
      </c>
      <c r="K906" s="29">
        <f t="shared" si="106"/>
        <v>27.800000000000011</v>
      </c>
      <c r="L906" s="182">
        <f t="shared" si="107"/>
        <v>0.16000000000000006</v>
      </c>
    </row>
    <row r="907" spans="6:12" x14ac:dyDescent="0.25">
      <c r="F907" s="180" t="s">
        <v>540</v>
      </c>
      <c r="G907" s="181">
        <v>15</v>
      </c>
      <c r="H907" s="184">
        <v>192</v>
      </c>
      <c r="I907" s="213">
        <v>17</v>
      </c>
      <c r="J907" s="3">
        <v>217.6</v>
      </c>
      <c r="K907" s="29">
        <f>J907-H907</f>
        <v>25.599999999999994</v>
      </c>
      <c r="L907" s="182">
        <f t="shared" si="107"/>
        <v>0.1333333333333333</v>
      </c>
    </row>
    <row r="908" spans="6:12" ht="15.75" thickBot="1" x14ac:dyDescent="0.3">
      <c r="F908" s="186" t="s">
        <v>541</v>
      </c>
      <c r="G908" s="187">
        <v>-0.46</v>
      </c>
      <c r="H908" s="227">
        <v>-22.08</v>
      </c>
      <c r="I908" s="226">
        <v>0</v>
      </c>
      <c r="J908" s="190">
        <v>0</v>
      </c>
      <c r="K908" s="191">
        <f>J908-H908</f>
        <v>22.08</v>
      </c>
      <c r="L908" s="182">
        <f t="shared" si="107"/>
        <v>-1</v>
      </c>
    </row>
    <row r="909" spans="6:12" ht="15.75" thickBot="1" x14ac:dyDescent="0.3">
      <c r="F909" s="248" t="s">
        <v>246</v>
      </c>
      <c r="G909" s="249"/>
      <c r="H909" s="249"/>
      <c r="I909" s="249"/>
      <c r="J909" s="249"/>
      <c r="K909" s="249"/>
      <c r="L909" s="250"/>
    </row>
    <row r="910" spans="6:12" x14ac:dyDescent="0.25">
      <c r="F910" s="178" t="s">
        <v>223</v>
      </c>
      <c r="G910" s="19" t="s">
        <v>544</v>
      </c>
      <c r="H910" s="19" t="s">
        <v>545</v>
      </c>
      <c r="I910" s="18" t="s">
        <v>255</v>
      </c>
      <c r="J910" s="18" t="s">
        <v>256</v>
      </c>
      <c r="K910" s="18"/>
      <c r="L910" s="179"/>
    </row>
    <row r="911" spans="6:12" x14ac:dyDescent="0.25">
      <c r="F911" s="180" t="s">
        <v>270</v>
      </c>
      <c r="G911" s="181">
        <v>134.20499999999998</v>
      </c>
      <c r="H911" s="3">
        <v>541.3900000000001</v>
      </c>
      <c r="I911" s="3">
        <v>4390.16</v>
      </c>
      <c r="J911" s="208">
        <f>H911/I911</f>
        <v>0.12331896787360828</v>
      </c>
      <c r="K911" s="197"/>
      <c r="L911" s="182"/>
    </row>
    <row r="912" spans="6:12" x14ac:dyDescent="0.25">
      <c r="F912" s="180" t="s">
        <v>302</v>
      </c>
      <c r="G912" s="181">
        <v>133.53899999999999</v>
      </c>
      <c r="H912" s="184">
        <v>462.24</v>
      </c>
      <c r="I912" s="184">
        <v>1198.5</v>
      </c>
      <c r="J912" s="208">
        <f t="shared" ref="J912" si="108">H912/I912</f>
        <v>0.38568210262828534</v>
      </c>
      <c r="K912" s="197"/>
      <c r="L912" s="182"/>
    </row>
    <row r="913" spans="6:12" x14ac:dyDescent="0.25">
      <c r="F913" s="180" t="s">
        <v>303</v>
      </c>
      <c r="G913" s="181">
        <v>85.635999999999996</v>
      </c>
      <c r="H913" s="184">
        <v>379.1</v>
      </c>
      <c r="I913" s="184">
        <v>377.49</v>
      </c>
      <c r="J913" s="208">
        <f>IFERROR(H913/I913,0)</f>
        <v>1.0042650136427456</v>
      </c>
      <c r="K913" s="197"/>
      <c r="L913" s="182"/>
    </row>
    <row r="914" spans="6:12" x14ac:dyDescent="0.25">
      <c r="F914" s="180" t="s">
        <v>271</v>
      </c>
      <c r="G914" s="181">
        <v>29</v>
      </c>
      <c r="H914" s="184">
        <v>282</v>
      </c>
      <c r="I914" s="184">
        <v>1712.63</v>
      </c>
      <c r="J914" s="208">
        <f t="shared" ref="J914:J919" si="109">IFERROR(H914/I914,0)</f>
        <v>0.16465903318288247</v>
      </c>
      <c r="K914" s="197"/>
      <c r="L914" s="182"/>
    </row>
    <row r="915" spans="6:12" x14ac:dyDescent="0.25">
      <c r="F915" s="180" t="s">
        <v>542</v>
      </c>
      <c r="G915" s="181">
        <v>39</v>
      </c>
      <c r="H915" s="184">
        <v>269.10000000000002</v>
      </c>
      <c r="I915" s="184">
        <v>291.68</v>
      </c>
      <c r="J915" s="208">
        <f t="shared" si="109"/>
        <v>0.92258639605046633</v>
      </c>
      <c r="K915" s="197"/>
      <c r="L915" s="182"/>
    </row>
    <row r="916" spans="6:12" x14ac:dyDescent="0.25">
      <c r="F916" s="180" t="s">
        <v>274</v>
      </c>
      <c r="G916" s="181">
        <v>23.380000000000003</v>
      </c>
      <c r="H916" s="184">
        <v>256.92</v>
      </c>
      <c r="I916" s="184">
        <v>1215.3499999999999</v>
      </c>
      <c r="J916" s="208">
        <f t="shared" si="109"/>
        <v>0.21139589418685978</v>
      </c>
      <c r="K916" s="197"/>
      <c r="L916" s="182"/>
    </row>
    <row r="917" spans="6:12" x14ac:dyDescent="0.25">
      <c r="F917" s="180" t="s">
        <v>383</v>
      </c>
      <c r="G917" s="185">
        <v>44.622</v>
      </c>
      <c r="H917" s="3">
        <v>248.52000000000004</v>
      </c>
      <c r="I917" s="3">
        <v>615.54</v>
      </c>
      <c r="J917" s="208">
        <f t="shared" si="109"/>
        <v>0.4037430548786432</v>
      </c>
      <c r="K917" s="197"/>
      <c r="L917" s="182"/>
    </row>
    <row r="918" spans="6:12" x14ac:dyDescent="0.25">
      <c r="F918" s="180" t="s">
        <v>446</v>
      </c>
      <c r="G918" s="181">
        <v>45.204999999999998</v>
      </c>
      <c r="H918" s="184">
        <v>213.85999999999999</v>
      </c>
      <c r="I918" s="184">
        <v>4443.8100000000004</v>
      </c>
      <c r="J918" s="208">
        <f t="shared" si="109"/>
        <v>4.8125369896552722E-2</v>
      </c>
      <c r="K918" s="197"/>
      <c r="L918" s="182"/>
    </row>
    <row r="919" spans="6:12" x14ac:dyDescent="0.25">
      <c r="F919" s="180" t="s">
        <v>447</v>
      </c>
      <c r="G919" s="181">
        <v>56.438999999999993</v>
      </c>
      <c r="H919" s="184">
        <v>196.77</v>
      </c>
      <c r="I919" s="184">
        <v>266.04000000000002</v>
      </c>
      <c r="J919" s="208">
        <f t="shared" si="109"/>
        <v>0.73962562020748757</v>
      </c>
      <c r="K919" s="197"/>
      <c r="L919" s="182"/>
    </row>
    <row r="920" spans="6:12" ht="15.75" thickBot="1" x14ac:dyDescent="0.3">
      <c r="F920" s="186" t="s">
        <v>543</v>
      </c>
      <c r="G920" s="187">
        <v>26.644000000000002</v>
      </c>
      <c r="H920" s="227">
        <v>172.61</v>
      </c>
      <c r="I920" s="227">
        <v>475.99</v>
      </c>
      <c r="J920" s="209">
        <f>IFERROR(H920/I920,0)</f>
        <v>0.36263366877455411</v>
      </c>
      <c r="K920" s="198"/>
      <c r="L920" s="192"/>
    </row>
    <row r="927" spans="6:12" ht="15.75" thickBot="1" x14ac:dyDescent="0.3"/>
    <row r="928" spans="6:12" ht="15.75" thickBot="1" x14ac:dyDescent="0.3">
      <c r="F928" s="248" t="s">
        <v>222</v>
      </c>
      <c r="G928" s="249"/>
      <c r="H928" s="249"/>
      <c r="I928" s="249"/>
      <c r="J928" s="249"/>
      <c r="K928" s="249"/>
      <c r="L928" s="249"/>
    </row>
    <row r="929" spans="6:12" x14ac:dyDescent="0.25">
      <c r="F929" s="178" t="s">
        <v>223</v>
      </c>
      <c r="G929" s="18" t="s">
        <v>224</v>
      </c>
      <c r="H929" s="19" t="s">
        <v>225</v>
      </c>
      <c r="I929" s="18" t="s">
        <v>224</v>
      </c>
      <c r="J929" s="20" t="s">
        <v>225</v>
      </c>
      <c r="K929" s="18" t="s">
        <v>226</v>
      </c>
      <c r="L929" s="216" t="s">
        <v>227</v>
      </c>
    </row>
    <row r="930" spans="6:12" x14ac:dyDescent="0.25">
      <c r="F930" s="180" t="s">
        <v>289</v>
      </c>
      <c r="G930" s="210">
        <v>101.036</v>
      </c>
      <c r="H930" s="3">
        <v>3526.16</v>
      </c>
      <c r="I930" s="210">
        <v>29.597999999999999</v>
      </c>
      <c r="J930" s="3">
        <v>1032.97</v>
      </c>
      <c r="K930" s="29">
        <f>J930-H930</f>
        <v>-2493.1899999999996</v>
      </c>
      <c r="L930" s="182">
        <f>K930/H930</f>
        <v>-0.70705526691925491</v>
      </c>
    </row>
    <row r="931" spans="6:12" x14ac:dyDescent="0.25">
      <c r="F931" s="180" t="s">
        <v>286</v>
      </c>
      <c r="G931" s="210">
        <v>170.43799999999999</v>
      </c>
      <c r="H931" s="184">
        <v>5368.8</v>
      </c>
      <c r="I931" s="213">
        <v>129.65600000000001</v>
      </c>
      <c r="J931" s="3">
        <v>4084.16</v>
      </c>
      <c r="K931" s="29">
        <f t="shared" ref="K931:K938" si="110">J931-H931</f>
        <v>-1284.6400000000003</v>
      </c>
      <c r="L931" s="182">
        <f t="shared" ref="L931:L939" si="111">K931/H931</f>
        <v>-0.23927879600655647</v>
      </c>
    </row>
    <row r="932" spans="6:12" x14ac:dyDescent="0.25">
      <c r="F932" s="180" t="s">
        <v>453</v>
      </c>
      <c r="G932" s="210">
        <v>38.966000000000001</v>
      </c>
      <c r="H932" s="184">
        <v>877.78</v>
      </c>
      <c r="I932" s="213">
        <v>10.08</v>
      </c>
      <c r="J932" s="3">
        <v>227.07</v>
      </c>
      <c r="K932" s="29">
        <f t="shared" si="110"/>
        <v>-650.71</v>
      </c>
      <c r="L932" s="182">
        <f t="shared" si="111"/>
        <v>-0.74131331313085291</v>
      </c>
    </row>
    <row r="933" spans="6:12" x14ac:dyDescent="0.25">
      <c r="F933" s="180" t="s">
        <v>393</v>
      </c>
      <c r="G933" s="210">
        <v>24.11</v>
      </c>
      <c r="H933" s="184">
        <v>1193.45</v>
      </c>
      <c r="I933" s="213">
        <v>12.981999999999999</v>
      </c>
      <c r="J933" s="3">
        <v>642.61</v>
      </c>
      <c r="K933" s="29">
        <f t="shared" si="110"/>
        <v>-550.84</v>
      </c>
      <c r="L933" s="182">
        <f t="shared" si="111"/>
        <v>-0.46155264150152919</v>
      </c>
    </row>
    <row r="934" spans="6:12" x14ac:dyDescent="0.25">
      <c r="F934" s="180" t="s">
        <v>394</v>
      </c>
      <c r="G934" s="210">
        <v>54.615000000000002</v>
      </c>
      <c r="H934" s="184">
        <v>995.05</v>
      </c>
      <c r="I934" s="213">
        <v>30.274000000000001</v>
      </c>
      <c r="J934" s="3">
        <v>551.57000000000005</v>
      </c>
      <c r="K934" s="29">
        <f t="shared" si="110"/>
        <v>-443.4799999999999</v>
      </c>
      <c r="L934" s="182">
        <f t="shared" si="111"/>
        <v>-0.4456861464248027</v>
      </c>
    </row>
    <row r="935" spans="6:12" x14ac:dyDescent="0.25">
      <c r="F935" s="180" t="s">
        <v>457</v>
      </c>
      <c r="G935" s="210">
        <v>4.9000000000000004</v>
      </c>
      <c r="H935" s="184">
        <v>409.05</v>
      </c>
      <c r="I935" s="213">
        <v>0</v>
      </c>
      <c r="J935" s="3">
        <v>0</v>
      </c>
      <c r="K935" s="29">
        <f t="shared" si="110"/>
        <v>-409.05</v>
      </c>
      <c r="L935" s="182">
        <f t="shared" si="111"/>
        <v>-1</v>
      </c>
    </row>
    <row r="936" spans="6:12" x14ac:dyDescent="0.25">
      <c r="F936" s="180" t="s">
        <v>280</v>
      </c>
      <c r="G936" s="224">
        <v>23.01</v>
      </c>
      <c r="H936" s="3">
        <v>562.82000000000005</v>
      </c>
      <c r="I936" s="210">
        <v>8.0939999999999994</v>
      </c>
      <c r="J936" s="3">
        <v>197.98</v>
      </c>
      <c r="K936" s="29">
        <f t="shared" si="110"/>
        <v>-364.84000000000003</v>
      </c>
      <c r="L936" s="182">
        <f t="shared" si="111"/>
        <v>-0.64823567037418717</v>
      </c>
    </row>
    <row r="937" spans="6:12" x14ac:dyDescent="0.25">
      <c r="F937" s="180" t="s">
        <v>389</v>
      </c>
      <c r="G937" s="210">
        <v>33.712000000000003</v>
      </c>
      <c r="H937" s="184">
        <v>1314.43</v>
      </c>
      <c r="I937" s="213">
        <v>26.934000000000001</v>
      </c>
      <c r="J937" s="3">
        <v>1050.1500000000001</v>
      </c>
      <c r="K937" s="29">
        <f t="shared" si="110"/>
        <v>-264.27999999999997</v>
      </c>
      <c r="L937" s="182">
        <f t="shared" si="111"/>
        <v>-0.20106053574553226</v>
      </c>
    </row>
    <row r="938" spans="6:12" x14ac:dyDescent="0.25">
      <c r="F938" s="180" t="s">
        <v>392</v>
      </c>
      <c r="G938" s="210">
        <v>37.94</v>
      </c>
      <c r="H938" s="184">
        <v>1009.21</v>
      </c>
      <c r="I938" s="213">
        <v>30.1</v>
      </c>
      <c r="J938" s="3">
        <v>800.67</v>
      </c>
      <c r="K938" s="29">
        <f t="shared" si="110"/>
        <v>-208.54000000000008</v>
      </c>
      <c r="L938" s="182">
        <f t="shared" si="111"/>
        <v>-0.20663687438689676</v>
      </c>
    </row>
    <row r="939" spans="6:12" ht="15.75" thickBot="1" x14ac:dyDescent="0.3">
      <c r="F939" s="186" t="s">
        <v>282</v>
      </c>
      <c r="G939" s="225">
        <v>22.623999999999999</v>
      </c>
      <c r="H939" s="227">
        <v>612.21</v>
      </c>
      <c r="I939" s="226">
        <v>15.33</v>
      </c>
      <c r="J939" s="190">
        <v>414.83</v>
      </c>
      <c r="K939" s="191">
        <f>J939-H939</f>
        <v>-197.38000000000005</v>
      </c>
      <c r="L939" s="192">
        <f t="shared" si="111"/>
        <v>-0.32240571045882954</v>
      </c>
    </row>
    <row r="940" spans="6:12" ht="15.75" thickBot="1" x14ac:dyDescent="0.3">
      <c r="F940" s="248" t="s">
        <v>237</v>
      </c>
      <c r="G940" s="249"/>
      <c r="H940" s="249"/>
      <c r="I940" s="249"/>
      <c r="J940" s="249"/>
      <c r="K940" s="249"/>
      <c r="L940" s="249"/>
    </row>
    <row r="941" spans="6:12" x14ac:dyDescent="0.25">
      <c r="F941" s="178" t="s">
        <v>223</v>
      </c>
      <c r="G941" s="18" t="s">
        <v>224</v>
      </c>
      <c r="H941" s="19" t="s">
        <v>225</v>
      </c>
      <c r="I941" s="18" t="s">
        <v>224</v>
      </c>
      <c r="J941" s="20" t="s">
        <v>225</v>
      </c>
      <c r="K941" s="18" t="s">
        <v>226</v>
      </c>
      <c r="L941" s="216" t="s">
        <v>227</v>
      </c>
    </row>
    <row r="942" spans="6:12" x14ac:dyDescent="0.25">
      <c r="F942" s="180" t="s">
        <v>284</v>
      </c>
      <c r="G942" s="210">
        <v>2.2599999999999998</v>
      </c>
      <c r="H942" s="3">
        <v>183.75</v>
      </c>
      <c r="I942" s="210">
        <v>7.0049999999999999</v>
      </c>
      <c r="J942" s="3">
        <v>569.54999999999995</v>
      </c>
      <c r="K942" s="29">
        <f>J942-H942</f>
        <v>385.79999999999995</v>
      </c>
      <c r="L942" s="182">
        <f>K942/H942</f>
        <v>2.0995918367346937</v>
      </c>
    </row>
    <row r="943" spans="6:12" x14ac:dyDescent="0.25">
      <c r="F943" s="180" t="s">
        <v>449</v>
      </c>
      <c r="G943" s="210">
        <v>-3.8780000000000001</v>
      </c>
      <c r="H943" s="184">
        <v>-241.4</v>
      </c>
      <c r="I943" s="213">
        <v>0.94599999999999995</v>
      </c>
      <c r="J943" s="3">
        <v>58.89</v>
      </c>
      <c r="K943" s="29">
        <f t="shared" ref="K943:K950" si="112">J943-H943</f>
        <v>300.29000000000002</v>
      </c>
      <c r="L943" s="182">
        <f t="shared" ref="L943:L951" si="113">K943/H943</f>
        <v>-1.2439519469759734</v>
      </c>
    </row>
    <row r="944" spans="6:12" x14ac:dyDescent="0.25">
      <c r="F944" s="180" t="s">
        <v>448</v>
      </c>
      <c r="G944" s="210">
        <v>26.832000000000001</v>
      </c>
      <c r="H944" s="184">
        <v>476.34</v>
      </c>
      <c r="I944" s="213">
        <v>41.706000000000003</v>
      </c>
      <c r="J944" s="3">
        <v>740.39</v>
      </c>
      <c r="K944" s="29">
        <f t="shared" si="112"/>
        <v>264.05</v>
      </c>
      <c r="L944" s="182">
        <f t="shared" si="113"/>
        <v>0.55433094008481343</v>
      </c>
    </row>
    <row r="945" spans="6:12" x14ac:dyDescent="0.25">
      <c r="F945" s="180" t="s">
        <v>550</v>
      </c>
      <c r="G945" s="210">
        <v>1.5760000000000001</v>
      </c>
      <c r="H945" s="184">
        <v>34.520000000000003</v>
      </c>
      <c r="I945" s="213">
        <v>7.7080000000000002</v>
      </c>
      <c r="J945" s="3">
        <v>168.81</v>
      </c>
      <c r="K945" s="29">
        <f t="shared" si="112"/>
        <v>134.29</v>
      </c>
      <c r="L945" s="182">
        <f t="shared" si="113"/>
        <v>3.8902085747392809</v>
      </c>
    </row>
    <row r="946" spans="6:12" x14ac:dyDescent="0.25">
      <c r="F946" s="180" t="s">
        <v>517</v>
      </c>
      <c r="G946" s="210">
        <v>102.288</v>
      </c>
      <c r="H946" s="184">
        <v>1731.94</v>
      </c>
      <c r="I946" s="213">
        <v>109</v>
      </c>
      <c r="J946" s="3">
        <v>1845.59</v>
      </c>
      <c r="K946" s="29">
        <f t="shared" si="112"/>
        <v>113.64999999999986</v>
      </c>
      <c r="L946" s="182">
        <f t="shared" si="113"/>
        <v>6.5620056122036474E-2</v>
      </c>
    </row>
    <row r="947" spans="6:12" x14ac:dyDescent="0.25">
      <c r="F947" s="180" t="s">
        <v>551</v>
      </c>
      <c r="G947" s="210">
        <v>4.2000000000000003E-2</v>
      </c>
      <c r="H947" s="184">
        <v>2.08</v>
      </c>
      <c r="I947" s="213">
        <v>2</v>
      </c>
      <c r="J947" s="3">
        <v>99</v>
      </c>
      <c r="K947" s="29">
        <f t="shared" si="112"/>
        <v>96.92</v>
      </c>
      <c r="L947" s="182">
        <f t="shared" si="113"/>
        <v>46.596153846153847</v>
      </c>
    </row>
    <row r="948" spans="6:12" x14ac:dyDescent="0.25">
      <c r="F948" s="180" t="s">
        <v>552</v>
      </c>
      <c r="G948" s="224">
        <v>2.0960000000000001</v>
      </c>
      <c r="H948" s="3">
        <v>118.42</v>
      </c>
      <c r="I948" s="210">
        <v>3.734</v>
      </c>
      <c r="J948" s="3">
        <v>210.97</v>
      </c>
      <c r="K948" s="29">
        <f t="shared" si="112"/>
        <v>92.55</v>
      </c>
      <c r="L948" s="182">
        <f t="shared" si="113"/>
        <v>0.78154028035804757</v>
      </c>
    </row>
    <row r="949" spans="6:12" x14ac:dyDescent="0.25">
      <c r="F949" s="180" t="s">
        <v>553</v>
      </c>
      <c r="G949" s="210">
        <v>-4.8220000000000001</v>
      </c>
      <c r="H949" s="184">
        <v>-91.62</v>
      </c>
      <c r="I949" s="213">
        <v>0</v>
      </c>
      <c r="J949" s="3">
        <v>0</v>
      </c>
      <c r="K949" s="29">
        <f t="shared" si="112"/>
        <v>91.62</v>
      </c>
      <c r="L949" s="182">
        <f t="shared" si="113"/>
        <v>-1</v>
      </c>
    </row>
    <row r="950" spans="6:12" x14ac:dyDescent="0.25">
      <c r="F950" s="180" t="s">
        <v>554</v>
      </c>
      <c r="G950" s="210">
        <v>1.1539999999999999</v>
      </c>
      <c r="H950" s="184">
        <v>72.13</v>
      </c>
      <c r="I950" s="213">
        <v>2.46</v>
      </c>
      <c r="J950" s="3">
        <v>153.75</v>
      </c>
      <c r="K950" s="29">
        <f t="shared" si="112"/>
        <v>81.62</v>
      </c>
      <c r="L950" s="182">
        <f t="shared" si="113"/>
        <v>1.1315680022182173</v>
      </c>
    </row>
    <row r="951" spans="6:12" ht="15.75" thickBot="1" x14ac:dyDescent="0.3">
      <c r="F951" s="186" t="s">
        <v>459</v>
      </c>
      <c r="G951" s="225">
        <v>-1.03</v>
      </c>
      <c r="H951" s="227">
        <v>-76.19</v>
      </c>
      <c r="I951" s="226">
        <v>0</v>
      </c>
      <c r="J951" s="190">
        <v>0</v>
      </c>
      <c r="K951" s="191">
        <f>J951-H951</f>
        <v>76.19</v>
      </c>
      <c r="L951" s="192">
        <f t="shared" si="113"/>
        <v>-1</v>
      </c>
    </row>
    <row r="952" spans="6:12" ht="15.75" thickBot="1" x14ac:dyDescent="0.3">
      <c r="F952" s="248" t="s">
        <v>246</v>
      </c>
      <c r="G952" s="249"/>
      <c r="H952" s="249"/>
      <c r="I952" s="249"/>
      <c r="J952" s="249"/>
      <c r="K952" s="249"/>
      <c r="L952" s="250"/>
    </row>
    <row r="953" spans="6:12" x14ac:dyDescent="0.25">
      <c r="F953" s="178" t="s">
        <v>223</v>
      </c>
      <c r="G953" s="19" t="s">
        <v>544</v>
      </c>
      <c r="H953" s="18" t="s">
        <v>545</v>
      </c>
      <c r="I953" s="18" t="s">
        <v>255</v>
      </c>
      <c r="J953" s="18" t="s">
        <v>256</v>
      </c>
      <c r="K953" s="18"/>
      <c r="L953" s="179"/>
    </row>
    <row r="954" spans="6:12" x14ac:dyDescent="0.25">
      <c r="F954" s="180" t="s">
        <v>555</v>
      </c>
      <c r="G954" s="181">
        <v>34.938000000000002</v>
      </c>
      <c r="H954" s="3">
        <v>471.66</v>
      </c>
      <c r="I954" s="176">
        <v>298.61</v>
      </c>
      <c r="J954" s="195">
        <f>H954/I954</f>
        <v>1.5795184354174341</v>
      </c>
      <c r="K954" s="29"/>
      <c r="L954" s="182"/>
    </row>
    <row r="955" spans="6:12" x14ac:dyDescent="0.25">
      <c r="F955" s="180" t="s">
        <v>556</v>
      </c>
      <c r="G955" s="181">
        <v>1.306</v>
      </c>
      <c r="H955" s="24">
        <v>73.790000000000006</v>
      </c>
      <c r="I955" s="176">
        <v>0</v>
      </c>
      <c r="J955" s="195">
        <f>IFERROR(H955/I955,0)</f>
        <v>0</v>
      </c>
      <c r="K955" s="29"/>
      <c r="L955" s="182"/>
    </row>
    <row r="956" spans="6:12" x14ac:dyDescent="0.25">
      <c r="F956" s="180" t="s">
        <v>557</v>
      </c>
      <c r="G956" s="181">
        <v>4.1130000000000004</v>
      </c>
      <c r="H956" s="24">
        <v>39.15</v>
      </c>
      <c r="I956" s="176">
        <v>247.85</v>
      </c>
      <c r="J956" s="195">
        <f t="shared" ref="J956:J962" si="114">H956/I956</f>
        <v>0.15795844260641517</v>
      </c>
      <c r="K956" s="29"/>
      <c r="L956" s="182"/>
    </row>
    <row r="957" spans="6:12" x14ac:dyDescent="0.25">
      <c r="F957" s="180" t="s">
        <v>462</v>
      </c>
      <c r="G957" s="181">
        <v>1.196</v>
      </c>
      <c r="H957" s="24">
        <v>38.15</v>
      </c>
      <c r="I957" s="176">
        <v>449.1</v>
      </c>
      <c r="J957" s="195">
        <f t="shared" si="114"/>
        <v>8.4947673124025819E-2</v>
      </c>
      <c r="K957" s="29"/>
      <c r="L957" s="182"/>
    </row>
    <row r="958" spans="6:12" x14ac:dyDescent="0.25">
      <c r="F958" s="180" t="s">
        <v>558</v>
      </c>
      <c r="G958" s="181">
        <v>0.57199999999999995</v>
      </c>
      <c r="H958" s="24">
        <v>35.75</v>
      </c>
      <c r="I958" s="176">
        <v>83.24</v>
      </c>
      <c r="J958" s="195">
        <f t="shared" si="114"/>
        <v>0.42948101874098993</v>
      </c>
      <c r="K958" s="29"/>
      <c r="L958" s="182"/>
    </row>
    <row r="959" spans="6:12" x14ac:dyDescent="0.25">
      <c r="F959" s="180" t="s">
        <v>463</v>
      </c>
      <c r="G959" s="181">
        <v>0.996</v>
      </c>
      <c r="H959" s="184">
        <v>21.81</v>
      </c>
      <c r="I959" s="176">
        <v>291.69</v>
      </c>
      <c r="J959" s="195">
        <f t="shared" si="114"/>
        <v>7.4771161164249714E-2</v>
      </c>
      <c r="K959" s="29"/>
      <c r="L959" s="182"/>
    </row>
    <row r="960" spans="6:12" x14ac:dyDescent="0.25">
      <c r="F960" s="180" t="s">
        <v>559</v>
      </c>
      <c r="G960" s="185">
        <v>0.61599999999999999</v>
      </c>
      <c r="H960" s="3">
        <v>21.5</v>
      </c>
      <c r="I960" s="176">
        <v>9668.9699999999993</v>
      </c>
      <c r="J960" s="195">
        <f t="shared" si="114"/>
        <v>2.2236080988978146E-3</v>
      </c>
      <c r="K960" s="29"/>
      <c r="L960" s="182"/>
    </row>
    <row r="961" spans="6:12" x14ac:dyDescent="0.25">
      <c r="F961" s="180" t="s">
        <v>501</v>
      </c>
      <c r="G961" s="181">
        <v>0.33400000000000002</v>
      </c>
      <c r="H961" s="24">
        <v>20.88</v>
      </c>
      <c r="I961" s="176">
        <v>33.43</v>
      </c>
      <c r="J961" s="195">
        <f t="shared" si="114"/>
        <v>0.62458869279090634</v>
      </c>
      <c r="K961" s="29"/>
      <c r="L961" s="182"/>
    </row>
    <row r="962" spans="6:12" x14ac:dyDescent="0.25">
      <c r="F962" s="180" t="s">
        <v>464</v>
      </c>
      <c r="G962" s="181">
        <v>0.55200000000000005</v>
      </c>
      <c r="H962" s="24">
        <v>15.51</v>
      </c>
      <c r="I962" s="176">
        <v>15.02</v>
      </c>
      <c r="J962" s="195">
        <f t="shared" si="114"/>
        <v>1.0326231691078562</v>
      </c>
      <c r="K962" s="29"/>
      <c r="L962" s="182"/>
    </row>
    <row r="963" spans="6:12" ht="15.75" thickBot="1" x14ac:dyDescent="0.3">
      <c r="F963" s="186" t="s">
        <v>560</v>
      </c>
      <c r="G963" s="187">
        <v>0.59</v>
      </c>
      <c r="H963" s="188">
        <v>12.86</v>
      </c>
      <c r="I963" s="207">
        <v>678.27</v>
      </c>
      <c r="J963" s="196">
        <f>H963/I963</f>
        <v>1.8960001179471303E-2</v>
      </c>
      <c r="K963" s="191"/>
      <c r="L963" s="192"/>
    </row>
    <row r="964" spans="6:12" x14ac:dyDescent="0.25">
      <c r="F964" s="67"/>
      <c r="G964" s="181"/>
      <c r="H964" s="24"/>
      <c r="I964" s="183"/>
      <c r="J964" s="3"/>
      <c r="K964" s="29"/>
      <c r="L964" s="12"/>
    </row>
    <row r="965" spans="6:12" x14ac:dyDescent="0.25">
      <c r="F965" s="67"/>
      <c r="G965" s="181"/>
      <c r="H965" s="184"/>
      <c r="I965" s="183"/>
      <c r="J965" s="3"/>
      <c r="K965" s="29"/>
      <c r="L965" s="12"/>
    </row>
    <row r="966" spans="6:12" x14ac:dyDescent="0.25">
      <c r="F966" s="67"/>
      <c r="G966" s="185"/>
      <c r="H966" s="3"/>
      <c r="I966" s="181"/>
      <c r="J966" s="3"/>
      <c r="K966" s="29"/>
      <c r="L966" s="12"/>
    </row>
    <row r="967" spans="6:12" ht="15.75" thickBot="1" x14ac:dyDescent="0.3">
      <c r="F967" s="67"/>
      <c r="G967" s="181"/>
      <c r="H967" s="24"/>
      <c r="I967" s="183"/>
      <c r="J967" s="3"/>
      <c r="K967" s="29"/>
      <c r="L967" s="12"/>
    </row>
    <row r="968" spans="6:12" ht="15.75" thickBot="1" x14ac:dyDescent="0.3">
      <c r="F968" s="248" t="s">
        <v>222</v>
      </c>
      <c r="G968" s="249"/>
      <c r="H968" s="249"/>
      <c r="I968" s="249"/>
      <c r="J968" s="249"/>
      <c r="K968" s="249"/>
      <c r="L968" s="250"/>
    </row>
    <row r="969" spans="6:12" x14ac:dyDescent="0.25">
      <c r="F969" s="178" t="s">
        <v>223</v>
      </c>
      <c r="G969" s="18" t="s">
        <v>224</v>
      </c>
      <c r="H969" s="19" t="s">
        <v>225</v>
      </c>
      <c r="I969" s="18" t="s">
        <v>224</v>
      </c>
      <c r="J969" s="20" t="s">
        <v>225</v>
      </c>
      <c r="K969" s="18" t="s">
        <v>226</v>
      </c>
      <c r="L969" s="216" t="s">
        <v>227</v>
      </c>
    </row>
    <row r="970" spans="6:12" x14ac:dyDescent="0.25">
      <c r="F970" s="180" t="s">
        <v>410</v>
      </c>
      <c r="G970" s="210">
        <v>5</v>
      </c>
      <c r="H970" s="3">
        <v>146.6</v>
      </c>
      <c r="I970" s="210">
        <v>0</v>
      </c>
      <c r="J970" s="3">
        <v>0</v>
      </c>
      <c r="K970" s="29">
        <f>J970-H970</f>
        <v>-146.6</v>
      </c>
      <c r="L970" s="182">
        <f>K970/H970</f>
        <v>-1</v>
      </c>
    </row>
    <row r="971" spans="6:12" x14ac:dyDescent="0.25">
      <c r="F971" s="180" t="s">
        <v>469</v>
      </c>
      <c r="G971" s="210">
        <v>3.1779999999999999</v>
      </c>
      <c r="H971" s="184">
        <v>132.53</v>
      </c>
      <c r="I971" s="213">
        <v>0</v>
      </c>
      <c r="J971" s="3">
        <v>0</v>
      </c>
      <c r="K971" s="29">
        <f t="shared" ref="K971:K979" si="115">J971-H971</f>
        <v>-132.53</v>
      </c>
      <c r="L971" s="182">
        <f t="shared" ref="L971:L979" si="116">K971/H971</f>
        <v>-1</v>
      </c>
    </row>
    <row r="972" spans="6:12" x14ac:dyDescent="0.25">
      <c r="F972" s="180" t="s">
        <v>564</v>
      </c>
      <c r="G972" s="210">
        <v>3.742</v>
      </c>
      <c r="H972" s="184">
        <v>126.29</v>
      </c>
      <c r="I972" s="213">
        <v>0</v>
      </c>
      <c r="J972" s="3">
        <v>0</v>
      </c>
      <c r="K972" s="29">
        <f t="shared" si="115"/>
        <v>-126.29</v>
      </c>
      <c r="L972" s="182">
        <f t="shared" si="116"/>
        <v>-1</v>
      </c>
    </row>
    <row r="973" spans="6:12" x14ac:dyDescent="0.25">
      <c r="F973" s="180" t="s">
        <v>409</v>
      </c>
      <c r="G973" s="210">
        <v>6.4109999999999996</v>
      </c>
      <c r="H973" s="184">
        <v>269.52</v>
      </c>
      <c r="I973" s="213">
        <v>3.7959999999999998</v>
      </c>
      <c r="J973" s="3">
        <v>159.58000000000001</v>
      </c>
      <c r="K973" s="29">
        <f t="shared" si="115"/>
        <v>-109.93999999999997</v>
      </c>
      <c r="L973" s="182">
        <f t="shared" si="116"/>
        <v>-0.40791035915701979</v>
      </c>
    </row>
    <row r="974" spans="6:12" x14ac:dyDescent="0.25">
      <c r="F974" s="180" t="s">
        <v>565</v>
      </c>
      <c r="G974" s="210">
        <v>2.6459999999999999</v>
      </c>
      <c r="H974" s="184">
        <v>90.34</v>
      </c>
      <c r="I974" s="213">
        <v>0</v>
      </c>
      <c r="J974" s="3">
        <v>0</v>
      </c>
      <c r="K974" s="29">
        <f t="shared" si="115"/>
        <v>-90.34</v>
      </c>
      <c r="L974" s="182">
        <f t="shared" si="116"/>
        <v>-1</v>
      </c>
    </row>
    <row r="975" spans="6:12" x14ac:dyDescent="0.25">
      <c r="F975" s="180" t="s">
        <v>566</v>
      </c>
      <c r="G975" s="210">
        <v>2.8140000000000001</v>
      </c>
      <c r="H975" s="184">
        <v>86.48</v>
      </c>
      <c r="I975" s="213">
        <v>0</v>
      </c>
      <c r="J975" s="3">
        <v>0</v>
      </c>
      <c r="K975" s="29">
        <f t="shared" si="115"/>
        <v>-86.48</v>
      </c>
      <c r="L975" s="182">
        <f t="shared" si="116"/>
        <v>-1</v>
      </c>
    </row>
    <row r="976" spans="6:12" x14ac:dyDescent="0.25">
      <c r="F976" s="180" t="s">
        <v>336</v>
      </c>
      <c r="G976" s="224">
        <v>57.392000000000003</v>
      </c>
      <c r="H976" s="3">
        <v>1868.11</v>
      </c>
      <c r="I976" s="210">
        <v>55</v>
      </c>
      <c r="J976" s="3">
        <v>1790.25</v>
      </c>
      <c r="K976" s="29">
        <f t="shared" si="115"/>
        <v>-77.8599999999999</v>
      </c>
      <c r="L976" s="182">
        <f t="shared" si="116"/>
        <v>-4.1678487883475758E-2</v>
      </c>
    </row>
    <row r="977" spans="6:12" x14ac:dyDescent="0.25">
      <c r="F977" s="180" t="s">
        <v>567</v>
      </c>
      <c r="G977" s="210">
        <v>3.82</v>
      </c>
      <c r="H977" s="184">
        <v>77.16</v>
      </c>
      <c r="I977" s="213">
        <v>0</v>
      </c>
      <c r="J977" s="3">
        <v>0</v>
      </c>
      <c r="K977" s="29">
        <f t="shared" si="115"/>
        <v>-77.16</v>
      </c>
      <c r="L977" s="182">
        <f t="shared" si="116"/>
        <v>-1</v>
      </c>
    </row>
    <row r="978" spans="6:12" x14ac:dyDescent="0.25">
      <c r="F978" s="180" t="s">
        <v>568</v>
      </c>
      <c r="G978" s="210">
        <v>6.8979999999999997</v>
      </c>
      <c r="H978" s="184">
        <v>99.14</v>
      </c>
      <c r="I978" s="213">
        <v>2.0720000000000001</v>
      </c>
      <c r="J978" s="3">
        <v>29.78</v>
      </c>
      <c r="K978" s="29">
        <f t="shared" si="115"/>
        <v>-69.36</v>
      </c>
      <c r="L978" s="182">
        <f t="shared" si="116"/>
        <v>-0.69961670365140205</v>
      </c>
    </row>
    <row r="979" spans="6:12" ht="15.75" thickBot="1" x14ac:dyDescent="0.3">
      <c r="F979" s="186" t="s">
        <v>569</v>
      </c>
      <c r="G979" s="225">
        <v>1.62</v>
      </c>
      <c r="H979" s="227">
        <v>67.56</v>
      </c>
      <c r="I979" s="226">
        <v>0</v>
      </c>
      <c r="J979" s="190">
        <v>0</v>
      </c>
      <c r="K979" s="191">
        <f t="shared" si="115"/>
        <v>-67.56</v>
      </c>
      <c r="L979" s="192">
        <f t="shared" si="116"/>
        <v>-1</v>
      </c>
    </row>
    <row r="980" spans="6:12" ht="15.75" thickBot="1" x14ac:dyDescent="0.3">
      <c r="F980" s="248" t="s">
        <v>237</v>
      </c>
      <c r="G980" s="249"/>
      <c r="H980" s="249"/>
      <c r="I980" s="249"/>
      <c r="J980" s="249"/>
      <c r="K980" s="249"/>
      <c r="L980" s="249"/>
    </row>
    <row r="981" spans="6:12" x14ac:dyDescent="0.25">
      <c r="F981" s="178" t="s">
        <v>223</v>
      </c>
      <c r="G981" s="18" t="s">
        <v>224</v>
      </c>
      <c r="H981" s="19" t="s">
        <v>225</v>
      </c>
      <c r="I981" s="18" t="s">
        <v>224</v>
      </c>
      <c r="J981" s="20" t="s">
        <v>225</v>
      </c>
      <c r="K981" s="18" t="s">
        <v>226</v>
      </c>
      <c r="L981" s="216" t="s">
        <v>227</v>
      </c>
    </row>
    <row r="982" spans="6:12" x14ac:dyDescent="0.25">
      <c r="F982" s="180" t="s">
        <v>471</v>
      </c>
      <c r="G982" s="210">
        <v>-7.234</v>
      </c>
      <c r="H982" s="3">
        <v>-154.37</v>
      </c>
      <c r="I982" s="210">
        <v>0</v>
      </c>
      <c r="J982" s="3">
        <v>0</v>
      </c>
      <c r="K982" s="29">
        <f>J982-H982</f>
        <v>154.37</v>
      </c>
      <c r="L982" s="182">
        <f>K982/H982</f>
        <v>-1</v>
      </c>
    </row>
    <row r="983" spans="6:12" x14ac:dyDescent="0.25">
      <c r="F983" s="180" t="s">
        <v>473</v>
      </c>
      <c r="G983" s="210">
        <v>-3.29</v>
      </c>
      <c r="H983" s="184">
        <v>-138.06</v>
      </c>
      <c r="I983" s="213">
        <v>0</v>
      </c>
      <c r="J983" s="3">
        <v>0</v>
      </c>
      <c r="K983" s="29">
        <f t="shared" ref="K983:K991" si="117">J983-H983</f>
        <v>138.06</v>
      </c>
      <c r="L983" s="182">
        <f t="shared" ref="L983:L991" si="118">K983/H983</f>
        <v>-1</v>
      </c>
    </row>
    <row r="984" spans="6:12" x14ac:dyDescent="0.25">
      <c r="F984" s="180" t="s">
        <v>476</v>
      </c>
      <c r="G984" s="210">
        <v>-2.444</v>
      </c>
      <c r="H984" s="184">
        <v>-117.87</v>
      </c>
      <c r="I984" s="213">
        <v>0</v>
      </c>
      <c r="J984" s="3">
        <v>0</v>
      </c>
      <c r="K984" s="29">
        <f t="shared" si="117"/>
        <v>117.87</v>
      </c>
      <c r="L984" s="182">
        <f t="shared" si="118"/>
        <v>-1</v>
      </c>
    </row>
    <row r="985" spans="6:12" x14ac:dyDescent="0.25">
      <c r="F985" s="180" t="s">
        <v>570</v>
      </c>
      <c r="G985" s="210">
        <v>-36</v>
      </c>
      <c r="H985" s="184">
        <v>-104.52</v>
      </c>
      <c r="I985" s="213">
        <v>0</v>
      </c>
      <c r="J985" s="3">
        <v>0</v>
      </c>
      <c r="K985" s="29">
        <f t="shared" si="117"/>
        <v>104.52</v>
      </c>
      <c r="L985" s="182">
        <f t="shared" si="118"/>
        <v>-1</v>
      </c>
    </row>
    <row r="986" spans="6:12" x14ac:dyDescent="0.25">
      <c r="F986" s="180" t="s">
        <v>472</v>
      </c>
      <c r="G986" s="210">
        <v>-5.0599999999999996</v>
      </c>
      <c r="H986" s="184">
        <v>-101.1</v>
      </c>
      <c r="I986" s="213">
        <v>0</v>
      </c>
      <c r="J986" s="3">
        <v>0</v>
      </c>
      <c r="K986" s="29">
        <f t="shared" si="117"/>
        <v>101.1</v>
      </c>
      <c r="L986" s="182">
        <f t="shared" si="118"/>
        <v>-1</v>
      </c>
    </row>
    <row r="987" spans="6:12" x14ac:dyDescent="0.25">
      <c r="F987" s="180" t="s">
        <v>571</v>
      </c>
      <c r="G987" s="210">
        <v>-3.6379999999999999</v>
      </c>
      <c r="H987" s="184">
        <v>-56.47</v>
      </c>
      <c r="I987" s="213">
        <v>1.778</v>
      </c>
      <c r="J987" s="3">
        <v>27.6</v>
      </c>
      <c r="K987" s="29">
        <f t="shared" si="117"/>
        <v>84.07</v>
      </c>
      <c r="L987" s="182">
        <f t="shared" si="118"/>
        <v>-1.4887550911988665</v>
      </c>
    </row>
    <row r="988" spans="6:12" x14ac:dyDescent="0.25">
      <c r="F988" s="180" t="s">
        <v>474</v>
      </c>
      <c r="G988" s="224">
        <v>-9.2899999999999991</v>
      </c>
      <c r="H988" s="3">
        <v>-38.450000000000003</v>
      </c>
      <c r="I988" s="210">
        <v>9.4130000000000003</v>
      </c>
      <c r="J988" s="3">
        <v>38.96</v>
      </c>
      <c r="K988" s="29">
        <f t="shared" si="117"/>
        <v>77.41</v>
      </c>
      <c r="L988" s="182">
        <f t="shared" si="118"/>
        <v>-2.0132639791937579</v>
      </c>
    </row>
    <row r="989" spans="6:12" x14ac:dyDescent="0.25">
      <c r="F989" s="180" t="s">
        <v>572</v>
      </c>
      <c r="G989" s="210">
        <v>-4.306</v>
      </c>
      <c r="H989" s="184">
        <v>-74.41</v>
      </c>
      <c r="I989" s="213">
        <v>0</v>
      </c>
      <c r="J989" s="3">
        <v>0</v>
      </c>
      <c r="K989" s="29">
        <f t="shared" si="117"/>
        <v>74.41</v>
      </c>
      <c r="L989" s="182">
        <f t="shared" si="118"/>
        <v>-1</v>
      </c>
    </row>
    <row r="990" spans="6:12" x14ac:dyDescent="0.25">
      <c r="F990" s="180" t="s">
        <v>573</v>
      </c>
      <c r="G990" s="210">
        <v>0.72</v>
      </c>
      <c r="H990" s="184">
        <v>10.050000000000001</v>
      </c>
      <c r="I990" s="213">
        <v>5.6280000000000001</v>
      </c>
      <c r="J990" s="3">
        <v>78.53</v>
      </c>
      <c r="K990" s="29">
        <f t="shared" si="117"/>
        <v>68.48</v>
      </c>
      <c r="L990" s="182">
        <f t="shared" si="118"/>
        <v>6.8139303482587064</v>
      </c>
    </row>
    <row r="991" spans="6:12" ht="15.75" thickBot="1" x14ac:dyDescent="0.3">
      <c r="F991" s="186" t="s">
        <v>574</v>
      </c>
      <c r="G991" s="225">
        <v>-31</v>
      </c>
      <c r="H991" s="227">
        <v>-66.03</v>
      </c>
      <c r="I991" s="226">
        <v>0</v>
      </c>
      <c r="J991" s="190">
        <v>0</v>
      </c>
      <c r="K991" s="191">
        <f t="shared" si="117"/>
        <v>66.03</v>
      </c>
      <c r="L991" s="192">
        <f t="shared" si="118"/>
        <v>-1</v>
      </c>
    </row>
    <row r="992" spans="6:12" ht="15.75" thickBot="1" x14ac:dyDescent="0.3">
      <c r="F992" s="248" t="s">
        <v>246</v>
      </c>
      <c r="G992" s="249"/>
      <c r="H992" s="249"/>
      <c r="I992" s="249"/>
      <c r="J992" s="249"/>
      <c r="K992" s="249"/>
      <c r="L992" s="250"/>
    </row>
    <row r="993" spans="6:12" x14ac:dyDescent="0.25">
      <c r="F993" s="178" t="s">
        <v>223</v>
      </c>
      <c r="G993" s="18" t="s">
        <v>224</v>
      </c>
      <c r="H993" s="19" t="s">
        <v>545</v>
      </c>
      <c r="I993" s="18" t="s">
        <v>255</v>
      </c>
      <c r="J993" s="18" t="s">
        <v>256</v>
      </c>
      <c r="K993" s="18"/>
      <c r="L993" s="179"/>
    </row>
    <row r="994" spans="6:12" x14ac:dyDescent="0.25">
      <c r="F994" s="180" t="s">
        <v>357</v>
      </c>
      <c r="G994" s="181">
        <v>19.488</v>
      </c>
      <c r="H994" s="3">
        <v>430.29</v>
      </c>
      <c r="I994" s="176">
        <v>1951.41</v>
      </c>
      <c r="J994" s="195">
        <f>H994/I994</f>
        <v>0.22050209848263563</v>
      </c>
      <c r="K994" s="197"/>
      <c r="L994" s="182"/>
    </row>
    <row r="995" spans="6:12" x14ac:dyDescent="0.25">
      <c r="F995" s="180" t="s">
        <v>478</v>
      </c>
      <c r="G995" s="181">
        <v>6.742</v>
      </c>
      <c r="H995" s="24">
        <v>325.17</v>
      </c>
      <c r="I995" s="193">
        <v>143.59</v>
      </c>
      <c r="J995" s="195">
        <f t="shared" ref="J995:J1003" si="119">H995/I995</f>
        <v>2.2645727418343897</v>
      </c>
      <c r="K995" s="197"/>
      <c r="L995" s="182"/>
    </row>
    <row r="996" spans="6:12" x14ac:dyDescent="0.25">
      <c r="F996" s="180" t="s">
        <v>355</v>
      </c>
      <c r="G996" s="181">
        <v>13.23</v>
      </c>
      <c r="H996" s="24">
        <v>295.51</v>
      </c>
      <c r="I996" s="193">
        <v>3570.26</v>
      </c>
      <c r="J996" s="195">
        <f t="shared" si="119"/>
        <v>8.2769882305490344E-2</v>
      </c>
      <c r="K996" s="197"/>
      <c r="L996" s="182"/>
    </row>
    <row r="997" spans="6:12" x14ac:dyDescent="0.25">
      <c r="F997" s="180" t="s">
        <v>561</v>
      </c>
      <c r="G997" s="181">
        <v>6.7619999999999996</v>
      </c>
      <c r="H997" s="24">
        <v>192.22</v>
      </c>
      <c r="I997" s="193">
        <v>232.56</v>
      </c>
      <c r="J997" s="195">
        <f t="shared" si="119"/>
        <v>0.82653938768489854</v>
      </c>
      <c r="K997" s="197"/>
      <c r="L997" s="182"/>
    </row>
    <row r="998" spans="6:12" x14ac:dyDescent="0.25">
      <c r="F998" s="180" t="s">
        <v>562</v>
      </c>
      <c r="G998" s="181">
        <v>6.5949999999999998</v>
      </c>
      <c r="H998" s="24">
        <v>149.03</v>
      </c>
      <c r="I998" s="193">
        <v>0</v>
      </c>
      <c r="J998" s="195">
        <f>IFERROR(H998/I998,0)</f>
        <v>0</v>
      </c>
      <c r="K998" s="197"/>
      <c r="L998" s="182"/>
    </row>
    <row r="999" spans="6:12" x14ac:dyDescent="0.25">
      <c r="F999" s="180" t="s">
        <v>481</v>
      </c>
      <c r="G999" s="181">
        <v>3.6680000000000001</v>
      </c>
      <c r="H999" s="184">
        <v>125.23</v>
      </c>
      <c r="I999" s="193">
        <v>465.77</v>
      </c>
      <c r="J999" s="195">
        <f t="shared" si="119"/>
        <v>0.26886660798248063</v>
      </c>
      <c r="K999" s="197"/>
      <c r="L999" s="182"/>
    </row>
    <row r="1000" spans="6:12" x14ac:dyDescent="0.25">
      <c r="F1000" s="180" t="s">
        <v>479</v>
      </c>
      <c r="G1000" s="185">
        <v>38</v>
      </c>
      <c r="H1000" s="3">
        <v>116.28</v>
      </c>
      <c r="I1000" s="176">
        <v>615.94000000000005</v>
      </c>
      <c r="J1000" s="195">
        <f t="shared" si="119"/>
        <v>0.18878462187875442</v>
      </c>
      <c r="K1000" s="197"/>
      <c r="L1000" s="182"/>
    </row>
    <row r="1001" spans="6:12" x14ac:dyDescent="0.25">
      <c r="F1001" s="180" t="s">
        <v>480</v>
      </c>
      <c r="G1001" s="181">
        <v>5.4</v>
      </c>
      <c r="H1001" s="24">
        <v>109.58</v>
      </c>
      <c r="I1001" s="193">
        <v>134.53</v>
      </c>
      <c r="J1001" s="195">
        <f t="shared" si="119"/>
        <v>0.8145395079164498</v>
      </c>
      <c r="K1001" s="197"/>
      <c r="L1001" s="182"/>
    </row>
    <row r="1002" spans="6:12" x14ac:dyDescent="0.25">
      <c r="F1002" s="180" t="s">
        <v>421</v>
      </c>
      <c r="G1002" s="181">
        <v>25</v>
      </c>
      <c r="H1002" s="24">
        <v>102.58</v>
      </c>
      <c r="I1002" s="193">
        <v>316.94</v>
      </c>
      <c r="J1002" s="195">
        <f t="shared" si="119"/>
        <v>0.3236574746008708</v>
      </c>
      <c r="K1002" s="197"/>
      <c r="L1002" s="182"/>
    </row>
    <row r="1003" spans="6:12" ht="15.75" thickBot="1" x14ac:dyDescent="0.3">
      <c r="F1003" s="186" t="s">
        <v>563</v>
      </c>
      <c r="G1003" s="187">
        <v>2.9340000000000002</v>
      </c>
      <c r="H1003" s="188">
        <v>95.5</v>
      </c>
      <c r="I1003" s="194">
        <v>1306.04</v>
      </c>
      <c r="J1003" s="217">
        <f t="shared" si="119"/>
        <v>7.3121803313834194E-2</v>
      </c>
      <c r="K1003" s="198"/>
      <c r="L1003" s="192"/>
    </row>
  </sheetData>
  <mergeCells count="72">
    <mergeCell ref="F992:L992"/>
    <mergeCell ref="F928:L928"/>
    <mergeCell ref="F940:L940"/>
    <mergeCell ref="F952:L952"/>
    <mergeCell ref="F968:L968"/>
    <mergeCell ref="F980:L980"/>
    <mergeCell ref="F856:L856"/>
    <mergeCell ref="F869:L869"/>
    <mergeCell ref="F885:L885"/>
    <mergeCell ref="F897:L897"/>
    <mergeCell ref="F909:L909"/>
    <mergeCell ref="F785:L785"/>
    <mergeCell ref="F801:L801"/>
    <mergeCell ref="F813:L813"/>
    <mergeCell ref="F825:L825"/>
    <mergeCell ref="F843:L843"/>
    <mergeCell ref="F718:L718"/>
    <mergeCell ref="F730:L730"/>
    <mergeCell ref="F742:L742"/>
    <mergeCell ref="F761:L761"/>
    <mergeCell ref="F773:L773"/>
    <mergeCell ref="F648:L648"/>
    <mergeCell ref="F660:L660"/>
    <mergeCell ref="F678:L678"/>
    <mergeCell ref="F690:L690"/>
    <mergeCell ref="F702:L702"/>
    <mergeCell ref="F580:L580"/>
    <mergeCell ref="F596:L596"/>
    <mergeCell ref="F608:L608"/>
    <mergeCell ref="F620:L620"/>
    <mergeCell ref="F636:L636"/>
    <mergeCell ref="F516:L516"/>
    <mergeCell ref="F528:L528"/>
    <mergeCell ref="F540:L540"/>
    <mergeCell ref="F556:L556"/>
    <mergeCell ref="F568:L568"/>
    <mergeCell ref="F477:L477"/>
    <mergeCell ref="F489:L489"/>
    <mergeCell ref="F406:L406"/>
    <mergeCell ref="F425:L425"/>
    <mergeCell ref="F437:L437"/>
    <mergeCell ref="F449:L449"/>
    <mergeCell ref="F465:L465"/>
    <mergeCell ref="F340:L340"/>
    <mergeCell ref="F353:L353"/>
    <mergeCell ref="F366:L366"/>
    <mergeCell ref="F382:L382"/>
    <mergeCell ref="F394:L394"/>
    <mergeCell ref="F310:L310"/>
    <mergeCell ref="F322:L322"/>
    <mergeCell ref="F239:L239"/>
    <mergeCell ref="F258:L258"/>
    <mergeCell ref="F270:L270"/>
    <mergeCell ref="F282:L282"/>
    <mergeCell ref="F298:L298"/>
    <mergeCell ref="F175:L175"/>
    <mergeCell ref="F187:L187"/>
    <mergeCell ref="F199:L199"/>
    <mergeCell ref="F215:L215"/>
    <mergeCell ref="F227:L227"/>
    <mergeCell ref="F157:L157"/>
    <mergeCell ref="F13:L13"/>
    <mergeCell ref="F25:L25"/>
    <mergeCell ref="F37:L37"/>
    <mergeCell ref="F53:L53"/>
    <mergeCell ref="F65:L65"/>
    <mergeCell ref="F77:L77"/>
    <mergeCell ref="F93:L93"/>
    <mergeCell ref="F105:L105"/>
    <mergeCell ref="F117:L117"/>
    <mergeCell ref="F133:L133"/>
    <mergeCell ref="F145:L145"/>
  </mergeCells>
  <conditionalFormatting sqref="H27:J36">
    <cfRule type="cellIs" dxfId="586" priority="1254" operator="lessThan">
      <formula>0</formula>
    </cfRule>
  </conditionalFormatting>
  <conditionalFormatting sqref="H39:J52">
    <cfRule type="cellIs" dxfId="585" priority="1226" operator="lessThan">
      <formula>0</formula>
    </cfRule>
  </conditionalFormatting>
  <conditionalFormatting sqref="H67:J76">
    <cfRule type="cellIs" dxfId="584" priority="1205" operator="lessThan">
      <formula>0</formula>
    </cfRule>
  </conditionalFormatting>
  <conditionalFormatting sqref="H79:J92">
    <cfRule type="cellIs" dxfId="583" priority="1178" operator="lessThan">
      <formula>0</formula>
    </cfRule>
  </conditionalFormatting>
  <conditionalFormatting sqref="H107:J116">
    <cfRule type="cellIs" dxfId="582" priority="1157" operator="lessThan">
      <formula>0</formula>
    </cfRule>
  </conditionalFormatting>
  <conditionalFormatting sqref="H119:J132">
    <cfRule type="cellIs" dxfId="581" priority="1129" operator="lessThan">
      <formula>0</formula>
    </cfRule>
  </conditionalFormatting>
  <conditionalFormatting sqref="H147:J156">
    <cfRule type="cellIs" dxfId="580" priority="1108" operator="lessThan">
      <formula>0</formula>
    </cfRule>
  </conditionalFormatting>
  <conditionalFormatting sqref="H159:J168">
    <cfRule type="cellIs" dxfId="579" priority="1080" operator="lessThan">
      <formula>0</formula>
    </cfRule>
  </conditionalFormatting>
  <conditionalFormatting sqref="H189:J198">
    <cfRule type="cellIs" dxfId="578" priority="1047" operator="lessThan">
      <formula>0</formula>
    </cfRule>
  </conditionalFormatting>
  <conditionalFormatting sqref="H201:J214">
    <cfRule type="cellIs" dxfId="577" priority="1019" operator="lessThan">
      <formula>0</formula>
    </cfRule>
  </conditionalFormatting>
  <conditionalFormatting sqref="H229:J238">
    <cfRule type="cellIs" dxfId="576" priority="998" operator="lessThan">
      <formula>0</formula>
    </cfRule>
  </conditionalFormatting>
  <conditionalFormatting sqref="H241:J250">
    <cfRule type="cellIs" dxfId="575" priority="971" operator="lessThan">
      <formula>0</formula>
    </cfRule>
  </conditionalFormatting>
  <conditionalFormatting sqref="H272:J281">
    <cfRule type="cellIs" dxfId="574" priority="938" operator="lessThan">
      <formula>0</formula>
    </cfRule>
  </conditionalFormatting>
  <conditionalFormatting sqref="H284:J297">
    <cfRule type="cellIs" dxfId="573" priority="910" operator="lessThan">
      <formula>0</formula>
    </cfRule>
  </conditionalFormatting>
  <conditionalFormatting sqref="H312:J321">
    <cfRule type="cellIs" dxfId="572" priority="889" operator="lessThan">
      <formula>0</formula>
    </cfRule>
  </conditionalFormatting>
  <conditionalFormatting sqref="H324:J333">
    <cfRule type="cellIs" dxfId="571" priority="872" operator="lessThan">
      <formula>0</formula>
    </cfRule>
  </conditionalFormatting>
  <conditionalFormatting sqref="H355:J365">
    <cfRule type="cellIs" dxfId="570" priority="829" operator="lessThan">
      <formula>0</formula>
    </cfRule>
  </conditionalFormatting>
  <conditionalFormatting sqref="H368:J381">
    <cfRule type="cellIs" dxfId="569" priority="802" operator="lessThan">
      <formula>0</formula>
    </cfRule>
  </conditionalFormatting>
  <conditionalFormatting sqref="H396:J405">
    <cfRule type="cellIs" dxfId="568" priority="781" operator="lessThan">
      <formula>0</formula>
    </cfRule>
  </conditionalFormatting>
  <conditionalFormatting sqref="H408:J417">
    <cfRule type="cellIs" dxfId="567" priority="755" operator="lessThan">
      <formula>0</formula>
    </cfRule>
  </conditionalFormatting>
  <conditionalFormatting sqref="H439:J448">
    <cfRule type="cellIs" dxfId="566" priority="722" operator="lessThan">
      <formula>0</formula>
    </cfRule>
  </conditionalFormatting>
  <conditionalFormatting sqref="H451:J464">
    <cfRule type="cellIs" dxfId="565" priority="695" operator="lessThan">
      <formula>0</formula>
    </cfRule>
  </conditionalFormatting>
  <conditionalFormatting sqref="H479:J488">
    <cfRule type="cellIs" dxfId="564" priority="674" operator="lessThan">
      <formula>0</formula>
    </cfRule>
  </conditionalFormatting>
  <conditionalFormatting sqref="H491:J500">
    <cfRule type="cellIs" dxfId="563" priority="657" operator="lessThan">
      <formula>0</formula>
    </cfRule>
  </conditionalFormatting>
  <conditionalFormatting sqref="H530:J539">
    <cfRule type="cellIs" dxfId="562" priority="607" operator="lessThan">
      <formula>0</formula>
    </cfRule>
  </conditionalFormatting>
  <conditionalFormatting sqref="H542:J555">
    <cfRule type="cellIs" dxfId="561" priority="579" operator="lessThan">
      <formula>0</formula>
    </cfRule>
  </conditionalFormatting>
  <conditionalFormatting sqref="H570:J579">
    <cfRule type="cellIs" dxfId="560" priority="558" operator="lessThan">
      <formula>0</formula>
    </cfRule>
  </conditionalFormatting>
  <conditionalFormatting sqref="H582:J595">
    <cfRule type="cellIs" dxfId="559" priority="531" operator="lessThan">
      <formula>0</formula>
    </cfRule>
  </conditionalFormatting>
  <conditionalFormatting sqref="H610:J619">
    <cfRule type="cellIs" dxfId="558" priority="510" operator="lessThan">
      <formula>0</formula>
    </cfRule>
  </conditionalFormatting>
  <conditionalFormatting sqref="H622:J635">
    <cfRule type="cellIs" dxfId="557" priority="483" operator="lessThan">
      <formula>0</formula>
    </cfRule>
  </conditionalFormatting>
  <conditionalFormatting sqref="H650:J659">
    <cfRule type="cellIs" dxfId="556" priority="462" operator="lessThan">
      <formula>0</formula>
    </cfRule>
  </conditionalFormatting>
  <conditionalFormatting sqref="H662:J671">
    <cfRule type="cellIs" dxfId="555" priority="435" operator="lessThan">
      <formula>0</formula>
    </cfRule>
  </conditionalFormatting>
  <conditionalFormatting sqref="H692:J701">
    <cfRule type="cellIs" dxfId="554" priority="402" operator="lessThan">
      <formula>0</formula>
    </cfRule>
  </conditionalFormatting>
  <conditionalFormatting sqref="H704:J717">
    <cfRule type="cellIs" dxfId="553" priority="375" operator="lessThan">
      <formula>0</formula>
    </cfRule>
  </conditionalFormatting>
  <conditionalFormatting sqref="H732:J741">
    <cfRule type="cellIs" dxfId="552" priority="354" operator="lessThan">
      <formula>0</formula>
    </cfRule>
  </conditionalFormatting>
  <conditionalFormatting sqref="H744:J753">
    <cfRule type="cellIs" dxfId="551" priority="328" operator="lessThan">
      <formula>0</formula>
    </cfRule>
  </conditionalFormatting>
  <conditionalFormatting sqref="H775:J784">
    <cfRule type="cellIs" dxfId="550" priority="295" operator="lessThan">
      <formula>0</formula>
    </cfRule>
  </conditionalFormatting>
  <conditionalFormatting sqref="H787:J800">
    <cfRule type="cellIs" dxfId="549" priority="268" operator="lessThan">
      <formula>0</formula>
    </cfRule>
  </conditionalFormatting>
  <conditionalFormatting sqref="H815:J824">
    <cfRule type="cellIs" dxfId="548" priority="247" operator="lessThan">
      <formula>0</formula>
    </cfRule>
  </conditionalFormatting>
  <conditionalFormatting sqref="H827:J836">
    <cfRule type="cellIs" dxfId="547" priority="230" operator="lessThan">
      <formula>0</formula>
    </cfRule>
  </conditionalFormatting>
  <conditionalFormatting sqref="H858:J868">
    <cfRule type="cellIs" dxfId="546" priority="188" operator="lessThan">
      <formula>0</formula>
    </cfRule>
  </conditionalFormatting>
  <conditionalFormatting sqref="H871:J884">
    <cfRule type="cellIs" dxfId="545" priority="3" operator="lessThan">
      <formula>0</formula>
    </cfRule>
  </conditionalFormatting>
  <conditionalFormatting sqref="H899:J908">
    <cfRule type="cellIs" dxfId="544" priority="140" operator="lessThan">
      <formula>0</formula>
    </cfRule>
  </conditionalFormatting>
  <conditionalFormatting sqref="H911:J920">
    <cfRule type="cellIs" dxfId="543" priority="1" operator="lessThan">
      <formula>0</formula>
    </cfRule>
  </conditionalFormatting>
  <conditionalFormatting sqref="H942:J951">
    <cfRule type="cellIs" dxfId="542" priority="81" operator="lessThan">
      <formula>0</formula>
    </cfRule>
  </conditionalFormatting>
  <conditionalFormatting sqref="H954:J967">
    <cfRule type="cellIs" dxfId="541" priority="54" operator="lessThan">
      <formula>0</formula>
    </cfRule>
  </conditionalFormatting>
  <conditionalFormatting sqref="H982:J991">
    <cfRule type="cellIs" dxfId="540" priority="33" operator="lessThan">
      <formula>0</formula>
    </cfRule>
  </conditionalFormatting>
  <conditionalFormatting sqref="H994:J1003">
    <cfRule type="cellIs" dxfId="539" priority="16" operator="lessThan">
      <formula>0</formula>
    </cfRule>
  </conditionalFormatting>
  <conditionalFormatting sqref="H15:K24">
    <cfRule type="cellIs" dxfId="538" priority="1243" operator="lessThan">
      <formula>0</formula>
    </cfRule>
  </conditionalFormatting>
  <conditionalFormatting sqref="H55:K64">
    <cfRule type="cellIs" dxfId="537" priority="1194" operator="lessThan">
      <formula>0</formula>
    </cfRule>
  </conditionalFormatting>
  <conditionalFormatting sqref="H95:K104">
    <cfRule type="cellIs" dxfId="536" priority="1146" operator="lessThan">
      <formula>0</formula>
    </cfRule>
  </conditionalFormatting>
  <conditionalFormatting sqref="H135:K144">
    <cfRule type="cellIs" dxfId="535" priority="1097" operator="lessThan">
      <formula>0</formula>
    </cfRule>
  </conditionalFormatting>
  <conditionalFormatting sqref="H177:K186">
    <cfRule type="cellIs" dxfId="534" priority="1036" operator="lessThan">
      <formula>0</formula>
    </cfRule>
  </conditionalFormatting>
  <conditionalFormatting sqref="H217:K226">
    <cfRule type="cellIs" dxfId="533" priority="987" operator="lessThan">
      <formula>0</formula>
    </cfRule>
  </conditionalFormatting>
  <conditionalFormatting sqref="H260:K269">
    <cfRule type="cellIs" dxfId="532" priority="927" operator="lessThan">
      <formula>0</formula>
    </cfRule>
  </conditionalFormatting>
  <conditionalFormatting sqref="H300:K309">
    <cfRule type="cellIs" dxfId="531" priority="878" operator="lessThan">
      <formula>0</formula>
    </cfRule>
  </conditionalFormatting>
  <conditionalFormatting sqref="H342:K352">
    <cfRule type="cellIs" dxfId="530" priority="818" operator="lessThan">
      <formula>0</formula>
    </cfRule>
  </conditionalFormatting>
  <conditionalFormatting sqref="H384:K393">
    <cfRule type="cellIs" dxfId="529" priority="770" operator="lessThan">
      <formula>0</formula>
    </cfRule>
  </conditionalFormatting>
  <conditionalFormatting sqref="H427:K436">
    <cfRule type="cellIs" dxfId="528" priority="711" operator="lessThan">
      <formula>0</formula>
    </cfRule>
  </conditionalFormatting>
  <conditionalFormatting sqref="H467:K476">
    <cfRule type="cellIs" dxfId="527" priority="663" operator="lessThan">
      <formula>0</formula>
    </cfRule>
  </conditionalFormatting>
  <conditionalFormatting sqref="H518:K527">
    <cfRule type="cellIs" dxfId="526" priority="596" operator="lessThan">
      <formula>0</formula>
    </cfRule>
  </conditionalFormatting>
  <conditionalFormatting sqref="H558:K567">
    <cfRule type="cellIs" dxfId="525" priority="547" operator="lessThan">
      <formula>0</formula>
    </cfRule>
  </conditionalFormatting>
  <conditionalFormatting sqref="H598:K607">
    <cfRule type="cellIs" dxfId="524" priority="499" operator="lessThan">
      <formula>0</formula>
    </cfRule>
  </conditionalFormatting>
  <conditionalFormatting sqref="H638:K647">
    <cfRule type="cellIs" dxfId="523" priority="451" operator="lessThan">
      <formula>0</formula>
    </cfRule>
  </conditionalFormatting>
  <conditionalFormatting sqref="H680:K689">
    <cfRule type="cellIs" dxfId="522" priority="391" operator="lessThan">
      <formula>0</formula>
    </cfRule>
  </conditionalFormatting>
  <conditionalFormatting sqref="H720:K729">
    <cfRule type="cellIs" dxfId="521" priority="343" operator="lessThan">
      <formula>0</formula>
    </cfRule>
  </conditionalFormatting>
  <conditionalFormatting sqref="H763:K772">
    <cfRule type="cellIs" dxfId="520" priority="284" operator="lessThan">
      <formula>0</formula>
    </cfRule>
  </conditionalFormatting>
  <conditionalFormatting sqref="H803:K812">
    <cfRule type="cellIs" dxfId="519" priority="236" operator="lessThan">
      <formula>0</formula>
    </cfRule>
  </conditionalFormatting>
  <conditionalFormatting sqref="H845:K855">
    <cfRule type="cellIs" dxfId="518" priority="177" operator="lessThan">
      <formula>0</formula>
    </cfRule>
  </conditionalFormatting>
  <conditionalFormatting sqref="H887:K896">
    <cfRule type="cellIs" dxfId="517" priority="129" operator="lessThan">
      <formula>0</formula>
    </cfRule>
  </conditionalFormatting>
  <conditionalFormatting sqref="H930:K939">
    <cfRule type="cellIs" dxfId="516" priority="70" operator="lessThan">
      <formula>0</formula>
    </cfRule>
  </conditionalFormatting>
  <conditionalFormatting sqref="H970:K979">
    <cfRule type="cellIs" dxfId="515" priority="22" operator="lessThan">
      <formula>0</formula>
    </cfRule>
  </conditionalFormatting>
  <conditionalFormatting sqref="K27:K36">
    <cfRule type="cellIs" dxfId="514" priority="1244" operator="greaterThan">
      <formula>0</formula>
    </cfRule>
  </conditionalFormatting>
  <conditionalFormatting sqref="K39:K48">
    <cfRule type="cellIs" dxfId="513" priority="1227" operator="greaterThan">
      <formula>0</formula>
    </cfRule>
  </conditionalFormatting>
  <conditionalFormatting sqref="K67:K76">
    <cfRule type="cellIs" dxfId="512" priority="1195" operator="greaterThan">
      <formula>0</formula>
    </cfRule>
  </conditionalFormatting>
  <conditionalFormatting sqref="K107:K116">
    <cfRule type="cellIs" dxfId="511" priority="1147" operator="greaterThan">
      <formula>0</formula>
    </cfRule>
  </conditionalFormatting>
  <conditionalFormatting sqref="K119:K128">
    <cfRule type="cellIs" dxfId="510" priority="1130" operator="greaterThan">
      <formula>0</formula>
    </cfRule>
  </conditionalFormatting>
  <conditionalFormatting sqref="K147:K156">
    <cfRule type="cellIs" dxfId="509" priority="1098" operator="greaterThan">
      <formula>0</formula>
    </cfRule>
  </conditionalFormatting>
  <conditionalFormatting sqref="K159:K168">
    <cfRule type="cellIs" dxfId="508" priority="1081" operator="greaterThan">
      <formula>0</formula>
    </cfRule>
  </conditionalFormatting>
  <conditionalFormatting sqref="K189:K198">
    <cfRule type="cellIs" dxfId="507" priority="1037" operator="greaterThan">
      <formula>0</formula>
    </cfRule>
  </conditionalFormatting>
  <conditionalFormatting sqref="K201:K210">
    <cfRule type="cellIs" dxfId="506" priority="1020" operator="greaterThan">
      <formula>0</formula>
    </cfRule>
  </conditionalFormatting>
  <conditionalFormatting sqref="K229:K238">
    <cfRule type="cellIs" dxfId="505" priority="988" operator="greaterThan">
      <formula>0</formula>
    </cfRule>
  </conditionalFormatting>
  <conditionalFormatting sqref="K272:K281">
    <cfRule type="cellIs" dxfId="504" priority="928" operator="greaterThan">
      <formula>0</formula>
    </cfRule>
  </conditionalFormatting>
  <conditionalFormatting sqref="K284:K293">
    <cfRule type="cellIs" dxfId="503" priority="911" operator="greaterThan">
      <formula>0</formula>
    </cfRule>
  </conditionalFormatting>
  <conditionalFormatting sqref="K312:K321">
    <cfRule type="cellIs" dxfId="502" priority="879" operator="greaterThan">
      <formula>0</formula>
    </cfRule>
  </conditionalFormatting>
  <conditionalFormatting sqref="K355:K365">
    <cfRule type="cellIs" dxfId="501" priority="819" operator="greaterThan">
      <formula>0</formula>
    </cfRule>
  </conditionalFormatting>
  <conditionalFormatting sqref="K368:K377">
    <cfRule type="cellIs" dxfId="500" priority="803" operator="greaterThan">
      <formula>0</formula>
    </cfRule>
  </conditionalFormatting>
  <conditionalFormatting sqref="K396:K405">
    <cfRule type="cellIs" dxfId="499" priority="771" operator="greaterThan">
      <formula>0</formula>
    </cfRule>
  </conditionalFormatting>
  <conditionalFormatting sqref="K439:K448">
    <cfRule type="cellIs" dxfId="498" priority="712" operator="greaterThan">
      <formula>0</formula>
    </cfRule>
  </conditionalFormatting>
  <conditionalFormatting sqref="K451:K460">
    <cfRule type="cellIs" dxfId="497" priority="696" operator="greaterThan">
      <formula>0</formula>
    </cfRule>
  </conditionalFormatting>
  <conditionalFormatting sqref="K479:K488">
    <cfRule type="cellIs" dxfId="496" priority="664" operator="greaterThan">
      <formula>0</formula>
    </cfRule>
  </conditionalFormatting>
  <conditionalFormatting sqref="K530:K539">
    <cfRule type="cellIs" dxfId="495" priority="597" operator="greaterThan">
      <formula>0</formula>
    </cfRule>
  </conditionalFormatting>
  <conditionalFormatting sqref="K542:K551">
    <cfRule type="cellIs" dxfId="494" priority="580" operator="greaterThan">
      <formula>0</formula>
    </cfRule>
  </conditionalFormatting>
  <conditionalFormatting sqref="K570:K579">
    <cfRule type="cellIs" dxfId="493" priority="548" operator="greaterThan">
      <formula>0</formula>
    </cfRule>
  </conditionalFormatting>
  <conditionalFormatting sqref="K610:K619">
    <cfRule type="cellIs" dxfId="492" priority="500" operator="greaterThan">
      <formula>0</formula>
    </cfRule>
  </conditionalFormatting>
  <conditionalFormatting sqref="K622:K631">
    <cfRule type="cellIs" dxfId="491" priority="484" operator="greaterThan">
      <formula>0</formula>
    </cfRule>
  </conditionalFormatting>
  <conditionalFormatting sqref="K650:K659">
    <cfRule type="cellIs" dxfId="490" priority="452" operator="greaterThan">
      <formula>0</formula>
    </cfRule>
  </conditionalFormatting>
  <conditionalFormatting sqref="K662:K671">
    <cfRule type="cellIs" dxfId="489" priority="436" operator="greaterThan">
      <formula>0</formula>
    </cfRule>
  </conditionalFormatting>
  <conditionalFormatting sqref="K692:K701">
    <cfRule type="cellIs" dxfId="488" priority="392" operator="greaterThan">
      <formula>0</formula>
    </cfRule>
  </conditionalFormatting>
  <conditionalFormatting sqref="K704:K713">
    <cfRule type="cellIs" dxfId="487" priority="376" operator="greaterThan">
      <formula>0</formula>
    </cfRule>
  </conditionalFormatting>
  <conditionalFormatting sqref="K732:K741">
    <cfRule type="cellIs" dxfId="486" priority="344" operator="greaterThan">
      <formula>0</formula>
    </cfRule>
  </conditionalFormatting>
  <conditionalFormatting sqref="K775:K784">
    <cfRule type="cellIs" dxfId="485" priority="285" operator="greaterThan">
      <formula>0</formula>
    </cfRule>
  </conditionalFormatting>
  <conditionalFormatting sqref="K787:K796">
    <cfRule type="cellIs" dxfId="484" priority="269" operator="greaterThan">
      <formula>0</formula>
    </cfRule>
  </conditionalFormatting>
  <conditionalFormatting sqref="K815:K824">
    <cfRule type="cellIs" dxfId="483" priority="237" operator="greaterThan">
      <formula>0</formula>
    </cfRule>
  </conditionalFormatting>
  <conditionalFormatting sqref="K858:K868">
    <cfRule type="cellIs" dxfId="482" priority="178" operator="greaterThan">
      <formula>0</formula>
    </cfRule>
  </conditionalFormatting>
  <conditionalFormatting sqref="K871:K880">
    <cfRule type="cellIs" dxfId="481" priority="162" operator="greaterThan">
      <formula>0</formula>
    </cfRule>
  </conditionalFormatting>
  <conditionalFormatting sqref="K899:K908">
    <cfRule type="cellIs" dxfId="480" priority="130" operator="greaterThan">
      <formula>0</formula>
    </cfRule>
  </conditionalFormatting>
  <conditionalFormatting sqref="K942:K951">
    <cfRule type="cellIs" dxfId="479" priority="71" operator="greaterThan">
      <formula>0</formula>
    </cfRule>
  </conditionalFormatting>
  <conditionalFormatting sqref="K954:K963">
    <cfRule type="cellIs" dxfId="478" priority="55" operator="greaterThan">
      <formula>0</formula>
    </cfRule>
  </conditionalFormatting>
  <conditionalFormatting sqref="K982:K991">
    <cfRule type="cellIs" dxfId="477" priority="23" operator="greaterThan">
      <formula>0</formula>
    </cfRule>
  </conditionalFormatting>
  <conditionalFormatting sqref="L15:L24">
    <cfRule type="cellIs" dxfId="476" priority="1275" operator="lessThan">
      <formula>#REF!</formula>
    </cfRule>
  </conditionalFormatting>
  <conditionalFormatting sqref="L27:L36">
    <cfRule type="cellIs" dxfId="475" priority="1245" operator="lessThan">
      <formula>#REF!</formula>
    </cfRule>
  </conditionalFormatting>
  <conditionalFormatting sqref="L39:L52">
    <cfRule type="cellIs" dxfId="474" priority="1228" operator="lessThan">
      <formula>#REF!</formula>
    </cfRule>
  </conditionalFormatting>
  <conditionalFormatting sqref="L55:L64">
    <cfRule type="cellIs" dxfId="473" priority="1211" operator="lessThan">
      <formula>#REF!</formula>
    </cfRule>
  </conditionalFormatting>
  <conditionalFormatting sqref="L67:L76">
    <cfRule type="cellIs" dxfId="472" priority="1196" operator="lessThan">
      <formula>#REF!</formula>
    </cfRule>
  </conditionalFormatting>
  <conditionalFormatting sqref="L79:L92">
    <cfRule type="cellIs" dxfId="471" priority="1179" operator="lessThan">
      <formula>#REF!</formula>
    </cfRule>
  </conditionalFormatting>
  <conditionalFormatting sqref="L95:L104">
    <cfRule type="cellIs" dxfId="470" priority="1163" operator="lessThan">
      <formula>#REF!</formula>
    </cfRule>
  </conditionalFormatting>
  <conditionalFormatting sqref="L107:L116">
    <cfRule type="cellIs" dxfId="469" priority="1148" operator="lessThan">
      <formula>#REF!</formula>
    </cfRule>
  </conditionalFormatting>
  <conditionalFormatting sqref="L119:L132">
    <cfRule type="cellIs" dxfId="468" priority="1131" operator="lessThan">
      <formula>#REF!</formula>
    </cfRule>
  </conditionalFormatting>
  <conditionalFormatting sqref="L135:L144">
    <cfRule type="cellIs" dxfId="467" priority="1114" operator="lessThan">
      <formula>#REF!</formula>
    </cfRule>
  </conditionalFormatting>
  <conditionalFormatting sqref="L147:L156">
    <cfRule type="cellIs" dxfId="466" priority="1099" operator="lessThan">
      <formula>#REF!</formula>
    </cfRule>
  </conditionalFormatting>
  <conditionalFormatting sqref="L159:L168">
    <cfRule type="cellIs" dxfId="465" priority="1082" operator="lessThan">
      <formula>#REF!</formula>
    </cfRule>
  </conditionalFormatting>
  <conditionalFormatting sqref="L177:L186">
    <cfRule type="cellIs" dxfId="464" priority="1065" operator="lessThan">
      <formula>#REF!</formula>
    </cfRule>
  </conditionalFormatting>
  <conditionalFormatting sqref="L189:L198">
    <cfRule type="cellIs" dxfId="463" priority="1038" operator="lessThan">
      <formula>#REF!</formula>
    </cfRule>
  </conditionalFormatting>
  <conditionalFormatting sqref="L201:L214">
    <cfRule type="cellIs" dxfId="462" priority="1021" operator="lessThan">
      <formula>#REF!</formula>
    </cfRule>
  </conditionalFormatting>
  <conditionalFormatting sqref="L217:L226">
    <cfRule type="cellIs" dxfId="461" priority="1004" operator="lessThan">
      <formula>#REF!</formula>
    </cfRule>
  </conditionalFormatting>
  <conditionalFormatting sqref="L229:L238">
    <cfRule type="cellIs" dxfId="460" priority="989" operator="lessThan">
      <formula>#REF!</formula>
    </cfRule>
  </conditionalFormatting>
  <conditionalFormatting sqref="L241:L250">
    <cfRule type="cellIs" dxfId="459" priority="972" operator="lessThan">
      <formula>#REF!</formula>
    </cfRule>
  </conditionalFormatting>
  <conditionalFormatting sqref="L260:L269">
    <cfRule type="cellIs" dxfId="458" priority="956" operator="lessThan">
      <formula>#REF!</formula>
    </cfRule>
  </conditionalFormatting>
  <conditionalFormatting sqref="L272:L281">
    <cfRule type="cellIs" dxfId="457" priority="929" operator="lessThan">
      <formula>#REF!</formula>
    </cfRule>
  </conditionalFormatting>
  <conditionalFormatting sqref="L284:L297">
    <cfRule type="cellIs" dxfId="456" priority="912" operator="lessThan">
      <formula>#REF!</formula>
    </cfRule>
  </conditionalFormatting>
  <conditionalFormatting sqref="L300:L309">
    <cfRule type="cellIs" dxfId="455" priority="895" operator="lessThan">
      <formula>#REF!</formula>
    </cfRule>
  </conditionalFormatting>
  <conditionalFormatting sqref="L312:L321">
    <cfRule type="cellIs" dxfId="454" priority="880" operator="lessThan">
      <formula>#REF!</formula>
    </cfRule>
  </conditionalFormatting>
  <conditionalFormatting sqref="L324:L333">
    <cfRule type="cellIs" dxfId="453" priority="863" operator="lessThan">
      <formula>#REF!</formula>
    </cfRule>
  </conditionalFormatting>
  <conditionalFormatting sqref="L342:L352">
    <cfRule type="cellIs" dxfId="452" priority="847" operator="lessThan">
      <formula>#REF!</formula>
    </cfRule>
  </conditionalFormatting>
  <conditionalFormatting sqref="L355:L365">
    <cfRule type="cellIs" dxfId="451" priority="820" operator="lessThan">
      <formula>#REF!</formula>
    </cfRule>
  </conditionalFormatting>
  <conditionalFormatting sqref="L368:L381">
    <cfRule type="cellIs" dxfId="450" priority="804" operator="lessThan">
      <formula>#REF!</formula>
    </cfRule>
  </conditionalFormatting>
  <conditionalFormatting sqref="L384:L393">
    <cfRule type="cellIs" dxfId="449" priority="787" operator="lessThan">
      <formula>#REF!</formula>
    </cfRule>
  </conditionalFormatting>
  <conditionalFormatting sqref="L396:L405">
    <cfRule type="cellIs" dxfId="448" priority="772" operator="lessThan">
      <formula>#REF!</formula>
    </cfRule>
  </conditionalFormatting>
  <conditionalFormatting sqref="L408:L417">
    <cfRule type="cellIs" dxfId="447" priority="756" operator="lessThan">
      <formula>#REF!</formula>
    </cfRule>
  </conditionalFormatting>
  <conditionalFormatting sqref="L427:L436">
    <cfRule type="cellIs" dxfId="446" priority="740" operator="lessThan">
      <formula>#REF!</formula>
    </cfRule>
  </conditionalFormatting>
  <conditionalFormatting sqref="L439:L448">
    <cfRule type="cellIs" dxfId="445" priority="713" operator="lessThan">
      <formula>#REF!</formula>
    </cfRule>
  </conditionalFormatting>
  <conditionalFormatting sqref="L451:L464">
    <cfRule type="cellIs" dxfId="444" priority="697" operator="lessThan">
      <formula>#REF!</formula>
    </cfRule>
  </conditionalFormatting>
  <conditionalFormatting sqref="L467:L476">
    <cfRule type="cellIs" dxfId="443" priority="680" operator="lessThan">
      <formula>#REF!</formula>
    </cfRule>
  </conditionalFormatting>
  <conditionalFormatting sqref="L479:L488">
    <cfRule type="cellIs" dxfId="442" priority="665" operator="lessThan">
      <formula>#REF!</formula>
    </cfRule>
  </conditionalFormatting>
  <conditionalFormatting sqref="L491:L500">
    <cfRule type="cellIs" dxfId="441" priority="648" operator="lessThan">
      <formula>#REF!</formula>
    </cfRule>
  </conditionalFormatting>
  <conditionalFormatting sqref="L518:L527">
    <cfRule type="cellIs" dxfId="440" priority="628" operator="lessThan">
      <formula>#REF!</formula>
    </cfRule>
  </conditionalFormatting>
  <conditionalFormatting sqref="L530:L539">
    <cfRule type="cellIs" dxfId="439" priority="598" operator="lessThan">
      <formula>#REF!</formula>
    </cfRule>
  </conditionalFormatting>
  <conditionalFormatting sqref="L542:L555">
    <cfRule type="cellIs" dxfId="438" priority="581" operator="lessThan">
      <formula>#REF!</formula>
    </cfRule>
  </conditionalFormatting>
  <conditionalFormatting sqref="L558:L567">
    <cfRule type="cellIs" dxfId="437" priority="564" operator="lessThan">
      <formula>#REF!</formula>
    </cfRule>
  </conditionalFormatting>
  <conditionalFormatting sqref="L570:L579">
    <cfRule type="cellIs" dxfId="436" priority="549" operator="lessThan">
      <formula>#REF!</formula>
    </cfRule>
  </conditionalFormatting>
  <conditionalFormatting sqref="L582:L595">
    <cfRule type="cellIs" dxfId="435" priority="532" operator="lessThan">
      <formula>#REF!</formula>
    </cfRule>
  </conditionalFormatting>
  <conditionalFormatting sqref="L598:L607">
    <cfRule type="cellIs" dxfId="434" priority="516" operator="lessThan">
      <formula>#REF!</formula>
    </cfRule>
  </conditionalFormatting>
  <conditionalFormatting sqref="L610:L619">
    <cfRule type="cellIs" dxfId="433" priority="501" operator="lessThan">
      <formula>#REF!</formula>
    </cfRule>
  </conditionalFormatting>
  <conditionalFormatting sqref="L622:L635">
    <cfRule type="cellIs" dxfId="432" priority="485" operator="lessThan">
      <formula>#REF!</formula>
    </cfRule>
  </conditionalFormatting>
  <conditionalFormatting sqref="L638:L647">
    <cfRule type="cellIs" dxfId="431" priority="468" operator="lessThan">
      <formula>#REF!</formula>
    </cfRule>
  </conditionalFormatting>
  <conditionalFormatting sqref="L650:L659">
    <cfRule type="cellIs" dxfId="430" priority="453" operator="lessThan">
      <formula>#REF!</formula>
    </cfRule>
  </conditionalFormatting>
  <conditionalFormatting sqref="L662:L671">
    <cfRule type="cellIs" dxfId="429" priority="437" operator="lessThan">
      <formula>#REF!</formula>
    </cfRule>
  </conditionalFormatting>
  <conditionalFormatting sqref="L680:L689">
    <cfRule type="cellIs" dxfId="428" priority="420" operator="lessThan">
      <formula>#REF!</formula>
    </cfRule>
  </conditionalFormatting>
  <conditionalFormatting sqref="L692:L701">
    <cfRule type="cellIs" dxfId="427" priority="393" operator="lessThan">
      <formula>#REF!</formula>
    </cfRule>
  </conditionalFormatting>
  <conditionalFormatting sqref="L704:L717">
    <cfRule type="cellIs" dxfId="426" priority="377" operator="lessThan">
      <formula>#REF!</formula>
    </cfRule>
  </conditionalFormatting>
  <conditionalFormatting sqref="L720:L729">
    <cfRule type="cellIs" dxfId="425" priority="360" operator="lessThan">
      <formula>#REF!</formula>
    </cfRule>
  </conditionalFormatting>
  <conditionalFormatting sqref="L732:L741">
    <cfRule type="cellIs" dxfId="424" priority="345" operator="lessThan">
      <formula>#REF!</formula>
    </cfRule>
  </conditionalFormatting>
  <conditionalFormatting sqref="L744:L753">
    <cfRule type="cellIs" dxfId="423" priority="329" operator="lessThan">
      <formula>#REF!</formula>
    </cfRule>
  </conditionalFormatting>
  <conditionalFormatting sqref="L763:L772">
    <cfRule type="cellIs" dxfId="422" priority="313" operator="lessThan">
      <formula>#REF!</formula>
    </cfRule>
  </conditionalFormatting>
  <conditionalFormatting sqref="L775:L784">
    <cfRule type="cellIs" dxfId="421" priority="286" operator="lessThan">
      <formula>#REF!</formula>
    </cfRule>
  </conditionalFormatting>
  <conditionalFormatting sqref="L787:L800">
    <cfRule type="cellIs" dxfId="420" priority="270" operator="lessThan">
      <formula>#REF!</formula>
    </cfRule>
  </conditionalFormatting>
  <conditionalFormatting sqref="L803:L812">
    <cfRule type="cellIs" dxfId="419" priority="253" operator="lessThan">
      <formula>#REF!</formula>
    </cfRule>
  </conditionalFormatting>
  <conditionalFormatting sqref="L815:L824">
    <cfRule type="cellIs" dxfId="418" priority="238" operator="lessThan">
      <formula>#REF!</formula>
    </cfRule>
  </conditionalFormatting>
  <conditionalFormatting sqref="L827:L836">
    <cfRule type="cellIs" dxfId="417" priority="221" operator="lessThan">
      <formula>#REF!</formula>
    </cfRule>
  </conditionalFormatting>
  <conditionalFormatting sqref="L845:L855">
    <cfRule type="cellIs" dxfId="416" priority="206" operator="lessThan">
      <formula>#REF!</formula>
    </cfRule>
  </conditionalFormatting>
  <conditionalFormatting sqref="L858:L868">
    <cfRule type="cellIs" dxfId="415" priority="179" operator="lessThan">
      <formula>#REF!</formula>
    </cfRule>
  </conditionalFormatting>
  <conditionalFormatting sqref="L871:L884">
    <cfRule type="cellIs" dxfId="414" priority="163" operator="lessThan">
      <formula>#REF!</formula>
    </cfRule>
  </conditionalFormatting>
  <conditionalFormatting sqref="L887:L896">
    <cfRule type="cellIs" dxfId="413" priority="146" operator="lessThan">
      <formula>#REF!</formula>
    </cfRule>
  </conditionalFormatting>
  <conditionalFormatting sqref="L899:L908">
    <cfRule type="cellIs" dxfId="412" priority="131" operator="lessThan">
      <formula>#REF!</formula>
    </cfRule>
  </conditionalFormatting>
  <conditionalFormatting sqref="L911:L920">
    <cfRule type="cellIs" dxfId="411" priority="115" operator="lessThan">
      <formula>#REF!</formula>
    </cfRule>
  </conditionalFormatting>
  <conditionalFormatting sqref="L930:L939">
    <cfRule type="cellIs" dxfId="410" priority="99" operator="lessThan">
      <formula>#REF!</formula>
    </cfRule>
  </conditionalFormatting>
  <conditionalFormatting sqref="L942:L951">
    <cfRule type="cellIs" dxfId="409" priority="72" operator="lessThan">
      <formula>#REF!</formula>
    </cfRule>
  </conditionalFormatting>
  <conditionalFormatting sqref="L954:L967">
    <cfRule type="cellIs" dxfId="408" priority="56" operator="lessThan">
      <formula>#REF!</formula>
    </cfRule>
  </conditionalFormatting>
  <conditionalFormatting sqref="L970:L979">
    <cfRule type="cellIs" dxfId="407" priority="39" operator="lessThan">
      <formula>#REF!</formula>
    </cfRule>
  </conditionalFormatting>
  <conditionalFormatting sqref="L982:L991">
    <cfRule type="cellIs" dxfId="406" priority="24" operator="lessThan">
      <formula>#REF!</formula>
    </cfRule>
  </conditionalFormatting>
  <conditionalFormatting sqref="L994:L1003">
    <cfRule type="cellIs" dxfId="405" priority="7" operator="lessThan">
      <formula>#REF!</formula>
    </cfRule>
  </conditionalFormatting>
  <conditionalFormatting sqref="M12:M34">
    <cfRule type="cellIs" dxfId="404" priority="1306" operator="lessThan">
      <formula>0</formula>
    </cfRule>
  </conditionalFormatting>
  <conditionalFormatting sqref="M47:N67">
    <cfRule type="cellIs" dxfId="403" priority="1297" operator="lessThan">
      <formula>0</formula>
    </cfRule>
  </conditionalFormatting>
  <conditionalFormatting sqref="M80:N100">
    <cfRule type="cellIs" dxfId="402" priority="1291" operator="lessThan">
      <formula>0</formula>
    </cfRule>
  </conditionalFormatting>
  <conditionalFormatting sqref="M112:N132">
    <cfRule type="cellIs" dxfId="401" priority="1287" operator="lessThan">
      <formula>0</formula>
    </cfRule>
  </conditionalFormatting>
  <conditionalFormatting sqref="N12:N13 N15:N34">
    <cfRule type="cellIs" dxfId="400" priority="1300" operator="lessThan">
      <formula>0</formula>
    </cfRule>
    <cfRule type="cellIs" dxfId="399" priority="1303" operator="greaterThan">
      <formula>0</formula>
    </cfRule>
  </conditionalFormatting>
  <conditionalFormatting sqref="N47:N67">
    <cfRule type="cellIs" dxfId="398" priority="1299" operator="greaterThan">
      <formula>0</formula>
    </cfRule>
  </conditionalFormatting>
  <conditionalFormatting sqref="N80:N100">
    <cfRule type="cellIs" dxfId="397" priority="1294" operator="greaterThan">
      <formula>0</formula>
    </cfRule>
  </conditionalFormatting>
  <conditionalFormatting sqref="N112:N132">
    <cfRule type="cellIs" dxfId="396" priority="1290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I243 J955 J998 J62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494"/>
  <sheetViews>
    <sheetView workbookViewId="0">
      <selection activeCell="G445" sqref="G445"/>
    </sheetView>
  </sheetViews>
  <sheetFormatPr defaultRowHeight="15" customHeight="1" x14ac:dyDescent="0.25"/>
  <cols>
    <col min="6" max="6" width="36.140625" customWidth="1"/>
    <col min="7" max="7" width="15.140625" bestFit="1" customWidth="1"/>
    <col min="8" max="8" width="11.5703125" bestFit="1" customWidth="1"/>
    <col min="9" max="9" width="18.7109375" bestFit="1" customWidth="1"/>
    <col min="10" max="10" width="11.140625" bestFit="1" customWidth="1"/>
    <col min="11" max="11" width="11.85546875" bestFit="1" customWidth="1"/>
  </cols>
  <sheetData>
    <row r="1" spans="6:14" s="1" customFormat="1" x14ac:dyDescent="0.25">
      <c r="G1" s="2"/>
      <c r="I1" s="2"/>
      <c r="M1" s="200"/>
    </row>
    <row r="2" spans="6:14" s="1" customFormat="1" x14ac:dyDescent="0.25">
      <c r="G2" s="2"/>
      <c r="I2" s="2"/>
      <c r="M2" s="200"/>
    </row>
    <row r="3" spans="6:14" s="1" customFormat="1" x14ac:dyDescent="0.25">
      <c r="G3" s="2"/>
      <c r="I3" s="2"/>
      <c r="M3" s="200"/>
    </row>
    <row r="4" spans="6:14" s="1" customFormat="1" x14ac:dyDescent="0.25">
      <c r="M4" s="201"/>
      <c r="N4" s="65"/>
    </row>
    <row r="5" spans="6:14" s="1" customFormat="1" ht="15" customHeight="1" x14ac:dyDescent="0.25">
      <c r="M5" s="202"/>
      <c r="N5" s="18"/>
    </row>
    <row r="6" spans="6:14" s="1" customFormat="1" ht="15" customHeight="1" thickBot="1" x14ac:dyDescent="0.3">
      <c r="M6" s="203"/>
      <c r="N6" s="4"/>
    </row>
    <row r="7" spans="6:14" s="1" customFormat="1" ht="15" customHeight="1" thickBot="1" x14ac:dyDescent="0.3">
      <c r="F7" s="248" t="s">
        <v>222</v>
      </c>
      <c r="G7" s="249"/>
      <c r="H7" s="249"/>
      <c r="I7" s="249"/>
      <c r="J7" s="249"/>
      <c r="K7" s="249"/>
      <c r="L7" s="249"/>
      <c r="M7" s="204"/>
      <c r="N7" s="4"/>
    </row>
    <row r="8" spans="6:14" s="1" customFormat="1" ht="15" customHeight="1" x14ac:dyDescent="0.25">
      <c r="F8" s="178" t="s">
        <v>223</v>
      </c>
      <c r="G8" s="18" t="s">
        <v>224</v>
      </c>
      <c r="H8" s="19" t="s">
        <v>225</v>
      </c>
      <c r="I8" s="18" t="s">
        <v>224</v>
      </c>
      <c r="J8" s="20" t="s">
        <v>225</v>
      </c>
      <c r="K8" s="18" t="s">
        <v>226</v>
      </c>
      <c r="L8" s="18" t="s">
        <v>227</v>
      </c>
      <c r="M8" s="204"/>
      <c r="N8" s="4"/>
    </row>
    <row r="9" spans="6:14" s="1" customFormat="1" ht="15" customHeight="1" x14ac:dyDescent="0.25">
      <c r="F9" s="180" t="s">
        <v>365</v>
      </c>
      <c r="G9" s="181">
        <v>146.96899999999999</v>
      </c>
      <c r="H9" s="3">
        <v>2584.92</v>
      </c>
      <c r="I9" s="181">
        <v>12.901</v>
      </c>
      <c r="J9" s="3">
        <v>226.91</v>
      </c>
      <c r="K9" s="29">
        <f>J9-H9</f>
        <v>-2358.0100000000002</v>
      </c>
      <c r="L9" s="12">
        <f>K9/H9</f>
        <v>-0.91221778623709826</v>
      </c>
      <c r="M9" s="204"/>
      <c r="N9" s="4"/>
    </row>
    <row r="10" spans="6:14" s="1" customFormat="1" ht="15" customHeight="1" x14ac:dyDescent="0.25">
      <c r="F10" s="180" t="s">
        <v>244</v>
      </c>
      <c r="G10" s="181">
        <v>146.261</v>
      </c>
      <c r="H10" s="24">
        <v>2763.92</v>
      </c>
      <c r="I10" s="183">
        <v>26.236000000000001</v>
      </c>
      <c r="J10" s="3">
        <v>495.79</v>
      </c>
      <c r="K10" s="29">
        <f t="shared" ref="K10:K18" si="0">J10-H10</f>
        <v>-2268.13</v>
      </c>
      <c r="L10" s="12">
        <f t="shared" ref="L10:L18" si="1">K10/H10</f>
        <v>-0.82062071261107417</v>
      </c>
      <c r="M10" s="204"/>
      <c r="N10" s="4"/>
    </row>
    <row r="11" spans="6:14" s="1" customFormat="1" ht="15" customHeight="1" x14ac:dyDescent="0.25">
      <c r="F11" s="180" t="s">
        <v>232</v>
      </c>
      <c r="G11" s="181">
        <v>622.02099999999996</v>
      </c>
      <c r="H11" s="24">
        <v>9946.1200000000008</v>
      </c>
      <c r="I11" s="183">
        <v>571.59199999999998</v>
      </c>
      <c r="J11" s="3">
        <v>9139.76</v>
      </c>
      <c r="K11" s="29">
        <f t="shared" si="0"/>
        <v>-806.36000000000058</v>
      </c>
      <c r="L11" s="12">
        <f t="shared" si="1"/>
        <v>-8.1072820356078601E-2</v>
      </c>
      <c r="M11" s="204"/>
      <c r="N11" s="4"/>
    </row>
    <row r="12" spans="6:14" s="1" customFormat="1" ht="15" customHeight="1" x14ac:dyDescent="0.25">
      <c r="F12" s="180" t="s">
        <v>370</v>
      </c>
      <c r="G12" s="181">
        <v>157.92500000000001</v>
      </c>
      <c r="H12" s="24">
        <v>1542.91</v>
      </c>
      <c r="I12" s="183">
        <v>84.212000000000003</v>
      </c>
      <c r="J12" s="3">
        <v>822.74</v>
      </c>
      <c r="K12" s="29">
        <f t="shared" si="0"/>
        <v>-720.17000000000007</v>
      </c>
      <c r="L12" s="12">
        <f t="shared" si="1"/>
        <v>-0.46676086097050379</v>
      </c>
      <c r="M12" s="204"/>
      <c r="N12" s="4"/>
    </row>
    <row r="13" spans="6:14" s="1" customFormat="1" ht="15" customHeight="1" x14ac:dyDescent="0.25">
      <c r="F13" s="180" t="s">
        <v>429</v>
      </c>
      <c r="G13" s="181">
        <v>126.095</v>
      </c>
      <c r="H13" s="24">
        <v>1259.69</v>
      </c>
      <c r="I13" s="183">
        <v>56.996000000000002</v>
      </c>
      <c r="J13" s="3">
        <v>569.39</v>
      </c>
      <c r="K13" s="29">
        <f t="shared" si="0"/>
        <v>-690.30000000000007</v>
      </c>
      <c r="L13" s="12">
        <f t="shared" si="1"/>
        <v>-0.54799196627741753</v>
      </c>
      <c r="M13" s="204"/>
      <c r="N13" s="4"/>
    </row>
    <row r="14" spans="6:14" s="1" customFormat="1" ht="15" customHeight="1" x14ac:dyDescent="0.25">
      <c r="F14" s="180" t="s">
        <v>366</v>
      </c>
      <c r="G14" s="181">
        <v>38.564</v>
      </c>
      <c r="H14" s="184">
        <v>844.55</v>
      </c>
      <c r="I14" s="183">
        <v>9.1180000000000003</v>
      </c>
      <c r="J14" s="3">
        <v>199.68</v>
      </c>
      <c r="K14" s="29">
        <f t="shared" si="0"/>
        <v>-644.86999999999989</v>
      </c>
      <c r="L14" s="12">
        <f t="shared" si="1"/>
        <v>-0.76356639630572487</v>
      </c>
      <c r="M14" s="204"/>
      <c r="N14" s="4"/>
    </row>
    <row r="15" spans="6:14" s="1" customFormat="1" ht="15" customHeight="1" x14ac:dyDescent="0.25">
      <c r="F15" s="180" t="s">
        <v>231</v>
      </c>
      <c r="G15" s="185">
        <v>28.58</v>
      </c>
      <c r="H15" s="3">
        <v>625.9</v>
      </c>
      <c r="I15" s="181">
        <v>0</v>
      </c>
      <c r="J15" s="3">
        <v>0</v>
      </c>
      <c r="K15" s="29">
        <f t="shared" si="0"/>
        <v>-625.9</v>
      </c>
      <c r="L15" s="12">
        <f t="shared" si="1"/>
        <v>-1</v>
      </c>
      <c r="M15" s="204"/>
      <c r="N15" s="4"/>
    </row>
    <row r="16" spans="6:14" s="1" customFormat="1" ht="15" customHeight="1" x14ac:dyDescent="0.25">
      <c r="F16" s="180" t="s">
        <v>668</v>
      </c>
      <c r="G16" s="181">
        <v>27.861000000000001</v>
      </c>
      <c r="H16" s="24">
        <v>612.94000000000005</v>
      </c>
      <c r="I16" s="183">
        <v>1.8440000000000001</v>
      </c>
      <c r="J16" s="3">
        <v>40.57</v>
      </c>
      <c r="K16" s="29">
        <f t="shared" si="0"/>
        <v>-572.37</v>
      </c>
      <c r="L16" s="12">
        <f t="shared" si="1"/>
        <v>-0.93381081345645567</v>
      </c>
      <c r="M16" s="204"/>
      <c r="N16" s="4"/>
    </row>
    <row r="17" spans="6:14" s="1" customFormat="1" ht="15" customHeight="1" x14ac:dyDescent="0.25">
      <c r="F17" s="180" t="s">
        <v>669</v>
      </c>
      <c r="G17" s="181">
        <v>16.463999999999999</v>
      </c>
      <c r="H17" s="24">
        <v>984.55</v>
      </c>
      <c r="I17" s="183">
        <v>8.6259999999999994</v>
      </c>
      <c r="J17" s="3">
        <v>515.84</v>
      </c>
      <c r="K17" s="29">
        <f t="shared" si="0"/>
        <v>-468.70999999999992</v>
      </c>
      <c r="L17" s="12">
        <f t="shared" si="1"/>
        <v>-0.47606520745518249</v>
      </c>
      <c r="M17" s="204"/>
      <c r="N17" s="4"/>
    </row>
    <row r="18" spans="6:14" s="1" customFormat="1" ht="15" customHeight="1" thickBot="1" x14ac:dyDescent="0.3">
      <c r="F18" s="180" t="s">
        <v>233</v>
      </c>
      <c r="G18" s="181">
        <v>179.149</v>
      </c>
      <c r="H18" s="24">
        <v>1289.8699999999999</v>
      </c>
      <c r="I18" s="183">
        <v>121.90600000000001</v>
      </c>
      <c r="J18" s="3">
        <v>877.72</v>
      </c>
      <c r="K18" s="29">
        <f t="shared" si="0"/>
        <v>-412.14999999999986</v>
      </c>
      <c r="L18" s="12">
        <f t="shared" si="1"/>
        <v>-0.31952832455983926</v>
      </c>
      <c r="M18" s="204"/>
      <c r="N18" s="4"/>
    </row>
    <row r="19" spans="6:14" s="1" customFormat="1" ht="15" customHeight="1" thickBot="1" x14ac:dyDescent="0.3">
      <c r="F19" s="248" t="s">
        <v>237</v>
      </c>
      <c r="G19" s="249"/>
      <c r="H19" s="249"/>
      <c r="I19" s="249"/>
      <c r="J19" s="249"/>
      <c r="K19" s="249"/>
      <c r="L19" s="251"/>
      <c r="M19" s="204"/>
      <c r="N19" s="4"/>
    </row>
    <row r="20" spans="6:14" s="1" customFormat="1" ht="15" customHeight="1" x14ac:dyDescent="0.25">
      <c r="F20" s="178" t="s">
        <v>223</v>
      </c>
      <c r="G20" s="18" t="s">
        <v>224</v>
      </c>
      <c r="H20" s="19" t="s">
        <v>225</v>
      </c>
      <c r="I20" s="18" t="s">
        <v>224</v>
      </c>
      <c r="J20" s="20" t="s">
        <v>225</v>
      </c>
      <c r="K20" s="18" t="s">
        <v>226</v>
      </c>
      <c r="L20" s="18" t="s">
        <v>227</v>
      </c>
      <c r="M20" s="204"/>
      <c r="N20" s="4"/>
    </row>
    <row r="21" spans="6:14" s="1" customFormat="1" ht="15" customHeight="1" x14ac:dyDescent="0.25">
      <c r="F21" s="180" t="s">
        <v>238</v>
      </c>
      <c r="G21" s="181">
        <v>93.933000000000007</v>
      </c>
      <c r="H21" s="3">
        <v>2057.13</v>
      </c>
      <c r="I21" s="181">
        <v>164.50299999999999</v>
      </c>
      <c r="J21" s="3">
        <v>3602.62</v>
      </c>
      <c r="K21" s="29">
        <f>J21-H21</f>
        <v>1545.4899999999998</v>
      </c>
      <c r="L21" s="12">
        <f>K21/H21</f>
        <v>0.75128455663958993</v>
      </c>
      <c r="M21" s="204"/>
      <c r="N21" s="4"/>
    </row>
    <row r="22" spans="6:14" s="1" customFormat="1" ht="15" customHeight="1" x14ac:dyDescent="0.25">
      <c r="F22" s="180" t="s">
        <v>236</v>
      </c>
      <c r="G22" s="210">
        <v>180.99600000000001</v>
      </c>
      <c r="H22" s="212">
        <v>4729.8999999999996</v>
      </c>
      <c r="I22" s="213">
        <v>211.85300000000001</v>
      </c>
      <c r="J22" s="214">
        <v>5536.27</v>
      </c>
      <c r="K22" s="29">
        <f t="shared" ref="K22:K30" si="2">J22-H22</f>
        <v>806.3700000000008</v>
      </c>
      <c r="L22" s="12">
        <f t="shared" ref="L22:L30" si="3">K22/H22</f>
        <v>0.17048351973614681</v>
      </c>
      <c r="M22" s="204"/>
      <c r="N22" s="4"/>
    </row>
    <row r="23" spans="6:14" s="1" customFormat="1" ht="15" customHeight="1" x14ac:dyDescent="0.25">
      <c r="F23" s="180" t="s">
        <v>580</v>
      </c>
      <c r="G23" s="181">
        <v>-38.387</v>
      </c>
      <c r="H23" s="24">
        <v>-613.80999999999995</v>
      </c>
      <c r="I23" s="183">
        <v>6.9</v>
      </c>
      <c r="J23" s="3">
        <v>110.33</v>
      </c>
      <c r="K23" s="29">
        <f t="shared" si="2"/>
        <v>724.14</v>
      </c>
      <c r="L23" s="12">
        <f t="shared" si="3"/>
        <v>-1.1797461755266287</v>
      </c>
      <c r="M23" s="204"/>
      <c r="N23" s="4"/>
    </row>
    <row r="24" spans="6:14" s="1" customFormat="1" ht="15" customHeight="1" x14ac:dyDescent="0.25">
      <c r="F24" s="180" t="s">
        <v>241</v>
      </c>
      <c r="G24" s="210">
        <v>130.22</v>
      </c>
      <c r="H24" s="212">
        <v>2851.82</v>
      </c>
      <c r="I24" s="213">
        <v>155.08699999999999</v>
      </c>
      <c r="J24" s="214">
        <v>3396.41</v>
      </c>
      <c r="K24" s="29">
        <f t="shared" si="2"/>
        <v>544.58999999999969</v>
      </c>
      <c r="L24" s="12">
        <f t="shared" si="3"/>
        <v>0.19096226269540142</v>
      </c>
      <c r="M24" s="204"/>
      <c r="N24" s="4"/>
    </row>
    <row r="25" spans="6:14" s="1" customFormat="1" ht="15" customHeight="1" x14ac:dyDescent="0.25">
      <c r="F25" s="180" t="s">
        <v>533</v>
      </c>
      <c r="G25" s="181">
        <v>-7.3579999999999997</v>
      </c>
      <c r="H25" s="24">
        <v>-306.47000000000003</v>
      </c>
      <c r="I25" s="183">
        <v>0.25600000000000001</v>
      </c>
      <c r="J25" s="3">
        <v>10.66</v>
      </c>
      <c r="K25" s="29">
        <f t="shared" si="2"/>
        <v>317.13000000000005</v>
      </c>
      <c r="L25" s="12">
        <f t="shared" si="3"/>
        <v>-1.0347831761673247</v>
      </c>
      <c r="M25" s="204"/>
      <c r="N25" s="4"/>
    </row>
    <row r="26" spans="6:14" s="1" customFormat="1" ht="15" customHeight="1" x14ac:dyDescent="0.25">
      <c r="F26" s="180" t="s">
        <v>243</v>
      </c>
      <c r="G26" s="210">
        <v>93.873000000000005</v>
      </c>
      <c r="H26" s="215">
        <v>2055.8200000000002</v>
      </c>
      <c r="I26" s="213">
        <v>108.223</v>
      </c>
      <c r="J26" s="214">
        <v>2370.08</v>
      </c>
      <c r="K26" s="29">
        <f t="shared" si="2"/>
        <v>314.25999999999976</v>
      </c>
      <c r="L26" s="12">
        <f t="shared" si="3"/>
        <v>0.15286357755056365</v>
      </c>
      <c r="M26" s="204"/>
      <c r="N26" s="4"/>
    </row>
    <row r="27" spans="6:14" s="1" customFormat="1" ht="15" customHeight="1" x14ac:dyDescent="0.25">
      <c r="F27" s="180" t="s">
        <v>649</v>
      </c>
      <c r="G27" s="185">
        <v>-3.351</v>
      </c>
      <c r="H27" s="3">
        <v>-73.39</v>
      </c>
      <c r="I27" s="181">
        <v>10.656000000000001</v>
      </c>
      <c r="J27" s="3">
        <v>233.37</v>
      </c>
      <c r="K27" s="29">
        <f t="shared" si="2"/>
        <v>306.76</v>
      </c>
      <c r="L27" s="12">
        <f t="shared" si="3"/>
        <v>-4.1798610164872594</v>
      </c>
      <c r="M27" s="204"/>
      <c r="N27" s="4"/>
    </row>
    <row r="28" spans="6:14" s="1" customFormat="1" ht="15" customHeight="1" x14ac:dyDescent="0.25">
      <c r="F28" s="180" t="s">
        <v>229</v>
      </c>
      <c r="G28" s="181">
        <v>-15.701000000000001</v>
      </c>
      <c r="H28" s="24">
        <v>-265.35000000000002</v>
      </c>
      <c r="I28" s="183">
        <v>2.2429999999999999</v>
      </c>
      <c r="J28" s="3">
        <v>37.909999999999997</v>
      </c>
      <c r="K28" s="29">
        <f t="shared" si="2"/>
        <v>303.26</v>
      </c>
      <c r="L28" s="12">
        <f t="shared" si="3"/>
        <v>-1.1428679103071413</v>
      </c>
      <c r="M28" s="204"/>
      <c r="N28" s="4"/>
    </row>
    <row r="29" spans="6:14" s="1" customFormat="1" ht="15" customHeight="1" x14ac:dyDescent="0.25">
      <c r="F29" s="180" t="s">
        <v>373</v>
      </c>
      <c r="G29" s="210">
        <v>-16.053999999999998</v>
      </c>
      <c r="H29" s="211">
        <v>-271.31</v>
      </c>
      <c r="I29" s="213">
        <v>0</v>
      </c>
      <c r="J29" s="214">
        <v>0</v>
      </c>
      <c r="K29" s="29">
        <f t="shared" si="2"/>
        <v>271.31</v>
      </c>
      <c r="L29" s="12">
        <f t="shared" si="3"/>
        <v>-1</v>
      </c>
      <c r="M29" s="205"/>
    </row>
    <row r="30" spans="6:14" s="1" customFormat="1" ht="15" customHeight="1" thickBot="1" x14ac:dyDescent="0.3">
      <c r="F30" s="186" t="s">
        <v>428</v>
      </c>
      <c r="G30" s="187">
        <v>176.626</v>
      </c>
      <c r="H30" s="188">
        <v>1889.9</v>
      </c>
      <c r="I30" s="189">
        <v>201.15</v>
      </c>
      <c r="J30" s="190">
        <v>2152.31</v>
      </c>
      <c r="K30" s="191">
        <f t="shared" si="2"/>
        <v>262.40999999999985</v>
      </c>
      <c r="L30" s="199">
        <f t="shared" si="3"/>
        <v>0.13884861632890622</v>
      </c>
      <c r="M30" s="205"/>
    </row>
    <row r="31" spans="6:14" s="1" customFormat="1" ht="15" customHeight="1" thickBot="1" x14ac:dyDescent="0.3">
      <c r="F31" s="248" t="s">
        <v>246</v>
      </c>
      <c r="G31" s="249"/>
      <c r="H31" s="249"/>
      <c r="I31" s="249"/>
      <c r="J31" s="249"/>
      <c r="K31" s="249"/>
      <c r="L31" s="250"/>
      <c r="M31" s="200"/>
    </row>
    <row r="32" spans="6:14" s="1" customFormat="1" ht="15" customHeight="1" x14ac:dyDescent="0.25">
      <c r="F32" s="178" t="s">
        <v>223</v>
      </c>
      <c r="G32" s="18" t="s">
        <v>224</v>
      </c>
      <c r="H32" s="19" t="s">
        <v>257</v>
      </c>
      <c r="I32" s="18" t="s">
        <v>255</v>
      </c>
      <c r="J32" s="18" t="s">
        <v>256</v>
      </c>
      <c r="K32" s="18"/>
      <c r="L32" s="179"/>
      <c r="M32" s="206"/>
    </row>
    <row r="33" spans="6:14" s="1" customFormat="1" ht="15" customHeight="1" x14ac:dyDescent="0.25">
      <c r="F33" s="180" t="s">
        <v>249</v>
      </c>
      <c r="G33" s="181">
        <v>18.781000000000002</v>
      </c>
      <c r="H33" s="3">
        <v>417.75</v>
      </c>
      <c r="I33" s="176">
        <v>6261.32</v>
      </c>
      <c r="J33" s="195">
        <f>H33/I33</f>
        <v>6.6719158260558478E-2</v>
      </c>
      <c r="K33" s="29"/>
      <c r="L33" s="182"/>
      <c r="M33" s="206"/>
    </row>
    <row r="34" spans="6:14" s="1" customFormat="1" ht="15" customHeight="1" x14ac:dyDescent="0.25">
      <c r="F34" s="180" t="s">
        <v>248</v>
      </c>
      <c r="G34" s="181">
        <v>10.765999999999998</v>
      </c>
      <c r="H34" s="24">
        <v>330.64</v>
      </c>
      <c r="I34" s="193">
        <v>6968.53</v>
      </c>
      <c r="J34" s="195">
        <f t="shared" ref="J34:J42" si="4">H34/I34</f>
        <v>4.744759655192702E-2</v>
      </c>
      <c r="K34" s="29"/>
      <c r="L34" s="182"/>
      <c r="M34" s="206"/>
    </row>
    <row r="35" spans="6:14" s="1" customFormat="1" ht="15" customHeight="1" x14ac:dyDescent="0.25">
      <c r="F35" s="180" t="s">
        <v>247</v>
      </c>
      <c r="G35" s="181">
        <v>11.362</v>
      </c>
      <c r="H35" s="24">
        <v>273.89999999999998</v>
      </c>
      <c r="I35" s="193">
        <v>11648.41</v>
      </c>
      <c r="J35" s="195">
        <f t="shared" si="4"/>
        <v>2.3513938812249911E-2</v>
      </c>
      <c r="K35" s="29"/>
      <c r="L35" s="182"/>
      <c r="M35" s="206"/>
    </row>
    <row r="36" spans="6:14" s="1" customFormat="1" ht="15" customHeight="1" x14ac:dyDescent="0.25">
      <c r="F36" s="180" t="s">
        <v>251</v>
      </c>
      <c r="G36" s="181">
        <v>11.693000000000001</v>
      </c>
      <c r="H36" s="24">
        <v>264.58999999999997</v>
      </c>
      <c r="I36" s="193">
        <v>15586.97</v>
      </c>
      <c r="J36" s="195">
        <f t="shared" si="4"/>
        <v>1.6975075976921748E-2</v>
      </c>
      <c r="K36" s="29"/>
      <c r="L36" s="182"/>
      <c r="M36" s="206"/>
    </row>
    <row r="37" spans="6:14" s="1" customFormat="1" ht="15" customHeight="1" x14ac:dyDescent="0.25">
      <c r="F37" s="180" t="s">
        <v>250</v>
      </c>
      <c r="G37" s="181">
        <v>10.067</v>
      </c>
      <c r="H37" s="24">
        <v>244.73999999999998</v>
      </c>
      <c r="I37" s="193">
        <v>5757.33</v>
      </c>
      <c r="J37" s="195">
        <f t="shared" si="4"/>
        <v>4.2509288159615653E-2</v>
      </c>
      <c r="K37" s="29"/>
      <c r="L37" s="182"/>
      <c r="M37" s="206"/>
    </row>
    <row r="38" spans="6:14" s="1" customFormat="1" ht="15" customHeight="1" x14ac:dyDescent="0.25">
      <c r="F38" s="180" t="s">
        <v>252</v>
      </c>
      <c r="G38" s="181">
        <v>27.673000000000002</v>
      </c>
      <c r="H38" s="184">
        <v>192.01</v>
      </c>
      <c r="I38" s="193">
        <v>4117.5</v>
      </c>
      <c r="J38" s="195">
        <f t="shared" si="4"/>
        <v>4.6632665452337581E-2</v>
      </c>
      <c r="K38" s="29"/>
      <c r="L38" s="182"/>
      <c r="M38" s="206"/>
    </row>
    <row r="39" spans="6:14" s="1" customFormat="1" ht="15" customHeight="1" x14ac:dyDescent="0.25">
      <c r="F39" s="180" t="s">
        <v>313</v>
      </c>
      <c r="G39" s="185">
        <v>6.3200000000000012</v>
      </c>
      <c r="H39" s="3">
        <v>176.66</v>
      </c>
      <c r="I39" s="176">
        <v>10132.99</v>
      </c>
      <c r="J39" s="195">
        <f t="shared" si="4"/>
        <v>1.7434143327882491E-2</v>
      </c>
      <c r="K39" s="29"/>
      <c r="L39" s="182"/>
      <c r="M39" s="201"/>
      <c r="N39" s="65"/>
    </row>
    <row r="40" spans="6:14" s="1" customFormat="1" ht="15" customHeight="1" x14ac:dyDescent="0.25">
      <c r="F40" s="180" t="s">
        <v>314</v>
      </c>
      <c r="G40" s="181">
        <v>5.8479999999999999</v>
      </c>
      <c r="H40" s="24">
        <v>139.31</v>
      </c>
      <c r="I40" s="193">
        <v>3516.5</v>
      </c>
      <c r="J40" s="195">
        <f t="shared" si="4"/>
        <v>3.9616095549552109E-2</v>
      </c>
      <c r="K40" s="29"/>
      <c r="L40" s="182"/>
      <c r="M40" s="202"/>
      <c r="N40" s="18"/>
    </row>
    <row r="41" spans="6:14" s="1" customFormat="1" ht="15" customHeight="1" x14ac:dyDescent="0.25">
      <c r="F41" s="180" t="s">
        <v>379</v>
      </c>
      <c r="G41" s="181">
        <v>3.8149999999999995</v>
      </c>
      <c r="H41" s="24">
        <v>107.07</v>
      </c>
      <c r="I41" s="193">
        <v>5327.14</v>
      </c>
      <c r="J41" s="195">
        <f t="shared" si="4"/>
        <v>2.0098964923016851E-2</v>
      </c>
      <c r="K41" s="29"/>
      <c r="L41" s="182"/>
      <c r="M41" s="203"/>
      <c r="N41" s="4"/>
    </row>
    <row r="42" spans="6:14" s="1" customFormat="1" ht="15" customHeight="1" thickBot="1" x14ac:dyDescent="0.3">
      <c r="F42" s="186" t="s">
        <v>430</v>
      </c>
      <c r="G42" s="187">
        <v>5.5679999999999996</v>
      </c>
      <c r="H42" s="188">
        <v>92.97</v>
      </c>
      <c r="I42" s="194">
        <v>607.45000000000005</v>
      </c>
      <c r="J42" s="196">
        <f t="shared" si="4"/>
        <v>0.153049633714709</v>
      </c>
      <c r="K42" s="191"/>
      <c r="L42" s="192"/>
      <c r="M42" s="203"/>
      <c r="N42" s="4"/>
    </row>
    <row r="43" spans="6:14" s="1" customFormat="1" ht="15" customHeight="1" x14ac:dyDescent="0.25">
      <c r="F43" s="67"/>
      <c r="G43" s="181"/>
      <c r="H43" s="24"/>
      <c r="I43" s="183"/>
      <c r="J43" s="3"/>
      <c r="K43" s="29"/>
      <c r="L43" s="12"/>
      <c r="M43" s="203"/>
      <c r="N43" s="4"/>
    </row>
    <row r="44" spans="6:14" s="1" customFormat="1" ht="15" customHeight="1" x14ac:dyDescent="0.25">
      <c r="F44" s="67"/>
      <c r="G44" s="181"/>
      <c r="H44" s="184"/>
      <c r="I44" s="183"/>
      <c r="J44" s="3"/>
      <c r="K44" s="29"/>
      <c r="L44" s="12"/>
      <c r="M44" s="203"/>
      <c r="N44" s="4"/>
    </row>
    <row r="45" spans="6:14" s="1" customFormat="1" ht="15" customHeight="1" x14ac:dyDescent="0.25">
      <c r="F45" s="67"/>
      <c r="G45" s="185"/>
      <c r="H45" s="3"/>
      <c r="I45" s="181"/>
      <c r="J45" s="3"/>
      <c r="K45" s="29"/>
      <c r="L45" s="12"/>
      <c r="M45" s="203"/>
      <c r="N45" s="4"/>
    </row>
    <row r="46" spans="6:14" s="1" customFormat="1" ht="15" customHeight="1" thickBot="1" x14ac:dyDescent="0.3">
      <c r="F46" s="67"/>
      <c r="G46" s="181"/>
      <c r="H46" s="24"/>
      <c r="I46" s="183"/>
      <c r="J46" s="3"/>
      <c r="K46" s="29"/>
      <c r="L46" s="12"/>
      <c r="M46" s="203"/>
      <c r="N46" s="4"/>
    </row>
    <row r="47" spans="6:14" s="1" customFormat="1" ht="15" customHeight="1" thickBot="1" x14ac:dyDescent="0.3">
      <c r="F47" s="248" t="s">
        <v>222</v>
      </c>
      <c r="G47" s="249"/>
      <c r="H47" s="249"/>
      <c r="I47" s="249"/>
      <c r="J47" s="249"/>
      <c r="K47" s="249"/>
      <c r="L47" s="250"/>
      <c r="M47" s="203"/>
      <c r="N47" s="4"/>
    </row>
    <row r="48" spans="6:14" s="1" customFormat="1" ht="15" customHeight="1" x14ac:dyDescent="0.25">
      <c r="F48" s="178" t="s">
        <v>223</v>
      </c>
      <c r="G48" s="18" t="s">
        <v>224</v>
      </c>
      <c r="H48" s="19" t="s">
        <v>225</v>
      </c>
      <c r="I48" s="18" t="s">
        <v>224</v>
      </c>
      <c r="J48" s="20" t="s">
        <v>225</v>
      </c>
      <c r="K48" s="18" t="s">
        <v>226</v>
      </c>
      <c r="L48" s="18" t="s">
        <v>227</v>
      </c>
      <c r="M48" s="204"/>
      <c r="N48" s="4"/>
    </row>
    <row r="49" spans="6:14" s="1" customFormat="1" ht="15" customHeight="1" x14ac:dyDescent="0.25">
      <c r="F49" s="180" t="s">
        <v>291</v>
      </c>
      <c r="G49" s="181">
        <v>320.94900000000001</v>
      </c>
      <c r="H49" s="3">
        <v>8505.15</v>
      </c>
      <c r="I49" s="181">
        <v>298.53199999999998</v>
      </c>
      <c r="J49" s="3">
        <v>7911.1</v>
      </c>
      <c r="K49" s="29">
        <f>J49-H49</f>
        <v>-594.04999999999927</v>
      </c>
      <c r="L49" s="12">
        <f>K49/H49</f>
        <v>-6.9845916885651546E-2</v>
      </c>
      <c r="M49" s="204"/>
      <c r="N49" s="4"/>
    </row>
    <row r="50" spans="6:14" s="1" customFormat="1" ht="15" customHeight="1" x14ac:dyDescent="0.25">
      <c r="F50" s="180" t="s">
        <v>265</v>
      </c>
      <c r="G50" s="181">
        <v>552.77099999999996</v>
      </c>
      <c r="H50" s="24">
        <v>967.35</v>
      </c>
      <c r="I50" s="183">
        <v>214.69</v>
      </c>
      <c r="J50" s="3">
        <v>375.71</v>
      </c>
      <c r="K50" s="29">
        <f t="shared" ref="K50:K58" si="5">J50-H50</f>
        <v>-591.6400000000001</v>
      </c>
      <c r="L50" s="12">
        <f t="shared" ref="L50:L58" si="6">K50/H50</f>
        <v>-0.61160903499250541</v>
      </c>
      <c r="M50" s="204"/>
      <c r="N50" s="4"/>
    </row>
    <row r="51" spans="6:14" s="1" customFormat="1" ht="15" customHeight="1" x14ac:dyDescent="0.25">
      <c r="F51" s="180" t="s">
        <v>296</v>
      </c>
      <c r="G51" s="181">
        <v>152.148</v>
      </c>
      <c r="H51" s="24">
        <v>654.24</v>
      </c>
      <c r="I51" s="183">
        <v>71.945999999999998</v>
      </c>
      <c r="J51" s="3">
        <v>309.37</v>
      </c>
      <c r="K51" s="29">
        <f t="shared" si="5"/>
        <v>-344.87</v>
      </c>
      <c r="L51" s="12">
        <f t="shared" si="6"/>
        <v>-0.52713071655661536</v>
      </c>
      <c r="M51" s="204"/>
      <c r="N51" s="4"/>
    </row>
    <row r="52" spans="6:14" s="1" customFormat="1" ht="15" customHeight="1" x14ac:dyDescent="0.25">
      <c r="F52" s="180" t="s">
        <v>264</v>
      </c>
      <c r="G52" s="181">
        <v>57.966000000000001</v>
      </c>
      <c r="H52" s="24">
        <v>465.8</v>
      </c>
      <c r="I52" s="183">
        <v>20.305</v>
      </c>
      <c r="J52" s="3">
        <v>163.16</v>
      </c>
      <c r="K52" s="29">
        <f t="shared" si="5"/>
        <v>-302.64</v>
      </c>
      <c r="L52" s="12">
        <f t="shared" si="6"/>
        <v>-0.64972091026191492</v>
      </c>
      <c r="M52" s="204"/>
      <c r="N52" s="4"/>
    </row>
    <row r="53" spans="6:14" s="1" customFormat="1" ht="15" customHeight="1" x14ac:dyDescent="0.25">
      <c r="F53" s="180" t="s">
        <v>259</v>
      </c>
      <c r="G53" s="181">
        <v>58.51</v>
      </c>
      <c r="H53" s="24">
        <v>415.42</v>
      </c>
      <c r="I53" s="183">
        <v>28.774999999999999</v>
      </c>
      <c r="J53" s="3">
        <v>204.3</v>
      </c>
      <c r="K53" s="29">
        <f t="shared" si="5"/>
        <v>-211.12</v>
      </c>
      <c r="L53" s="12">
        <f t="shared" si="6"/>
        <v>-0.50820856001155457</v>
      </c>
      <c r="M53" s="204"/>
      <c r="N53" s="4"/>
    </row>
    <row r="54" spans="6:14" s="1" customFormat="1" ht="15" customHeight="1" x14ac:dyDescent="0.25">
      <c r="F54" s="180" t="s">
        <v>662</v>
      </c>
      <c r="G54" s="181">
        <v>12.798</v>
      </c>
      <c r="H54" s="184">
        <v>223.97</v>
      </c>
      <c r="I54" s="183">
        <v>0.90600000000000003</v>
      </c>
      <c r="J54" s="3">
        <v>15.86</v>
      </c>
      <c r="K54" s="29">
        <f t="shared" si="5"/>
        <v>-208.11</v>
      </c>
      <c r="L54" s="12">
        <f t="shared" si="6"/>
        <v>-0.92918694468009111</v>
      </c>
      <c r="M54" s="204"/>
      <c r="N54" s="4"/>
    </row>
    <row r="55" spans="6:14" s="1" customFormat="1" ht="15" customHeight="1" x14ac:dyDescent="0.25">
      <c r="F55" s="180" t="s">
        <v>485</v>
      </c>
      <c r="G55" s="185">
        <v>197</v>
      </c>
      <c r="H55" s="3">
        <v>591</v>
      </c>
      <c r="I55" s="181">
        <v>130</v>
      </c>
      <c r="J55" s="3">
        <v>390</v>
      </c>
      <c r="K55" s="29">
        <f t="shared" si="5"/>
        <v>-201</v>
      </c>
      <c r="L55" s="12">
        <f t="shared" si="6"/>
        <v>-0.34010152284263961</v>
      </c>
      <c r="M55" s="204"/>
      <c r="N55" s="4"/>
    </row>
    <row r="56" spans="6:14" s="1" customFormat="1" ht="15" customHeight="1" x14ac:dyDescent="0.25">
      <c r="F56" s="180" t="s">
        <v>268</v>
      </c>
      <c r="G56" s="181">
        <v>657.97500000000002</v>
      </c>
      <c r="H56" s="24">
        <v>3158.28</v>
      </c>
      <c r="I56" s="183">
        <v>616.19799999999998</v>
      </c>
      <c r="J56" s="3">
        <v>2957.75</v>
      </c>
      <c r="K56" s="29">
        <f t="shared" si="5"/>
        <v>-200.5300000000002</v>
      </c>
      <c r="L56" s="12">
        <f t="shared" si="6"/>
        <v>-6.3493420469369469E-2</v>
      </c>
      <c r="M56" s="204"/>
      <c r="N56" s="4"/>
    </row>
    <row r="57" spans="6:14" s="1" customFormat="1" ht="15" customHeight="1" x14ac:dyDescent="0.25">
      <c r="F57" s="180" t="s">
        <v>294</v>
      </c>
      <c r="G57" s="181">
        <v>79.947000000000003</v>
      </c>
      <c r="H57" s="24">
        <v>951.37</v>
      </c>
      <c r="I57" s="183">
        <v>63.354999999999997</v>
      </c>
      <c r="J57" s="3">
        <v>753.92</v>
      </c>
      <c r="K57" s="29">
        <f t="shared" si="5"/>
        <v>-197.45000000000005</v>
      </c>
      <c r="L57" s="12">
        <f t="shared" si="6"/>
        <v>-0.20754280668930075</v>
      </c>
      <c r="M57" s="204"/>
      <c r="N57" s="4"/>
    </row>
    <row r="58" spans="6:14" s="1" customFormat="1" ht="15" customHeight="1" thickBot="1" x14ac:dyDescent="0.3">
      <c r="F58" s="186" t="s">
        <v>260</v>
      </c>
      <c r="G58" s="187">
        <v>46</v>
      </c>
      <c r="H58" s="188">
        <v>253</v>
      </c>
      <c r="I58" s="189">
        <v>11</v>
      </c>
      <c r="J58" s="190">
        <v>60.5</v>
      </c>
      <c r="K58" s="191">
        <f t="shared" si="5"/>
        <v>-192.5</v>
      </c>
      <c r="L58" s="199">
        <f t="shared" si="6"/>
        <v>-0.76086956521739135</v>
      </c>
      <c r="M58" s="204"/>
      <c r="N58" s="4"/>
    </row>
    <row r="59" spans="6:14" s="1" customFormat="1" ht="15" customHeight="1" thickBot="1" x14ac:dyDescent="0.3">
      <c r="F59" s="248" t="s">
        <v>237</v>
      </c>
      <c r="G59" s="249"/>
      <c r="H59" s="249"/>
      <c r="I59" s="249"/>
      <c r="J59" s="249"/>
      <c r="K59" s="249"/>
      <c r="L59" s="249"/>
      <c r="M59" s="204"/>
      <c r="N59" s="4"/>
    </row>
    <row r="60" spans="6:14" s="1" customFormat="1" ht="15" customHeight="1" x14ac:dyDescent="0.25">
      <c r="F60" s="178" t="s">
        <v>223</v>
      </c>
      <c r="G60" s="18" t="s">
        <v>224</v>
      </c>
      <c r="H60" s="19" t="s">
        <v>225</v>
      </c>
      <c r="I60" s="18" t="s">
        <v>224</v>
      </c>
      <c r="J60" s="20" t="s">
        <v>225</v>
      </c>
      <c r="K60" s="18" t="s">
        <v>226</v>
      </c>
      <c r="L60" s="18" t="s">
        <v>227</v>
      </c>
      <c r="M60" s="204"/>
      <c r="N60" s="4"/>
    </row>
    <row r="61" spans="6:14" s="1" customFormat="1" ht="15" customHeight="1" x14ac:dyDescent="0.25">
      <c r="F61" s="180" t="s">
        <v>298</v>
      </c>
      <c r="G61" s="181">
        <v>63</v>
      </c>
      <c r="H61" s="3">
        <v>126</v>
      </c>
      <c r="I61" s="181">
        <v>98</v>
      </c>
      <c r="J61" s="3">
        <v>196</v>
      </c>
      <c r="K61" s="29">
        <f>J61-H61</f>
        <v>70</v>
      </c>
      <c r="L61" s="12">
        <f>K61/H61</f>
        <v>0.55555555555555558</v>
      </c>
      <c r="M61" s="204"/>
      <c r="N61" s="4"/>
    </row>
    <row r="62" spans="6:14" s="1" customFormat="1" ht="15" customHeight="1" x14ac:dyDescent="0.25">
      <c r="F62" s="180" t="s">
        <v>489</v>
      </c>
      <c r="G62" s="181">
        <v>301.34699999999998</v>
      </c>
      <c r="H62" s="24">
        <v>1536.87</v>
      </c>
      <c r="I62" s="183">
        <v>329.84</v>
      </c>
      <c r="J62" s="3">
        <v>1682.18</v>
      </c>
      <c r="K62" s="29">
        <f t="shared" ref="K62:K70" si="7">J62-H62</f>
        <v>145.31000000000017</v>
      </c>
      <c r="L62" s="12">
        <f t="shared" ref="L62:L70" si="8">K62/H62</f>
        <v>9.4549311262501171E-2</v>
      </c>
      <c r="M62" s="205"/>
    </row>
    <row r="63" spans="6:14" s="1" customFormat="1" ht="15" customHeight="1" x14ac:dyDescent="0.25">
      <c r="F63" s="180" t="s">
        <v>663</v>
      </c>
      <c r="G63" s="181">
        <v>5</v>
      </c>
      <c r="H63" s="24">
        <v>12.5</v>
      </c>
      <c r="I63" s="183">
        <v>26</v>
      </c>
      <c r="J63" s="3">
        <v>65</v>
      </c>
      <c r="K63" s="29">
        <f t="shared" si="7"/>
        <v>52.5</v>
      </c>
      <c r="L63" s="12">
        <f t="shared" si="8"/>
        <v>4.2</v>
      </c>
      <c r="M63" s="205"/>
    </row>
    <row r="64" spans="6:14" s="1" customFormat="1" ht="15" customHeight="1" x14ac:dyDescent="0.25">
      <c r="F64" s="180" t="s">
        <v>267</v>
      </c>
      <c r="G64" s="181">
        <v>-6</v>
      </c>
      <c r="H64" s="24">
        <v>-18</v>
      </c>
      <c r="I64" s="183">
        <v>15</v>
      </c>
      <c r="J64" s="3">
        <v>45</v>
      </c>
      <c r="K64" s="29">
        <f t="shared" si="7"/>
        <v>63</v>
      </c>
      <c r="L64" s="12">
        <f t="shared" si="8"/>
        <v>-3.5</v>
      </c>
      <c r="M64" s="205"/>
    </row>
    <row r="65" spans="2:14" s="1" customFormat="1" ht="15" customHeight="1" x14ac:dyDescent="0.25">
      <c r="F65" s="180" t="s">
        <v>664</v>
      </c>
      <c r="G65" s="181">
        <v>-18</v>
      </c>
      <c r="H65" s="24">
        <v>-196.2</v>
      </c>
      <c r="I65" s="183">
        <v>0</v>
      </c>
      <c r="J65" s="3">
        <v>0</v>
      </c>
      <c r="K65" s="29">
        <f t="shared" si="7"/>
        <v>196.2</v>
      </c>
      <c r="L65" s="12">
        <f t="shared" si="8"/>
        <v>-1</v>
      </c>
      <c r="M65" s="205"/>
    </row>
    <row r="66" spans="2:14" s="1" customFormat="1" ht="15" customHeight="1" x14ac:dyDescent="0.25">
      <c r="F66" s="180" t="s">
        <v>441</v>
      </c>
      <c r="G66" s="181">
        <v>127</v>
      </c>
      <c r="H66" s="184">
        <v>698.5</v>
      </c>
      <c r="I66" s="183">
        <v>144</v>
      </c>
      <c r="J66" s="3">
        <v>792</v>
      </c>
      <c r="K66" s="29">
        <f t="shared" si="7"/>
        <v>93.5</v>
      </c>
      <c r="L66" s="12">
        <f t="shared" si="8"/>
        <v>0.13385826771653545</v>
      </c>
      <c r="M66" s="205"/>
    </row>
    <row r="67" spans="2:14" s="1" customFormat="1" ht="15" customHeight="1" x14ac:dyDescent="0.25">
      <c r="F67" s="180" t="s">
        <v>486</v>
      </c>
      <c r="G67" s="185">
        <v>-13.077999999999999</v>
      </c>
      <c r="H67" s="3">
        <v>-75.849999999999994</v>
      </c>
      <c r="I67" s="181">
        <v>0</v>
      </c>
      <c r="J67" s="3">
        <v>0</v>
      </c>
      <c r="K67" s="29">
        <f t="shared" si="7"/>
        <v>75.849999999999994</v>
      </c>
      <c r="L67" s="12">
        <f t="shared" si="8"/>
        <v>-1</v>
      </c>
      <c r="M67" s="205"/>
    </row>
    <row r="68" spans="2:14" s="1" customFormat="1" ht="15" customHeight="1" x14ac:dyDescent="0.25">
      <c r="F68" s="180" t="s">
        <v>488</v>
      </c>
      <c r="G68" s="181">
        <v>101</v>
      </c>
      <c r="H68" s="24">
        <v>525.20000000000005</v>
      </c>
      <c r="I68" s="183">
        <v>113</v>
      </c>
      <c r="J68" s="3">
        <v>587.6</v>
      </c>
      <c r="K68" s="29">
        <f t="shared" si="7"/>
        <v>62.399999999999977</v>
      </c>
      <c r="L68" s="12">
        <f t="shared" si="8"/>
        <v>0.11881188118811876</v>
      </c>
      <c r="M68" s="205"/>
    </row>
    <row r="69" spans="2:14" s="1" customFormat="1" ht="15" customHeight="1" x14ac:dyDescent="0.25">
      <c r="F69" s="180" t="s">
        <v>492</v>
      </c>
      <c r="G69" s="181">
        <v>52.195999999999998</v>
      </c>
      <c r="H69" s="24">
        <v>552.66</v>
      </c>
      <c r="I69" s="183">
        <v>63.57</v>
      </c>
      <c r="J69" s="3">
        <v>673.09</v>
      </c>
      <c r="K69" s="29">
        <f t="shared" si="7"/>
        <v>120.43000000000006</v>
      </c>
      <c r="L69" s="12">
        <f t="shared" si="8"/>
        <v>0.21790974559403625</v>
      </c>
      <c r="M69" s="205"/>
    </row>
    <row r="70" spans="2:14" s="1" customFormat="1" ht="15" customHeight="1" thickBot="1" x14ac:dyDescent="0.3">
      <c r="F70" s="186" t="s">
        <v>665</v>
      </c>
      <c r="G70" s="187">
        <v>-10</v>
      </c>
      <c r="H70" s="188">
        <v>-30</v>
      </c>
      <c r="I70" s="189">
        <v>1</v>
      </c>
      <c r="J70" s="190">
        <v>3</v>
      </c>
      <c r="K70" s="191">
        <f t="shared" si="7"/>
        <v>33</v>
      </c>
      <c r="L70" s="199">
        <f t="shared" si="8"/>
        <v>-1.1000000000000001</v>
      </c>
      <c r="M70" s="205"/>
    </row>
    <row r="71" spans="2:14" s="1" customFormat="1" ht="15" customHeight="1" thickBot="1" x14ac:dyDescent="0.3">
      <c r="F71" s="248" t="s">
        <v>246</v>
      </c>
      <c r="G71" s="249"/>
      <c r="H71" s="249"/>
      <c r="I71" s="249"/>
      <c r="J71" s="249"/>
      <c r="K71" s="249"/>
      <c r="L71" s="250"/>
      <c r="M71" s="206"/>
    </row>
    <row r="72" spans="2:14" s="1" customFormat="1" ht="15" customHeight="1" x14ac:dyDescent="0.25">
      <c r="F72" s="178" t="s">
        <v>223</v>
      </c>
      <c r="G72" s="18" t="s">
        <v>224</v>
      </c>
      <c r="H72" s="19" t="s">
        <v>257</v>
      </c>
      <c r="I72" s="18" t="s">
        <v>255</v>
      </c>
      <c r="J72" s="18" t="s">
        <v>256</v>
      </c>
      <c r="K72" s="18" t="s">
        <v>278</v>
      </c>
      <c r="L72" s="179" t="s">
        <v>279</v>
      </c>
      <c r="M72" s="201"/>
      <c r="N72" s="65"/>
    </row>
    <row r="73" spans="2:14" s="1" customFormat="1" ht="15" customHeight="1" x14ac:dyDescent="0.25">
      <c r="F73" s="180" t="s">
        <v>302</v>
      </c>
      <c r="G73" s="181">
        <v>244.49199999999999</v>
      </c>
      <c r="H73" s="3">
        <v>1137.1099999999999</v>
      </c>
      <c r="I73" s="176">
        <v>8372.65</v>
      </c>
      <c r="J73" s="195">
        <f>H73/I73</f>
        <v>0.13581243692259917</v>
      </c>
      <c r="K73" s="197">
        <v>1250.8810000000001</v>
      </c>
      <c r="L73" s="182">
        <f>G73/K73</f>
        <v>0.19545584272204947</v>
      </c>
      <c r="M73" s="202"/>
      <c r="N73" s="18"/>
    </row>
    <row r="74" spans="2:14" s="1" customFormat="1" ht="15" customHeight="1" x14ac:dyDescent="0.25">
      <c r="F74" s="180" t="s">
        <v>446</v>
      </c>
      <c r="G74" s="181">
        <v>220.23400000000001</v>
      </c>
      <c r="H74" s="24">
        <v>991.85</v>
      </c>
      <c r="I74" s="193">
        <v>19136.189999999999</v>
      </c>
      <c r="J74" s="195">
        <f t="shared" ref="J74:J81" si="9">H74/I74</f>
        <v>5.1831111626713576E-2</v>
      </c>
      <c r="K74" s="197">
        <v>2809.6860000000001</v>
      </c>
      <c r="L74" s="182">
        <f t="shared" ref="L74:L82" si="10">G74/K74</f>
        <v>7.8383847874815907E-2</v>
      </c>
      <c r="M74" s="203"/>
      <c r="N74" s="4"/>
    </row>
    <row r="75" spans="2:14" s="1" customFormat="1" ht="15" customHeight="1" x14ac:dyDescent="0.25">
      <c r="F75" s="180" t="s">
        <v>666</v>
      </c>
      <c r="G75" s="181">
        <v>53.515999999999998</v>
      </c>
      <c r="H75" s="24">
        <v>759.93</v>
      </c>
      <c r="I75" s="193">
        <v>623.01</v>
      </c>
      <c r="J75" s="195">
        <f t="shared" si="9"/>
        <v>1.2197717532623873</v>
      </c>
      <c r="K75" s="197">
        <v>27.04</v>
      </c>
      <c r="L75" s="182">
        <f t="shared" si="10"/>
        <v>1.9791420118343195</v>
      </c>
      <c r="M75" s="203"/>
      <c r="N75" s="4"/>
    </row>
    <row r="76" spans="2:14" s="1" customFormat="1" ht="15" customHeight="1" x14ac:dyDescent="0.25">
      <c r="B76" s="162"/>
      <c r="F76" s="180" t="s">
        <v>272</v>
      </c>
      <c r="G76" s="181">
        <v>53.366999999999997</v>
      </c>
      <c r="H76" s="24">
        <v>623.94000000000005</v>
      </c>
      <c r="I76" s="193">
        <v>4090.79</v>
      </c>
      <c r="J76" s="195">
        <f t="shared" si="9"/>
        <v>0.15252310678377529</v>
      </c>
      <c r="K76" s="197">
        <v>222.626</v>
      </c>
      <c r="L76" s="182">
        <f t="shared" si="10"/>
        <v>0.23971593614402628</v>
      </c>
      <c r="M76" s="203"/>
      <c r="N76" s="4"/>
    </row>
    <row r="77" spans="2:14" s="1" customFormat="1" ht="15" customHeight="1" x14ac:dyDescent="0.25">
      <c r="F77" s="180" t="s">
        <v>270</v>
      </c>
      <c r="G77" s="181">
        <v>3074.7180000000003</v>
      </c>
      <c r="H77" s="24">
        <v>408.42</v>
      </c>
      <c r="I77" s="193">
        <v>13821.03</v>
      </c>
      <c r="J77" s="195">
        <f t="shared" si="9"/>
        <v>2.9550619599262862E-2</v>
      </c>
      <c r="K77" s="197">
        <v>3010.049</v>
      </c>
      <c r="L77" s="182">
        <f t="shared" si="10"/>
        <v>1.0214843678624501</v>
      </c>
      <c r="M77" s="203"/>
      <c r="N77" s="4"/>
    </row>
    <row r="78" spans="2:14" s="1" customFormat="1" ht="15" customHeight="1" x14ac:dyDescent="0.25">
      <c r="F78" s="180" t="s">
        <v>275</v>
      </c>
      <c r="G78" s="181">
        <v>32.93</v>
      </c>
      <c r="H78" s="184">
        <v>332.22999999999996</v>
      </c>
      <c r="I78" s="193">
        <v>9164.52</v>
      </c>
      <c r="J78" s="195">
        <f t="shared" si="9"/>
        <v>3.6251762230864237E-2</v>
      </c>
      <c r="K78" s="197">
        <v>637.16999999999996</v>
      </c>
      <c r="L78" s="182">
        <f t="shared" si="10"/>
        <v>5.1681654817395672E-2</v>
      </c>
      <c r="M78" s="203"/>
      <c r="N78" s="4"/>
    </row>
    <row r="79" spans="2:14" s="1" customFormat="1" ht="15" customHeight="1" x14ac:dyDescent="0.25">
      <c r="F79" s="180" t="s">
        <v>303</v>
      </c>
      <c r="G79" s="185">
        <v>56.14</v>
      </c>
      <c r="H79" s="3">
        <v>294.36</v>
      </c>
      <c r="I79" s="176">
        <v>1137.31</v>
      </c>
      <c r="J79" s="195">
        <f t="shared" si="9"/>
        <v>0.25882125365995201</v>
      </c>
      <c r="K79" s="197">
        <v>131.41200000000001</v>
      </c>
      <c r="L79" s="182">
        <f t="shared" si="10"/>
        <v>0.42720603902231147</v>
      </c>
      <c r="M79" s="203"/>
      <c r="N79" s="4"/>
    </row>
    <row r="80" spans="2:14" s="1" customFormat="1" ht="15" customHeight="1" x14ac:dyDescent="0.25">
      <c r="F80" s="180" t="s">
        <v>589</v>
      </c>
      <c r="G80" s="181">
        <v>55.273000000000003</v>
      </c>
      <c r="H80" s="24">
        <v>265.18</v>
      </c>
      <c r="I80" s="193">
        <v>632.92999999999995</v>
      </c>
      <c r="J80" s="195">
        <f t="shared" si="9"/>
        <v>0.41897208222078275</v>
      </c>
      <c r="K80" s="197">
        <v>82.492999999999995</v>
      </c>
      <c r="L80" s="182">
        <f t="shared" si="10"/>
        <v>0.67003260882741578</v>
      </c>
      <c r="M80" s="203"/>
      <c r="N80" s="4"/>
    </row>
    <row r="81" spans="6:14" s="1" customFormat="1" ht="15" customHeight="1" x14ac:dyDescent="0.25">
      <c r="F81" s="180" t="s">
        <v>667</v>
      </c>
      <c r="G81" s="181">
        <v>39.548999999999999</v>
      </c>
      <c r="H81" s="24">
        <v>245.84999999999997</v>
      </c>
      <c r="I81" s="193">
        <v>2145.8200000000002</v>
      </c>
      <c r="J81" s="195">
        <f t="shared" si="9"/>
        <v>0.1145715856875227</v>
      </c>
      <c r="K81" s="197">
        <v>219.55</v>
      </c>
      <c r="L81" s="182">
        <f t="shared" si="10"/>
        <v>0.18013664313368252</v>
      </c>
      <c r="M81" s="203"/>
      <c r="N81" s="4"/>
    </row>
    <row r="82" spans="6:14" s="1" customFormat="1" ht="15" customHeight="1" thickBot="1" x14ac:dyDescent="0.3">
      <c r="F82" s="186" t="s">
        <v>383</v>
      </c>
      <c r="G82" s="187">
        <v>37.591999999999999</v>
      </c>
      <c r="H82" s="188">
        <v>218.03</v>
      </c>
      <c r="I82" s="194">
        <v>101.79</v>
      </c>
      <c r="J82" s="196">
        <f>H82/I82</f>
        <v>2.1419589350623833</v>
      </c>
      <c r="K82" s="198">
        <v>11.32</v>
      </c>
      <c r="L82" s="192">
        <f t="shared" si="10"/>
        <v>3.3208480565371024</v>
      </c>
      <c r="M82" s="203"/>
      <c r="N82" s="4"/>
    </row>
    <row r="83" spans="6:14" s="1" customFormat="1" ht="15" customHeight="1" x14ac:dyDescent="0.25">
      <c r="F83" s="67"/>
      <c r="G83" s="176"/>
      <c r="H83" s="24"/>
      <c r="I83" s="24"/>
      <c r="J83" s="3"/>
      <c r="K83" s="29"/>
      <c r="L83" s="12"/>
      <c r="M83" s="203"/>
      <c r="N83" s="4"/>
    </row>
    <row r="84" spans="6:14" s="1" customFormat="1" ht="15" customHeight="1" x14ac:dyDescent="0.25">
      <c r="F84" s="67"/>
      <c r="G84" s="176"/>
      <c r="H84" s="24"/>
      <c r="I84" s="24"/>
      <c r="J84" s="3"/>
      <c r="K84" s="29"/>
      <c r="L84" s="12"/>
      <c r="M84" s="203"/>
      <c r="N84" s="4"/>
    </row>
    <row r="85" spans="6:14" s="1" customFormat="1" ht="15" customHeight="1" x14ac:dyDescent="0.25">
      <c r="F85" s="67"/>
      <c r="G85" s="176"/>
      <c r="H85" s="24"/>
      <c r="I85" s="24"/>
      <c r="J85" s="3"/>
      <c r="K85" s="29"/>
      <c r="L85" s="12"/>
      <c r="M85" s="203"/>
      <c r="N85" s="4"/>
    </row>
    <row r="86" spans="6:14" s="1" customFormat="1" ht="15" customHeight="1" thickBot="1" x14ac:dyDescent="0.3">
      <c r="F86" s="67"/>
      <c r="G86" s="176"/>
      <c r="H86" s="24"/>
      <c r="I86" s="24"/>
      <c r="J86" s="3"/>
      <c r="K86" s="29"/>
      <c r="L86" s="12"/>
      <c r="M86" s="203"/>
      <c r="N86" s="4"/>
    </row>
    <row r="87" spans="6:14" s="1" customFormat="1" ht="15" customHeight="1" thickBot="1" x14ac:dyDescent="0.3">
      <c r="F87" s="248" t="s">
        <v>222</v>
      </c>
      <c r="G87" s="249"/>
      <c r="H87" s="249"/>
      <c r="I87" s="249"/>
      <c r="J87" s="249"/>
      <c r="K87" s="249"/>
      <c r="L87" s="250"/>
      <c r="M87" s="203"/>
      <c r="N87" s="4"/>
    </row>
    <row r="88" spans="6:14" s="1" customFormat="1" ht="15" customHeight="1" x14ac:dyDescent="0.25">
      <c r="F88" s="218" t="s">
        <v>223</v>
      </c>
      <c r="G88" s="219" t="s">
        <v>224</v>
      </c>
      <c r="H88" s="220" t="s">
        <v>225</v>
      </c>
      <c r="I88" s="219" t="s">
        <v>224</v>
      </c>
      <c r="J88" s="221" t="s">
        <v>225</v>
      </c>
      <c r="K88" s="219" t="s">
        <v>226</v>
      </c>
      <c r="L88" s="216" t="s">
        <v>227</v>
      </c>
      <c r="M88" s="203"/>
      <c r="N88" s="4"/>
    </row>
    <row r="89" spans="6:14" s="1" customFormat="1" ht="15" customHeight="1" x14ac:dyDescent="0.25">
      <c r="F89" s="180" t="s">
        <v>670</v>
      </c>
      <c r="G89" s="181">
        <v>39.770000000000003</v>
      </c>
      <c r="H89" s="3">
        <v>3112.4</v>
      </c>
      <c r="I89" s="181">
        <v>23.722000000000001</v>
      </c>
      <c r="J89" s="3">
        <v>1856.48</v>
      </c>
      <c r="K89" s="29">
        <f>J89-H89</f>
        <v>-1255.92</v>
      </c>
      <c r="L89" s="182">
        <f>K89/H89</f>
        <v>-0.40352139827785632</v>
      </c>
      <c r="M89" s="203"/>
      <c r="N89" s="4"/>
    </row>
    <row r="90" spans="6:14" s="1" customFormat="1" ht="15" customHeight="1" x14ac:dyDescent="0.25">
      <c r="F90" s="180" t="s">
        <v>326</v>
      </c>
      <c r="G90" s="181">
        <v>66.224000000000004</v>
      </c>
      <c r="H90" s="24">
        <v>2317.84</v>
      </c>
      <c r="I90" s="183">
        <v>47.216000000000001</v>
      </c>
      <c r="J90" s="3">
        <v>1652.56</v>
      </c>
      <c r="K90" s="29">
        <f t="shared" ref="K90:K98" si="11">J90-H90</f>
        <v>-665.2800000000002</v>
      </c>
      <c r="L90" s="182">
        <f t="shared" ref="L90:L98" si="12">K90/H90</f>
        <v>-0.28702585165498917</v>
      </c>
      <c r="M90" s="203"/>
      <c r="N90" s="4"/>
    </row>
    <row r="91" spans="6:14" s="1" customFormat="1" ht="15" customHeight="1" x14ac:dyDescent="0.25">
      <c r="F91" s="180" t="s">
        <v>519</v>
      </c>
      <c r="G91" s="181">
        <v>217.75</v>
      </c>
      <c r="H91" s="24">
        <v>2819.93</v>
      </c>
      <c r="I91" s="183">
        <v>168.64599999999999</v>
      </c>
      <c r="J91" s="3">
        <v>2184.02</v>
      </c>
      <c r="K91" s="29">
        <f t="shared" si="11"/>
        <v>-635.90999999999985</v>
      </c>
      <c r="L91" s="182">
        <f t="shared" si="12"/>
        <v>-0.22550559765667938</v>
      </c>
      <c r="M91" s="203"/>
      <c r="N91" s="4"/>
    </row>
    <row r="92" spans="6:14" s="1" customFormat="1" ht="15" customHeight="1" x14ac:dyDescent="0.25">
      <c r="F92" s="180" t="s">
        <v>517</v>
      </c>
      <c r="G92" s="181">
        <v>827.51</v>
      </c>
      <c r="H92" s="24">
        <v>13831.17</v>
      </c>
      <c r="I92" s="183">
        <v>802.00300000000004</v>
      </c>
      <c r="J92" s="3">
        <v>13404.84</v>
      </c>
      <c r="K92" s="29">
        <f t="shared" si="11"/>
        <v>-426.32999999999993</v>
      </c>
      <c r="L92" s="182">
        <f t="shared" si="12"/>
        <v>-3.0823856550096625E-2</v>
      </c>
      <c r="M92" s="203"/>
      <c r="N92" s="4"/>
    </row>
    <row r="93" spans="6:14" s="1" customFormat="1" ht="15" customHeight="1" x14ac:dyDescent="0.25">
      <c r="F93" s="180" t="s">
        <v>280</v>
      </c>
      <c r="G93" s="181">
        <v>24.18</v>
      </c>
      <c r="H93" s="24">
        <v>591.45000000000005</v>
      </c>
      <c r="I93" s="183">
        <v>12.044</v>
      </c>
      <c r="J93" s="3">
        <v>294.60000000000002</v>
      </c>
      <c r="K93" s="29">
        <f t="shared" si="11"/>
        <v>-296.85000000000002</v>
      </c>
      <c r="L93" s="182">
        <f t="shared" si="12"/>
        <v>-0.50190210499619581</v>
      </c>
      <c r="M93" s="203"/>
      <c r="N93" s="4"/>
    </row>
    <row r="94" spans="6:14" s="1" customFormat="1" ht="15" customHeight="1" x14ac:dyDescent="0.25">
      <c r="F94" s="180" t="s">
        <v>286</v>
      </c>
      <c r="G94" s="181">
        <v>299.69099999999997</v>
      </c>
      <c r="H94" s="184">
        <v>10489.19</v>
      </c>
      <c r="I94" s="183">
        <v>292.24099999999999</v>
      </c>
      <c r="J94" s="3">
        <v>10228.44</v>
      </c>
      <c r="K94" s="29">
        <f t="shared" si="11"/>
        <v>-260.75</v>
      </c>
      <c r="L94" s="182">
        <f t="shared" si="12"/>
        <v>-2.485892618972485E-2</v>
      </c>
      <c r="M94" s="203"/>
      <c r="N94" s="4"/>
    </row>
    <row r="95" spans="6:14" s="1" customFormat="1" ht="15" customHeight="1" x14ac:dyDescent="0.25">
      <c r="F95" s="180" t="s">
        <v>282</v>
      </c>
      <c r="G95" s="185">
        <v>42.008000000000003</v>
      </c>
      <c r="H95" s="3">
        <v>1203.0999999999999</v>
      </c>
      <c r="I95" s="181">
        <v>33.036000000000001</v>
      </c>
      <c r="J95" s="3">
        <v>946.14</v>
      </c>
      <c r="K95" s="29">
        <f t="shared" si="11"/>
        <v>-256.95999999999992</v>
      </c>
      <c r="L95" s="182">
        <f t="shared" si="12"/>
        <v>-0.21358158091596705</v>
      </c>
      <c r="M95" s="206"/>
    </row>
    <row r="96" spans="6:14" s="1" customFormat="1" ht="15" customHeight="1" x14ac:dyDescent="0.25">
      <c r="F96" s="180" t="s">
        <v>400</v>
      </c>
      <c r="G96" s="181">
        <v>221.03</v>
      </c>
      <c r="H96" s="24">
        <v>1876.1</v>
      </c>
      <c r="I96" s="183">
        <v>197.31</v>
      </c>
      <c r="J96" s="3">
        <v>1674.77</v>
      </c>
      <c r="K96" s="29">
        <f t="shared" si="11"/>
        <v>-201.32999999999993</v>
      </c>
      <c r="L96" s="182">
        <f t="shared" si="12"/>
        <v>-0.10731304301476464</v>
      </c>
      <c r="M96" s="206"/>
    </row>
    <row r="97" spans="6:14" s="1" customFormat="1" ht="15" customHeight="1" x14ac:dyDescent="0.25">
      <c r="F97" s="180" t="s">
        <v>553</v>
      </c>
      <c r="G97" s="181">
        <v>42.277999999999999</v>
      </c>
      <c r="H97" s="24">
        <v>803.28</v>
      </c>
      <c r="I97" s="183">
        <v>33.045999999999999</v>
      </c>
      <c r="J97" s="3">
        <v>627.87</v>
      </c>
      <c r="K97" s="29">
        <f t="shared" si="11"/>
        <v>-175.40999999999997</v>
      </c>
      <c r="L97" s="182">
        <f t="shared" si="12"/>
        <v>-0.21836719450253955</v>
      </c>
      <c r="M97" s="206"/>
    </row>
    <row r="98" spans="6:14" s="1" customFormat="1" ht="15" customHeight="1" thickBot="1" x14ac:dyDescent="0.3">
      <c r="F98" s="186" t="s">
        <v>671</v>
      </c>
      <c r="G98" s="187">
        <v>4.0060000000000002</v>
      </c>
      <c r="H98" s="188">
        <v>237.28</v>
      </c>
      <c r="I98" s="189">
        <v>1.056</v>
      </c>
      <c r="J98" s="190">
        <v>62.55</v>
      </c>
      <c r="K98" s="191">
        <f t="shared" si="11"/>
        <v>-174.73000000000002</v>
      </c>
      <c r="L98" s="192">
        <f t="shared" si="12"/>
        <v>-0.7363873904248146</v>
      </c>
      <c r="M98" s="206"/>
    </row>
    <row r="99" spans="6:14" s="1" customFormat="1" ht="15" customHeight="1" thickBot="1" x14ac:dyDescent="0.3">
      <c r="F99" s="248" t="s">
        <v>237</v>
      </c>
      <c r="G99" s="249"/>
      <c r="H99" s="249"/>
      <c r="I99" s="249"/>
      <c r="J99" s="249"/>
      <c r="K99" s="249"/>
      <c r="L99" s="250"/>
      <c r="M99" s="206"/>
    </row>
    <row r="100" spans="6:14" s="1" customFormat="1" ht="15" customHeight="1" x14ac:dyDescent="0.25">
      <c r="F100" s="178" t="s">
        <v>223</v>
      </c>
      <c r="G100" s="18" t="s">
        <v>224</v>
      </c>
      <c r="H100" s="19" t="s">
        <v>225</v>
      </c>
      <c r="I100" s="18" t="s">
        <v>224</v>
      </c>
      <c r="J100" s="20" t="s">
        <v>225</v>
      </c>
      <c r="K100" s="18" t="s">
        <v>226</v>
      </c>
      <c r="L100" s="179" t="s">
        <v>227</v>
      </c>
      <c r="M100" s="206"/>
    </row>
    <row r="101" spans="6:14" s="1" customFormat="1" ht="15" customHeight="1" x14ac:dyDescent="0.25">
      <c r="F101" s="180" t="s">
        <v>392</v>
      </c>
      <c r="G101" s="181">
        <v>37.28</v>
      </c>
      <c r="H101" s="3">
        <v>991.65</v>
      </c>
      <c r="I101" s="181">
        <v>55.164000000000001</v>
      </c>
      <c r="J101" s="3">
        <v>1467.37</v>
      </c>
      <c r="K101" s="29">
        <f>J101-H101</f>
        <v>475.71999999999991</v>
      </c>
      <c r="L101" s="182">
        <f>K101/H101</f>
        <v>0.47972570967579281</v>
      </c>
      <c r="M101" s="206"/>
    </row>
    <row r="102" spans="6:14" s="1" customFormat="1" ht="15" customHeight="1" x14ac:dyDescent="0.25">
      <c r="F102" s="180" t="s">
        <v>290</v>
      </c>
      <c r="G102" s="181">
        <v>-46</v>
      </c>
      <c r="H102" s="24">
        <v>-378.1</v>
      </c>
      <c r="I102" s="183">
        <v>8</v>
      </c>
      <c r="J102" s="3">
        <v>65.760000000000005</v>
      </c>
      <c r="K102" s="29">
        <f t="shared" ref="K102:K110" si="13">J102-H102</f>
        <v>443.86</v>
      </c>
      <c r="L102" s="182">
        <f t="shared" ref="L102:L110" si="14">K102/H102</f>
        <v>-1.1739222427929119</v>
      </c>
      <c r="M102" s="206"/>
    </row>
    <row r="103" spans="6:14" s="1" customFormat="1" ht="15" customHeight="1" x14ac:dyDescent="0.25">
      <c r="F103" s="180" t="s">
        <v>398</v>
      </c>
      <c r="G103" s="181">
        <v>53.322000000000003</v>
      </c>
      <c r="H103" s="24">
        <v>719.85</v>
      </c>
      <c r="I103" s="183">
        <v>69.709000000000003</v>
      </c>
      <c r="J103" s="3">
        <v>941.07</v>
      </c>
      <c r="K103" s="29">
        <f t="shared" si="13"/>
        <v>221.22000000000003</v>
      </c>
      <c r="L103" s="182">
        <f t="shared" si="14"/>
        <v>0.30731402375494898</v>
      </c>
      <c r="M103" s="206"/>
    </row>
    <row r="104" spans="6:14" s="1" customFormat="1" ht="15" customHeight="1" x14ac:dyDescent="0.25">
      <c r="F104" s="180" t="s">
        <v>287</v>
      </c>
      <c r="G104" s="181">
        <v>47.468000000000004</v>
      </c>
      <c r="H104" s="24">
        <v>1160.5999999999999</v>
      </c>
      <c r="I104" s="183">
        <v>55.131999999999998</v>
      </c>
      <c r="J104" s="3">
        <v>1347.99</v>
      </c>
      <c r="K104" s="29">
        <f t="shared" si="13"/>
        <v>187.3900000000001</v>
      </c>
      <c r="L104" s="182">
        <f t="shared" si="14"/>
        <v>0.1614595898673101</v>
      </c>
      <c r="M104" s="201"/>
      <c r="N104" s="65"/>
    </row>
    <row r="105" spans="6:14" s="1" customFormat="1" ht="15" customHeight="1" x14ac:dyDescent="0.25">
      <c r="F105" s="180" t="s">
        <v>332</v>
      </c>
      <c r="G105" s="181">
        <v>1109.8699999999999</v>
      </c>
      <c r="H105" s="24">
        <v>20975.54</v>
      </c>
      <c r="I105" s="183">
        <v>1119.174</v>
      </c>
      <c r="J105" s="3">
        <v>21151.38</v>
      </c>
      <c r="K105" s="29">
        <f t="shared" si="13"/>
        <v>175.84000000000015</v>
      </c>
      <c r="L105" s="182">
        <f t="shared" si="14"/>
        <v>8.3830976461154345E-3</v>
      </c>
      <c r="M105" s="202"/>
      <c r="N105" s="18"/>
    </row>
    <row r="106" spans="6:14" s="1" customFormat="1" ht="15" customHeight="1" x14ac:dyDescent="0.25">
      <c r="F106" s="180" t="s">
        <v>672</v>
      </c>
      <c r="G106" s="181">
        <v>46.063000000000002</v>
      </c>
      <c r="H106" s="184">
        <v>960.87</v>
      </c>
      <c r="I106" s="183">
        <v>54.39</v>
      </c>
      <c r="J106" s="3">
        <v>1134.58</v>
      </c>
      <c r="K106" s="29">
        <f t="shared" si="13"/>
        <v>173.70999999999992</v>
      </c>
      <c r="L106" s="182">
        <f t="shared" si="14"/>
        <v>0.1807840810931759</v>
      </c>
      <c r="M106" s="203"/>
      <c r="N106" s="4"/>
    </row>
    <row r="107" spans="6:14" s="1" customFormat="1" ht="15" customHeight="1" x14ac:dyDescent="0.25">
      <c r="F107" s="180" t="s">
        <v>397</v>
      </c>
      <c r="G107" s="185">
        <v>-7.2679999999999998</v>
      </c>
      <c r="H107" s="3">
        <v>-158.38999999999999</v>
      </c>
      <c r="I107" s="181">
        <v>0</v>
      </c>
      <c r="J107" s="3">
        <v>0</v>
      </c>
      <c r="K107" s="29">
        <f t="shared" si="13"/>
        <v>158.38999999999999</v>
      </c>
      <c r="L107" s="182">
        <f t="shared" si="14"/>
        <v>-1</v>
      </c>
      <c r="M107" s="203"/>
      <c r="N107" s="4"/>
    </row>
    <row r="108" spans="6:14" s="1" customFormat="1" ht="15" customHeight="1" x14ac:dyDescent="0.25">
      <c r="F108" s="180" t="s">
        <v>673</v>
      </c>
      <c r="G108" s="181">
        <v>-3</v>
      </c>
      <c r="H108" s="24">
        <v>-31.85</v>
      </c>
      <c r="I108" s="183">
        <v>7</v>
      </c>
      <c r="J108" s="3">
        <v>74.319999999999993</v>
      </c>
      <c r="K108" s="29">
        <f t="shared" si="13"/>
        <v>106.16999999999999</v>
      </c>
      <c r="L108" s="182">
        <f t="shared" si="14"/>
        <v>-3.3334379905808471</v>
      </c>
      <c r="M108" s="203"/>
      <c r="N108" s="4"/>
    </row>
    <row r="109" spans="6:14" s="1" customFormat="1" ht="15" customHeight="1" x14ac:dyDescent="0.25">
      <c r="F109" s="180" t="s">
        <v>289</v>
      </c>
      <c r="G109" s="181">
        <v>136.78399999999999</v>
      </c>
      <c r="H109" s="24">
        <v>5129.3999999999996</v>
      </c>
      <c r="I109" s="183">
        <v>139.36699999999999</v>
      </c>
      <c r="J109" s="3">
        <v>5226.26</v>
      </c>
      <c r="K109" s="29">
        <f t="shared" si="13"/>
        <v>96.860000000000582</v>
      </c>
      <c r="L109" s="182">
        <f t="shared" si="14"/>
        <v>1.8883300191055601E-2</v>
      </c>
      <c r="M109" s="203"/>
      <c r="N109" s="4"/>
    </row>
    <row r="110" spans="6:14" s="1" customFormat="1" ht="15" customHeight="1" thickBot="1" x14ac:dyDescent="0.3">
      <c r="F110" s="186" t="s">
        <v>285</v>
      </c>
      <c r="G110" s="187">
        <v>1.8360000000000001</v>
      </c>
      <c r="H110" s="188">
        <v>85.91</v>
      </c>
      <c r="I110" s="189">
        <v>3.8460000000000001</v>
      </c>
      <c r="J110" s="190">
        <v>179.95</v>
      </c>
      <c r="K110" s="191">
        <f t="shared" si="13"/>
        <v>94.039999999999992</v>
      </c>
      <c r="L110" s="192">
        <f t="shared" si="14"/>
        <v>1.0946339192177861</v>
      </c>
      <c r="M110" s="203"/>
      <c r="N110" s="4"/>
    </row>
    <row r="111" spans="6:14" s="1" customFormat="1" ht="15" customHeight="1" thickBot="1" x14ac:dyDescent="0.3">
      <c r="F111" s="248" t="s">
        <v>246</v>
      </c>
      <c r="G111" s="249"/>
      <c r="H111" s="249"/>
      <c r="I111" s="249"/>
      <c r="J111" s="249"/>
      <c r="K111" s="249"/>
      <c r="L111" s="250"/>
      <c r="M111" s="203"/>
      <c r="N111" s="4"/>
    </row>
    <row r="112" spans="6:14" s="1" customFormat="1" ht="15" customHeight="1" x14ac:dyDescent="0.25">
      <c r="F112" s="178" t="s">
        <v>223</v>
      </c>
      <c r="G112" s="18" t="s">
        <v>325</v>
      </c>
      <c r="H112" s="19"/>
      <c r="I112" s="18"/>
      <c r="J112" s="18"/>
      <c r="K112" s="18"/>
      <c r="L112" s="179"/>
      <c r="M112" s="203"/>
      <c r="N112" s="4"/>
    </row>
    <row r="113" spans="6:14" s="1" customFormat="1" ht="15" customHeight="1" x14ac:dyDescent="0.25">
      <c r="F113" s="180" t="s">
        <v>674</v>
      </c>
      <c r="G113" s="176">
        <v>238.37</v>
      </c>
      <c r="H113" s="3"/>
      <c r="I113" s="208"/>
      <c r="J113" s="195"/>
      <c r="K113" s="29"/>
      <c r="L113" s="182"/>
      <c r="M113" s="203"/>
      <c r="N113" s="4"/>
    </row>
    <row r="114" spans="6:14" s="1" customFormat="1" ht="15" customHeight="1" x14ac:dyDescent="0.25">
      <c r="F114" s="180" t="s">
        <v>317</v>
      </c>
      <c r="G114" s="176">
        <v>220.57</v>
      </c>
      <c r="H114" s="24"/>
      <c r="I114" s="208"/>
      <c r="J114" s="195"/>
      <c r="K114" s="29"/>
      <c r="L114" s="182"/>
      <c r="M114" s="203"/>
      <c r="N114" s="4"/>
    </row>
    <row r="115" spans="6:14" s="1" customFormat="1" ht="15" customHeight="1" x14ac:dyDescent="0.25">
      <c r="F115" s="180" t="s">
        <v>462</v>
      </c>
      <c r="G115" s="176">
        <v>200.35</v>
      </c>
      <c r="H115" s="24"/>
      <c r="I115" s="208"/>
      <c r="J115" s="195"/>
      <c r="K115" s="29"/>
      <c r="L115" s="182"/>
      <c r="M115" s="203"/>
      <c r="N115" s="4"/>
    </row>
    <row r="116" spans="6:14" s="1" customFormat="1" ht="15" customHeight="1" x14ac:dyDescent="0.25">
      <c r="F116" s="180" t="s">
        <v>315</v>
      </c>
      <c r="G116" s="176">
        <v>153.47</v>
      </c>
      <c r="H116" s="24"/>
      <c r="I116" s="208"/>
      <c r="J116" s="195"/>
      <c r="K116" s="29"/>
      <c r="L116" s="182"/>
      <c r="M116" s="203"/>
      <c r="N116" s="4"/>
    </row>
    <row r="117" spans="6:14" s="1" customFormat="1" ht="15" customHeight="1" x14ac:dyDescent="0.25">
      <c r="F117" s="180" t="s">
        <v>323</v>
      </c>
      <c r="G117" s="176">
        <v>80.98</v>
      </c>
      <c r="H117" s="24"/>
      <c r="I117" s="208"/>
      <c r="J117" s="195"/>
      <c r="K117" s="29"/>
      <c r="L117" s="182"/>
      <c r="M117" s="203"/>
      <c r="N117" s="4"/>
    </row>
    <row r="118" spans="6:14" s="1" customFormat="1" ht="15" customHeight="1" x14ac:dyDescent="0.25">
      <c r="F118" s="180" t="s">
        <v>322</v>
      </c>
      <c r="G118" s="176">
        <v>73.930000000000007</v>
      </c>
      <c r="H118" s="184"/>
      <c r="I118" s="208"/>
      <c r="J118" s="195"/>
      <c r="K118" s="29"/>
      <c r="L118" s="182"/>
      <c r="M118" s="203"/>
      <c r="N118" s="4"/>
    </row>
    <row r="119" spans="6:14" s="1" customFormat="1" ht="15" customHeight="1" x14ac:dyDescent="0.25">
      <c r="F119" s="180" t="s">
        <v>319</v>
      </c>
      <c r="G119" s="203">
        <v>68.17</v>
      </c>
      <c r="H119" s="3"/>
      <c r="I119" s="208"/>
      <c r="J119" s="195"/>
      <c r="K119" s="29"/>
      <c r="L119" s="182"/>
      <c r="M119" s="203"/>
      <c r="N119" s="4"/>
    </row>
    <row r="120" spans="6:14" s="1" customFormat="1" ht="15" customHeight="1" x14ac:dyDescent="0.25">
      <c r="F120" s="180" t="s">
        <v>560</v>
      </c>
      <c r="G120" s="176">
        <v>62.42</v>
      </c>
      <c r="H120" s="24"/>
      <c r="I120" s="208"/>
      <c r="J120" s="195"/>
      <c r="K120" s="29"/>
      <c r="L120" s="182"/>
      <c r="M120" s="203"/>
      <c r="N120" s="4"/>
    </row>
    <row r="121" spans="6:14" s="1" customFormat="1" ht="15" customHeight="1" x14ac:dyDescent="0.25">
      <c r="F121" s="180" t="s">
        <v>501</v>
      </c>
      <c r="G121" s="176">
        <v>61.87</v>
      </c>
      <c r="H121" s="24"/>
      <c r="I121" s="208"/>
      <c r="J121" s="195"/>
      <c r="K121" s="29"/>
      <c r="L121" s="182"/>
      <c r="M121" s="203"/>
      <c r="N121" s="4"/>
    </row>
    <row r="122" spans="6:14" s="1" customFormat="1" ht="15" customHeight="1" thickBot="1" x14ac:dyDescent="0.3">
      <c r="F122" s="186" t="s">
        <v>675</v>
      </c>
      <c r="G122" s="207">
        <v>55.97</v>
      </c>
      <c r="H122" s="188"/>
      <c r="I122" s="209"/>
      <c r="J122" s="196"/>
      <c r="K122" s="191"/>
      <c r="L122" s="192"/>
      <c r="M122" s="203"/>
      <c r="N122" s="4"/>
    </row>
    <row r="123" spans="6:14" s="1" customFormat="1" ht="15" customHeight="1" x14ac:dyDescent="0.25">
      <c r="F123" s="67"/>
      <c r="G123" s="176"/>
      <c r="H123" s="24"/>
      <c r="I123" s="24"/>
      <c r="J123" s="3"/>
      <c r="K123" s="29"/>
      <c r="L123" s="12"/>
      <c r="M123" s="203"/>
      <c r="N123" s="4"/>
    </row>
    <row r="124" spans="6:14" s="1" customFormat="1" ht="15" customHeight="1" x14ac:dyDescent="0.25">
      <c r="F124" s="67"/>
      <c r="G124" s="176"/>
      <c r="H124" s="24"/>
      <c r="I124" s="24"/>
      <c r="J124" s="3"/>
      <c r="K124" s="29"/>
      <c r="L124" s="12"/>
      <c r="M124" s="203"/>
      <c r="N124" s="4"/>
    </row>
    <row r="125" spans="6:14" s="1" customFormat="1" ht="15" customHeight="1" x14ac:dyDescent="0.25">
      <c r="F125" s="67"/>
      <c r="G125" s="176"/>
      <c r="H125" s="24"/>
      <c r="I125" s="24"/>
      <c r="J125" s="3"/>
      <c r="K125" s="29"/>
      <c r="L125" s="12"/>
      <c r="M125" s="203"/>
      <c r="N125" s="4"/>
    </row>
    <row r="126" spans="6:14" s="1" customFormat="1" ht="15" customHeight="1" thickBot="1" x14ac:dyDescent="0.3">
      <c r="F126" s="67"/>
      <c r="G126" s="176"/>
      <c r="H126" s="24"/>
      <c r="I126" s="24"/>
      <c r="J126" s="3"/>
      <c r="K126" s="29"/>
      <c r="L126" s="12"/>
      <c r="M126" s="203"/>
      <c r="N126" s="4"/>
    </row>
    <row r="127" spans="6:14" s="1" customFormat="1" ht="15" customHeight="1" thickBot="1" x14ac:dyDescent="0.3">
      <c r="F127" s="248" t="s">
        <v>222</v>
      </c>
      <c r="G127" s="249"/>
      <c r="H127" s="249"/>
      <c r="I127" s="249"/>
      <c r="J127" s="249"/>
      <c r="K127" s="249"/>
      <c r="L127" s="250"/>
      <c r="M127" s="206"/>
    </row>
    <row r="128" spans="6:14" s="1" customFormat="1" ht="15" customHeight="1" x14ac:dyDescent="0.25">
      <c r="F128" s="178" t="s">
        <v>223</v>
      </c>
      <c r="G128" s="18" t="s">
        <v>224</v>
      </c>
      <c r="H128" s="19" t="s">
        <v>225</v>
      </c>
      <c r="I128" s="18" t="s">
        <v>224</v>
      </c>
      <c r="J128" s="20" t="s">
        <v>225</v>
      </c>
      <c r="K128" s="18" t="s">
        <v>226</v>
      </c>
      <c r="L128" s="216" t="s">
        <v>227</v>
      </c>
      <c r="M128" s="206"/>
    </row>
    <row r="129" spans="6:13" s="1" customFormat="1" ht="15" customHeight="1" x14ac:dyDescent="0.25">
      <c r="F129" s="180" t="s">
        <v>345</v>
      </c>
      <c r="G129" s="181">
        <v>374.49799999999999</v>
      </c>
      <c r="H129" s="3">
        <v>13384.56</v>
      </c>
      <c r="I129" s="181">
        <v>89</v>
      </c>
      <c r="J129" s="3">
        <v>3180.86</v>
      </c>
      <c r="K129" s="29">
        <f>J129-H129</f>
        <v>-10203.699999999999</v>
      </c>
      <c r="L129" s="182">
        <f>K129/H129</f>
        <v>-0.76234855684460301</v>
      </c>
      <c r="M129" s="206"/>
    </row>
    <row r="130" spans="6:13" s="1" customFormat="1" ht="15" customHeight="1" x14ac:dyDescent="0.25">
      <c r="F130" s="180" t="s">
        <v>336</v>
      </c>
      <c r="G130" s="181">
        <v>83.19</v>
      </c>
      <c r="H130" s="24">
        <v>2748.6</v>
      </c>
      <c r="I130" s="183">
        <v>36</v>
      </c>
      <c r="J130" s="3">
        <v>1189.44</v>
      </c>
      <c r="K130" s="29">
        <f t="shared" ref="K130:K138" si="15">J130-H130</f>
        <v>-1559.1599999999999</v>
      </c>
      <c r="L130" s="182">
        <f t="shared" ref="L130:L138" si="16">K130/H130</f>
        <v>-0.56725605762933851</v>
      </c>
      <c r="M130" s="206"/>
    </row>
    <row r="131" spans="6:13" s="1" customFormat="1" ht="15" customHeight="1" x14ac:dyDescent="0.25">
      <c r="F131" s="180" t="s">
        <v>335</v>
      </c>
      <c r="G131" s="181">
        <v>189</v>
      </c>
      <c r="H131" s="24">
        <v>787.19</v>
      </c>
      <c r="I131" s="183">
        <v>0</v>
      </c>
      <c r="J131" s="3">
        <v>0</v>
      </c>
      <c r="K131" s="29">
        <f t="shared" si="15"/>
        <v>-787.19</v>
      </c>
      <c r="L131" s="182">
        <f t="shared" si="16"/>
        <v>-1</v>
      </c>
      <c r="M131" s="206"/>
    </row>
    <row r="132" spans="6:13" s="1" customFormat="1" ht="15" customHeight="1" x14ac:dyDescent="0.25">
      <c r="F132" s="180" t="s">
        <v>475</v>
      </c>
      <c r="G132" s="181">
        <v>31.05</v>
      </c>
      <c r="H132" s="24">
        <v>882.63</v>
      </c>
      <c r="I132" s="183">
        <v>3.7360000000000002</v>
      </c>
      <c r="J132" s="3">
        <v>106.2</v>
      </c>
      <c r="K132" s="29">
        <f t="shared" si="15"/>
        <v>-776.43</v>
      </c>
      <c r="L132" s="182">
        <f t="shared" si="16"/>
        <v>-0.87967778117671047</v>
      </c>
      <c r="M132" s="206"/>
    </row>
    <row r="133" spans="6:13" s="1" customFormat="1" ht="15" customHeight="1" x14ac:dyDescent="0.25">
      <c r="F133" s="180" t="s">
        <v>340</v>
      </c>
      <c r="G133" s="181">
        <v>634.03399999999999</v>
      </c>
      <c r="H133" s="24">
        <v>9396.89</v>
      </c>
      <c r="I133" s="183">
        <v>600.26199999999994</v>
      </c>
      <c r="J133" s="3">
        <v>8896.36</v>
      </c>
      <c r="K133" s="29">
        <f t="shared" si="15"/>
        <v>-500.52999999999884</v>
      </c>
      <c r="L133" s="182">
        <f t="shared" si="16"/>
        <v>-5.326549528620627E-2</v>
      </c>
      <c r="M133" s="206"/>
    </row>
    <row r="134" spans="6:13" s="1" customFormat="1" ht="15" customHeight="1" x14ac:dyDescent="0.25">
      <c r="F134" s="180" t="s">
        <v>338</v>
      </c>
      <c r="G134" s="181">
        <v>138</v>
      </c>
      <c r="H134" s="184">
        <v>622.15</v>
      </c>
      <c r="I134" s="183">
        <v>50</v>
      </c>
      <c r="J134" s="3">
        <v>225.42</v>
      </c>
      <c r="K134" s="29">
        <f t="shared" si="15"/>
        <v>-396.73</v>
      </c>
      <c r="L134" s="182">
        <f t="shared" si="16"/>
        <v>-0.63767580165554938</v>
      </c>
      <c r="M134" s="206"/>
    </row>
    <row r="135" spans="6:13" s="1" customFormat="1" ht="15" customHeight="1" x14ac:dyDescent="0.25">
      <c r="F135" s="180" t="s">
        <v>341</v>
      </c>
      <c r="G135" s="185">
        <v>79.593999999999994</v>
      </c>
      <c r="H135" s="3">
        <v>853.18</v>
      </c>
      <c r="I135" s="181">
        <v>48</v>
      </c>
      <c r="J135" s="3">
        <v>514.52</v>
      </c>
      <c r="K135" s="29">
        <f t="shared" si="15"/>
        <v>-338.65999999999997</v>
      </c>
      <c r="L135" s="182">
        <f t="shared" si="16"/>
        <v>-0.3969385123889449</v>
      </c>
      <c r="M135" s="206"/>
    </row>
    <row r="136" spans="6:13" s="1" customFormat="1" ht="15" customHeight="1" x14ac:dyDescent="0.25">
      <c r="F136" s="180" t="s">
        <v>344</v>
      </c>
      <c r="G136" s="181">
        <v>9.1479999999999997</v>
      </c>
      <c r="H136" s="24">
        <v>277.27999999999997</v>
      </c>
      <c r="I136" s="183">
        <v>0</v>
      </c>
      <c r="J136" s="3">
        <v>0</v>
      </c>
      <c r="K136" s="29">
        <f t="shared" si="15"/>
        <v>-277.27999999999997</v>
      </c>
      <c r="L136" s="182">
        <f t="shared" si="16"/>
        <v>-1</v>
      </c>
      <c r="M136" s="206"/>
    </row>
    <row r="137" spans="6:13" s="1" customFormat="1" ht="15" customHeight="1" x14ac:dyDescent="0.25">
      <c r="F137" s="180" t="s">
        <v>352</v>
      </c>
      <c r="G137" s="181">
        <v>130</v>
      </c>
      <c r="H137" s="24">
        <v>381.16</v>
      </c>
      <c r="I137" s="183">
        <v>40</v>
      </c>
      <c r="J137" s="3">
        <v>117.28</v>
      </c>
      <c r="K137" s="29">
        <f t="shared" si="15"/>
        <v>-263.88</v>
      </c>
      <c r="L137" s="182">
        <f t="shared" si="16"/>
        <v>-0.69230769230769229</v>
      </c>
      <c r="M137" s="206"/>
    </row>
    <row r="138" spans="6:13" s="1" customFormat="1" ht="15" customHeight="1" thickBot="1" x14ac:dyDescent="0.3">
      <c r="F138" s="186" t="s">
        <v>678</v>
      </c>
      <c r="G138" s="187">
        <v>22.178000000000001</v>
      </c>
      <c r="H138" s="188">
        <v>340.35</v>
      </c>
      <c r="I138" s="189">
        <v>6.9660000000000002</v>
      </c>
      <c r="J138" s="190">
        <v>106.9</v>
      </c>
      <c r="K138" s="29">
        <f t="shared" si="15"/>
        <v>-233.45000000000002</v>
      </c>
      <c r="L138" s="192">
        <f t="shared" si="16"/>
        <v>-0.68591156162773614</v>
      </c>
      <c r="M138" s="206"/>
    </row>
    <row r="139" spans="6:13" s="1" customFormat="1" ht="15" customHeight="1" thickBot="1" x14ac:dyDescent="0.3">
      <c r="F139" s="248" t="s">
        <v>237</v>
      </c>
      <c r="G139" s="249"/>
      <c r="H139" s="249"/>
      <c r="I139" s="249"/>
      <c r="J139" s="249"/>
      <c r="K139" s="249"/>
      <c r="L139" s="250"/>
      <c r="M139" s="200"/>
    </row>
    <row r="140" spans="6:13" s="1" customFormat="1" ht="15" customHeight="1" x14ac:dyDescent="0.25">
      <c r="F140" s="178" t="s">
        <v>223</v>
      </c>
      <c r="G140" s="18" t="s">
        <v>224</v>
      </c>
      <c r="H140" s="19" t="s">
        <v>225</v>
      </c>
      <c r="I140" s="18" t="s">
        <v>224</v>
      </c>
      <c r="J140" s="20" t="s">
        <v>225</v>
      </c>
      <c r="K140" s="18" t="s">
        <v>226</v>
      </c>
      <c r="L140" s="216" t="s">
        <v>227</v>
      </c>
      <c r="M140" s="206"/>
    </row>
    <row r="141" spans="6:13" s="1" customFormat="1" ht="15" customHeight="1" x14ac:dyDescent="0.25">
      <c r="F141" s="180" t="s">
        <v>337</v>
      </c>
      <c r="G141" s="181">
        <v>162</v>
      </c>
      <c r="H141" s="3">
        <v>674.73</v>
      </c>
      <c r="I141" s="181">
        <v>200</v>
      </c>
      <c r="J141" s="3">
        <v>833</v>
      </c>
      <c r="K141" s="29">
        <f>J141-H141</f>
        <v>158.26999999999998</v>
      </c>
      <c r="L141" s="182">
        <f>K141/H141</f>
        <v>0.23456790123456786</v>
      </c>
      <c r="M141" s="206"/>
    </row>
    <row r="142" spans="6:13" s="1" customFormat="1" ht="15" customHeight="1" x14ac:dyDescent="0.25">
      <c r="F142" s="180" t="s">
        <v>528</v>
      </c>
      <c r="G142" s="181">
        <v>2.262</v>
      </c>
      <c r="H142" s="24">
        <v>49.94</v>
      </c>
      <c r="I142" s="183">
        <v>8.4339999999999993</v>
      </c>
      <c r="J142" s="3">
        <v>186.22</v>
      </c>
      <c r="K142" s="29">
        <f t="shared" ref="K142:K149" si="17">J142-H142</f>
        <v>136.28</v>
      </c>
      <c r="L142" s="182">
        <f t="shared" ref="L142:L150" si="18">K142/H142</f>
        <v>2.7288746495794953</v>
      </c>
      <c r="M142" s="206"/>
    </row>
    <row r="143" spans="6:13" s="1" customFormat="1" ht="15" customHeight="1" x14ac:dyDescent="0.25">
      <c r="F143" s="180" t="s">
        <v>471</v>
      </c>
      <c r="G143" s="181">
        <v>-2.1320000000000001</v>
      </c>
      <c r="H143" s="24">
        <v>-47.7</v>
      </c>
      <c r="I143" s="183">
        <v>3.8039999999999998</v>
      </c>
      <c r="J143" s="3">
        <v>85.11</v>
      </c>
      <c r="K143" s="29">
        <f t="shared" si="17"/>
        <v>132.81</v>
      </c>
      <c r="L143" s="182">
        <f t="shared" si="18"/>
        <v>-2.7842767295597484</v>
      </c>
      <c r="M143" s="206"/>
    </row>
    <row r="144" spans="6:13" s="1" customFormat="1" ht="15" customHeight="1" x14ac:dyDescent="0.25">
      <c r="F144" s="180" t="s">
        <v>679</v>
      </c>
      <c r="G144" s="181">
        <v>-3.1240000000000001</v>
      </c>
      <c r="H144" s="24">
        <v>-78.040000000000006</v>
      </c>
      <c r="I144" s="183">
        <v>0</v>
      </c>
      <c r="J144" s="3">
        <v>0</v>
      </c>
      <c r="K144" s="29">
        <f t="shared" si="17"/>
        <v>78.040000000000006</v>
      </c>
      <c r="L144" s="182">
        <f t="shared" si="18"/>
        <v>-1</v>
      </c>
      <c r="M144" s="206"/>
    </row>
    <row r="145" spans="6:13" s="1" customFormat="1" ht="15" customHeight="1" x14ac:dyDescent="0.25">
      <c r="F145" s="180" t="s">
        <v>415</v>
      </c>
      <c r="G145" s="181">
        <v>-1.964</v>
      </c>
      <c r="H145" s="24">
        <v>-71.290000000000006</v>
      </c>
      <c r="I145" s="183">
        <v>0</v>
      </c>
      <c r="J145" s="3">
        <v>0</v>
      </c>
      <c r="K145" s="29">
        <f t="shared" si="17"/>
        <v>71.290000000000006</v>
      </c>
      <c r="L145" s="182">
        <f t="shared" si="18"/>
        <v>-1</v>
      </c>
      <c r="M145" s="206"/>
    </row>
    <row r="146" spans="6:13" s="1" customFormat="1" ht="15" customHeight="1" x14ac:dyDescent="0.25">
      <c r="F146" s="180" t="s">
        <v>680</v>
      </c>
      <c r="G146" s="181">
        <v>11.784000000000001</v>
      </c>
      <c r="H146" s="184">
        <v>81.31</v>
      </c>
      <c r="I146" s="183">
        <v>19.8</v>
      </c>
      <c r="J146" s="3">
        <v>136.62</v>
      </c>
      <c r="K146" s="29">
        <f t="shared" si="17"/>
        <v>55.31</v>
      </c>
      <c r="L146" s="182">
        <f t="shared" si="18"/>
        <v>0.68023613331693522</v>
      </c>
      <c r="M146" s="206"/>
    </row>
    <row r="147" spans="6:13" s="1" customFormat="1" ht="15" customHeight="1" x14ac:dyDescent="0.25">
      <c r="F147" s="180" t="s">
        <v>681</v>
      </c>
      <c r="G147" s="185">
        <v>1.4E-2</v>
      </c>
      <c r="H147" s="3">
        <v>0.19</v>
      </c>
      <c r="I147" s="181">
        <v>3.8580000000000001</v>
      </c>
      <c r="J147" s="3">
        <v>53.05</v>
      </c>
      <c r="K147" s="29">
        <f t="shared" si="17"/>
        <v>52.86</v>
      </c>
      <c r="L147" s="182">
        <f t="shared" si="18"/>
        <v>278.21052631578948</v>
      </c>
      <c r="M147" s="206"/>
    </row>
    <row r="148" spans="6:13" s="1" customFormat="1" ht="15" customHeight="1" x14ac:dyDescent="0.25">
      <c r="F148" s="180" t="s">
        <v>682</v>
      </c>
      <c r="G148" s="181">
        <v>-16</v>
      </c>
      <c r="H148" s="24">
        <v>-37.119999999999997</v>
      </c>
      <c r="I148" s="183">
        <v>4</v>
      </c>
      <c r="J148" s="3">
        <v>9.2799999999999994</v>
      </c>
      <c r="K148" s="29">
        <f t="shared" si="17"/>
        <v>46.4</v>
      </c>
      <c r="L148" s="182">
        <f t="shared" si="18"/>
        <v>-1.25</v>
      </c>
      <c r="M148" s="206"/>
    </row>
    <row r="149" spans="6:13" s="1" customFormat="1" ht="15" customHeight="1" x14ac:dyDescent="0.25">
      <c r="F149" s="180" t="s">
        <v>418</v>
      </c>
      <c r="G149" s="181">
        <v>39</v>
      </c>
      <c r="H149" s="24">
        <v>150.07</v>
      </c>
      <c r="I149" s="183">
        <v>50</v>
      </c>
      <c r="J149" s="3">
        <v>192.4</v>
      </c>
      <c r="K149" s="29">
        <f t="shared" si="17"/>
        <v>42.330000000000013</v>
      </c>
      <c r="L149" s="182">
        <f t="shared" si="18"/>
        <v>0.28206836809488917</v>
      </c>
      <c r="M149" s="206"/>
    </row>
    <row r="150" spans="6:13" s="1" customFormat="1" ht="15" customHeight="1" thickBot="1" x14ac:dyDescent="0.3">
      <c r="F150" s="186" t="s">
        <v>683</v>
      </c>
      <c r="G150" s="187">
        <v>0.378</v>
      </c>
      <c r="H150" s="188">
        <v>30.05</v>
      </c>
      <c r="I150" s="189">
        <v>0.90200000000000002</v>
      </c>
      <c r="J150" s="190">
        <v>71.709999999999994</v>
      </c>
      <c r="K150" s="191">
        <f>J150-H150</f>
        <v>41.66</v>
      </c>
      <c r="L150" s="192">
        <f t="shared" si="18"/>
        <v>1.3863560732113143</v>
      </c>
      <c r="M150" s="206"/>
    </row>
    <row r="151" spans="6:13" s="1" customFormat="1" ht="15" customHeight="1" thickBot="1" x14ac:dyDescent="0.3">
      <c r="F151" s="248" t="s">
        <v>246</v>
      </c>
      <c r="G151" s="249"/>
      <c r="H151" s="249"/>
      <c r="I151" s="249"/>
      <c r="J151" s="249"/>
      <c r="K151" s="249"/>
      <c r="L151" s="250"/>
      <c r="M151" s="200"/>
    </row>
    <row r="152" spans="6:13" s="1" customFormat="1" ht="15" customHeight="1" x14ac:dyDescent="0.25">
      <c r="F152" s="178" t="s">
        <v>223</v>
      </c>
      <c r="G152" s="19" t="s">
        <v>257</v>
      </c>
      <c r="H152" s="18"/>
      <c r="I152" s="18"/>
      <c r="K152" s="18"/>
      <c r="L152" s="179"/>
      <c r="M152" s="200"/>
    </row>
    <row r="153" spans="6:13" s="1" customFormat="1" ht="15" customHeight="1" x14ac:dyDescent="0.25">
      <c r="F153" s="180" t="s">
        <v>356</v>
      </c>
      <c r="G153" s="181">
        <v>915.34</v>
      </c>
      <c r="H153" s="3"/>
      <c r="I153" s="208"/>
      <c r="J153" s="195"/>
      <c r="K153" s="29"/>
      <c r="L153" s="182"/>
      <c r="M153" s="200"/>
    </row>
    <row r="154" spans="6:13" s="1" customFormat="1" ht="15" customHeight="1" x14ac:dyDescent="0.25">
      <c r="F154" s="180" t="s">
        <v>355</v>
      </c>
      <c r="G154" s="181">
        <v>845.77</v>
      </c>
      <c r="H154" s="24"/>
      <c r="I154" s="208"/>
      <c r="J154" s="195"/>
      <c r="K154" s="29"/>
      <c r="L154" s="182"/>
      <c r="M154" s="200"/>
    </row>
    <row r="155" spans="6:13" s="1" customFormat="1" ht="15" customHeight="1" x14ac:dyDescent="0.25">
      <c r="F155" s="180" t="s">
        <v>597</v>
      </c>
      <c r="G155" s="181">
        <v>258.41000000000003</v>
      </c>
      <c r="H155" s="24"/>
      <c r="I155" s="208"/>
      <c r="J155" s="195"/>
      <c r="K155" s="29"/>
      <c r="L155" s="182"/>
      <c r="M155" s="200"/>
    </row>
    <row r="156" spans="6:13" s="1" customFormat="1" ht="15" customHeight="1" x14ac:dyDescent="0.25">
      <c r="F156" s="180" t="s">
        <v>358</v>
      </c>
      <c r="G156" s="181">
        <v>220.24</v>
      </c>
      <c r="H156" s="24"/>
      <c r="I156" s="208"/>
      <c r="J156" s="195"/>
      <c r="K156" s="29"/>
      <c r="L156" s="182"/>
      <c r="M156" s="200"/>
    </row>
    <row r="157" spans="6:13" s="1" customFormat="1" ht="15" customHeight="1" x14ac:dyDescent="0.25">
      <c r="F157" s="180" t="s">
        <v>357</v>
      </c>
      <c r="G157" s="181">
        <v>212.98</v>
      </c>
      <c r="H157" s="24"/>
      <c r="I157" s="208"/>
      <c r="J157" s="195"/>
      <c r="K157" s="29"/>
      <c r="L157" s="182"/>
      <c r="M157" s="200"/>
    </row>
    <row r="158" spans="6:13" s="1" customFormat="1" ht="15" customHeight="1" x14ac:dyDescent="0.25">
      <c r="F158" s="180" t="s">
        <v>602</v>
      </c>
      <c r="G158" s="181">
        <v>192.04</v>
      </c>
      <c r="H158" s="184"/>
      <c r="I158" s="208"/>
      <c r="J158" s="195"/>
      <c r="K158" s="29"/>
      <c r="L158" s="182"/>
      <c r="M158" s="200"/>
    </row>
    <row r="159" spans="6:13" s="1" customFormat="1" ht="15" customHeight="1" x14ac:dyDescent="0.25">
      <c r="F159" s="180" t="s">
        <v>676</v>
      </c>
      <c r="G159" s="185">
        <v>149.58000000000001</v>
      </c>
      <c r="H159" s="3"/>
      <c r="I159" s="208"/>
      <c r="J159" s="195"/>
      <c r="K159" s="29"/>
      <c r="L159" s="182"/>
      <c r="M159" s="200"/>
    </row>
    <row r="160" spans="6:13" s="1" customFormat="1" ht="15" customHeight="1" x14ac:dyDescent="0.25">
      <c r="F160" s="180" t="s">
        <v>677</v>
      </c>
      <c r="G160" s="181">
        <v>119.28</v>
      </c>
      <c r="H160" s="24"/>
      <c r="I160" s="208"/>
      <c r="J160" s="195"/>
      <c r="K160" s="29"/>
      <c r="L160" s="182"/>
      <c r="M160" s="200"/>
    </row>
    <row r="161" spans="6:13" s="1" customFormat="1" ht="15" customHeight="1" x14ac:dyDescent="0.25">
      <c r="F161" s="180" t="s">
        <v>598</v>
      </c>
      <c r="G161" s="181">
        <v>102.43</v>
      </c>
      <c r="H161" s="24"/>
      <c r="I161" s="208"/>
      <c r="J161" s="195"/>
      <c r="K161" s="29"/>
      <c r="L161" s="182"/>
      <c r="M161" s="200"/>
    </row>
    <row r="162" spans="6:13" s="1" customFormat="1" ht="15" customHeight="1" thickBot="1" x14ac:dyDescent="0.3">
      <c r="F162" s="186" t="s">
        <v>361</v>
      </c>
      <c r="G162" s="187">
        <v>100.26</v>
      </c>
      <c r="H162" s="188"/>
      <c r="I162" s="209"/>
      <c r="J162" s="196"/>
      <c r="K162" s="191"/>
      <c r="L162" s="192"/>
      <c r="M162" s="200"/>
    </row>
    <row r="163" spans="6:13" s="1" customFormat="1" ht="15" customHeight="1" x14ac:dyDescent="0.25">
      <c r="G163" s="2"/>
      <c r="I163" s="2"/>
      <c r="M163" s="200"/>
    </row>
    <row r="164" spans="6:13" s="1" customFormat="1" ht="15" customHeight="1" x14ac:dyDescent="0.25">
      <c r="G164" s="2"/>
      <c r="I164" s="2"/>
      <c r="M164" s="200"/>
    </row>
    <row r="165" spans="6:13" s="1" customFormat="1" ht="15" customHeight="1" x14ac:dyDescent="0.25">
      <c r="G165" s="2"/>
      <c r="I165" s="2"/>
      <c r="M165" s="200"/>
    </row>
    <row r="166" spans="6:13" s="1" customFormat="1" ht="15" customHeight="1" x14ac:dyDescent="0.25">
      <c r="G166" s="2"/>
      <c r="I166" s="2"/>
      <c r="M166" s="200"/>
    </row>
    <row r="167" spans="6:13" s="1" customFormat="1" ht="15" customHeight="1" x14ac:dyDescent="0.25">
      <c r="G167" s="2"/>
      <c r="I167" s="2"/>
      <c r="M167" s="200"/>
    </row>
    <row r="168" spans="6:13" s="1" customFormat="1" ht="15" customHeight="1" thickBot="1" x14ac:dyDescent="0.3">
      <c r="G168" s="2"/>
      <c r="I168" s="2"/>
      <c r="M168" s="200"/>
    </row>
    <row r="169" spans="6:13" s="1" customFormat="1" ht="15" customHeight="1" thickBot="1" x14ac:dyDescent="0.3">
      <c r="F169" s="248" t="s">
        <v>222</v>
      </c>
      <c r="G169" s="249"/>
      <c r="H169" s="249"/>
      <c r="I169" s="249"/>
      <c r="J169" s="249"/>
      <c r="K169" s="249"/>
      <c r="L169" s="249"/>
      <c r="M169" s="200"/>
    </row>
    <row r="170" spans="6:13" s="1" customFormat="1" ht="15" customHeight="1" x14ac:dyDescent="0.25">
      <c r="F170" s="178" t="s">
        <v>223</v>
      </c>
      <c r="G170" s="18" t="s">
        <v>224</v>
      </c>
      <c r="H170" s="19" t="s">
        <v>225</v>
      </c>
      <c r="I170" s="18" t="s">
        <v>224</v>
      </c>
      <c r="J170" s="20" t="s">
        <v>225</v>
      </c>
      <c r="K170" s="18" t="s">
        <v>226</v>
      </c>
      <c r="L170" s="216" t="s">
        <v>227</v>
      </c>
      <c r="M170" s="200"/>
    </row>
    <row r="171" spans="6:13" s="1" customFormat="1" ht="15" customHeight="1" x14ac:dyDescent="0.25">
      <c r="F171" s="180" t="s">
        <v>232</v>
      </c>
      <c r="G171" s="181">
        <v>525.64200000000005</v>
      </c>
      <c r="H171" s="3">
        <v>8405.02</v>
      </c>
      <c r="I171" s="181">
        <v>275.83199999999999</v>
      </c>
      <c r="J171" s="3">
        <v>4410.55</v>
      </c>
      <c r="K171" s="29">
        <f>J171-H171</f>
        <v>-3994.4700000000003</v>
      </c>
      <c r="L171" s="182">
        <f>K171/H171</f>
        <v>-0.47524812552498391</v>
      </c>
      <c r="M171" s="200"/>
    </row>
    <row r="172" spans="6:13" s="1" customFormat="1" ht="15" customHeight="1" x14ac:dyDescent="0.25">
      <c r="F172" s="180" t="s">
        <v>239</v>
      </c>
      <c r="G172" s="181">
        <v>205.148</v>
      </c>
      <c r="H172" s="24">
        <v>2004.28</v>
      </c>
      <c r="I172" s="183">
        <v>30.35</v>
      </c>
      <c r="J172" s="3">
        <v>296.52</v>
      </c>
      <c r="K172" s="29">
        <f t="shared" ref="K172:K180" si="19">J172-H172</f>
        <v>-1707.76</v>
      </c>
      <c r="L172" s="182">
        <f t="shared" ref="L172:L180" si="20">K172/H172</f>
        <v>-0.85205659887840024</v>
      </c>
      <c r="M172" s="200"/>
    </row>
    <row r="173" spans="6:13" s="1" customFormat="1" ht="15" customHeight="1" x14ac:dyDescent="0.25">
      <c r="F173" s="180" t="s">
        <v>365</v>
      </c>
      <c r="G173" s="181">
        <v>179.99199999999999</v>
      </c>
      <c r="H173" s="24">
        <v>3165.74</v>
      </c>
      <c r="I173" s="183">
        <v>83.531999999999996</v>
      </c>
      <c r="J173" s="3">
        <v>1469.18</v>
      </c>
      <c r="K173" s="29">
        <f t="shared" si="19"/>
        <v>-1696.5599999999997</v>
      </c>
      <c r="L173" s="182">
        <f t="shared" si="20"/>
        <v>-0.53591261442822213</v>
      </c>
      <c r="M173" s="200"/>
    </row>
    <row r="174" spans="6:13" s="1" customFormat="1" ht="15" customHeight="1" x14ac:dyDescent="0.25">
      <c r="F174" s="180" t="s">
        <v>230</v>
      </c>
      <c r="G174" s="181">
        <v>205.25</v>
      </c>
      <c r="H174" s="24">
        <v>2196.1799999999998</v>
      </c>
      <c r="I174" s="183">
        <v>48.63</v>
      </c>
      <c r="J174" s="3">
        <v>520.34</v>
      </c>
      <c r="K174" s="29">
        <f t="shared" si="19"/>
        <v>-1675.8399999999997</v>
      </c>
      <c r="L174" s="182">
        <f t="shared" si="20"/>
        <v>-0.76307042227868382</v>
      </c>
      <c r="M174" s="200"/>
    </row>
    <row r="175" spans="6:13" s="1" customFormat="1" ht="15" customHeight="1" x14ac:dyDescent="0.25">
      <c r="F175" s="180" t="s">
        <v>244</v>
      </c>
      <c r="G175" s="181">
        <v>152.94300000000001</v>
      </c>
      <c r="H175" s="24">
        <v>2890.19</v>
      </c>
      <c r="I175" s="183">
        <v>68.900999999999996</v>
      </c>
      <c r="J175" s="3">
        <v>1302.04</v>
      </c>
      <c r="K175" s="29">
        <f t="shared" si="19"/>
        <v>-1588.15</v>
      </c>
      <c r="L175" s="182">
        <f t="shared" si="20"/>
        <v>-0.54949674588867858</v>
      </c>
      <c r="M175" s="200"/>
    </row>
    <row r="176" spans="6:13" s="1" customFormat="1" ht="15" customHeight="1" x14ac:dyDescent="0.25">
      <c r="F176" s="180" t="s">
        <v>579</v>
      </c>
      <c r="G176" s="181">
        <v>239.273</v>
      </c>
      <c r="H176" s="184">
        <v>1734.73</v>
      </c>
      <c r="I176" s="183">
        <v>77.941999999999993</v>
      </c>
      <c r="J176" s="3">
        <v>565.08000000000004</v>
      </c>
      <c r="K176" s="29">
        <f t="shared" si="19"/>
        <v>-1169.6500000000001</v>
      </c>
      <c r="L176" s="182">
        <f t="shared" si="20"/>
        <v>-0.67425478316510357</v>
      </c>
      <c r="M176" s="200"/>
    </row>
    <row r="177" spans="6:13" s="1" customFormat="1" ht="15" customHeight="1" x14ac:dyDescent="0.25">
      <c r="F177" s="180" t="s">
        <v>367</v>
      </c>
      <c r="G177" s="185">
        <v>339.822</v>
      </c>
      <c r="H177" s="3">
        <v>6291.23</v>
      </c>
      <c r="I177" s="181">
        <v>281.10000000000002</v>
      </c>
      <c r="J177" s="3">
        <v>5204.09</v>
      </c>
      <c r="K177" s="29">
        <f t="shared" si="19"/>
        <v>-1087.1399999999994</v>
      </c>
      <c r="L177" s="182">
        <f t="shared" si="20"/>
        <v>-0.17280245675328981</v>
      </c>
      <c r="M177" s="200"/>
    </row>
    <row r="178" spans="6:13" s="1" customFormat="1" ht="15" customHeight="1" x14ac:dyDescent="0.25">
      <c r="F178" s="180" t="s">
        <v>366</v>
      </c>
      <c r="G178" s="181">
        <v>90.152000000000001</v>
      </c>
      <c r="H178" s="24">
        <v>3350.63</v>
      </c>
      <c r="I178" s="183">
        <v>64.23</v>
      </c>
      <c r="J178" s="3">
        <v>2387.1999999999998</v>
      </c>
      <c r="K178" s="29">
        <f t="shared" si="19"/>
        <v>-963.43000000000029</v>
      </c>
      <c r="L178" s="182">
        <f t="shared" si="20"/>
        <v>-0.28753697065924921</v>
      </c>
      <c r="M178" s="200"/>
    </row>
    <row r="179" spans="6:13" s="1" customFormat="1" ht="15" customHeight="1" x14ac:dyDescent="0.25">
      <c r="F179" s="180" t="s">
        <v>243</v>
      </c>
      <c r="G179" s="181">
        <v>142.613</v>
      </c>
      <c r="H179" s="24">
        <v>5146.38</v>
      </c>
      <c r="I179" s="183">
        <v>118.79300000000001</v>
      </c>
      <c r="J179" s="3">
        <v>4286.8</v>
      </c>
      <c r="K179" s="29">
        <f t="shared" si="19"/>
        <v>-859.57999999999993</v>
      </c>
      <c r="L179" s="182">
        <f t="shared" si="20"/>
        <v>-0.16702614264784177</v>
      </c>
      <c r="M179" s="200"/>
    </row>
    <row r="180" spans="6:13" s="1" customFormat="1" ht="15" customHeight="1" thickBot="1" x14ac:dyDescent="0.3">
      <c r="F180" s="186" t="s">
        <v>684</v>
      </c>
      <c r="G180" s="187">
        <v>52.128</v>
      </c>
      <c r="H180" s="188">
        <v>776.71</v>
      </c>
      <c r="I180" s="189">
        <v>3.7</v>
      </c>
      <c r="J180" s="190">
        <v>55.13</v>
      </c>
      <c r="K180" s="29">
        <f t="shared" si="19"/>
        <v>-721.58</v>
      </c>
      <c r="L180" s="192">
        <f t="shared" si="20"/>
        <v>-0.92902112757657296</v>
      </c>
      <c r="M180" s="200"/>
    </row>
    <row r="181" spans="6:13" s="1" customFormat="1" ht="15" customHeight="1" thickBot="1" x14ac:dyDescent="0.3">
      <c r="F181" s="248" t="s">
        <v>237</v>
      </c>
      <c r="G181" s="249"/>
      <c r="H181" s="249"/>
      <c r="I181" s="249"/>
      <c r="J181" s="249"/>
      <c r="K181" s="249"/>
      <c r="L181" s="249"/>
      <c r="M181" s="200"/>
    </row>
    <row r="182" spans="6:13" s="1" customFormat="1" ht="15" customHeight="1" x14ac:dyDescent="0.25">
      <c r="F182" s="178" t="s">
        <v>223</v>
      </c>
      <c r="G182" s="18" t="s">
        <v>224</v>
      </c>
      <c r="H182" s="19" t="s">
        <v>225</v>
      </c>
      <c r="I182" s="18" t="s">
        <v>224</v>
      </c>
      <c r="J182" s="20" t="s">
        <v>225</v>
      </c>
      <c r="K182" s="18" t="s">
        <v>226</v>
      </c>
      <c r="L182" s="216" t="s">
        <v>227</v>
      </c>
      <c r="M182" s="200"/>
    </row>
    <row r="183" spans="6:13" s="1" customFormat="1" ht="15" customHeight="1" x14ac:dyDescent="0.25">
      <c r="F183" s="180" t="s">
        <v>241</v>
      </c>
      <c r="G183" s="181">
        <v>65.373000000000005</v>
      </c>
      <c r="H183" s="3">
        <v>1559.62</v>
      </c>
      <c r="I183" s="181">
        <v>143.72800000000001</v>
      </c>
      <c r="J183" s="3">
        <v>3428.95</v>
      </c>
      <c r="K183" s="29">
        <f>J183-H183</f>
        <v>1869.33</v>
      </c>
      <c r="L183" s="182">
        <f>K183/H183</f>
        <v>1.1985804234364781</v>
      </c>
      <c r="M183" s="200"/>
    </row>
    <row r="184" spans="6:13" s="1" customFormat="1" ht="15" customHeight="1" x14ac:dyDescent="0.25">
      <c r="F184" s="180" t="s">
        <v>371</v>
      </c>
      <c r="G184" s="181">
        <v>-10.14</v>
      </c>
      <c r="H184" s="24">
        <v>-235.96</v>
      </c>
      <c r="I184" s="183">
        <v>44.923000000000002</v>
      </c>
      <c r="J184" s="3">
        <v>1045.3699999999999</v>
      </c>
      <c r="K184" s="29">
        <f t="shared" ref="K184:K190" si="21">J184-H184</f>
        <v>1281.33</v>
      </c>
      <c r="L184" s="182">
        <f t="shared" ref="L184:L192" si="22">K184/H184</f>
        <v>-5.430284794032886</v>
      </c>
      <c r="M184" s="200"/>
    </row>
    <row r="185" spans="6:13" s="1" customFormat="1" ht="15" customHeight="1" x14ac:dyDescent="0.25">
      <c r="F185" s="180" t="s">
        <v>427</v>
      </c>
      <c r="G185" s="181">
        <v>146.51900000000001</v>
      </c>
      <c r="H185" s="24">
        <v>2105.61</v>
      </c>
      <c r="I185" s="183">
        <v>206.94399999999999</v>
      </c>
      <c r="J185" s="3">
        <v>2973.97</v>
      </c>
      <c r="K185" s="29">
        <f t="shared" si="21"/>
        <v>868.35999999999967</v>
      </c>
      <c r="L185" s="182">
        <f t="shared" si="22"/>
        <v>0.41240305659642557</v>
      </c>
      <c r="M185" s="200"/>
    </row>
    <row r="186" spans="6:13" s="1" customFormat="1" ht="15" customHeight="1" x14ac:dyDescent="0.25">
      <c r="F186" s="180" t="s">
        <v>370</v>
      </c>
      <c r="G186" s="181">
        <v>4.0199999999999996</v>
      </c>
      <c r="H186" s="24">
        <v>39.270000000000003</v>
      </c>
      <c r="I186" s="183">
        <v>62.8</v>
      </c>
      <c r="J186" s="3">
        <v>613.54999999999995</v>
      </c>
      <c r="K186" s="29">
        <f t="shared" si="21"/>
        <v>574.28</v>
      </c>
      <c r="L186" s="182">
        <f t="shared" si="22"/>
        <v>14.623885918003563</v>
      </c>
      <c r="M186" s="200"/>
    </row>
    <row r="187" spans="6:13" s="1" customFormat="1" ht="15" customHeight="1" x14ac:dyDescent="0.25">
      <c r="F187" s="180" t="s">
        <v>306</v>
      </c>
      <c r="G187" s="181">
        <v>-18.396000000000001</v>
      </c>
      <c r="H187" s="24">
        <v>-167.69</v>
      </c>
      <c r="I187" s="183">
        <v>30.998000000000001</v>
      </c>
      <c r="J187" s="3">
        <v>282.56</v>
      </c>
      <c r="K187" s="29">
        <f t="shared" si="21"/>
        <v>450.25</v>
      </c>
      <c r="L187" s="182">
        <f t="shared" si="22"/>
        <v>-2.6850140139543206</v>
      </c>
      <c r="M187" s="200"/>
    </row>
    <row r="188" spans="6:13" s="1" customFormat="1" ht="15" customHeight="1" x14ac:dyDescent="0.25">
      <c r="F188" s="180" t="s">
        <v>228</v>
      </c>
      <c r="G188" s="181">
        <v>212.66</v>
      </c>
      <c r="H188" s="184">
        <v>2353.5100000000002</v>
      </c>
      <c r="I188" s="183">
        <v>241.292</v>
      </c>
      <c r="J188" s="3">
        <v>2670.38</v>
      </c>
      <c r="K188" s="29">
        <f t="shared" si="21"/>
        <v>316.86999999999989</v>
      </c>
      <c r="L188" s="182">
        <f t="shared" si="22"/>
        <v>0.13463720145654781</v>
      </c>
      <c r="M188" s="200"/>
    </row>
    <row r="189" spans="6:13" s="1" customFormat="1" ht="15" customHeight="1" x14ac:dyDescent="0.25">
      <c r="F189" s="180" t="s">
        <v>309</v>
      </c>
      <c r="G189" s="185">
        <v>21.006</v>
      </c>
      <c r="H189" s="3">
        <v>313</v>
      </c>
      <c r="I189" s="181">
        <v>41.941000000000003</v>
      </c>
      <c r="J189" s="3">
        <v>624.95000000000005</v>
      </c>
      <c r="K189" s="29">
        <f t="shared" si="21"/>
        <v>311.95000000000005</v>
      </c>
      <c r="L189" s="182">
        <f t="shared" si="22"/>
        <v>0.99664536741214071</v>
      </c>
      <c r="M189" s="200"/>
    </row>
    <row r="190" spans="6:13" s="1" customFormat="1" ht="15" customHeight="1" x14ac:dyDescent="0.25">
      <c r="F190" s="180" t="s">
        <v>533</v>
      </c>
      <c r="G190" s="181">
        <v>17.302</v>
      </c>
      <c r="H190" s="24">
        <v>752.33</v>
      </c>
      <c r="I190" s="183">
        <v>23.6</v>
      </c>
      <c r="J190" s="3">
        <v>1026.19</v>
      </c>
      <c r="K190" s="29">
        <f t="shared" si="21"/>
        <v>273.86</v>
      </c>
      <c r="L190" s="182">
        <f t="shared" si="22"/>
        <v>0.36401579094280434</v>
      </c>
      <c r="M190" s="200"/>
    </row>
    <row r="191" spans="6:13" s="1" customFormat="1" ht="15" customHeight="1" x14ac:dyDescent="0.25">
      <c r="F191" s="180" t="s">
        <v>233</v>
      </c>
      <c r="G191" s="181">
        <v>153.69800000000001</v>
      </c>
      <c r="H191" s="24">
        <v>1106.6300000000001</v>
      </c>
      <c r="I191" s="183">
        <v>181.91399999999999</v>
      </c>
      <c r="J191" s="3">
        <v>1309.78</v>
      </c>
      <c r="K191" s="29">
        <f>J191-H191</f>
        <v>203.14999999999986</v>
      </c>
      <c r="L191" s="182">
        <f t="shared" si="22"/>
        <v>0.1835753594245591</v>
      </c>
      <c r="M191" s="200"/>
    </row>
    <row r="192" spans="6:13" s="1" customFormat="1" ht="15" customHeight="1" thickBot="1" x14ac:dyDescent="0.3">
      <c r="F192" s="186" t="s">
        <v>578</v>
      </c>
      <c r="G192" s="187">
        <v>328.262</v>
      </c>
      <c r="H192" s="188">
        <v>5405.75</v>
      </c>
      <c r="I192" s="189">
        <v>340</v>
      </c>
      <c r="J192" s="190">
        <v>5599.05</v>
      </c>
      <c r="K192" s="191">
        <f>J192-H192</f>
        <v>193.30000000000018</v>
      </c>
      <c r="L192" s="192">
        <f t="shared" si="22"/>
        <v>3.5758220413448678E-2</v>
      </c>
      <c r="M192" s="200"/>
    </row>
    <row r="193" spans="6:13" s="1" customFormat="1" ht="15" customHeight="1" thickBot="1" x14ac:dyDescent="0.3">
      <c r="F193" s="248" t="s">
        <v>246</v>
      </c>
      <c r="G193" s="249"/>
      <c r="H193" s="249"/>
      <c r="I193" s="249"/>
      <c r="J193" s="249"/>
      <c r="K193" s="249"/>
      <c r="L193" s="250"/>
      <c r="M193" s="200"/>
    </row>
    <row r="194" spans="6:13" s="1" customFormat="1" ht="15" customHeight="1" x14ac:dyDescent="0.25">
      <c r="F194" s="178" t="s">
        <v>223</v>
      </c>
      <c r="G194" s="19" t="s">
        <v>257</v>
      </c>
      <c r="H194" s="18"/>
      <c r="I194" s="18"/>
      <c r="K194" s="18"/>
      <c r="L194" s="179"/>
      <c r="M194" s="200"/>
    </row>
    <row r="195" spans="6:13" s="1" customFormat="1" ht="15" customHeight="1" x14ac:dyDescent="0.25">
      <c r="F195" s="180" t="s">
        <v>247</v>
      </c>
      <c r="G195" s="181">
        <v>516.59</v>
      </c>
      <c r="H195" s="3"/>
      <c r="I195" s="208"/>
      <c r="J195" s="195"/>
      <c r="K195" s="29"/>
      <c r="L195" s="182"/>
      <c r="M195" s="200"/>
    </row>
    <row r="196" spans="6:13" s="1" customFormat="1" ht="15" customHeight="1" x14ac:dyDescent="0.25">
      <c r="F196" s="180" t="s">
        <v>251</v>
      </c>
      <c r="G196" s="181">
        <v>409.01</v>
      </c>
      <c r="H196" s="24"/>
      <c r="I196" s="208"/>
      <c r="J196" s="195"/>
      <c r="K196" s="29"/>
      <c r="L196" s="182"/>
      <c r="M196" s="200"/>
    </row>
    <row r="197" spans="6:13" s="1" customFormat="1" ht="15" customHeight="1" x14ac:dyDescent="0.25">
      <c r="F197" s="180" t="s">
        <v>249</v>
      </c>
      <c r="G197" s="181">
        <v>231.73</v>
      </c>
      <c r="H197" s="24"/>
      <c r="I197" s="208"/>
      <c r="J197" s="195"/>
      <c r="K197" s="29"/>
      <c r="L197" s="182"/>
      <c r="M197" s="200"/>
    </row>
    <row r="198" spans="6:13" s="1" customFormat="1" ht="15" customHeight="1" x14ac:dyDescent="0.25">
      <c r="F198" s="180" t="s">
        <v>250</v>
      </c>
      <c r="G198" s="181">
        <v>200.74000000000004</v>
      </c>
      <c r="H198" s="24"/>
      <c r="I198" s="208"/>
      <c r="J198" s="195"/>
      <c r="K198" s="29"/>
      <c r="L198" s="182"/>
      <c r="M198" s="200"/>
    </row>
    <row r="199" spans="6:13" s="1" customFormat="1" ht="15" customHeight="1" x14ac:dyDescent="0.25">
      <c r="F199" s="180" t="s">
        <v>685</v>
      </c>
      <c r="G199" s="181">
        <v>125.54</v>
      </c>
      <c r="H199" s="24"/>
      <c r="I199" s="208"/>
      <c r="J199" s="195"/>
      <c r="K199" s="29"/>
      <c r="L199" s="182"/>
      <c r="M199" s="200"/>
    </row>
    <row r="200" spans="6:13" s="1" customFormat="1" ht="15" customHeight="1" x14ac:dyDescent="0.25">
      <c r="F200" s="180" t="s">
        <v>381</v>
      </c>
      <c r="G200" s="181">
        <v>106.55000000000001</v>
      </c>
      <c r="H200" s="184"/>
      <c r="I200" s="208"/>
      <c r="J200" s="195"/>
      <c r="K200" s="29"/>
      <c r="L200" s="182"/>
      <c r="M200" s="200"/>
    </row>
    <row r="201" spans="6:13" s="1" customFormat="1" ht="15" customHeight="1" x14ac:dyDescent="0.25">
      <c r="F201" s="180" t="s">
        <v>379</v>
      </c>
      <c r="G201" s="185">
        <v>105.53999999999999</v>
      </c>
      <c r="H201" s="3"/>
      <c r="I201" s="208"/>
      <c r="J201" s="195"/>
      <c r="K201" s="29"/>
      <c r="L201" s="182"/>
      <c r="M201" s="200"/>
    </row>
    <row r="202" spans="6:13" s="1" customFormat="1" ht="15" customHeight="1" x14ac:dyDescent="0.25">
      <c r="F202" s="180" t="s">
        <v>378</v>
      </c>
      <c r="G202" s="181">
        <v>100.35</v>
      </c>
      <c r="H202" s="24"/>
      <c r="I202" s="208"/>
      <c r="J202" s="195"/>
      <c r="K202" s="29"/>
      <c r="L202" s="182"/>
      <c r="M202" s="200"/>
    </row>
    <row r="203" spans="6:13" s="1" customFormat="1" ht="15" customHeight="1" x14ac:dyDescent="0.25">
      <c r="F203" s="180" t="s">
        <v>314</v>
      </c>
      <c r="G203" s="181">
        <v>91.799999999999983</v>
      </c>
      <c r="H203" s="24"/>
      <c r="I203" s="208"/>
      <c r="J203" s="195"/>
      <c r="K203" s="29"/>
      <c r="L203" s="182"/>
      <c r="M203" s="200"/>
    </row>
    <row r="204" spans="6:13" s="1" customFormat="1" ht="15" customHeight="1" thickBot="1" x14ac:dyDescent="0.3">
      <c r="F204" s="186" t="s">
        <v>377</v>
      </c>
      <c r="G204" s="187">
        <v>78.44</v>
      </c>
      <c r="H204" s="188"/>
      <c r="I204" s="209"/>
      <c r="J204" s="196"/>
      <c r="K204" s="191"/>
      <c r="L204" s="192"/>
      <c r="M204" s="200"/>
    </row>
    <row r="205" spans="6:13" s="1" customFormat="1" ht="15" customHeight="1" x14ac:dyDescent="0.25">
      <c r="F205" s="67"/>
      <c r="G205" s="181"/>
      <c r="H205" s="24"/>
      <c r="I205" s="183"/>
      <c r="J205" s="3"/>
      <c r="K205" s="29"/>
      <c r="L205" s="12"/>
      <c r="M205" s="200"/>
    </row>
    <row r="206" spans="6:13" s="1" customFormat="1" ht="15" customHeight="1" x14ac:dyDescent="0.25">
      <c r="F206" s="67"/>
      <c r="G206" s="181"/>
      <c r="H206" s="184"/>
      <c r="I206" s="183"/>
      <c r="J206" s="3"/>
      <c r="K206" s="29"/>
      <c r="L206" s="12"/>
      <c r="M206" s="200"/>
    </row>
    <row r="207" spans="6:13" s="1" customFormat="1" ht="15" customHeight="1" x14ac:dyDescent="0.25">
      <c r="F207" s="67"/>
      <c r="G207" s="185"/>
      <c r="H207" s="3"/>
      <c r="I207" s="181"/>
      <c r="J207" s="3"/>
      <c r="K207" s="29"/>
      <c r="L207" s="12"/>
      <c r="M207" s="200"/>
    </row>
    <row r="208" spans="6:13" s="1" customFormat="1" ht="15" customHeight="1" thickBot="1" x14ac:dyDescent="0.3">
      <c r="F208" s="67"/>
      <c r="G208" s="181"/>
      <c r="H208" s="24"/>
      <c r="I208" s="183"/>
      <c r="J208" s="3"/>
      <c r="K208" s="29"/>
      <c r="L208" s="12"/>
      <c r="M208" s="200"/>
    </row>
    <row r="209" spans="6:13" s="1" customFormat="1" ht="15" customHeight="1" thickBot="1" x14ac:dyDescent="0.3">
      <c r="F209" s="248" t="s">
        <v>222</v>
      </c>
      <c r="G209" s="249"/>
      <c r="H209" s="249"/>
      <c r="I209" s="249"/>
      <c r="J209" s="249"/>
      <c r="K209" s="249"/>
      <c r="L209" s="250"/>
      <c r="M209" s="200"/>
    </row>
    <row r="210" spans="6:13" s="1" customFormat="1" ht="15" customHeight="1" x14ac:dyDescent="0.25">
      <c r="F210" s="178" t="s">
        <v>223</v>
      </c>
      <c r="G210" s="18" t="s">
        <v>224</v>
      </c>
      <c r="H210" s="19" t="s">
        <v>225</v>
      </c>
      <c r="I210" s="18" t="s">
        <v>224</v>
      </c>
      <c r="J210" s="20" t="s">
        <v>225</v>
      </c>
      <c r="K210" s="18" t="s">
        <v>226</v>
      </c>
      <c r="L210" s="216" t="s">
        <v>227</v>
      </c>
      <c r="M210" s="200"/>
    </row>
    <row r="211" spans="6:13" s="1" customFormat="1" ht="15" customHeight="1" x14ac:dyDescent="0.25">
      <c r="F211" s="180" t="s">
        <v>296</v>
      </c>
      <c r="G211" s="181">
        <v>193.86500000000001</v>
      </c>
      <c r="H211" s="3">
        <v>833.62</v>
      </c>
      <c r="I211" s="181">
        <v>67.918999999999997</v>
      </c>
      <c r="J211" s="3">
        <v>292.05</v>
      </c>
      <c r="K211" s="29">
        <f>J211-H211</f>
        <v>-541.56999999999994</v>
      </c>
      <c r="L211" s="182">
        <f>K211/H211</f>
        <v>-0.6496605167822268</v>
      </c>
      <c r="M211" s="200"/>
    </row>
    <row r="212" spans="6:13" s="1" customFormat="1" ht="15" customHeight="1" x14ac:dyDescent="0.25">
      <c r="F212" s="180" t="s">
        <v>291</v>
      </c>
      <c r="G212" s="181">
        <v>245.24799999999999</v>
      </c>
      <c r="H212" s="24">
        <v>6499.07</v>
      </c>
      <c r="I212" s="183">
        <v>232.25</v>
      </c>
      <c r="J212" s="3">
        <v>6154.63</v>
      </c>
      <c r="K212" s="29">
        <f t="shared" ref="K212:K220" si="23">J212-H212</f>
        <v>-344.4399999999996</v>
      </c>
      <c r="L212" s="182">
        <f t="shared" ref="L212:L220" si="24">K212/H212</f>
        <v>-5.2998352071911767E-2</v>
      </c>
      <c r="M212" s="200"/>
    </row>
    <row r="213" spans="6:13" s="1" customFormat="1" ht="15" customHeight="1" x14ac:dyDescent="0.25">
      <c r="F213" s="180" t="s">
        <v>265</v>
      </c>
      <c r="G213" s="181">
        <v>245.821</v>
      </c>
      <c r="H213" s="24">
        <v>368.73</v>
      </c>
      <c r="I213" s="183">
        <v>54.563000000000002</v>
      </c>
      <c r="J213" s="3">
        <v>81.84</v>
      </c>
      <c r="K213" s="29">
        <f t="shared" si="23"/>
        <v>-286.89</v>
      </c>
      <c r="L213" s="182">
        <f t="shared" si="24"/>
        <v>-0.77804897892767055</v>
      </c>
      <c r="M213" s="200"/>
    </row>
    <row r="214" spans="6:13" s="1" customFormat="1" ht="15" customHeight="1" x14ac:dyDescent="0.25">
      <c r="F214" s="180" t="s">
        <v>688</v>
      </c>
      <c r="G214" s="181">
        <v>42.716999999999999</v>
      </c>
      <c r="H214" s="24">
        <v>256.3</v>
      </c>
      <c r="I214" s="183">
        <v>3.9820000000000002</v>
      </c>
      <c r="J214" s="3">
        <v>23.89</v>
      </c>
      <c r="K214" s="29">
        <f t="shared" si="23"/>
        <v>-232.41000000000003</v>
      </c>
      <c r="L214" s="182">
        <f t="shared" si="24"/>
        <v>-0.90678891923527127</v>
      </c>
      <c r="M214" s="200"/>
    </row>
    <row r="215" spans="6:13" s="1" customFormat="1" ht="15" customHeight="1" x14ac:dyDescent="0.25">
      <c r="F215" s="180" t="s">
        <v>689</v>
      </c>
      <c r="G215" s="181">
        <v>15.38</v>
      </c>
      <c r="H215" s="24">
        <v>223.01</v>
      </c>
      <c r="I215" s="183">
        <v>2.718</v>
      </c>
      <c r="J215" s="3">
        <v>39.409999999999997</v>
      </c>
      <c r="K215" s="29">
        <f t="shared" si="23"/>
        <v>-183.6</v>
      </c>
      <c r="L215" s="182">
        <f t="shared" si="24"/>
        <v>-0.82328146719878037</v>
      </c>
      <c r="M215" s="200"/>
    </row>
    <row r="216" spans="6:13" s="1" customFormat="1" ht="15" customHeight="1" x14ac:dyDescent="0.25">
      <c r="F216" s="180" t="s">
        <v>690</v>
      </c>
      <c r="G216" s="181">
        <v>49.396999999999998</v>
      </c>
      <c r="H216" s="184">
        <v>592.76</v>
      </c>
      <c r="I216" s="183">
        <v>35.234999999999999</v>
      </c>
      <c r="J216" s="3">
        <v>422.82</v>
      </c>
      <c r="K216" s="29">
        <f t="shared" si="23"/>
        <v>-169.94</v>
      </c>
      <c r="L216" s="182">
        <f t="shared" si="24"/>
        <v>-0.28669275929549903</v>
      </c>
      <c r="M216" s="200"/>
    </row>
    <row r="217" spans="6:13" s="1" customFormat="1" ht="15" customHeight="1" x14ac:dyDescent="0.25">
      <c r="F217" s="180" t="s">
        <v>691</v>
      </c>
      <c r="G217" s="185">
        <v>148.34200000000001</v>
      </c>
      <c r="H217" s="3">
        <v>534.03</v>
      </c>
      <c r="I217" s="181">
        <v>101.536</v>
      </c>
      <c r="J217" s="3">
        <v>365.53</v>
      </c>
      <c r="K217" s="29">
        <f t="shared" si="23"/>
        <v>-168.5</v>
      </c>
      <c r="L217" s="182">
        <f t="shared" si="24"/>
        <v>-0.31552534501807017</v>
      </c>
      <c r="M217" s="200"/>
    </row>
    <row r="218" spans="6:13" s="1" customFormat="1" ht="15" customHeight="1" x14ac:dyDescent="0.25">
      <c r="F218" s="180" t="s">
        <v>298</v>
      </c>
      <c r="G218" s="181">
        <v>83</v>
      </c>
      <c r="H218" s="24">
        <v>166</v>
      </c>
      <c r="I218" s="183">
        <v>6</v>
      </c>
      <c r="J218" s="3">
        <v>12</v>
      </c>
      <c r="K218" s="29">
        <f t="shared" si="23"/>
        <v>-154</v>
      </c>
      <c r="L218" s="182">
        <f t="shared" si="24"/>
        <v>-0.92771084337349397</v>
      </c>
      <c r="M218" s="200"/>
    </row>
    <row r="219" spans="6:13" s="1" customFormat="1" ht="15" customHeight="1" x14ac:dyDescent="0.25">
      <c r="F219" s="180" t="s">
        <v>259</v>
      </c>
      <c r="G219" s="181">
        <v>40.951999999999998</v>
      </c>
      <c r="H219" s="24">
        <v>290.76</v>
      </c>
      <c r="I219" s="183">
        <v>22.535</v>
      </c>
      <c r="J219" s="3">
        <v>160</v>
      </c>
      <c r="K219" s="29">
        <f t="shared" si="23"/>
        <v>-130.76</v>
      </c>
      <c r="L219" s="182">
        <f t="shared" si="24"/>
        <v>-0.44971798046498829</v>
      </c>
      <c r="M219" s="200"/>
    </row>
    <row r="220" spans="6:13" s="1" customFormat="1" ht="15" customHeight="1" thickBot="1" x14ac:dyDescent="0.3">
      <c r="F220" s="186" t="s">
        <v>300</v>
      </c>
      <c r="G220" s="187">
        <v>10.93</v>
      </c>
      <c r="H220" s="188">
        <v>148.34</v>
      </c>
      <c r="I220" s="189">
        <v>1.992</v>
      </c>
      <c r="J220" s="190">
        <v>27.03</v>
      </c>
      <c r="K220" s="29">
        <f t="shared" si="23"/>
        <v>-121.31</v>
      </c>
      <c r="L220" s="192">
        <f t="shared" si="24"/>
        <v>-0.81778347040582444</v>
      </c>
      <c r="M220" s="200"/>
    </row>
    <row r="221" spans="6:13" s="1" customFormat="1" ht="15" customHeight="1" thickBot="1" x14ac:dyDescent="0.3">
      <c r="F221" s="248" t="s">
        <v>237</v>
      </c>
      <c r="G221" s="249"/>
      <c r="H221" s="249"/>
      <c r="I221" s="249"/>
      <c r="J221" s="249"/>
      <c r="K221" s="249"/>
      <c r="L221" s="249"/>
      <c r="M221" s="200"/>
    </row>
    <row r="222" spans="6:13" s="1" customFormat="1" ht="15" customHeight="1" x14ac:dyDescent="0.25">
      <c r="F222" s="178" t="s">
        <v>223</v>
      </c>
      <c r="G222" s="18" t="s">
        <v>224</v>
      </c>
      <c r="H222" s="19" t="s">
        <v>225</v>
      </c>
      <c r="I222" s="18" t="s">
        <v>224</v>
      </c>
      <c r="J222" s="20" t="s">
        <v>225</v>
      </c>
      <c r="K222" s="18" t="s">
        <v>226</v>
      </c>
      <c r="L222" s="216" t="s">
        <v>227</v>
      </c>
      <c r="M222" s="200"/>
    </row>
    <row r="223" spans="6:13" s="1" customFormat="1" ht="15" customHeight="1" x14ac:dyDescent="0.25">
      <c r="F223" s="180" t="s">
        <v>268</v>
      </c>
      <c r="G223" s="181">
        <v>470.24299999999999</v>
      </c>
      <c r="H223" s="3">
        <v>2257.17</v>
      </c>
      <c r="I223" s="181">
        <v>547.596</v>
      </c>
      <c r="J223" s="3">
        <v>2628.46</v>
      </c>
      <c r="K223" s="29">
        <f>J223-H223</f>
        <v>371.28999999999996</v>
      </c>
      <c r="L223" s="182">
        <f>K223/H223</f>
        <v>0.16449359153276003</v>
      </c>
      <c r="M223" s="200"/>
    </row>
    <row r="224" spans="6:13" s="1" customFormat="1" ht="15" customHeight="1" x14ac:dyDescent="0.25">
      <c r="F224" s="180" t="s">
        <v>692</v>
      </c>
      <c r="G224" s="181">
        <v>-1.3480000000000001</v>
      </c>
      <c r="H224" s="24">
        <v>-124.48</v>
      </c>
      <c r="I224" s="183">
        <v>0</v>
      </c>
      <c r="J224" s="3">
        <v>0</v>
      </c>
      <c r="K224" s="29">
        <f t="shared" ref="K224:K232" si="25">J224-H224</f>
        <v>124.48</v>
      </c>
      <c r="L224" s="182">
        <f t="shared" ref="L224:L232" si="26">K224/H224</f>
        <v>-1</v>
      </c>
      <c r="M224" s="200"/>
    </row>
    <row r="225" spans="6:13" s="1" customFormat="1" ht="15" customHeight="1" x14ac:dyDescent="0.25">
      <c r="F225" s="180" t="s">
        <v>693</v>
      </c>
      <c r="G225" s="181">
        <v>1.1319999999999999</v>
      </c>
      <c r="H225" s="24">
        <v>15.44</v>
      </c>
      <c r="I225" s="183">
        <v>9.5519999999999996</v>
      </c>
      <c r="J225" s="3">
        <v>130.32</v>
      </c>
      <c r="K225" s="29">
        <f t="shared" si="25"/>
        <v>114.88</v>
      </c>
      <c r="L225" s="182">
        <f>K225/H225</f>
        <v>7.4404145077720205</v>
      </c>
      <c r="M225" s="200"/>
    </row>
    <row r="226" spans="6:13" s="1" customFormat="1" ht="15" customHeight="1" x14ac:dyDescent="0.25">
      <c r="F226" s="180" t="s">
        <v>445</v>
      </c>
      <c r="G226" s="181">
        <v>-8.3360000000000003</v>
      </c>
      <c r="H226" s="24">
        <v>-61.69</v>
      </c>
      <c r="I226" s="183">
        <v>5.7720000000000002</v>
      </c>
      <c r="J226" s="3">
        <v>42.71</v>
      </c>
      <c r="K226" s="29">
        <f t="shared" si="25"/>
        <v>104.4</v>
      </c>
      <c r="L226" s="182">
        <f t="shared" si="26"/>
        <v>-1.6923326308964177</v>
      </c>
      <c r="M226" s="200"/>
    </row>
    <row r="227" spans="6:13" s="1" customFormat="1" ht="15" customHeight="1" x14ac:dyDescent="0.25">
      <c r="F227" s="180" t="s">
        <v>485</v>
      </c>
      <c r="G227" s="181">
        <v>96</v>
      </c>
      <c r="H227" s="24">
        <v>288</v>
      </c>
      <c r="I227" s="183">
        <v>126</v>
      </c>
      <c r="J227" s="3">
        <v>378</v>
      </c>
      <c r="K227" s="29">
        <f t="shared" si="25"/>
        <v>90</v>
      </c>
      <c r="L227" s="182">
        <f t="shared" si="26"/>
        <v>0.3125</v>
      </c>
      <c r="M227" s="200"/>
    </row>
    <row r="228" spans="6:13" s="1" customFormat="1" ht="15" customHeight="1" x14ac:dyDescent="0.25">
      <c r="F228" s="180" t="s">
        <v>492</v>
      </c>
      <c r="G228" s="181">
        <v>58.49</v>
      </c>
      <c r="H228" s="184">
        <v>526.41</v>
      </c>
      <c r="I228" s="183">
        <v>66.89</v>
      </c>
      <c r="J228" s="3">
        <v>602.01</v>
      </c>
      <c r="K228" s="29">
        <f t="shared" si="25"/>
        <v>75.600000000000023</v>
      </c>
      <c r="L228" s="182">
        <f t="shared" si="26"/>
        <v>0.1436142930415456</v>
      </c>
      <c r="M228" s="200"/>
    </row>
    <row r="229" spans="6:13" s="1" customFormat="1" ht="15" customHeight="1" x14ac:dyDescent="0.25">
      <c r="F229" s="180" t="s">
        <v>299</v>
      </c>
      <c r="G229" s="185">
        <v>70</v>
      </c>
      <c r="H229" s="3">
        <v>525</v>
      </c>
      <c r="I229" s="181">
        <v>80</v>
      </c>
      <c r="J229" s="3">
        <v>600</v>
      </c>
      <c r="K229" s="29">
        <f t="shared" si="25"/>
        <v>75</v>
      </c>
      <c r="L229" s="182">
        <f t="shared" si="26"/>
        <v>0.14285714285714285</v>
      </c>
      <c r="M229" s="200"/>
    </row>
    <row r="230" spans="6:13" s="1" customFormat="1" ht="15" customHeight="1" x14ac:dyDescent="0.25">
      <c r="F230" s="180" t="s">
        <v>266</v>
      </c>
      <c r="G230" s="181">
        <v>18.114000000000001</v>
      </c>
      <c r="H230" s="24">
        <v>47.1</v>
      </c>
      <c r="I230" s="183">
        <v>42.473999999999997</v>
      </c>
      <c r="J230" s="3">
        <v>110.43</v>
      </c>
      <c r="K230" s="29">
        <f t="shared" si="25"/>
        <v>63.330000000000005</v>
      </c>
      <c r="L230" s="182">
        <f t="shared" si="26"/>
        <v>1.3445859872611465</v>
      </c>
      <c r="M230" s="200"/>
    </row>
    <row r="231" spans="6:13" s="1" customFormat="1" ht="15" customHeight="1" x14ac:dyDescent="0.25">
      <c r="F231" s="180" t="s">
        <v>509</v>
      </c>
      <c r="G231" s="181">
        <v>-1.3240000000000001</v>
      </c>
      <c r="H231" s="24">
        <v>-9</v>
      </c>
      <c r="I231" s="183">
        <v>7.194</v>
      </c>
      <c r="J231" s="3">
        <v>48.92</v>
      </c>
      <c r="K231" s="29">
        <f t="shared" si="25"/>
        <v>57.92</v>
      </c>
      <c r="L231" s="182">
        <f t="shared" si="26"/>
        <v>-6.4355555555555561</v>
      </c>
      <c r="M231" s="200"/>
    </row>
    <row r="232" spans="6:13" s="1" customFormat="1" ht="15" customHeight="1" thickBot="1" x14ac:dyDescent="0.3">
      <c r="F232" s="186" t="s">
        <v>490</v>
      </c>
      <c r="G232" s="187">
        <v>-5.125</v>
      </c>
      <c r="H232" s="188">
        <v>-32.799999999999997</v>
      </c>
      <c r="I232" s="189">
        <v>3.0659999999999998</v>
      </c>
      <c r="J232" s="190">
        <v>19.62</v>
      </c>
      <c r="K232" s="29">
        <f t="shared" si="25"/>
        <v>52.42</v>
      </c>
      <c r="L232" s="192">
        <f t="shared" si="26"/>
        <v>-1.5981707317073173</v>
      </c>
      <c r="M232" s="200"/>
    </row>
    <row r="233" spans="6:13" s="1" customFormat="1" ht="15" customHeight="1" thickBot="1" x14ac:dyDescent="0.3">
      <c r="F233" s="248" t="s">
        <v>246</v>
      </c>
      <c r="G233" s="249"/>
      <c r="H233" s="249"/>
      <c r="I233" s="249"/>
      <c r="J233" s="249"/>
      <c r="K233" s="249"/>
      <c r="L233" s="250"/>
      <c r="M233" s="200"/>
    </row>
    <row r="234" spans="6:13" s="1" customFormat="1" ht="15" customHeight="1" x14ac:dyDescent="0.25">
      <c r="F234" s="178" t="s">
        <v>223</v>
      </c>
      <c r="G234" s="19" t="s">
        <v>687</v>
      </c>
      <c r="H234" s="18" t="s">
        <v>225</v>
      </c>
      <c r="I234" s="18"/>
      <c r="K234" s="18"/>
      <c r="L234" s="179"/>
      <c r="M234" s="200"/>
    </row>
    <row r="235" spans="6:13" s="1" customFormat="1" ht="15" customHeight="1" x14ac:dyDescent="0.25">
      <c r="F235" s="180" t="s">
        <v>302</v>
      </c>
      <c r="G235" s="181">
        <v>104.32499999999999</v>
      </c>
      <c r="H235" s="3">
        <v>497.86</v>
      </c>
      <c r="I235" s="208"/>
      <c r="J235" s="195"/>
      <c r="K235" s="197"/>
      <c r="L235" s="182"/>
      <c r="M235" s="200"/>
    </row>
    <row r="236" spans="6:13" s="1" customFormat="1" ht="15" customHeight="1" x14ac:dyDescent="0.25">
      <c r="F236" s="180" t="s">
        <v>274</v>
      </c>
      <c r="G236" s="181">
        <v>43.223999999999997</v>
      </c>
      <c r="H236" s="24">
        <v>404.63</v>
      </c>
      <c r="I236" s="208"/>
      <c r="J236" s="195"/>
      <c r="K236" s="197"/>
      <c r="L236" s="182"/>
      <c r="M236" s="200"/>
    </row>
    <row r="237" spans="6:13" s="1" customFormat="1" ht="15" customHeight="1" x14ac:dyDescent="0.25">
      <c r="F237" s="180" t="s">
        <v>686</v>
      </c>
      <c r="G237" s="181">
        <v>28.900999999999996</v>
      </c>
      <c r="H237" s="24">
        <v>220.43</v>
      </c>
      <c r="I237" s="208"/>
      <c r="J237" s="195"/>
      <c r="K237" s="197"/>
      <c r="L237" s="182"/>
      <c r="M237" s="200"/>
    </row>
    <row r="238" spans="6:13" s="1" customFormat="1" ht="15" customHeight="1" x14ac:dyDescent="0.25">
      <c r="F238" s="180" t="s">
        <v>272</v>
      </c>
      <c r="G238" s="181">
        <v>17.978000000000002</v>
      </c>
      <c r="H238" s="24">
        <v>210.22</v>
      </c>
      <c r="I238" s="208"/>
      <c r="J238" s="195"/>
      <c r="K238" s="197"/>
      <c r="L238" s="182"/>
      <c r="M238" s="200"/>
    </row>
    <row r="239" spans="6:13" s="1" customFormat="1" ht="15" customHeight="1" x14ac:dyDescent="0.25">
      <c r="F239" s="180" t="s">
        <v>447</v>
      </c>
      <c r="G239" s="181">
        <v>57.516000000000005</v>
      </c>
      <c r="H239" s="24">
        <v>177.41</v>
      </c>
      <c r="I239" s="208"/>
      <c r="J239" s="195"/>
      <c r="K239" s="197"/>
      <c r="L239" s="182"/>
      <c r="M239" s="200"/>
    </row>
    <row r="240" spans="6:13" s="1" customFormat="1" ht="15" customHeight="1" x14ac:dyDescent="0.25">
      <c r="F240" s="180" t="s">
        <v>446</v>
      </c>
      <c r="G240" s="181">
        <v>35.454999999999998</v>
      </c>
      <c r="H240" s="184">
        <v>174.27</v>
      </c>
      <c r="I240" s="208"/>
      <c r="J240" s="195"/>
      <c r="K240" s="197"/>
      <c r="L240" s="182"/>
      <c r="M240" s="200"/>
    </row>
    <row r="241" spans="6:13" s="1" customFormat="1" ht="15" customHeight="1" x14ac:dyDescent="0.25">
      <c r="F241" s="180" t="s">
        <v>543</v>
      </c>
      <c r="G241" s="185">
        <v>23.551000000000002</v>
      </c>
      <c r="H241" s="3">
        <v>168.5</v>
      </c>
      <c r="I241" s="208"/>
      <c r="J241" s="195"/>
      <c r="K241" s="197"/>
      <c r="L241" s="182"/>
      <c r="M241" s="200"/>
    </row>
    <row r="242" spans="6:13" s="1" customFormat="1" ht="15" customHeight="1" x14ac:dyDescent="0.25">
      <c r="F242" s="180" t="s">
        <v>303</v>
      </c>
      <c r="G242" s="181">
        <v>31.900000000000002</v>
      </c>
      <c r="H242" s="24">
        <v>164.7</v>
      </c>
      <c r="I242" s="208"/>
      <c r="J242" s="195"/>
      <c r="K242" s="197"/>
      <c r="L242" s="182"/>
      <c r="M242" s="200"/>
    </row>
    <row r="243" spans="6:13" s="1" customFormat="1" ht="15" customHeight="1" x14ac:dyDescent="0.25">
      <c r="F243" s="180" t="s">
        <v>271</v>
      </c>
      <c r="G243" s="181">
        <v>22</v>
      </c>
      <c r="H243" s="24">
        <v>160.5</v>
      </c>
      <c r="I243" s="208"/>
      <c r="J243" s="195"/>
      <c r="K243" s="197"/>
      <c r="L243" s="182"/>
      <c r="M243" s="200"/>
    </row>
    <row r="244" spans="6:13" s="1" customFormat="1" ht="15" customHeight="1" thickBot="1" x14ac:dyDescent="0.3">
      <c r="F244" s="186" t="s">
        <v>275</v>
      </c>
      <c r="G244" s="187">
        <v>12.486000000000001</v>
      </c>
      <c r="H244" s="188">
        <v>144.11000000000001</v>
      </c>
      <c r="I244" s="209"/>
      <c r="J244" s="196"/>
      <c r="K244" s="198"/>
      <c r="L244" s="192"/>
      <c r="M244" s="200"/>
    </row>
    <row r="245" spans="6:13" s="1" customFormat="1" ht="15" customHeight="1" x14ac:dyDescent="0.25">
      <c r="G245" s="2"/>
      <c r="I245" s="2"/>
      <c r="M245" s="200"/>
    </row>
    <row r="246" spans="6:13" s="1" customFormat="1" ht="15" customHeight="1" x14ac:dyDescent="0.25">
      <c r="G246" s="2"/>
      <c r="I246" s="2"/>
      <c r="M246" s="200"/>
    </row>
    <row r="247" spans="6:13" s="1" customFormat="1" ht="15" customHeight="1" x14ac:dyDescent="0.25">
      <c r="G247" s="2"/>
      <c r="I247" s="2"/>
      <c r="M247" s="200"/>
    </row>
    <row r="248" spans="6:13" s="1" customFormat="1" ht="15" customHeight="1" x14ac:dyDescent="0.25">
      <c r="G248" s="2"/>
      <c r="I248" s="2"/>
      <c r="M248" s="200"/>
    </row>
    <row r="249" spans="6:13" s="1" customFormat="1" ht="15" customHeight="1" x14ac:dyDescent="0.25">
      <c r="G249" s="2"/>
      <c r="I249" s="2"/>
      <c r="M249" s="200"/>
    </row>
    <row r="250" spans="6:13" s="1" customFormat="1" ht="15" customHeight="1" x14ac:dyDescent="0.25">
      <c r="G250" s="2"/>
      <c r="I250" s="2"/>
      <c r="M250" s="200"/>
    </row>
    <row r="251" spans="6:13" s="1" customFormat="1" ht="15" customHeight="1" thickBot="1" x14ac:dyDescent="0.3">
      <c r="G251" s="2"/>
      <c r="I251" s="2"/>
      <c r="M251" s="200"/>
    </row>
    <row r="252" spans="6:13" s="1" customFormat="1" ht="15" customHeight="1" thickBot="1" x14ac:dyDescent="0.3">
      <c r="F252" s="248" t="s">
        <v>222</v>
      </c>
      <c r="G252" s="249"/>
      <c r="H252" s="249"/>
      <c r="I252" s="249"/>
      <c r="J252" s="249"/>
      <c r="K252" s="249"/>
      <c r="L252" s="249"/>
      <c r="M252" s="200"/>
    </row>
    <row r="253" spans="6:13" s="1" customFormat="1" ht="15" customHeight="1" x14ac:dyDescent="0.25">
      <c r="F253" s="178" t="s">
        <v>223</v>
      </c>
      <c r="G253" s="18" t="s">
        <v>224</v>
      </c>
      <c r="H253" s="19" t="s">
        <v>225</v>
      </c>
      <c r="I253" s="18" t="s">
        <v>224</v>
      </c>
      <c r="J253" s="20" t="s">
        <v>225</v>
      </c>
      <c r="K253" s="18" t="s">
        <v>226</v>
      </c>
      <c r="L253" s="216" t="s">
        <v>227</v>
      </c>
      <c r="M253" s="200"/>
    </row>
    <row r="254" spans="6:13" s="1" customFormat="1" ht="15" customHeight="1" x14ac:dyDescent="0.25">
      <c r="F254" s="180" t="s">
        <v>517</v>
      </c>
      <c r="G254" s="181">
        <v>112.946</v>
      </c>
      <c r="H254" s="3">
        <v>1912.4</v>
      </c>
      <c r="I254" s="181">
        <v>73.992000000000004</v>
      </c>
      <c r="J254" s="3">
        <v>1252.83</v>
      </c>
      <c r="K254" s="29">
        <f>J254-H254</f>
        <v>-659.57000000000016</v>
      </c>
      <c r="L254" s="182">
        <f>K254/H254</f>
        <v>-0.34489123614306638</v>
      </c>
      <c r="M254" s="200"/>
    </row>
    <row r="255" spans="6:13" s="1" customFormat="1" ht="15" customHeight="1" x14ac:dyDescent="0.25">
      <c r="F255" s="180" t="s">
        <v>289</v>
      </c>
      <c r="G255" s="181">
        <v>194.857</v>
      </c>
      <c r="H255" s="24">
        <v>7307.14</v>
      </c>
      <c r="I255" s="183">
        <v>179.864</v>
      </c>
      <c r="J255" s="3">
        <v>6744.9</v>
      </c>
      <c r="K255" s="29">
        <f t="shared" ref="K255:K263" si="27">J255-H255</f>
        <v>-562.24000000000069</v>
      </c>
      <c r="L255" s="182">
        <f t="shared" ref="L255:L263" si="28">K255/H255</f>
        <v>-7.6943920603683616E-2</v>
      </c>
      <c r="M255" s="200"/>
    </row>
    <row r="256" spans="6:13" s="1" customFormat="1" ht="15" customHeight="1" x14ac:dyDescent="0.25">
      <c r="F256" s="180" t="s">
        <v>392</v>
      </c>
      <c r="G256" s="181">
        <v>30.388000000000002</v>
      </c>
      <c r="H256" s="24">
        <v>808.31</v>
      </c>
      <c r="I256" s="183">
        <v>10.368</v>
      </c>
      <c r="J256" s="3">
        <v>275.79000000000002</v>
      </c>
      <c r="K256" s="29">
        <f t="shared" si="27"/>
        <v>-532.52</v>
      </c>
      <c r="L256" s="182">
        <f t="shared" si="28"/>
        <v>-0.65880664596503824</v>
      </c>
      <c r="M256" s="200"/>
    </row>
    <row r="257" spans="6:13" s="1" customFormat="1" ht="15" customHeight="1" x14ac:dyDescent="0.25">
      <c r="F257" s="180" t="s">
        <v>280</v>
      </c>
      <c r="G257" s="181">
        <v>19.584</v>
      </c>
      <c r="H257" s="24">
        <v>474.33</v>
      </c>
      <c r="I257" s="183">
        <v>0</v>
      </c>
      <c r="J257" s="3">
        <v>0</v>
      </c>
      <c r="K257" s="29">
        <f t="shared" si="27"/>
        <v>-474.33</v>
      </c>
      <c r="L257" s="182">
        <f t="shared" si="28"/>
        <v>-1</v>
      </c>
      <c r="M257" s="200"/>
    </row>
    <row r="258" spans="6:13" s="1" customFormat="1" ht="15" customHeight="1" x14ac:dyDescent="0.25">
      <c r="F258" s="180" t="s">
        <v>393</v>
      </c>
      <c r="G258" s="181">
        <v>7.7619999999999996</v>
      </c>
      <c r="H258" s="24">
        <v>368.7</v>
      </c>
      <c r="I258" s="183">
        <v>0</v>
      </c>
      <c r="J258" s="3">
        <v>0</v>
      </c>
      <c r="K258" s="29">
        <f t="shared" si="27"/>
        <v>-368.7</v>
      </c>
      <c r="L258" s="182">
        <f t="shared" si="28"/>
        <v>-1</v>
      </c>
      <c r="M258" s="200"/>
    </row>
    <row r="259" spans="6:13" s="1" customFormat="1" ht="15" customHeight="1" x14ac:dyDescent="0.25">
      <c r="F259" s="180" t="s">
        <v>399</v>
      </c>
      <c r="G259" s="181">
        <v>5.3419999999999996</v>
      </c>
      <c r="H259" s="184">
        <v>301.83999999999997</v>
      </c>
      <c r="I259" s="183">
        <v>0</v>
      </c>
      <c r="J259" s="3">
        <v>0</v>
      </c>
      <c r="K259" s="29">
        <f t="shared" si="27"/>
        <v>-301.83999999999997</v>
      </c>
      <c r="L259" s="182">
        <f t="shared" si="28"/>
        <v>-1</v>
      </c>
      <c r="M259" s="200"/>
    </row>
    <row r="260" spans="6:13" s="1" customFormat="1" ht="15" customHeight="1" x14ac:dyDescent="0.25">
      <c r="F260" s="180" t="s">
        <v>389</v>
      </c>
      <c r="G260" s="185">
        <v>34.832999999999998</v>
      </c>
      <c r="H260" s="3">
        <v>1494.33</v>
      </c>
      <c r="I260" s="181">
        <v>28</v>
      </c>
      <c r="J260" s="3">
        <v>1201.2</v>
      </c>
      <c r="K260" s="29">
        <f t="shared" si="27"/>
        <v>-293.12999999999988</v>
      </c>
      <c r="L260" s="182">
        <f t="shared" si="28"/>
        <v>-0.19616149043383985</v>
      </c>
      <c r="M260" s="200"/>
    </row>
    <row r="261" spans="6:13" s="1" customFormat="1" ht="15" customHeight="1" x14ac:dyDescent="0.25">
      <c r="F261" s="180" t="s">
        <v>287</v>
      </c>
      <c r="G261" s="181">
        <v>16.649999999999999</v>
      </c>
      <c r="H261" s="24">
        <v>402.93</v>
      </c>
      <c r="I261" s="183">
        <v>5.2220000000000004</v>
      </c>
      <c r="J261" s="3">
        <v>126.37</v>
      </c>
      <c r="K261" s="29">
        <f t="shared" si="27"/>
        <v>-276.56</v>
      </c>
      <c r="L261" s="182">
        <f t="shared" si="28"/>
        <v>-0.68637232273595905</v>
      </c>
      <c r="M261" s="200"/>
    </row>
    <row r="262" spans="6:13" s="1" customFormat="1" ht="15" customHeight="1" x14ac:dyDescent="0.25">
      <c r="F262" s="180" t="s">
        <v>396</v>
      </c>
      <c r="G262" s="181">
        <v>7.218</v>
      </c>
      <c r="H262" s="24">
        <v>443.91</v>
      </c>
      <c r="I262" s="183">
        <v>2.9060000000000001</v>
      </c>
      <c r="J262" s="3">
        <v>178.72</v>
      </c>
      <c r="K262" s="29">
        <f t="shared" si="27"/>
        <v>-265.19000000000005</v>
      </c>
      <c r="L262" s="182">
        <f t="shared" si="28"/>
        <v>-0.59739586853190974</v>
      </c>
      <c r="M262" s="200"/>
    </row>
    <row r="263" spans="6:13" s="1" customFormat="1" ht="15" customHeight="1" thickBot="1" x14ac:dyDescent="0.3">
      <c r="F263" s="186" t="s">
        <v>453</v>
      </c>
      <c r="G263" s="187">
        <v>19.308</v>
      </c>
      <c r="H263" s="188">
        <v>462.13</v>
      </c>
      <c r="I263" s="189">
        <v>10.272</v>
      </c>
      <c r="J263" s="190">
        <v>245.86</v>
      </c>
      <c r="K263" s="29">
        <f t="shared" si="27"/>
        <v>-216.26999999999998</v>
      </c>
      <c r="L263" s="192">
        <f t="shared" si="28"/>
        <v>-0.46798519896998675</v>
      </c>
      <c r="M263" s="200"/>
    </row>
    <row r="264" spans="6:13" s="1" customFormat="1" ht="15" customHeight="1" thickBot="1" x14ac:dyDescent="0.3">
      <c r="F264" s="248" t="s">
        <v>237</v>
      </c>
      <c r="G264" s="249"/>
      <c r="H264" s="249"/>
      <c r="I264" s="249"/>
      <c r="J264" s="249"/>
      <c r="K264" s="249"/>
      <c r="L264" s="249"/>
      <c r="M264" s="200"/>
    </row>
    <row r="265" spans="6:13" s="1" customFormat="1" ht="15" customHeight="1" x14ac:dyDescent="0.25">
      <c r="F265" s="178" t="s">
        <v>223</v>
      </c>
      <c r="G265" s="18" t="s">
        <v>224</v>
      </c>
      <c r="H265" s="19" t="s">
        <v>225</v>
      </c>
      <c r="I265" s="18" t="s">
        <v>224</v>
      </c>
      <c r="J265" s="20" t="s">
        <v>225</v>
      </c>
      <c r="K265" s="18" t="s">
        <v>226</v>
      </c>
      <c r="L265" s="216" t="s">
        <v>227</v>
      </c>
      <c r="M265" s="200"/>
    </row>
    <row r="266" spans="6:13" s="1" customFormat="1" ht="15" customHeight="1" x14ac:dyDescent="0.25">
      <c r="F266" s="180" t="s">
        <v>286</v>
      </c>
      <c r="G266" s="181">
        <v>-35.49</v>
      </c>
      <c r="H266" s="3">
        <v>-1117.94</v>
      </c>
      <c r="I266" s="181">
        <v>16.716000000000001</v>
      </c>
      <c r="J266" s="3">
        <v>526.54999999999995</v>
      </c>
      <c r="K266" s="29">
        <f>J266-H266</f>
        <v>1644.49</v>
      </c>
      <c r="L266" s="182">
        <f>K266/H266</f>
        <v>-1.4710002325706208</v>
      </c>
      <c r="M266" s="200"/>
    </row>
    <row r="267" spans="6:13" s="1" customFormat="1" ht="15" customHeight="1" x14ac:dyDescent="0.25">
      <c r="F267" s="180" t="s">
        <v>282</v>
      </c>
      <c r="G267" s="181">
        <v>24.19</v>
      </c>
      <c r="H267" s="24">
        <v>669.34</v>
      </c>
      <c r="I267" s="183">
        <v>37.792000000000002</v>
      </c>
      <c r="J267" s="3">
        <v>1045.71</v>
      </c>
      <c r="K267" s="29">
        <f t="shared" ref="K267:K274" si="29">J267-H267</f>
        <v>376.37</v>
      </c>
      <c r="L267" s="182">
        <f t="shared" ref="L267:L275" si="30">K267/H267</f>
        <v>0.56230017629306484</v>
      </c>
      <c r="M267" s="200"/>
    </row>
    <row r="268" spans="6:13" s="1" customFormat="1" ht="15" customHeight="1" x14ac:dyDescent="0.25">
      <c r="F268" s="180" t="s">
        <v>448</v>
      </c>
      <c r="G268" s="181">
        <v>83.066000000000003</v>
      </c>
      <c r="H268" s="24">
        <v>1511.1</v>
      </c>
      <c r="I268" s="183">
        <v>99.885999999999996</v>
      </c>
      <c r="J268" s="3">
        <v>1817.09</v>
      </c>
      <c r="K268" s="29">
        <f t="shared" si="29"/>
        <v>305.99</v>
      </c>
      <c r="L268" s="182">
        <f t="shared" si="30"/>
        <v>0.20249487128581831</v>
      </c>
      <c r="M268" s="200"/>
    </row>
    <row r="269" spans="6:13" s="1" customFormat="1" ht="15" customHeight="1" x14ac:dyDescent="0.25">
      <c r="F269" s="180" t="s">
        <v>391</v>
      </c>
      <c r="G269" s="181">
        <v>139.691</v>
      </c>
      <c r="H269" s="24">
        <v>1103.52</v>
      </c>
      <c r="I269" s="183">
        <v>173.374</v>
      </c>
      <c r="J269" s="3">
        <v>1369.6</v>
      </c>
      <c r="K269" s="29">
        <f t="shared" si="29"/>
        <v>266.07999999999993</v>
      </c>
      <c r="L269" s="182">
        <f t="shared" si="30"/>
        <v>0.24111932724372909</v>
      </c>
      <c r="M269" s="200"/>
    </row>
    <row r="270" spans="6:13" s="1" customFormat="1" ht="15" customHeight="1" x14ac:dyDescent="0.25">
      <c r="F270" s="180" t="s">
        <v>694</v>
      </c>
      <c r="G270" s="181">
        <v>-4.1029999999999998</v>
      </c>
      <c r="H270" s="24">
        <v>-152.18</v>
      </c>
      <c r="I270" s="183">
        <v>1.1140000000000001</v>
      </c>
      <c r="J270" s="3">
        <v>41.32</v>
      </c>
      <c r="K270" s="29">
        <f t="shared" si="29"/>
        <v>193.5</v>
      </c>
      <c r="L270" s="182">
        <f t="shared" si="30"/>
        <v>-1.2715205677487185</v>
      </c>
      <c r="M270" s="200"/>
    </row>
    <row r="271" spans="6:13" s="1" customFormat="1" ht="15" customHeight="1" x14ac:dyDescent="0.25">
      <c r="F271" s="180" t="s">
        <v>695</v>
      </c>
      <c r="G271" s="181">
        <v>-7.7670000000000003</v>
      </c>
      <c r="H271" s="184">
        <v>-81.17</v>
      </c>
      <c r="I271" s="183">
        <v>3.3380000000000001</v>
      </c>
      <c r="J271" s="3">
        <v>34.880000000000003</v>
      </c>
      <c r="K271" s="29">
        <f t="shared" si="29"/>
        <v>116.05000000000001</v>
      </c>
      <c r="L271" s="182">
        <f t="shared" si="30"/>
        <v>-1.429715412098066</v>
      </c>
      <c r="M271" s="200"/>
    </row>
    <row r="272" spans="6:13" s="1" customFormat="1" ht="15" customHeight="1" x14ac:dyDescent="0.25">
      <c r="F272" s="180" t="s">
        <v>696</v>
      </c>
      <c r="G272" s="185">
        <v>1.038</v>
      </c>
      <c r="H272" s="3">
        <v>17.59</v>
      </c>
      <c r="I272" s="181">
        <v>6.4820000000000002</v>
      </c>
      <c r="J272" s="3">
        <v>109.87</v>
      </c>
      <c r="K272" s="29">
        <f t="shared" si="29"/>
        <v>92.28</v>
      </c>
      <c r="L272" s="182">
        <f t="shared" si="30"/>
        <v>5.246162592382035</v>
      </c>
      <c r="M272" s="200"/>
    </row>
    <row r="273" spans="6:13" s="1" customFormat="1" ht="15" customHeight="1" x14ac:dyDescent="0.25">
      <c r="F273" s="180" t="s">
        <v>553</v>
      </c>
      <c r="G273" s="181">
        <v>6.0000000000000001E-3</v>
      </c>
      <c r="H273" s="24">
        <v>0.11</v>
      </c>
      <c r="I273" s="183">
        <v>3.9060000000000001</v>
      </c>
      <c r="J273" s="3">
        <v>74.209999999999994</v>
      </c>
      <c r="K273" s="29">
        <f t="shared" si="29"/>
        <v>74.099999999999994</v>
      </c>
      <c r="L273" s="182">
        <f t="shared" si="30"/>
        <v>673.63636363636363</v>
      </c>
      <c r="M273" s="200"/>
    </row>
    <row r="274" spans="6:13" s="1" customFormat="1" ht="15" customHeight="1" x14ac:dyDescent="0.25">
      <c r="F274" s="180" t="s">
        <v>697</v>
      </c>
      <c r="G274" s="181">
        <v>178.88399999999999</v>
      </c>
      <c r="H274" s="24">
        <v>1323.74</v>
      </c>
      <c r="I274" s="183">
        <v>188.66200000000001</v>
      </c>
      <c r="J274" s="3">
        <v>1396.1</v>
      </c>
      <c r="K274" s="29">
        <f t="shared" si="29"/>
        <v>72.3599999999999</v>
      </c>
      <c r="L274" s="182">
        <f t="shared" si="30"/>
        <v>5.4663302461208318E-2</v>
      </c>
      <c r="M274" s="200"/>
    </row>
    <row r="275" spans="6:13" s="1" customFormat="1" ht="15" customHeight="1" thickBot="1" x14ac:dyDescent="0.3">
      <c r="F275" s="186" t="s">
        <v>332</v>
      </c>
      <c r="G275" s="187">
        <v>7.0759999999999996</v>
      </c>
      <c r="H275" s="188">
        <v>129.55000000000001</v>
      </c>
      <c r="I275" s="189">
        <v>10.79</v>
      </c>
      <c r="J275" s="190">
        <v>197.55</v>
      </c>
      <c r="K275" s="29">
        <f>J275-H275</f>
        <v>68</v>
      </c>
      <c r="L275" s="192">
        <f t="shared" si="30"/>
        <v>0.52489386337321497</v>
      </c>
      <c r="M275" s="200"/>
    </row>
    <row r="276" spans="6:13" s="1" customFormat="1" ht="15" customHeight="1" thickBot="1" x14ac:dyDescent="0.3">
      <c r="F276" s="248" t="s">
        <v>246</v>
      </c>
      <c r="G276" s="249"/>
      <c r="H276" s="249"/>
      <c r="I276" s="249"/>
      <c r="J276" s="249"/>
      <c r="K276" s="249"/>
      <c r="L276" s="250"/>
      <c r="M276" s="200"/>
    </row>
    <row r="277" spans="6:13" s="1" customFormat="1" ht="15" customHeight="1" x14ac:dyDescent="0.25">
      <c r="F277" s="178" t="s">
        <v>223</v>
      </c>
      <c r="G277" s="19" t="s">
        <v>257</v>
      </c>
      <c r="H277" s="18"/>
      <c r="I277" s="18"/>
      <c r="K277" s="18"/>
      <c r="L277" s="179"/>
      <c r="M277" s="200"/>
    </row>
    <row r="278" spans="6:13" s="1" customFormat="1" ht="15" customHeight="1" x14ac:dyDescent="0.25">
      <c r="F278" s="180" t="s">
        <v>559</v>
      </c>
      <c r="G278" s="176">
        <v>203.79999999999998</v>
      </c>
      <c r="H278" s="3"/>
      <c r="I278" s="208"/>
      <c r="J278" s="195"/>
      <c r="K278" s="29"/>
      <c r="L278" s="182"/>
      <c r="M278" s="200"/>
    </row>
    <row r="279" spans="6:13" s="1" customFormat="1" ht="15" customHeight="1" x14ac:dyDescent="0.25">
      <c r="F279" s="180" t="s">
        <v>462</v>
      </c>
      <c r="G279" s="176">
        <v>146.25</v>
      </c>
      <c r="H279" s="24"/>
      <c r="I279" s="208"/>
      <c r="J279" s="195"/>
      <c r="K279" s="29"/>
      <c r="L279" s="182"/>
      <c r="M279" s="200"/>
    </row>
    <row r="280" spans="6:13" s="1" customFormat="1" ht="15" customHeight="1" x14ac:dyDescent="0.25">
      <c r="F280" s="180" t="s">
        <v>466</v>
      </c>
      <c r="G280" s="176">
        <v>123.23</v>
      </c>
      <c r="H280" s="24"/>
      <c r="I280" s="208"/>
      <c r="J280" s="195"/>
      <c r="K280" s="29"/>
      <c r="L280" s="182"/>
      <c r="M280" s="200"/>
    </row>
    <row r="281" spans="6:13" s="1" customFormat="1" ht="15" customHeight="1" x14ac:dyDescent="0.25">
      <c r="F281" s="180" t="s">
        <v>317</v>
      </c>
      <c r="G281" s="176">
        <v>94.72</v>
      </c>
      <c r="H281" s="24"/>
      <c r="I281" s="208"/>
      <c r="J281" s="195"/>
      <c r="K281" s="29"/>
      <c r="L281" s="182"/>
      <c r="M281" s="200"/>
    </row>
    <row r="282" spans="6:13" s="1" customFormat="1" ht="15" customHeight="1" x14ac:dyDescent="0.25">
      <c r="F282" s="180" t="s">
        <v>698</v>
      </c>
      <c r="G282" s="176">
        <v>63.39</v>
      </c>
      <c r="H282" s="24"/>
      <c r="I282" s="208"/>
      <c r="J282" s="195"/>
      <c r="K282" s="29"/>
      <c r="L282" s="182"/>
      <c r="M282" s="200"/>
    </row>
    <row r="283" spans="6:13" s="1" customFormat="1" ht="15" customHeight="1" x14ac:dyDescent="0.25">
      <c r="F283" s="180" t="s">
        <v>699</v>
      </c>
      <c r="G283" s="176">
        <v>60.23</v>
      </c>
      <c r="H283" s="184"/>
      <c r="I283" s="208"/>
      <c r="J283" s="195"/>
      <c r="K283" s="29"/>
      <c r="L283" s="182"/>
      <c r="M283" s="200"/>
    </row>
    <row r="284" spans="6:13" s="1" customFormat="1" ht="15" customHeight="1" x14ac:dyDescent="0.25">
      <c r="F284" s="180" t="s">
        <v>316</v>
      </c>
      <c r="G284" s="203">
        <v>54.81</v>
      </c>
      <c r="H284" s="3"/>
      <c r="I284" s="208"/>
      <c r="J284" s="195"/>
      <c r="K284" s="29"/>
      <c r="L284" s="182"/>
      <c r="M284" s="200"/>
    </row>
    <row r="285" spans="6:13" s="1" customFormat="1" ht="15" customHeight="1" x14ac:dyDescent="0.25">
      <c r="F285" s="180" t="s">
        <v>498</v>
      </c>
      <c r="G285" s="176">
        <v>51.75</v>
      </c>
      <c r="H285" s="24"/>
      <c r="I285" s="208"/>
      <c r="J285" s="195"/>
      <c r="K285" s="29"/>
      <c r="L285" s="182"/>
      <c r="M285" s="200"/>
    </row>
    <row r="286" spans="6:13" s="1" customFormat="1" ht="15" customHeight="1" x14ac:dyDescent="0.25">
      <c r="F286" s="180" t="s">
        <v>592</v>
      </c>
      <c r="G286" s="176">
        <v>49.29</v>
      </c>
      <c r="H286" s="24"/>
      <c r="I286" s="208"/>
      <c r="J286" s="195"/>
      <c r="K286" s="29"/>
      <c r="L286" s="182"/>
      <c r="M286" s="200"/>
    </row>
    <row r="287" spans="6:13" s="1" customFormat="1" ht="15" customHeight="1" thickBot="1" x14ac:dyDescent="0.3">
      <c r="F287" s="186" t="s">
        <v>315</v>
      </c>
      <c r="G287" s="207">
        <v>46.97</v>
      </c>
      <c r="H287" s="188"/>
      <c r="I287" s="209"/>
      <c r="J287" s="196"/>
      <c r="K287" s="191"/>
      <c r="L287" s="192"/>
      <c r="M287" s="200"/>
    </row>
    <row r="288" spans="6:13" s="1" customFormat="1" ht="15" customHeight="1" x14ac:dyDescent="0.25">
      <c r="F288" s="67"/>
      <c r="G288" s="181"/>
      <c r="H288" s="24"/>
      <c r="I288" s="183"/>
      <c r="J288" s="3"/>
      <c r="K288" s="29"/>
      <c r="L288" s="12"/>
      <c r="M288" s="200"/>
    </row>
    <row r="289" spans="6:13" s="1" customFormat="1" ht="15" customHeight="1" x14ac:dyDescent="0.25">
      <c r="F289" s="67"/>
      <c r="G289" s="181"/>
      <c r="H289" s="184"/>
      <c r="I289" s="183"/>
      <c r="J289" s="3"/>
      <c r="K289" s="29"/>
      <c r="L289" s="12"/>
      <c r="M289" s="200"/>
    </row>
    <row r="290" spans="6:13" s="1" customFormat="1" ht="15" customHeight="1" x14ac:dyDescent="0.25">
      <c r="F290" s="67"/>
      <c r="G290" s="185"/>
      <c r="H290" s="3"/>
      <c r="I290" s="181"/>
      <c r="J290" s="3"/>
      <c r="K290" s="29"/>
      <c r="L290" s="12"/>
      <c r="M290" s="200"/>
    </row>
    <row r="291" spans="6:13" s="1" customFormat="1" ht="15" customHeight="1" thickBot="1" x14ac:dyDescent="0.3">
      <c r="F291" s="67"/>
      <c r="G291" s="181"/>
      <c r="H291" s="24"/>
      <c r="I291" s="183"/>
      <c r="J291" s="3"/>
      <c r="K291" s="29"/>
      <c r="L291" s="12"/>
      <c r="M291" s="200"/>
    </row>
    <row r="292" spans="6:13" s="1" customFormat="1" ht="15" customHeight="1" thickBot="1" x14ac:dyDescent="0.3">
      <c r="F292" s="248" t="s">
        <v>222</v>
      </c>
      <c r="G292" s="249"/>
      <c r="H292" s="249"/>
      <c r="I292" s="249"/>
      <c r="J292" s="249"/>
      <c r="K292" s="249"/>
      <c r="L292" s="250"/>
      <c r="M292" s="200"/>
    </row>
    <row r="293" spans="6:13" s="1" customFormat="1" ht="15" customHeight="1" x14ac:dyDescent="0.25">
      <c r="F293" s="178" t="s">
        <v>223</v>
      </c>
      <c r="G293" s="18" t="s">
        <v>224</v>
      </c>
      <c r="H293" s="19" t="s">
        <v>225</v>
      </c>
      <c r="I293" s="18" t="s">
        <v>224</v>
      </c>
      <c r="J293" s="20" t="s">
        <v>225</v>
      </c>
      <c r="K293" s="18" t="s">
        <v>226</v>
      </c>
      <c r="L293" s="18" t="s">
        <v>227</v>
      </c>
      <c r="M293" s="200"/>
    </row>
    <row r="294" spans="6:13" s="1" customFormat="1" ht="15" customHeight="1" x14ac:dyDescent="0.25">
      <c r="F294" s="180" t="s">
        <v>336</v>
      </c>
      <c r="G294" s="181">
        <v>82.542000000000002</v>
      </c>
      <c r="H294" s="3">
        <v>2727.19</v>
      </c>
      <c r="I294" s="181">
        <v>0</v>
      </c>
      <c r="J294" s="3">
        <v>0</v>
      </c>
      <c r="K294" s="29">
        <f>J294-H294</f>
        <v>-2727.19</v>
      </c>
      <c r="L294" s="12">
        <f>K294/H294</f>
        <v>-1</v>
      </c>
      <c r="M294" s="200"/>
    </row>
    <row r="295" spans="6:13" s="1" customFormat="1" ht="15" customHeight="1" x14ac:dyDescent="0.25">
      <c r="F295" s="180" t="s">
        <v>341</v>
      </c>
      <c r="G295" s="181">
        <v>33.725999999999999</v>
      </c>
      <c r="H295" s="24">
        <v>1114.31</v>
      </c>
      <c r="I295" s="183">
        <v>18</v>
      </c>
      <c r="J295" s="3">
        <v>594.72</v>
      </c>
      <c r="K295" s="29">
        <f t="shared" ref="K295:K303" si="31">J295-H295</f>
        <v>-519.58999999999992</v>
      </c>
      <c r="L295" s="12">
        <f t="shared" ref="L295:L303" si="32">K295/H295</f>
        <v>-0.4662885552494368</v>
      </c>
      <c r="M295" s="200"/>
    </row>
    <row r="296" spans="6:13" s="1" customFormat="1" ht="15" customHeight="1" x14ac:dyDescent="0.25">
      <c r="F296" s="180" t="s">
        <v>335</v>
      </c>
      <c r="G296" s="181">
        <v>36</v>
      </c>
      <c r="H296" s="24">
        <v>149.94</v>
      </c>
      <c r="I296" s="183">
        <v>0</v>
      </c>
      <c r="J296" s="3">
        <v>0</v>
      </c>
      <c r="K296" s="29">
        <f t="shared" si="31"/>
        <v>-149.94</v>
      </c>
      <c r="L296" s="12">
        <f t="shared" si="32"/>
        <v>-1</v>
      </c>
      <c r="M296" s="200"/>
    </row>
    <row r="297" spans="6:13" s="1" customFormat="1" ht="15" customHeight="1" x14ac:dyDescent="0.25">
      <c r="F297" s="180" t="s">
        <v>352</v>
      </c>
      <c r="G297" s="181">
        <v>48</v>
      </c>
      <c r="H297" s="24">
        <v>140.74</v>
      </c>
      <c r="I297" s="183">
        <v>0</v>
      </c>
      <c r="J297" s="3">
        <v>0</v>
      </c>
      <c r="K297" s="29">
        <f t="shared" si="31"/>
        <v>-140.74</v>
      </c>
      <c r="L297" s="12">
        <f t="shared" si="32"/>
        <v>-1</v>
      </c>
      <c r="M297" s="200"/>
    </row>
    <row r="298" spans="6:13" s="1" customFormat="1" ht="15" customHeight="1" x14ac:dyDescent="0.25">
      <c r="F298" s="180" t="s">
        <v>564</v>
      </c>
      <c r="G298" s="181">
        <v>6.415</v>
      </c>
      <c r="H298" s="24">
        <v>123.97</v>
      </c>
      <c r="I298" s="183">
        <v>0</v>
      </c>
      <c r="J298" s="3">
        <v>0</v>
      </c>
      <c r="K298" s="29">
        <f t="shared" si="31"/>
        <v>-123.97</v>
      </c>
      <c r="L298" s="12">
        <f t="shared" si="32"/>
        <v>-1</v>
      </c>
      <c r="M298" s="200"/>
    </row>
    <row r="299" spans="6:13" s="1" customFormat="1" ht="15" customHeight="1" x14ac:dyDescent="0.25">
      <c r="F299" s="180" t="s">
        <v>700</v>
      </c>
      <c r="G299" s="181">
        <v>7</v>
      </c>
      <c r="H299" s="184">
        <v>99.91</v>
      </c>
      <c r="I299" s="183">
        <v>0</v>
      </c>
      <c r="J299" s="3">
        <v>0</v>
      </c>
      <c r="K299" s="29">
        <f t="shared" si="31"/>
        <v>-99.91</v>
      </c>
      <c r="L299" s="12">
        <f t="shared" si="32"/>
        <v>-1</v>
      </c>
      <c r="M299" s="200"/>
    </row>
    <row r="300" spans="6:13" s="1" customFormat="1" ht="15" customHeight="1" x14ac:dyDescent="0.25">
      <c r="F300" s="180" t="s">
        <v>701</v>
      </c>
      <c r="G300" s="185">
        <v>13.45</v>
      </c>
      <c r="H300" s="3">
        <v>83.9</v>
      </c>
      <c r="I300" s="181">
        <v>0</v>
      </c>
      <c r="J300" s="3">
        <v>0</v>
      </c>
      <c r="K300" s="29">
        <f t="shared" si="31"/>
        <v>-83.9</v>
      </c>
      <c r="L300" s="12">
        <f t="shared" si="32"/>
        <v>-1</v>
      </c>
      <c r="M300" s="200"/>
    </row>
    <row r="301" spans="6:13" s="1" customFormat="1" ht="15" customHeight="1" x14ac:dyDescent="0.25">
      <c r="F301" s="180" t="s">
        <v>565</v>
      </c>
      <c r="G301" s="181">
        <v>7.452</v>
      </c>
      <c r="H301" s="24">
        <v>78.040000000000006</v>
      </c>
      <c r="I301" s="183">
        <v>0</v>
      </c>
      <c r="J301" s="3">
        <v>0</v>
      </c>
      <c r="K301" s="29">
        <f t="shared" si="31"/>
        <v>-78.040000000000006</v>
      </c>
      <c r="L301" s="12">
        <f t="shared" si="32"/>
        <v>-1</v>
      </c>
      <c r="M301" s="200"/>
    </row>
    <row r="302" spans="6:13" s="1" customFormat="1" ht="15" customHeight="1" x14ac:dyDescent="0.25">
      <c r="F302" s="180" t="s">
        <v>475</v>
      </c>
      <c r="G302" s="181">
        <v>2.1539999999999999</v>
      </c>
      <c r="H302" s="24">
        <v>64.150000000000006</v>
      </c>
      <c r="I302" s="183">
        <v>0</v>
      </c>
      <c r="J302" s="3">
        <v>0</v>
      </c>
      <c r="K302" s="29">
        <f t="shared" si="31"/>
        <v>-64.150000000000006</v>
      </c>
      <c r="L302" s="12">
        <f t="shared" si="32"/>
        <v>-1</v>
      </c>
      <c r="M302" s="200"/>
    </row>
    <row r="303" spans="6:13" s="1" customFormat="1" ht="15" customHeight="1" thickBot="1" x14ac:dyDescent="0.3">
      <c r="F303" s="186" t="s">
        <v>702</v>
      </c>
      <c r="G303" s="187">
        <v>1.538</v>
      </c>
      <c r="H303" s="188">
        <v>57.39</v>
      </c>
      <c r="I303" s="189">
        <v>0</v>
      </c>
      <c r="J303" s="190">
        <v>0</v>
      </c>
      <c r="K303" s="29">
        <f t="shared" si="31"/>
        <v>-57.39</v>
      </c>
      <c r="L303" s="199">
        <f t="shared" si="32"/>
        <v>-1</v>
      </c>
      <c r="M303" s="200"/>
    </row>
    <row r="304" spans="6:13" s="1" customFormat="1" ht="15" customHeight="1" thickBot="1" x14ac:dyDescent="0.3">
      <c r="F304" s="248" t="s">
        <v>237</v>
      </c>
      <c r="G304" s="249"/>
      <c r="H304" s="249"/>
      <c r="I304" s="249"/>
      <c r="J304" s="249"/>
      <c r="K304" s="249"/>
      <c r="L304" s="249"/>
      <c r="M304" s="200"/>
    </row>
    <row r="305" spans="6:13" s="1" customFormat="1" ht="15" customHeight="1" x14ac:dyDescent="0.25">
      <c r="F305" s="178" t="s">
        <v>223</v>
      </c>
      <c r="G305" s="18" t="s">
        <v>224</v>
      </c>
      <c r="H305" s="19" t="s">
        <v>225</v>
      </c>
      <c r="I305" s="18" t="s">
        <v>224</v>
      </c>
      <c r="J305" s="20" t="s">
        <v>225</v>
      </c>
      <c r="K305" s="18" t="s">
        <v>226</v>
      </c>
      <c r="L305" s="18" t="s">
        <v>227</v>
      </c>
      <c r="M305" s="200"/>
    </row>
    <row r="306" spans="6:13" s="1" customFormat="1" ht="15" customHeight="1" x14ac:dyDescent="0.25">
      <c r="F306" s="180" t="s">
        <v>415</v>
      </c>
      <c r="G306" s="181">
        <v>-12.375999999999999</v>
      </c>
      <c r="H306" s="3">
        <v>-449.25</v>
      </c>
      <c r="I306" s="181">
        <v>0</v>
      </c>
      <c r="J306" s="3">
        <v>0</v>
      </c>
      <c r="K306" s="29">
        <f>J306-H306</f>
        <v>449.25</v>
      </c>
      <c r="L306" s="12">
        <f>K306/H306</f>
        <v>-1</v>
      </c>
      <c r="M306" s="200"/>
    </row>
    <row r="307" spans="6:13" s="1" customFormat="1" ht="15" customHeight="1" x14ac:dyDescent="0.25">
      <c r="F307" s="180" t="s">
        <v>414</v>
      </c>
      <c r="G307" s="181">
        <v>-6.98</v>
      </c>
      <c r="H307" s="24">
        <v>-236.34</v>
      </c>
      <c r="I307" s="183">
        <v>6</v>
      </c>
      <c r="J307" s="3">
        <v>203.16</v>
      </c>
      <c r="K307" s="29">
        <f t="shared" ref="K307:K315" si="33">J307-H307</f>
        <v>439.5</v>
      </c>
      <c r="L307" s="12">
        <f t="shared" ref="L307:L315" si="34">K307/H307</f>
        <v>-1.8596090378268595</v>
      </c>
      <c r="M307" s="200"/>
    </row>
    <row r="308" spans="6:13" s="1" customFormat="1" ht="15" customHeight="1" x14ac:dyDescent="0.25">
      <c r="F308" s="180" t="s">
        <v>528</v>
      </c>
      <c r="G308" s="181">
        <v>-6.7759999999999998</v>
      </c>
      <c r="H308" s="24">
        <v>-147.49</v>
      </c>
      <c r="I308" s="183">
        <v>1.99</v>
      </c>
      <c r="J308" s="3">
        <v>43.31</v>
      </c>
      <c r="K308" s="29">
        <f t="shared" si="33"/>
        <v>190.8</v>
      </c>
      <c r="L308" s="12">
        <f t="shared" si="34"/>
        <v>-1.2936470269170792</v>
      </c>
      <c r="M308" s="200"/>
    </row>
    <row r="309" spans="6:13" s="1" customFormat="1" ht="15" customHeight="1" x14ac:dyDescent="0.25">
      <c r="F309" s="180" t="s">
        <v>703</v>
      </c>
      <c r="G309" s="181">
        <v>-4.8339999999999996</v>
      </c>
      <c r="H309" s="24">
        <v>-104.22</v>
      </c>
      <c r="I309" s="183">
        <v>1.57</v>
      </c>
      <c r="J309" s="3">
        <v>33.85</v>
      </c>
      <c r="K309" s="29">
        <f t="shared" si="33"/>
        <v>138.07</v>
      </c>
      <c r="L309" s="12">
        <f t="shared" si="34"/>
        <v>-1.324793705622721</v>
      </c>
      <c r="M309" s="200"/>
    </row>
    <row r="310" spans="6:13" s="1" customFormat="1" ht="15" customHeight="1" x14ac:dyDescent="0.25">
      <c r="F310" s="180" t="s">
        <v>473</v>
      </c>
      <c r="G310" s="181">
        <v>-2.242</v>
      </c>
      <c r="H310" s="24">
        <v>-98.29</v>
      </c>
      <c r="I310" s="183">
        <v>0.88800000000000001</v>
      </c>
      <c r="J310" s="3">
        <v>38.93</v>
      </c>
      <c r="K310" s="29">
        <f t="shared" si="33"/>
        <v>137.22</v>
      </c>
      <c r="L310" s="12">
        <f t="shared" si="34"/>
        <v>-1.3960728456607996</v>
      </c>
      <c r="M310" s="200"/>
    </row>
    <row r="311" spans="6:13" s="1" customFormat="1" ht="15" customHeight="1" x14ac:dyDescent="0.25">
      <c r="F311" s="180" t="s">
        <v>344</v>
      </c>
      <c r="G311" s="181">
        <v>-4.3639999999999999</v>
      </c>
      <c r="H311" s="184">
        <v>-132.27000000000001</v>
      </c>
      <c r="I311" s="183">
        <v>0</v>
      </c>
      <c r="J311" s="3">
        <v>0</v>
      </c>
      <c r="K311" s="29">
        <f t="shared" si="33"/>
        <v>132.27000000000001</v>
      </c>
      <c r="L311" s="12">
        <f t="shared" si="34"/>
        <v>-1</v>
      </c>
      <c r="M311" s="200"/>
    </row>
    <row r="312" spans="6:13" s="1" customFormat="1" ht="15" customHeight="1" x14ac:dyDescent="0.25">
      <c r="F312" s="180" t="s">
        <v>354</v>
      </c>
      <c r="G312" s="185">
        <v>26</v>
      </c>
      <c r="H312" s="3">
        <v>77.3</v>
      </c>
      <c r="I312" s="181">
        <v>70</v>
      </c>
      <c r="J312" s="3">
        <v>208.12</v>
      </c>
      <c r="K312" s="29">
        <f t="shared" si="33"/>
        <v>130.82</v>
      </c>
      <c r="L312" s="12">
        <f t="shared" si="34"/>
        <v>1.6923673997412678</v>
      </c>
      <c r="M312" s="200"/>
    </row>
    <row r="313" spans="6:13" s="1" customFormat="1" ht="15" customHeight="1" x14ac:dyDescent="0.25">
      <c r="F313" s="180" t="s">
        <v>342</v>
      </c>
      <c r="G313" s="181">
        <v>20.55</v>
      </c>
      <c r="H313" s="24">
        <v>141.80000000000001</v>
      </c>
      <c r="I313" s="183">
        <v>36.299999999999997</v>
      </c>
      <c r="J313" s="3">
        <v>250.47</v>
      </c>
      <c r="K313" s="29">
        <f t="shared" si="33"/>
        <v>108.66999999999999</v>
      </c>
      <c r="L313" s="12">
        <f t="shared" si="34"/>
        <v>0.76636107193229885</v>
      </c>
      <c r="M313" s="200"/>
    </row>
    <row r="314" spans="6:13" s="1" customFormat="1" ht="15" customHeight="1" x14ac:dyDescent="0.25">
      <c r="F314" s="180" t="s">
        <v>704</v>
      </c>
      <c r="G314" s="181">
        <v>-4.2519999999999998</v>
      </c>
      <c r="H314" s="24">
        <v>-91.67</v>
      </c>
      <c r="I314" s="183">
        <v>0</v>
      </c>
      <c r="J314" s="3">
        <v>0</v>
      </c>
      <c r="K314" s="29">
        <f t="shared" si="33"/>
        <v>91.67</v>
      </c>
      <c r="L314" s="12">
        <f t="shared" si="34"/>
        <v>-1</v>
      </c>
      <c r="M314" s="200"/>
    </row>
    <row r="315" spans="6:13" s="1" customFormat="1" ht="15" customHeight="1" thickBot="1" x14ac:dyDescent="0.3">
      <c r="F315" s="186" t="s">
        <v>470</v>
      </c>
      <c r="G315" s="187">
        <v>-3.55</v>
      </c>
      <c r="H315" s="188">
        <v>-76.180000000000007</v>
      </c>
      <c r="I315" s="189">
        <v>0</v>
      </c>
      <c r="J315" s="190">
        <v>0</v>
      </c>
      <c r="K315" s="191">
        <f t="shared" si="33"/>
        <v>76.180000000000007</v>
      </c>
      <c r="L315" s="199">
        <f t="shared" si="34"/>
        <v>-1</v>
      </c>
      <c r="M315" s="200"/>
    </row>
    <row r="316" spans="6:13" s="1" customFormat="1" ht="15" customHeight="1" thickBot="1" x14ac:dyDescent="0.3">
      <c r="F316" s="248" t="s">
        <v>246</v>
      </c>
      <c r="G316" s="249"/>
      <c r="H316" s="249"/>
      <c r="I316" s="249"/>
      <c r="J316" s="249"/>
      <c r="K316" s="249"/>
      <c r="L316" s="250"/>
      <c r="M316" s="200"/>
    </row>
    <row r="317" spans="6:13" s="1" customFormat="1" ht="15" customHeight="1" x14ac:dyDescent="0.25">
      <c r="F317" s="178" t="s">
        <v>223</v>
      </c>
      <c r="G317" s="18" t="s">
        <v>224</v>
      </c>
      <c r="H317" s="19"/>
      <c r="I317" s="18"/>
      <c r="J317" s="18"/>
      <c r="K317" s="18"/>
      <c r="L317" s="179"/>
      <c r="M317" s="200"/>
    </row>
    <row r="318" spans="6:13" s="1" customFormat="1" ht="15" customHeight="1" x14ac:dyDescent="0.25">
      <c r="F318" s="180" t="s">
        <v>559</v>
      </c>
      <c r="G318" s="181">
        <v>203.79999999999998</v>
      </c>
      <c r="H318" s="3"/>
      <c r="I318" s="176"/>
      <c r="J318" s="195"/>
      <c r="K318" s="197"/>
      <c r="L318" s="182"/>
      <c r="M318" s="200"/>
    </row>
    <row r="319" spans="6:13" s="1" customFormat="1" ht="15" customHeight="1" x14ac:dyDescent="0.25">
      <c r="F319" s="180" t="s">
        <v>462</v>
      </c>
      <c r="G319" s="181">
        <v>146.25</v>
      </c>
      <c r="H319" s="24"/>
      <c r="I319" s="193"/>
      <c r="J319" s="195"/>
      <c r="K319" s="197"/>
      <c r="L319" s="182"/>
      <c r="M319" s="200"/>
    </row>
    <row r="320" spans="6:13" s="1" customFormat="1" ht="15" customHeight="1" x14ac:dyDescent="0.25">
      <c r="F320" s="180" t="s">
        <v>466</v>
      </c>
      <c r="G320" s="181">
        <v>123.23</v>
      </c>
      <c r="H320" s="24"/>
      <c r="I320" s="193"/>
      <c r="J320" s="195"/>
      <c r="K320" s="197"/>
      <c r="L320" s="182"/>
      <c r="M320" s="200"/>
    </row>
    <row r="321" spans="6:13" s="1" customFormat="1" ht="15" customHeight="1" x14ac:dyDescent="0.25">
      <c r="F321" s="180" t="s">
        <v>317</v>
      </c>
      <c r="G321" s="181">
        <v>94.72</v>
      </c>
      <c r="H321" s="24"/>
      <c r="I321" s="193"/>
      <c r="J321" s="195"/>
      <c r="K321" s="197"/>
      <c r="L321" s="182"/>
      <c r="M321" s="200"/>
    </row>
    <row r="322" spans="6:13" s="1" customFormat="1" ht="15" customHeight="1" x14ac:dyDescent="0.25">
      <c r="F322" s="180" t="s">
        <v>698</v>
      </c>
      <c r="G322" s="181">
        <v>63.39</v>
      </c>
      <c r="H322" s="24"/>
      <c r="I322" s="193"/>
      <c r="J322" s="195"/>
      <c r="K322" s="197"/>
      <c r="L322" s="182"/>
      <c r="M322" s="200"/>
    </row>
    <row r="323" spans="6:13" s="1" customFormat="1" ht="15" customHeight="1" x14ac:dyDescent="0.25">
      <c r="F323" s="180" t="s">
        <v>699</v>
      </c>
      <c r="G323" s="181">
        <v>60.23</v>
      </c>
      <c r="H323" s="184"/>
      <c r="I323" s="193"/>
      <c r="J323" s="195"/>
      <c r="K323" s="197"/>
      <c r="L323" s="182"/>
      <c r="M323" s="200"/>
    </row>
    <row r="324" spans="6:13" s="1" customFormat="1" ht="15" customHeight="1" x14ac:dyDescent="0.25">
      <c r="F324" s="180" t="s">
        <v>316</v>
      </c>
      <c r="G324" s="185">
        <v>54.81</v>
      </c>
      <c r="H324" s="3"/>
      <c r="I324" s="176"/>
      <c r="J324" s="195"/>
      <c r="K324" s="197"/>
      <c r="L324" s="182"/>
      <c r="M324" s="200"/>
    </row>
    <row r="325" spans="6:13" s="1" customFormat="1" ht="15" customHeight="1" x14ac:dyDescent="0.25">
      <c r="F325" s="180" t="s">
        <v>498</v>
      </c>
      <c r="G325" s="181">
        <v>51.75</v>
      </c>
      <c r="H325" s="24"/>
      <c r="I325" s="193"/>
      <c r="J325" s="195"/>
      <c r="K325" s="197"/>
      <c r="L325" s="182"/>
      <c r="M325" s="200"/>
    </row>
    <row r="326" spans="6:13" s="1" customFormat="1" ht="15" customHeight="1" x14ac:dyDescent="0.25">
      <c r="F326" s="180" t="s">
        <v>592</v>
      </c>
      <c r="G326" s="181">
        <v>49.29</v>
      </c>
      <c r="H326" s="24"/>
      <c r="I326" s="193"/>
      <c r="J326" s="195"/>
      <c r="K326" s="197"/>
      <c r="L326" s="182"/>
      <c r="M326" s="200"/>
    </row>
    <row r="327" spans="6:13" s="1" customFormat="1" ht="15" customHeight="1" thickBot="1" x14ac:dyDescent="0.3">
      <c r="F327" s="186" t="s">
        <v>315</v>
      </c>
      <c r="G327" s="187">
        <v>46.97</v>
      </c>
      <c r="H327" s="188"/>
      <c r="I327" s="194"/>
      <c r="J327" s="217"/>
      <c r="K327" s="198"/>
      <c r="L327" s="192"/>
      <c r="M327" s="200"/>
    </row>
    <row r="328" spans="6:13" s="1" customFormat="1" ht="15" customHeight="1" x14ac:dyDescent="0.25">
      <c r="G328" s="2"/>
      <c r="I328" s="2"/>
      <c r="M328" s="200"/>
    </row>
    <row r="329" spans="6:13" s="1" customFormat="1" ht="15" customHeight="1" x14ac:dyDescent="0.25">
      <c r="G329" s="2"/>
      <c r="I329" s="2"/>
      <c r="M329" s="200"/>
    </row>
    <row r="330" spans="6:13" s="1" customFormat="1" ht="15" customHeight="1" x14ac:dyDescent="0.25">
      <c r="G330" s="2"/>
      <c r="I330" s="2"/>
      <c r="M330" s="200"/>
    </row>
    <row r="331" spans="6:13" s="1" customFormat="1" ht="15" customHeight="1" x14ac:dyDescent="0.25">
      <c r="G331" s="2"/>
      <c r="I331" s="2"/>
      <c r="M331" s="200"/>
    </row>
    <row r="332" spans="6:13" s="1" customFormat="1" ht="15" customHeight="1" x14ac:dyDescent="0.25">
      <c r="G332" s="2"/>
      <c r="I332" s="2"/>
      <c r="M332" s="200"/>
    </row>
    <row r="333" spans="6:13" s="1" customFormat="1" ht="15" customHeight="1" thickBot="1" x14ac:dyDescent="0.3">
      <c r="G333" s="2"/>
      <c r="I333" s="2"/>
      <c r="M333" s="200"/>
    </row>
    <row r="334" spans="6:13" s="1" customFormat="1" ht="15" customHeight="1" thickBot="1" x14ac:dyDescent="0.3">
      <c r="F334" s="248" t="s">
        <v>222</v>
      </c>
      <c r="G334" s="249"/>
      <c r="H334" s="249"/>
      <c r="I334" s="249"/>
      <c r="J334" s="249"/>
      <c r="K334" s="249"/>
      <c r="L334" s="249"/>
      <c r="M334" s="200"/>
    </row>
    <row r="335" spans="6:13" s="1" customFormat="1" ht="15" customHeight="1" x14ac:dyDescent="0.25">
      <c r="F335" s="178" t="s">
        <v>223</v>
      </c>
      <c r="G335" s="18" t="s">
        <v>224</v>
      </c>
      <c r="H335" s="19" t="s">
        <v>225</v>
      </c>
      <c r="I335" s="18" t="s">
        <v>224</v>
      </c>
      <c r="J335" s="20" t="s">
        <v>225</v>
      </c>
      <c r="K335" s="18" t="s">
        <v>226</v>
      </c>
      <c r="L335" s="216" t="s">
        <v>227</v>
      </c>
      <c r="M335" s="200"/>
    </row>
    <row r="336" spans="6:13" s="1" customFormat="1" ht="15" customHeight="1" x14ac:dyDescent="0.25">
      <c r="F336" s="180" t="s">
        <v>238</v>
      </c>
      <c r="G336" s="181">
        <v>204.45</v>
      </c>
      <c r="H336" s="3">
        <v>5555.52</v>
      </c>
      <c r="I336" s="181">
        <v>138.96</v>
      </c>
      <c r="J336" s="3">
        <v>3775.96</v>
      </c>
      <c r="K336" s="29">
        <f>J336-H336</f>
        <v>-1779.5600000000004</v>
      </c>
      <c r="L336" s="182">
        <f>K336/H336</f>
        <v>-0.32032285006624045</v>
      </c>
      <c r="M336" s="200"/>
    </row>
    <row r="337" spans="6:13" s="1" customFormat="1" ht="15" customHeight="1" x14ac:dyDescent="0.25">
      <c r="F337" s="180" t="s">
        <v>366</v>
      </c>
      <c r="G337" s="181">
        <v>71.334000000000003</v>
      </c>
      <c r="H337" s="24">
        <v>2651.24</v>
      </c>
      <c r="I337" s="183">
        <v>37.201999999999998</v>
      </c>
      <c r="J337" s="3">
        <v>1382.67</v>
      </c>
      <c r="K337" s="29">
        <f t="shared" ref="K337:K345" si="35">J337-H337</f>
        <v>-1268.5699999999997</v>
      </c>
      <c r="L337" s="182">
        <f t="shared" ref="L337:L345" si="36">K337/H337</f>
        <v>-0.4784817670222235</v>
      </c>
      <c r="M337" s="200"/>
    </row>
    <row r="338" spans="6:13" s="1" customFormat="1" ht="15" customHeight="1" x14ac:dyDescent="0.25">
      <c r="F338" s="180" t="s">
        <v>426</v>
      </c>
      <c r="G338" s="181">
        <v>55.616</v>
      </c>
      <c r="H338" s="24">
        <v>1828.41</v>
      </c>
      <c r="I338" s="183">
        <v>20.826000000000001</v>
      </c>
      <c r="J338" s="3">
        <v>684.67</v>
      </c>
      <c r="K338" s="29">
        <f t="shared" si="35"/>
        <v>-1143.7400000000002</v>
      </c>
      <c r="L338" s="182">
        <f t="shared" si="36"/>
        <v>-0.62553803577972134</v>
      </c>
      <c r="M338" s="200"/>
    </row>
    <row r="339" spans="6:13" s="1" customFormat="1" ht="15" customHeight="1" x14ac:dyDescent="0.25">
      <c r="F339" s="180" t="s">
        <v>513</v>
      </c>
      <c r="G339" s="181">
        <v>64.978999999999999</v>
      </c>
      <c r="H339" s="24">
        <v>1846.83</v>
      </c>
      <c r="I339" s="183">
        <v>25.47</v>
      </c>
      <c r="J339" s="3">
        <v>723.91</v>
      </c>
      <c r="K339" s="29">
        <f t="shared" si="35"/>
        <v>-1122.92</v>
      </c>
      <c r="L339" s="182">
        <f t="shared" si="36"/>
        <v>-0.60802564394123992</v>
      </c>
      <c r="M339" s="200"/>
    </row>
    <row r="340" spans="6:13" s="1" customFormat="1" ht="15" customHeight="1" x14ac:dyDescent="0.25">
      <c r="F340" s="180" t="s">
        <v>242</v>
      </c>
      <c r="G340" s="181">
        <v>118.246</v>
      </c>
      <c r="H340" s="24">
        <v>1308.6300000000001</v>
      </c>
      <c r="I340" s="183">
        <v>22.86</v>
      </c>
      <c r="J340" s="3">
        <v>252.99</v>
      </c>
      <c r="K340" s="29">
        <f t="shared" si="35"/>
        <v>-1055.6400000000001</v>
      </c>
      <c r="L340" s="182">
        <f t="shared" si="36"/>
        <v>-0.8066756837303134</v>
      </c>
      <c r="M340" s="200"/>
    </row>
    <row r="341" spans="6:13" s="1" customFormat="1" ht="15" customHeight="1" x14ac:dyDescent="0.25">
      <c r="F341" s="180" t="s">
        <v>244</v>
      </c>
      <c r="G341" s="181">
        <v>159.95099999999999</v>
      </c>
      <c r="H341" s="184">
        <v>3022.63</v>
      </c>
      <c r="I341" s="183">
        <v>111.914</v>
      </c>
      <c r="J341" s="3">
        <v>2114.86</v>
      </c>
      <c r="K341" s="29">
        <f t="shared" si="35"/>
        <v>-907.77</v>
      </c>
      <c r="L341" s="182">
        <f t="shared" si="36"/>
        <v>-0.3003245517976067</v>
      </c>
      <c r="M341" s="200"/>
    </row>
    <row r="342" spans="6:13" s="1" customFormat="1" ht="15" customHeight="1" x14ac:dyDescent="0.25">
      <c r="F342" s="180" t="s">
        <v>305</v>
      </c>
      <c r="G342" s="185">
        <v>23.74</v>
      </c>
      <c r="H342" s="3">
        <v>686.09</v>
      </c>
      <c r="I342" s="181">
        <v>0</v>
      </c>
      <c r="J342" s="3">
        <v>0</v>
      </c>
      <c r="K342" s="29">
        <f t="shared" si="35"/>
        <v>-686.09</v>
      </c>
      <c r="L342" s="182">
        <f t="shared" si="36"/>
        <v>-1</v>
      </c>
      <c r="M342" s="200"/>
    </row>
    <row r="343" spans="6:13" s="1" customFormat="1" ht="15" customHeight="1" x14ac:dyDescent="0.25">
      <c r="F343" s="180" t="s">
        <v>236</v>
      </c>
      <c r="G343" s="181">
        <v>194.483</v>
      </c>
      <c r="H343" s="24">
        <v>5082.3500000000004</v>
      </c>
      <c r="I343" s="183">
        <v>169.88200000000001</v>
      </c>
      <c r="J343" s="3">
        <v>4439.46</v>
      </c>
      <c r="K343" s="29">
        <f t="shared" si="35"/>
        <v>-642.89000000000033</v>
      </c>
      <c r="L343" s="182">
        <f t="shared" si="36"/>
        <v>-0.12649463338809808</v>
      </c>
      <c r="M343" s="200"/>
    </row>
    <row r="344" spans="6:13" s="1" customFormat="1" ht="15" customHeight="1" x14ac:dyDescent="0.25">
      <c r="F344" s="180" t="s">
        <v>650</v>
      </c>
      <c r="G344" s="181">
        <v>19.181999999999999</v>
      </c>
      <c r="H344" s="24">
        <v>657.94</v>
      </c>
      <c r="I344" s="183">
        <v>5.0819999999999999</v>
      </c>
      <c r="J344" s="3">
        <v>174.31</v>
      </c>
      <c r="K344" s="29">
        <f t="shared" si="35"/>
        <v>-483.63000000000005</v>
      </c>
      <c r="L344" s="182">
        <f t="shared" si="36"/>
        <v>-0.7350670273885157</v>
      </c>
      <c r="M344" s="200"/>
    </row>
    <row r="345" spans="6:13" s="1" customFormat="1" ht="15" customHeight="1" thickBot="1" x14ac:dyDescent="0.3">
      <c r="F345" s="186" t="s">
        <v>243</v>
      </c>
      <c r="G345" s="187">
        <v>93.251999999999995</v>
      </c>
      <c r="H345" s="188">
        <v>3365.13</v>
      </c>
      <c r="I345" s="189">
        <v>80.457999999999998</v>
      </c>
      <c r="J345" s="190">
        <v>2903.44</v>
      </c>
      <c r="K345" s="191">
        <f t="shared" si="35"/>
        <v>-461.69000000000005</v>
      </c>
      <c r="L345" s="192">
        <f t="shared" si="36"/>
        <v>-0.13719826574307681</v>
      </c>
      <c r="M345" s="200"/>
    </row>
    <row r="346" spans="6:13" s="1" customFormat="1" ht="15" customHeight="1" thickBot="1" x14ac:dyDescent="0.3">
      <c r="F346" s="186"/>
      <c r="G346" s="187"/>
      <c r="H346" s="188"/>
      <c r="I346" s="189"/>
      <c r="J346" s="190"/>
      <c r="K346" s="191"/>
      <c r="L346" s="199"/>
      <c r="M346" s="200"/>
    </row>
    <row r="347" spans="6:13" s="1" customFormat="1" ht="15" customHeight="1" thickBot="1" x14ac:dyDescent="0.3">
      <c r="F347" s="248" t="s">
        <v>237</v>
      </c>
      <c r="G347" s="249"/>
      <c r="H347" s="249"/>
      <c r="I347" s="249"/>
      <c r="J347" s="249"/>
      <c r="K347" s="249"/>
      <c r="L347" s="249"/>
      <c r="M347" s="200"/>
    </row>
    <row r="348" spans="6:13" s="1" customFormat="1" ht="15" customHeight="1" x14ac:dyDescent="0.25">
      <c r="F348" s="178" t="s">
        <v>223</v>
      </c>
      <c r="G348" s="18" t="s">
        <v>224</v>
      </c>
      <c r="H348" s="19" t="s">
        <v>225</v>
      </c>
      <c r="I348" s="18" t="s">
        <v>224</v>
      </c>
      <c r="J348" s="20" t="s">
        <v>225</v>
      </c>
      <c r="K348" s="18" t="s">
        <v>226</v>
      </c>
      <c r="L348" s="216" t="s">
        <v>227</v>
      </c>
      <c r="M348" s="200"/>
    </row>
    <row r="349" spans="6:13" s="1" customFormat="1" ht="15" customHeight="1" x14ac:dyDescent="0.25">
      <c r="F349" s="180" t="s">
        <v>371</v>
      </c>
      <c r="G349" s="181">
        <v>-62.597000000000001</v>
      </c>
      <c r="H349" s="3">
        <v>-1363.14</v>
      </c>
      <c r="I349" s="181">
        <v>125.47499999999999</v>
      </c>
      <c r="J349" s="3">
        <v>2732.41</v>
      </c>
      <c r="K349" s="29">
        <f>J349-H349</f>
        <v>4095.55</v>
      </c>
      <c r="L349" s="182">
        <f>K349/H349</f>
        <v>-3.0044969702304973</v>
      </c>
      <c r="M349" s="200"/>
    </row>
    <row r="350" spans="6:13" s="1" customFormat="1" ht="15" customHeight="1" x14ac:dyDescent="0.25">
      <c r="F350" s="180" t="s">
        <v>241</v>
      </c>
      <c r="G350" s="181">
        <v>-80.396000000000001</v>
      </c>
      <c r="H350" s="24">
        <v>-2001.42</v>
      </c>
      <c r="I350" s="183">
        <v>36.261000000000003</v>
      </c>
      <c r="J350" s="3">
        <v>902.7</v>
      </c>
      <c r="K350" s="29">
        <f t="shared" ref="K350:K358" si="37">J350-H350</f>
        <v>2904.12</v>
      </c>
      <c r="L350" s="182">
        <f t="shared" ref="L350:L358" si="38">K350/H350</f>
        <v>-1.4510297688641063</v>
      </c>
      <c r="M350" s="200"/>
    </row>
    <row r="351" spans="6:13" s="1" customFormat="1" ht="15" customHeight="1" x14ac:dyDescent="0.25">
      <c r="F351" s="180" t="s">
        <v>312</v>
      </c>
      <c r="G351" s="181">
        <v>-25.266999999999999</v>
      </c>
      <c r="H351" s="24">
        <v>-818.65</v>
      </c>
      <c r="I351" s="183">
        <v>3.1</v>
      </c>
      <c r="J351" s="3">
        <v>100.44</v>
      </c>
      <c r="K351" s="29">
        <f t="shared" si="37"/>
        <v>919.08999999999992</v>
      </c>
      <c r="L351" s="182">
        <f t="shared" si="38"/>
        <v>-1.122689794173334</v>
      </c>
      <c r="M351" s="200"/>
    </row>
    <row r="352" spans="6:13" s="1" customFormat="1" ht="15" customHeight="1" x14ac:dyDescent="0.25">
      <c r="F352" s="180" t="s">
        <v>233</v>
      </c>
      <c r="G352" s="181">
        <v>132.30600000000001</v>
      </c>
      <c r="H352" s="24">
        <v>952.6</v>
      </c>
      <c r="I352" s="183">
        <v>196.738</v>
      </c>
      <c r="J352" s="3">
        <v>1416.51</v>
      </c>
      <c r="K352" s="29">
        <f t="shared" si="37"/>
        <v>463.90999999999997</v>
      </c>
      <c r="L352" s="182">
        <f t="shared" si="38"/>
        <v>0.48699349149695564</v>
      </c>
      <c r="M352" s="200"/>
    </row>
    <row r="353" spans="6:13" s="1" customFormat="1" ht="15" customHeight="1" x14ac:dyDescent="0.25">
      <c r="F353" s="180" t="s">
        <v>578</v>
      </c>
      <c r="G353" s="181">
        <v>260.36799999999999</v>
      </c>
      <c r="H353" s="24">
        <v>4287.6899999999996</v>
      </c>
      <c r="I353" s="183">
        <v>285.30399999999997</v>
      </c>
      <c r="J353" s="3">
        <v>4698.33</v>
      </c>
      <c r="K353" s="29">
        <f t="shared" si="37"/>
        <v>410.64000000000033</v>
      </c>
      <c r="L353" s="182">
        <f t="shared" si="38"/>
        <v>9.5771849177529247E-2</v>
      </c>
      <c r="M353" s="200"/>
    </row>
    <row r="354" spans="6:13" s="1" customFormat="1" ht="15" customHeight="1" x14ac:dyDescent="0.25">
      <c r="F354" s="180" t="s">
        <v>370</v>
      </c>
      <c r="G354" s="181">
        <v>2.8000000000000001E-2</v>
      </c>
      <c r="H354" s="184">
        <v>0.27</v>
      </c>
      <c r="I354" s="183">
        <v>38.9</v>
      </c>
      <c r="J354" s="3">
        <v>380.05</v>
      </c>
      <c r="K354" s="29">
        <f t="shared" si="37"/>
        <v>379.78000000000003</v>
      </c>
      <c r="L354" s="182">
        <f t="shared" si="38"/>
        <v>1406.5925925925926</v>
      </c>
      <c r="M354" s="200"/>
    </row>
    <row r="355" spans="6:13" s="1" customFormat="1" ht="15" customHeight="1" x14ac:dyDescent="0.25">
      <c r="F355" s="180" t="s">
        <v>232</v>
      </c>
      <c r="G355" s="185">
        <v>155.02600000000001</v>
      </c>
      <c r="H355" s="3">
        <v>2478.87</v>
      </c>
      <c r="I355" s="181">
        <v>172.59700000000001</v>
      </c>
      <c r="J355" s="3">
        <v>2759.83</v>
      </c>
      <c r="K355" s="29">
        <f t="shared" si="37"/>
        <v>280.96000000000004</v>
      </c>
      <c r="L355" s="182">
        <f t="shared" si="38"/>
        <v>0.11334196629916052</v>
      </c>
      <c r="M355" s="200"/>
    </row>
    <row r="356" spans="6:13" s="1" customFormat="1" ht="15" customHeight="1" x14ac:dyDescent="0.25">
      <c r="F356" s="180" t="s">
        <v>579</v>
      </c>
      <c r="G356" s="181">
        <v>150.05199999999999</v>
      </c>
      <c r="H356" s="24">
        <v>1087.8800000000001</v>
      </c>
      <c r="I356" s="183">
        <v>188.756</v>
      </c>
      <c r="J356" s="3">
        <v>1368.48</v>
      </c>
      <c r="K356" s="29">
        <f t="shared" si="37"/>
        <v>280.59999999999991</v>
      </c>
      <c r="L356" s="182">
        <f t="shared" si="38"/>
        <v>0.25793286024193834</v>
      </c>
      <c r="M356" s="200"/>
    </row>
    <row r="357" spans="6:13" s="1" customFormat="1" ht="15" customHeight="1" x14ac:dyDescent="0.25">
      <c r="F357" s="180" t="s">
        <v>705</v>
      </c>
      <c r="G357" s="181">
        <v>-11.657999999999999</v>
      </c>
      <c r="H357" s="24">
        <v>-206.75</v>
      </c>
      <c r="I357" s="183">
        <v>0</v>
      </c>
      <c r="J357" s="3">
        <v>0</v>
      </c>
      <c r="K357" s="29">
        <f t="shared" si="37"/>
        <v>206.75</v>
      </c>
      <c r="L357" s="182">
        <f t="shared" si="38"/>
        <v>-1</v>
      </c>
      <c r="M357" s="200"/>
    </row>
    <row r="358" spans="6:13" s="1" customFormat="1" ht="15" customHeight="1" thickBot="1" x14ac:dyDescent="0.3">
      <c r="F358" s="186" t="s">
        <v>706</v>
      </c>
      <c r="G358" s="187">
        <v>-7.8540000000000001</v>
      </c>
      <c r="H358" s="188">
        <v>-168.86</v>
      </c>
      <c r="I358" s="189">
        <v>0</v>
      </c>
      <c r="J358" s="190">
        <v>0</v>
      </c>
      <c r="K358" s="191">
        <f t="shared" si="37"/>
        <v>168.86</v>
      </c>
      <c r="L358" s="192">
        <f t="shared" si="38"/>
        <v>-1</v>
      </c>
      <c r="M358" s="200"/>
    </row>
    <row r="359" spans="6:13" s="1" customFormat="1" ht="15" customHeight="1" thickBot="1" x14ac:dyDescent="0.3">
      <c r="F359" s="186"/>
      <c r="G359" s="187"/>
      <c r="H359" s="188"/>
      <c r="I359" s="189"/>
      <c r="J359" s="190"/>
      <c r="K359" s="191"/>
      <c r="L359" s="192"/>
      <c r="M359" s="200"/>
    </row>
    <row r="360" spans="6:13" s="1" customFormat="1" ht="15" customHeight="1" thickBot="1" x14ac:dyDescent="0.3">
      <c r="F360" s="248" t="s">
        <v>246</v>
      </c>
      <c r="G360" s="249"/>
      <c r="H360" s="249"/>
      <c r="I360" s="249"/>
      <c r="J360" s="249"/>
      <c r="K360" s="249"/>
      <c r="L360" s="250"/>
      <c r="M360" s="200"/>
    </row>
    <row r="361" spans="6:13" s="1" customFormat="1" ht="15" customHeight="1" x14ac:dyDescent="0.25">
      <c r="F361" s="178" t="s">
        <v>223</v>
      </c>
      <c r="G361" s="19" t="s">
        <v>257</v>
      </c>
      <c r="H361" s="18"/>
      <c r="I361" s="18"/>
      <c r="K361" s="18"/>
      <c r="L361" s="179"/>
      <c r="M361" s="200"/>
    </row>
    <row r="362" spans="6:13" s="1" customFormat="1" ht="15" customHeight="1" x14ac:dyDescent="0.25">
      <c r="F362" s="180" t="s">
        <v>251</v>
      </c>
      <c r="G362" s="181">
        <v>409.01</v>
      </c>
      <c r="H362" s="3"/>
      <c r="I362" s="208"/>
      <c r="J362" s="195"/>
      <c r="K362" s="29"/>
      <c r="L362" s="182"/>
      <c r="M362" s="200"/>
    </row>
    <row r="363" spans="6:13" s="1" customFormat="1" ht="15" customHeight="1" x14ac:dyDescent="0.25">
      <c r="F363" s="180" t="s">
        <v>250</v>
      </c>
      <c r="G363" s="181">
        <v>200.74000000000004</v>
      </c>
      <c r="H363" s="24"/>
      <c r="I363" s="208"/>
      <c r="J363" s="195"/>
      <c r="K363" s="29"/>
      <c r="L363" s="182"/>
      <c r="M363" s="200"/>
    </row>
    <row r="364" spans="6:13" s="1" customFormat="1" ht="15" customHeight="1" x14ac:dyDescent="0.25">
      <c r="F364" s="180" t="s">
        <v>249</v>
      </c>
      <c r="G364" s="181">
        <v>182.07</v>
      </c>
      <c r="H364" s="24"/>
      <c r="I364" s="208"/>
      <c r="J364" s="195"/>
      <c r="K364" s="29"/>
      <c r="L364" s="182"/>
      <c r="M364" s="200"/>
    </row>
    <row r="365" spans="6:13" s="1" customFormat="1" ht="15" customHeight="1" x14ac:dyDescent="0.25">
      <c r="F365" s="180" t="s">
        <v>685</v>
      </c>
      <c r="G365" s="181">
        <v>125.54</v>
      </c>
      <c r="H365" s="24"/>
      <c r="I365" s="208"/>
      <c r="J365" s="195"/>
      <c r="K365" s="29"/>
      <c r="L365" s="182"/>
      <c r="M365" s="200"/>
    </row>
    <row r="366" spans="6:13" s="1" customFormat="1" ht="15" customHeight="1" x14ac:dyDescent="0.25">
      <c r="F366" s="180" t="s">
        <v>381</v>
      </c>
      <c r="G366" s="181">
        <v>106.55000000000001</v>
      </c>
      <c r="H366" s="24"/>
      <c r="I366" s="208"/>
      <c r="J366" s="195"/>
      <c r="K366" s="29"/>
      <c r="L366" s="182"/>
      <c r="M366" s="200"/>
    </row>
    <row r="367" spans="6:13" s="1" customFormat="1" ht="15" customHeight="1" x14ac:dyDescent="0.25">
      <c r="F367" s="180" t="s">
        <v>378</v>
      </c>
      <c r="G367" s="181">
        <v>100.35</v>
      </c>
      <c r="H367" s="184"/>
      <c r="I367" s="208"/>
      <c r="J367" s="195"/>
      <c r="K367" s="29"/>
      <c r="L367" s="182"/>
      <c r="M367" s="200"/>
    </row>
    <row r="368" spans="6:13" s="1" customFormat="1" ht="15" customHeight="1" x14ac:dyDescent="0.25">
      <c r="F368" s="180" t="s">
        <v>377</v>
      </c>
      <c r="G368" s="185">
        <v>78.44</v>
      </c>
      <c r="H368" s="3"/>
      <c r="I368" s="208"/>
      <c r="J368" s="195"/>
      <c r="K368" s="29"/>
      <c r="L368" s="182"/>
      <c r="M368" s="200"/>
    </row>
    <row r="369" spans="6:13" s="1" customFormat="1" ht="15" customHeight="1" x14ac:dyDescent="0.25">
      <c r="F369" s="180" t="s">
        <v>434</v>
      </c>
      <c r="G369" s="181">
        <v>74.67</v>
      </c>
      <c r="H369" s="24"/>
      <c r="I369" s="208"/>
      <c r="J369" s="195"/>
      <c r="K369" s="29"/>
      <c r="L369" s="182"/>
      <c r="M369" s="200"/>
    </row>
    <row r="370" spans="6:13" s="1" customFormat="1" ht="15" customHeight="1" x14ac:dyDescent="0.25">
      <c r="F370" s="180" t="s">
        <v>712</v>
      </c>
      <c r="G370" s="181">
        <v>70.23</v>
      </c>
      <c r="H370" s="24"/>
      <c r="I370" s="208"/>
      <c r="J370" s="195"/>
      <c r="K370" s="29"/>
      <c r="L370" s="182"/>
      <c r="M370" s="200"/>
    </row>
    <row r="371" spans="6:13" s="1" customFormat="1" ht="15" customHeight="1" thickBot="1" x14ac:dyDescent="0.3">
      <c r="F371" s="186" t="s">
        <v>430</v>
      </c>
      <c r="G371" s="187">
        <v>61.98</v>
      </c>
      <c r="H371" s="188"/>
      <c r="I371" s="209"/>
      <c r="J371" s="196"/>
      <c r="K371" s="191"/>
      <c r="L371" s="192"/>
      <c r="M371" s="200"/>
    </row>
    <row r="372" spans="6:13" s="1" customFormat="1" ht="15" customHeight="1" x14ac:dyDescent="0.25">
      <c r="F372" s="67"/>
      <c r="G372" s="181"/>
      <c r="H372" s="24"/>
      <c r="I372" s="183"/>
      <c r="J372" s="3"/>
      <c r="K372" s="29"/>
      <c r="L372" s="12"/>
      <c r="M372" s="200"/>
    </row>
    <row r="373" spans="6:13" s="1" customFormat="1" ht="15" customHeight="1" x14ac:dyDescent="0.25">
      <c r="F373" s="67"/>
      <c r="G373" s="181"/>
      <c r="H373" s="184"/>
      <c r="I373" s="183"/>
      <c r="J373" s="3"/>
      <c r="K373" s="29"/>
      <c r="L373" s="12"/>
      <c r="M373" s="200"/>
    </row>
    <row r="374" spans="6:13" s="1" customFormat="1" ht="15" customHeight="1" x14ac:dyDescent="0.25">
      <c r="F374" s="67"/>
      <c r="G374" s="185"/>
      <c r="H374" s="3"/>
      <c r="I374" s="181"/>
      <c r="J374" s="3"/>
      <c r="K374" s="29"/>
      <c r="L374" s="12"/>
      <c r="M374" s="200"/>
    </row>
    <row r="375" spans="6:13" s="1" customFormat="1" ht="15" customHeight="1" thickBot="1" x14ac:dyDescent="0.3">
      <c r="F375" s="67"/>
      <c r="G375" s="181"/>
      <c r="H375" s="24"/>
      <c r="I375" s="183"/>
      <c r="J375" s="3"/>
      <c r="K375" s="29"/>
      <c r="L375" s="12"/>
      <c r="M375" s="200"/>
    </row>
    <row r="376" spans="6:13" s="1" customFormat="1" ht="15" customHeight="1" thickBot="1" x14ac:dyDescent="0.3">
      <c r="F376" s="248" t="s">
        <v>222</v>
      </c>
      <c r="G376" s="249"/>
      <c r="H376" s="249"/>
      <c r="I376" s="249"/>
      <c r="J376" s="249"/>
      <c r="K376" s="249"/>
      <c r="L376" s="250"/>
      <c r="M376" s="200"/>
    </row>
    <row r="377" spans="6:13" s="1" customFormat="1" ht="15" customHeight="1" x14ac:dyDescent="0.25">
      <c r="F377" s="178" t="s">
        <v>223</v>
      </c>
      <c r="G377" s="18" t="s">
        <v>224</v>
      </c>
      <c r="H377" s="19" t="s">
        <v>225</v>
      </c>
      <c r="I377" s="18" t="s">
        <v>224</v>
      </c>
      <c r="J377" s="20" t="s">
        <v>225</v>
      </c>
      <c r="K377" s="18" t="s">
        <v>226</v>
      </c>
      <c r="L377" s="216" t="s">
        <v>227</v>
      </c>
      <c r="M377" s="200"/>
    </row>
    <row r="378" spans="6:13" s="1" customFormat="1" ht="15" customHeight="1" x14ac:dyDescent="0.25">
      <c r="F378" s="180" t="s">
        <v>707</v>
      </c>
      <c r="G378" s="181">
        <v>21</v>
      </c>
      <c r="H378" s="3">
        <v>286.5</v>
      </c>
      <c r="I378" s="181">
        <v>0</v>
      </c>
      <c r="J378" s="3">
        <v>0</v>
      </c>
      <c r="K378" s="29">
        <f>J378-H378</f>
        <v>-286.5</v>
      </c>
      <c r="L378" s="182">
        <f>K378/H378</f>
        <v>-1</v>
      </c>
      <c r="M378" s="200"/>
    </row>
    <row r="379" spans="6:13" s="1" customFormat="1" ht="15" customHeight="1" x14ac:dyDescent="0.25">
      <c r="F379" s="180" t="s">
        <v>265</v>
      </c>
      <c r="G379" s="181">
        <v>238.18799999999999</v>
      </c>
      <c r="H379" s="24">
        <v>333.46</v>
      </c>
      <c r="I379" s="183">
        <v>75.308999999999997</v>
      </c>
      <c r="J379" s="3">
        <v>105.43</v>
      </c>
      <c r="K379" s="29">
        <f t="shared" ref="K379:K387" si="39">J379-H379</f>
        <v>-228.02999999999997</v>
      </c>
      <c r="L379" s="182">
        <f t="shared" ref="L379:L387" si="40">K379/H379</f>
        <v>-0.68383014454507285</v>
      </c>
      <c r="M379" s="200"/>
    </row>
    <row r="380" spans="6:13" s="1" customFormat="1" ht="15" customHeight="1" x14ac:dyDescent="0.25">
      <c r="F380" s="180" t="s">
        <v>485</v>
      </c>
      <c r="G380" s="181">
        <v>112</v>
      </c>
      <c r="H380" s="24">
        <v>336</v>
      </c>
      <c r="I380" s="183">
        <v>36</v>
      </c>
      <c r="J380" s="3">
        <v>108</v>
      </c>
      <c r="K380" s="29">
        <f t="shared" si="39"/>
        <v>-228</v>
      </c>
      <c r="L380" s="182">
        <f t="shared" si="40"/>
        <v>-0.6785714285714286</v>
      </c>
      <c r="M380" s="200"/>
    </row>
    <row r="381" spans="6:13" s="1" customFormat="1" ht="15" customHeight="1" x14ac:dyDescent="0.25">
      <c r="F381" s="180" t="s">
        <v>258</v>
      </c>
      <c r="G381" s="181">
        <v>242.21</v>
      </c>
      <c r="H381" s="24">
        <v>666.08</v>
      </c>
      <c r="I381" s="183">
        <v>175.67099999999999</v>
      </c>
      <c r="J381" s="3">
        <v>483.1</v>
      </c>
      <c r="K381" s="29">
        <f t="shared" si="39"/>
        <v>-182.98000000000002</v>
      </c>
      <c r="L381" s="182">
        <f t="shared" si="40"/>
        <v>-0.27471174633677636</v>
      </c>
      <c r="M381" s="200"/>
    </row>
    <row r="382" spans="6:13" s="1" customFormat="1" ht="15" customHeight="1" x14ac:dyDescent="0.25">
      <c r="F382" s="180" t="s">
        <v>443</v>
      </c>
      <c r="G382" s="181">
        <v>29.591999999999999</v>
      </c>
      <c r="H382" s="24">
        <v>224.9</v>
      </c>
      <c r="I382" s="183">
        <v>8.1649999999999991</v>
      </c>
      <c r="J382" s="3">
        <v>62.05</v>
      </c>
      <c r="K382" s="29">
        <f t="shared" si="39"/>
        <v>-162.85000000000002</v>
      </c>
      <c r="L382" s="182">
        <f t="shared" si="40"/>
        <v>-0.72409959982214323</v>
      </c>
      <c r="M382" s="200"/>
    </row>
    <row r="383" spans="6:13" s="1" customFormat="1" ht="15" customHeight="1" x14ac:dyDescent="0.25">
      <c r="F383" s="180" t="s">
        <v>444</v>
      </c>
      <c r="G383" s="181">
        <v>20</v>
      </c>
      <c r="H383" s="184">
        <v>148</v>
      </c>
      <c r="I383" s="183">
        <v>1</v>
      </c>
      <c r="J383" s="3">
        <v>7.4</v>
      </c>
      <c r="K383" s="29">
        <f t="shared" si="39"/>
        <v>-140.6</v>
      </c>
      <c r="L383" s="182">
        <f t="shared" si="40"/>
        <v>-0.95</v>
      </c>
      <c r="M383" s="200"/>
    </row>
    <row r="384" spans="6:13" s="1" customFormat="1" ht="15" customHeight="1" x14ac:dyDescent="0.25">
      <c r="F384" s="180" t="s">
        <v>268</v>
      </c>
      <c r="G384" s="185">
        <v>170.47499999999999</v>
      </c>
      <c r="H384" s="3">
        <v>818.28</v>
      </c>
      <c r="I384" s="181">
        <v>141.37200000000001</v>
      </c>
      <c r="J384" s="3">
        <v>678.59</v>
      </c>
      <c r="K384" s="29">
        <f t="shared" si="39"/>
        <v>-139.68999999999994</v>
      </c>
      <c r="L384" s="182">
        <f t="shared" si="40"/>
        <v>-0.1707117368138045</v>
      </c>
      <c r="M384" s="200"/>
    </row>
    <row r="385" spans="6:13" s="1" customFormat="1" ht="15" customHeight="1" x14ac:dyDescent="0.25">
      <c r="F385" s="180" t="s">
        <v>708</v>
      </c>
      <c r="G385" s="181">
        <v>85.043000000000006</v>
      </c>
      <c r="H385" s="24">
        <v>246.62</v>
      </c>
      <c r="I385" s="183">
        <v>37</v>
      </c>
      <c r="J385" s="3">
        <v>107.3</v>
      </c>
      <c r="K385" s="29">
        <f t="shared" si="39"/>
        <v>-139.32</v>
      </c>
      <c r="L385" s="182">
        <f t="shared" si="40"/>
        <v>-0.56491768712999757</v>
      </c>
      <c r="M385" s="200"/>
    </row>
    <row r="386" spans="6:13" s="1" customFormat="1" ht="15" customHeight="1" x14ac:dyDescent="0.25">
      <c r="F386" s="180" t="s">
        <v>538</v>
      </c>
      <c r="G386" s="181">
        <v>36</v>
      </c>
      <c r="H386" s="24">
        <v>108</v>
      </c>
      <c r="I386" s="183">
        <v>0</v>
      </c>
      <c r="J386" s="3">
        <v>0</v>
      </c>
      <c r="K386" s="29">
        <f t="shared" si="39"/>
        <v>-108</v>
      </c>
      <c r="L386" s="182">
        <f t="shared" si="40"/>
        <v>-1</v>
      </c>
      <c r="M386" s="200"/>
    </row>
    <row r="387" spans="6:13" s="1" customFormat="1" ht="15" customHeight="1" thickBot="1" x14ac:dyDescent="0.3">
      <c r="F387" s="186" t="s">
        <v>506</v>
      </c>
      <c r="G387" s="187">
        <v>51.292000000000002</v>
      </c>
      <c r="H387" s="188">
        <v>128.22999999999999</v>
      </c>
      <c r="I387" s="189">
        <v>9.8740000000000006</v>
      </c>
      <c r="J387" s="190">
        <v>24.69</v>
      </c>
      <c r="K387" s="191">
        <f t="shared" si="39"/>
        <v>-103.53999999999999</v>
      </c>
      <c r="L387" s="192">
        <f t="shared" si="40"/>
        <v>-0.80745535366138965</v>
      </c>
      <c r="M387" s="200"/>
    </row>
    <row r="388" spans="6:13" s="1" customFormat="1" ht="15" customHeight="1" thickBot="1" x14ac:dyDescent="0.3">
      <c r="F388" s="248" t="s">
        <v>237</v>
      </c>
      <c r="G388" s="249"/>
      <c r="H388" s="249"/>
      <c r="I388" s="249"/>
      <c r="J388" s="249"/>
      <c r="K388" s="249"/>
      <c r="L388" s="249"/>
      <c r="M388" s="200"/>
    </row>
    <row r="389" spans="6:13" s="1" customFormat="1" ht="15" customHeight="1" x14ac:dyDescent="0.25">
      <c r="F389" s="178" t="s">
        <v>223</v>
      </c>
      <c r="G389" s="18" t="s">
        <v>224</v>
      </c>
      <c r="H389" s="19" t="s">
        <v>225</v>
      </c>
      <c r="I389" s="18" t="s">
        <v>224</v>
      </c>
      <c r="J389" s="20" t="s">
        <v>225</v>
      </c>
      <c r="K389" s="18" t="s">
        <v>226</v>
      </c>
      <c r="L389" s="216" t="s">
        <v>227</v>
      </c>
      <c r="M389" s="200"/>
    </row>
    <row r="390" spans="6:13" s="1" customFormat="1" ht="15" customHeight="1" x14ac:dyDescent="0.25">
      <c r="F390" s="180" t="s">
        <v>709</v>
      </c>
      <c r="G390" s="181">
        <v>-5.6539999999999999</v>
      </c>
      <c r="H390" s="3">
        <v>-79.16</v>
      </c>
      <c r="I390" s="181">
        <v>14.375999999999999</v>
      </c>
      <c r="J390" s="3">
        <v>201.26</v>
      </c>
      <c r="K390" s="29">
        <v>73.180999999999997</v>
      </c>
      <c r="L390" s="182">
        <f>IFERROR(K390/H390,0)</f>
        <v>-0.92446942900454776</v>
      </c>
      <c r="M390" s="200"/>
    </row>
    <row r="391" spans="6:13" s="1" customFormat="1" ht="15" customHeight="1" x14ac:dyDescent="0.25">
      <c r="F391" s="180" t="s">
        <v>291</v>
      </c>
      <c r="G391" s="181">
        <v>171.97800000000001</v>
      </c>
      <c r="H391" s="24">
        <v>4557.42</v>
      </c>
      <c r="I391" s="183">
        <v>179.45</v>
      </c>
      <c r="J391" s="3">
        <v>4755.43</v>
      </c>
      <c r="K391" s="29">
        <v>63</v>
      </c>
      <c r="L391" s="182">
        <f t="shared" ref="L391:L399" si="41">IFERROR(K391/H391,0)</f>
        <v>1.3823610727121923E-2</v>
      </c>
      <c r="M391" s="200"/>
    </row>
    <row r="392" spans="6:13" s="1" customFormat="1" ht="15" customHeight="1" x14ac:dyDescent="0.25">
      <c r="F392" s="180" t="s">
        <v>492</v>
      </c>
      <c r="G392" s="181">
        <v>-8.5540000000000003</v>
      </c>
      <c r="H392" s="24">
        <v>-76.989999999999995</v>
      </c>
      <c r="I392" s="183">
        <v>7.0549999999999997</v>
      </c>
      <c r="J392" s="3">
        <v>63.5</v>
      </c>
      <c r="K392" s="29">
        <v>11.56</v>
      </c>
      <c r="L392" s="182">
        <f t="shared" si="41"/>
        <v>-0.1501493700480582</v>
      </c>
      <c r="M392" s="200"/>
    </row>
    <row r="393" spans="6:13" s="1" customFormat="1" ht="15" customHeight="1" x14ac:dyDescent="0.25">
      <c r="F393" s="180" t="s">
        <v>295</v>
      </c>
      <c r="G393" s="181">
        <v>-18.390999999999998</v>
      </c>
      <c r="H393" s="24">
        <v>-105.75</v>
      </c>
      <c r="I393" s="183">
        <v>2.0129999999999999</v>
      </c>
      <c r="J393" s="3">
        <v>11.57</v>
      </c>
      <c r="K393" s="29">
        <v>79</v>
      </c>
      <c r="L393" s="182">
        <f t="shared" si="41"/>
        <v>-0.74704491725768318</v>
      </c>
      <c r="M393" s="200"/>
    </row>
    <row r="394" spans="6:13" s="1" customFormat="1" ht="15" customHeight="1" x14ac:dyDescent="0.25">
      <c r="F394" s="180" t="s">
        <v>487</v>
      </c>
      <c r="G394" s="181">
        <v>3.8809999999999998</v>
      </c>
      <c r="H394" s="24">
        <v>31.26</v>
      </c>
      <c r="I394" s="183">
        <v>17.609000000000002</v>
      </c>
      <c r="J394" s="3">
        <v>141.85</v>
      </c>
      <c r="K394" s="29">
        <v>15</v>
      </c>
      <c r="L394" s="182">
        <f t="shared" si="41"/>
        <v>0.47984644913627639</v>
      </c>
      <c r="M394" s="200"/>
    </row>
    <row r="395" spans="6:13" s="1" customFormat="1" ht="15" customHeight="1" x14ac:dyDescent="0.25">
      <c r="F395" s="180" t="s">
        <v>710</v>
      </c>
      <c r="G395" s="181">
        <v>-17</v>
      </c>
      <c r="H395" s="184">
        <v>-86.36</v>
      </c>
      <c r="I395" s="183">
        <v>3</v>
      </c>
      <c r="J395" s="3">
        <v>15.24</v>
      </c>
      <c r="K395" s="29">
        <v>12.426</v>
      </c>
      <c r="L395" s="182">
        <f t="shared" si="41"/>
        <v>-0.14388605836035201</v>
      </c>
      <c r="M395" s="200"/>
    </row>
    <row r="396" spans="6:13" s="1" customFormat="1" ht="15" customHeight="1" x14ac:dyDescent="0.25">
      <c r="F396" s="180" t="s">
        <v>509</v>
      </c>
      <c r="G396" s="185">
        <v>-0.69499999999999995</v>
      </c>
      <c r="H396" s="3">
        <v>-4.7300000000000004</v>
      </c>
      <c r="I396" s="181">
        <v>9.5679999999999996</v>
      </c>
      <c r="J396" s="3">
        <v>65.06</v>
      </c>
      <c r="K396" s="29">
        <v>30</v>
      </c>
      <c r="L396" s="182">
        <f t="shared" si="41"/>
        <v>-6.3424947145877368</v>
      </c>
      <c r="M396" s="200"/>
    </row>
    <row r="397" spans="6:13" s="1" customFormat="1" ht="15" customHeight="1" x14ac:dyDescent="0.25">
      <c r="F397" s="180" t="s">
        <v>711</v>
      </c>
      <c r="G397" s="181">
        <v>-5.1189999999999998</v>
      </c>
      <c r="H397" s="24">
        <v>-44.02</v>
      </c>
      <c r="I397" s="183">
        <v>1.1539999999999999</v>
      </c>
      <c r="J397" s="3">
        <v>9.92</v>
      </c>
      <c r="K397" s="29">
        <v>6.9020000000000001</v>
      </c>
      <c r="L397" s="182">
        <f t="shared" si="41"/>
        <v>-0.15679236710586097</v>
      </c>
      <c r="M397" s="200"/>
    </row>
    <row r="398" spans="6:13" s="1" customFormat="1" ht="15" customHeight="1" x14ac:dyDescent="0.25">
      <c r="F398" s="180" t="s">
        <v>664</v>
      </c>
      <c r="G398" s="181">
        <v>5</v>
      </c>
      <c r="H398" s="24">
        <v>57.5</v>
      </c>
      <c r="I398" s="183">
        <v>9</v>
      </c>
      <c r="J398" s="3">
        <v>103.5</v>
      </c>
      <c r="K398" s="29">
        <v>26</v>
      </c>
      <c r="L398" s="182">
        <f t="shared" si="41"/>
        <v>0.45217391304347826</v>
      </c>
      <c r="M398" s="200"/>
    </row>
    <row r="399" spans="6:13" s="1" customFormat="1" ht="15" customHeight="1" thickBot="1" x14ac:dyDescent="0.3">
      <c r="F399" s="186" t="s">
        <v>488</v>
      </c>
      <c r="G399" s="187">
        <v>42</v>
      </c>
      <c r="H399" s="188">
        <v>218.4</v>
      </c>
      <c r="I399" s="189">
        <v>49</v>
      </c>
      <c r="J399" s="190">
        <v>254.8</v>
      </c>
      <c r="K399" s="191">
        <v>4</v>
      </c>
      <c r="L399" s="182">
        <f t="shared" si="41"/>
        <v>1.8315018315018316E-2</v>
      </c>
      <c r="M399" s="200"/>
    </row>
    <row r="400" spans="6:13" s="1" customFormat="1" ht="15" customHeight="1" thickBot="1" x14ac:dyDescent="0.3">
      <c r="F400" s="248" t="s">
        <v>246</v>
      </c>
      <c r="G400" s="249"/>
      <c r="H400" s="249"/>
      <c r="I400" s="249"/>
      <c r="J400" s="249"/>
      <c r="K400" s="249"/>
      <c r="L400" s="250"/>
      <c r="M400" s="200"/>
    </row>
    <row r="401" spans="6:13" s="1" customFormat="1" ht="15" customHeight="1" x14ac:dyDescent="0.25">
      <c r="F401" s="178" t="s">
        <v>223</v>
      </c>
      <c r="G401" s="19" t="s">
        <v>713</v>
      </c>
      <c r="H401" s="18" t="s">
        <v>225</v>
      </c>
      <c r="I401" s="18"/>
      <c r="K401" s="18"/>
      <c r="L401" s="179"/>
      <c r="M401" s="200"/>
    </row>
    <row r="402" spans="6:13" s="1" customFormat="1" ht="15" customHeight="1" x14ac:dyDescent="0.25">
      <c r="F402" s="180" t="s">
        <v>302</v>
      </c>
      <c r="G402" s="181">
        <v>104.32499999999999</v>
      </c>
      <c r="H402" s="3">
        <v>497.86</v>
      </c>
      <c r="I402" s="208"/>
      <c r="J402" s="195"/>
      <c r="K402" s="197"/>
      <c r="L402" s="182"/>
      <c r="M402" s="200"/>
    </row>
    <row r="403" spans="6:13" s="1" customFormat="1" ht="15" customHeight="1" x14ac:dyDescent="0.25">
      <c r="F403" s="180" t="s">
        <v>274</v>
      </c>
      <c r="G403" s="181">
        <v>43.223999999999997</v>
      </c>
      <c r="H403" s="24">
        <v>404.63</v>
      </c>
      <c r="I403" s="208"/>
      <c r="J403" s="195"/>
      <c r="K403" s="197"/>
      <c r="L403" s="182"/>
      <c r="M403" s="200"/>
    </row>
    <row r="404" spans="6:13" s="1" customFormat="1" ht="15" customHeight="1" x14ac:dyDescent="0.25">
      <c r="F404" s="180" t="s">
        <v>686</v>
      </c>
      <c r="G404" s="181">
        <v>28.900999999999996</v>
      </c>
      <c r="H404" s="24">
        <v>220.43</v>
      </c>
      <c r="I404" s="208"/>
      <c r="J404" s="195"/>
      <c r="K404" s="197"/>
      <c r="L404" s="182"/>
      <c r="M404" s="200"/>
    </row>
    <row r="405" spans="6:13" s="1" customFormat="1" ht="15" customHeight="1" x14ac:dyDescent="0.25">
      <c r="F405" s="180" t="s">
        <v>272</v>
      </c>
      <c r="G405" s="181">
        <v>17.978000000000002</v>
      </c>
      <c r="H405" s="24">
        <v>210.22</v>
      </c>
      <c r="I405" s="208"/>
      <c r="J405" s="195"/>
      <c r="K405" s="197"/>
      <c r="L405" s="182"/>
      <c r="M405" s="200"/>
    </row>
    <row r="406" spans="6:13" s="1" customFormat="1" ht="15" customHeight="1" x14ac:dyDescent="0.25">
      <c r="F406" s="180" t="s">
        <v>447</v>
      </c>
      <c r="G406" s="181">
        <v>57.516000000000005</v>
      </c>
      <c r="H406" s="24">
        <v>177.41</v>
      </c>
      <c r="I406" s="208"/>
      <c r="J406" s="195"/>
      <c r="K406" s="197"/>
      <c r="L406" s="182"/>
      <c r="M406" s="200"/>
    </row>
    <row r="407" spans="6:13" s="1" customFormat="1" ht="15" customHeight="1" x14ac:dyDescent="0.25">
      <c r="F407" s="180" t="s">
        <v>446</v>
      </c>
      <c r="G407" s="181">
        <v>35.454999999999998</v>
      </c>
      <c r="H407" s="184">
        <v>174.27</v>
      </c>
      <c r="I407" s="208"/>
      <c r="J407" s="195"/>
      <c r="K407" s="197"/>
      <c r="L407" s="182"/>
      <c r="M407" s="200"/>
    </row>
    <row r="408" spans="6:13" s="1" customFormat="1" ht="15" customHeight="1" x14ac:dyDescent="0.25">
      <c r="F408" s="180" t="s">
        <v>543</v>
      </c>
      <c r="G408" s="185">
        <v>23.551000000000002</v>
      </c>
      <c r="H408" s="3">
        <v>168.5</v>
      </c>
      <c r="I408" s="208"/>
      <c r="J408" s="195"/>
      <c r="K408" s="197"/>
      <c r="L408" s="182"/>
      <c r="M408" s="200"/>
    </row>
    <row r="409" spans="6:13" s="1" customFormat="1" ht="15" customHeight="1" x14ac:dyDescent="0.25">
      <c r="F409" s="180" t="s">
        <v>303</v>
      </c>
      <c r="G409" s="181">
        <v>31.900000000000002</v>
      </c>
      <c r="H409" s="24">
        <v>164.7</v>
      </c>
      <c r="I409" s="208"/>
      <c r="J409" s="195"/>
      <c r="K409" s="197"/>
      <c r="L409" s="182"/>
      <c r="M409" s="200"/>
    </row>
    <row r="410" spans="6:13" s="1" customFormat="1" ht="15" customHeight="1" x14ac:dyDescent="0.25">
      <c r="F410" s="180" t="s">
        <v>271</v>
      </c>
      <c r="G410" s="181">
        <v>22</v>
      </c>
      <c r="H410" s="24">
        <v>160.5</v>
      </c>
      <c r="I410" s="208"/>
      <c r="J410" s="195"/>
      <c r="K410" s="197"/>
      <c r="L410" s="182"/>
      <c r="M410" s="200"/>
    </row>
    <row r="411" spans="6:13" s="1" customFormat="1" ht="15" customHeight="1" thickBot="1" x14ac:dyDescent="0.3">
      <c r="F411" s="186" t="s">
        <v>275</v>
      </c>
      <c r="G411" s="187">
        <v>12.486000000000001</v>
      </c>
      <c r="H411" s="188">
        <v>144.11000000000001</v>
      </c>
      <c r="I411" s="209"/>
      <c r="J411" s="196"/>
      <c r="K411" s="198"/>
      <c r="L411" s="192"/>
      <c r="M411" s="200"/>
    </row>
    <row r="412" spans="6:13" s="1" customFormat="1" ht="15" customHeight="1" x14ac:dyDescent="0.25">
      <c r="G412" s="2"/>
      <c r="I412" s="2"/>
      <c r="M412" s="200"/>
    </row>
    <row r="413" spans="6:13" s="1" customFormat="1" ht="15" customHeight="1" x14ac:dyDescent="0.25">
      <c r="G413" s="2"/>
      <c r="I413" s="2"/>
      <c r="M413" s="200"/>
    </row>
    <row r="414" spans="6:13" s="1" customFormat="1" ht="15" customHeight="1" x14ac:dyDescent="0.25">
      <c r="G414" s="2"/>
      <c r="I414" s="2"/>
      <c r="M414" s="200"/>
    </row>
    <row r="415" spans="6:13" s="1" customFormat="1" ht="15" customHeight="1" x14ac:dyDescent="0.25">
      <c r="G415" s="2"/>
      <c r="I415" s="2"/>
      <c r="M415" s="200"/>
    </row>
    <row r="416" spans="6:13" s="1" customFormat="1" ht="15" customHeight="1" x14ac:dyDescent="0.25">
      <c r="G416" s="2"/>
      <c r="I416" s="2"/>
      <c r="M416" s="200"/>
    </row>
    <row r="417" spans="6:13" s="1" customFormat="1" ht="15" customHeight="1" x14ac:dyDescent="0.25">
      <c r="G417" s="2"/>
      <c r="I417" s="2"/>
      <c r="M417" s="200"/>
    </row>
    <row r="418" spans="6:13" s="1" customFormat="1" ht="15" customHeight="1" thickBot="1" x14ac:dyDescent="0.3">
      <c r="G418" s="2"/>
      <c r="I418" s="2"/>
      <c r="M418" s="200"/>
    </row>
    <row r="419" spans="6:13" s="1" customFormat="1" ht="15" customHeight="1" thickBot="1" x14ac:dyDescent="0.3">
      <c r="F419" s="248" t="s">
        <v>222</v>
      </c>
      <c r="G419" s="249"/>
      <c r="H419" s="249"/>
      <c r="I419" s="249"/>
      <c r="J419" s="249"/>
      <c r="K419" s="249"/>
      <c r="L419" s="249"/>
      <c r="M419" s="200"/>
    </row>
    <row r="420" spans="6:13" s="1" customFormat="1" ht="15" customHeight="1" x14ac:dyDescent="0.25">
      <c r="F420" s="178" t="s">
        <v>223</v>
      </c>
      <c r="G420" s="18" t="s">
        <v>224</v>
      </c>
      <c r="H420" s="19" t="s">
        <v>225</v>
      </c>
      <c r="I420" s="18" t="s">
        <v>224</v>
      </c>
      <c r="J420" s="20" t="s">
        <v>225</v>
      </c>
      <c r="K420" s="18" t="s">
        <v>226</v>
      </c>
      <c r="L420" s="216" t="s">
        <v>227</v>
      </c>
      <c r="M420" s="200"/>
    </row>
    <row r="421" spans="6:13" s="1" customFormat="1" ht="15" customHeight="1" x14ac:dyDescent="0.25">
      <c r="F421" s="180" t="s">
        <v>334</v>
      </c>
      <c r="G421" s="181">
        <v>111.325</v>
      </c>
      <c r="H421" s="3">
        <v>4209.1899999999996</v>
      </c>
      <c r="I421" s="181">
        <v>72.045000000000002</v>
      </c>
      <c r="J421" s="3">
        <v>2724.01</v>
      </c>
      <c r="K421" s="29">
        <f>J421-H421</f>
        <v>-1485.1799999999994</v>
      </c>
      <c r="L421" s="182">
        <f>K421/H421</f>
        <v>-0.35284223330379466</v>
      </c>
      <c r="M421" s="200"/>
    </row>
    <row r="422" spans="6:13" s="1" customFormat="1" ht="15" customHeight="1" x14ac:dyDescent="0.25">
      <c r="F422" s="180" t="s">
        <v>289</v>
      </c>
      <c r="G422" s="181">
        <v>156.733</v>
      </c>
      <c r="H422" s="24">
        <v>5877.49</v>
      </c>
      <c r="I422" s="183">
        <v>128.25200000000001</v>
      </c>
      <c r="J422" s="3">
        <v>4809.45</v>
      </c>
      <c r="K422" s="29">
        <f t="shared" ref="K422:K430" si="42">J422-H422</f>
        <v>-1068.04</v>
      </c>
      <c r="L422" s="182">
        <f t="shared" ref="L422:L430" si="43">K422/H422</f>
        <v>-0.18171702546495189</v>
      </c>
      <c r="M422" s="200"/>
    </row>
    <row r="423" spans="6:13" s="1" customFormat="1" ht="15" customHeight="1" x14ac:dyDescent="0.25">
      <c r="F423" s="180" t="s">
        <v>400</v>
      </c>
      <c r="G423" s="181">
        <v>281.548</v>
      </c>
      <c r="H423" s="24">
        <v>2389.7800000000002</v>
      </c>
      <c r="I423" s="183">
        <v>228.035</v>
      </c>
      <c r="J423" s="3">
        <v>1935.56</v>
      </c>
      <c r="K423" s="29">
        <f t="shared" si="42"/>
        <v>-454.22000000000025</v>
      </c>
      <c r="L423" s="182">
        <f t="shared" si="43"/>
        <v>-0.19006770497702727</v>
      </c>
      <c r="M423" s="200"/>
    </row>
    <row r="424" spans="6:13" s="1" customFormat="1" ht="15" customHeight="1" x14ac:dyDescent="0.25">
      <c r="F424" s="180" t="s">
        <v>393</v>
      </c>
      <c r="G424" s="181">
        <v>13.984</v>
      </c>
      <c r="H424" s="24">
        <v>538.24</v>
      </c>
      <c r="I424" s="183">
        <v>3.2919999999999998</v>
      </c>
      <c r="J424" s="3">
        <v>126.71</v>
      </c>
      <c r="K424" s="29">
        <f t="shared" si="42"/>
        <v>-411.53000000000003</v>
      </c>
      <c r="L424" s="182">
        <f t="shared" si="43"/>
        <v>-0.76458457193816887</v>
      </c>
      <c r="M424" s="200"/>
    </row>
    <row r="425" spans="6:13" s="1" customFormat="1" ht="15" customHeight="1" x14ac:dyDescent="0.25">
      <c r="F425" s="180" t="s">
        <v>389</v>
      </c>
      <c r="G425" s="181">
        <v>16.196000000000002</v>
      </c>
      <c r="H425" s="24">
        <v>631.48</v>
      </c>
      <c r="I425" s="183">
        <v>5.7939999999999996</v>
      </c>
      <c r="J425" s="3">
        <v>225.91</v>
      </c>
      <c r="K425" s="29">
        <f t="shared" si="42"/>
        <v>-405.57000000000005</v>
      </c>
      <c r="L425" s="182">
        <f t="shared" si="43"/>
        <v>-0.64225311965541276</v>
      </c>
      <c r="M425" s="200"/>
    </row>
    <row r="426" spans="6:13" s="1" customFormat="1" ht="15" customHeight="1" x14ac:dyDescent="0.25">
      <c r="F426" s="180" t="s">
        <v>327</v>
      </c>
      <c r="G426" s="181">
        <v>38.456000000000003</v>
      </c>
      <c r="H426" s="184">
        <v>727.95</v>
      </c>
      <c r="I426" s="183">
        <v>25.786000000000001</v>
      </c>
      <c r="J426" s="3">
        <v>488.11</v>
      </c>
      <c r="K426" s="29">
        <f t="shared" si="42"/>
        <v>-239.84000000000003</v>
      </c>
      <c r="L426" s="182">
        <f t="shared" si="43"/>
        <v>-0.32947317810289173</v>
      </c>
      <c r="M426" s="200"/>
    </row>
    <row r="427" spans="6:13" s="1" customFormat="1" ht="15" customHeight="1" x14ac:dyDescent="0.25">
      <c r="F427" s="180" t="s">
        <v>452</v>
      </c>
      <c r="G427" s="185">
        <v>4.5119999999999996</v>
      </c>
      <c r="H427" s="3">
        <v>277.49</v>
      </c>
      <c r="I427" s="181">
        <v>0.68200000000000005</v>
      </c>
      <c r="J427" s="3">
        <v>41.94</v>
      </c>
      <c r="K427" s="29">
        <f t="shared" si="42"/>
        <v>-235.55</v>
      </c>
      <c r="L427" s="182">
        <f t="shared" si="43"/>
        <v>-0.84885941835741829</v>
      </c>
      <c r="M427" s="200"/>
    </row>
    <row r="428" spans="6:13" s="1" customFormat="1" ht="15" customHeight="1" x14ac:dyDescent="0.25">
      <c r="F428" s="180" t="s">
        <v>518</v>
      </c>
      <c r="G428" s="181">
        <v>30.963999999999999</v>
      </c>
      <c r="H428" s="24">
        <v>777.6</v>
      </c>
      <c r="I428" s="183">
        <v>22.033999999999999</v>
      </c>
      <c r="J428" s="3">
        <v>553.34</v>
      </c>
      <c r="K428" s="29">
        <f t="shared" si="42"/>
        <v>-224.26</v>
      </c>
      <c r="L428" s="182">
        <f t="shared" si="43"/>
        <v>-0.28840020576131686</v>
      </c>
      <c r="M428" s="200"/>
    </row>
    <row r="429" spans="6:13" s="1" customFormat="1" ht="15" customHeight="1" x14ac:dyDescent="0.25">
      <c r="F429" s="180" t="s">
        <v>391</v>
      </c>
      <c r="G429" s="181">
        <v>103.39700000000001</v>
      </c>
      <c r="H429" s="24">
        <v>806.64</v>
      </c>
      <c r="I429" s="183">
        <v>76.977999999999994</v>
      </c>
      <c r="J429" s="3">
        <v>600.54</v>
      </c>
      <c r="K429" s="29">
        <f t="shared" si="42"/>
        <v>-206.10000000000002</v>
      </c>
      <c r="L429" s="182">
        <f t="shared" si="43"/>
        <v>-0.25550431419220471</v>
      </c>
      <c r="M429" s="200"/>
    </row>
    <row r="430" spans="6:13" s="1" customFormat="1" ht="15" customHeight="1" thickBot="1" x14ac:dyDescent="0.3">
      <c r="F430" s="186" t="s">
        <v>281</v>
      </c>
      <c r="G430" s="187">
        <v>15.538</v>
      </c>
      <c r="H430" s="188">
        <v>325.20999999999998</v>
      </c>
      <c r="I430" s="189">
        <v>6.4020000000000001</v>
      </c>
      <c r="J430" s="190">
        <v>133.99</v>
      </c>
      <c r="K430" s="191">
        <f t="shared" si="42"/>
        <v>-191.21999999999997</v>
      </c>
      <c r="L430" s="192">
        <f t="shared" si="43"/>
        <v>-0.58798929922204113</v>
      </c>
      <c r="M430" s="200"/>
    </row>
    <row r="431" spans="6:13" s="1" customFormat="1" ht="15" customHeight="1" thickBot="1" x14ac:dyDescent="0.3">
      <c r="F431" s="248" t="s">
        <v>237</v>
      </c>
      <c r="G431" s="249"/>
      <c r="H431" s="249"/>
      <c r="I431" s="249"/>
      <c r="J431" s="249"/>
      <c r="K431" s="249"/>
      <c r="L431" s="249"/>
      <c r="M431" s="200"/>
    </row>
    <row r="432" spans="6:13" s="1" customFormat="1" ht="15" customHeight="1" x14ac:dyDescent="0.25">
      <c r="F432" s="178" t="s">
        <v>223</v>
      </c>
      <c r="G432" s="18" t="s">
        <v>224</v>
      </c>
      <c r="H432" s="19" t="s">
        <v>225</v>
      </c>
      <c r="I432" s="18" t="s">
        <v>224</v>
      </c>
      <c r="J432" s="20" t="s">
        <v>225</v>
      </c>
      <c r="K432" s="18" t="s">
        <v>226</v>
      </c>
      <c r="L432" s="216" t="s">
        <v>227</v>
      </c>
      <c r="M432" s="200"/>
    </row>
    <row r="433" spans="6:13" s="1" customFormat="1" ht="15" customHeight="1" x14ac:dyDescent="0.25">
      <c r="F433" s="180" t="s">
        <v>286</v>
      </c>
      <c r="G433" s="181">
        <v>0.65300000000000002</v>
      </c>
      <c r="H433" s="3">
        <v>22.86</v>
      </c>
      <c r="I433" s="181">
        <v>31.992000000000001</v>
      </c>
      <c r="J433" s="3">
        <v>1119.72</v>
      </c>
      <c r="K433" s="29">
        <f>J433-H433</f>
        <v>1096.8600000000001</v>
      </c>
      <c r="L433" s="182">
        <f>K433/H433</f>
        <v>47.981627296587931</v>
      </c>
      <c r="M433" s="200"/>
    </row>
    <row r="434" spans="6:13" s="1" customFormat="1" ht="15" customHeight="1" x14ac:dyDescent="0.25">
      <c r="F434" s="180" t="s">
        <v>457</v>
      </c>
      <c r="G434" s="181">
        <v>1.982</v>
      </c>
      <c r="H434" s="24">
        <v>158.26</v>
      </c>
      <c r="I434" s="183">
        <v>7</v>
      </c>
      <c r="J434" s="3">
        <v>558.95000000000005</v>
      </c>
      <c r="K434" s="29">
        <f t="shared" ref="K434:K442" si="44">J434-H434</f>
        <v>400.69000000000005</v>
      </c>
      <c r="L434" s="182">
        <f t="shared" ref="L434:L442" si="45">K434/H434</f>
        <v>2.5318463288259832</v>
      </c>
      <c r="M434" s="200"/>
    </row>
    <row r="435" spans="6:13" s="1" customFormat="1" ht="15" customHeight="1" x14ac:dyDescent="0.25">
      <c r="F435" s="180" t="s">
        <v>396</v>
      </c>
      <c r="G435" s="181">
        <v>4.05</v>
      </c>
      <c r="H435" s="24">
        <v>249.07</v>
      </c>
      <c r="I435" s="183">
        <v>8.6980000000000004</v>
      </c>
      <c r="J435" s="3">
        <v>534.91999999999996</v>
      </c>
      <c r="K435" s="29">
        <f t="shared" si="44"/>
        <v>285.84999999999997</v>
      </c>
      <c r="L435" s="182">
        <f t="shared" si="45"/>
        <v>1.1476693299072549</v>
      </c>
      <c r="M435" s="200"/>
    </row>
    <row r="436" spans="6:13" s="1" customFormat="1" ht="15" customHeight="1" x14ac:dyDescent="0.25">
      <c r="F436" s="180" t="s">
        <v>519</v>
      </c>
      <c r="G436" s="181">
        <v>-15.268000000000001</v>
      </c>
      <c r="H436" s="24">
        <v>-211.36</v>
      </c>
      <c r="I436" s="183">
        <v>0</v>
      </c>
      <c r="J436" s="3">
        <v>0</v>
      </c>
      <c r="K436" s="29">
        <f t="shared" si="44"/>
        <v>211.36</v>
      </c>
      <c r="L436" s="182">
        <f t="shared" si="45"/>
        <v>-1</v>
      </c>
      <c r="M436" s="200"/>
    </row>
    <row r="437" spans="6:13" s="1" customFormat="1" ht="15" customHeight="1" x14ac:dyDescent="0.25">
      <c r="F437" s="180" t="s">
        <v>290</v>
      </c>
      <c r="G437" s="181">
        <v>-21</v>
      </c>
      <c r="H437" s="24">
        <v>-172.61</v>
      </c>
      <c r="I437" s="183">
        <v>1</v>
      </c>
      <c r="J437" s="3">
        <v>8.2200000000000006</v>
      </c>
      <c r="K437" s="29">
        <f t="shared" si="44"/>
        <v>180.83</v>
      </c>
      <c r="L437" s="182">
        <f t="shared" si="45"/>
        <v>-1.0476218063843346</v>
      </c>
      <c r="M437" s="200"/>
    </row>
    <row r="438" spans="6:13" s="1" customFormat="1" ht="15" customHeight="1" x14ac:dyDescent="0.25">
      <c r="F438" s="180" t="s">
        <v>284</v>
      </c>
      <c r="G438" s="181">
        <v>-2.2090000000000001</v>
      </c>
      <c r="H438" s="184">
        <v>-179.61</v>
      </c>
      <c r="I438" s="183">
        <v>0</v>
      </c>
      <c r="J438" s="3">
        <v>0</v>
      </c>
      <c r="K438" s="29">
        <f t="shared" si="44"/>
        <v>179.61</v>
      </c>
      <c r="L438" s="182">
        <f t="shared" si="45"/>
        <v>-1</v>
      </c>
      <c r="M438" s="200"/>
    </row>
    <row r="439" spans="6:13" s="1" customFormat="1" ht="15" customHeight="1" x14ac:dyDescent="0.25">
      <c r="F439" s="180" t="s">
        <v>714</v>
      </c>
      <c r="G439" s="185">
        <v>-2.194</v>
      </c>
      <c r="H439" s="3">
        <v>-106.99</v>
      </c>
      <c r="I439" s="181">
        <v>0.53400000000000003</v>
      </c>
      <c r="J439" s="3">
        <v>26.04</v>
      </c>
      <c r="K439" s="29">
        <f t="shared" si="44"/>
        <v>133.03</v>
      </c>
      <c r="L439" s="182">
        <f t="shared" si="45"/>
        <v>-1.2433872324516311</v>
      </c>
      <c r="M439" s="200"/>
    </row>
    <row r="440" spans="6:13" s="1" customFormat="1" ht="15" customHeight="1" x14ac:dyDescent="0.25">
      <c r="F440" s="180" t="s">
        <v>715</v>
      </c>
      <c r="G440" s="181">
        <v>3.024</v>
      </c>
      <c r="H440" s="24">
        <v>131.6</v>
      </c>
      <c r="I440" s="183">
        <v>5.2480000000000002</v>
      </c>
      <c r="J440" s="3">
        <v>228.39</v>
      </c>
      <c r="K440" s="29">
        <f t="shared" si="44"/>
        <v>96.789999999999992</v>
      </c>
      <c r="L440" s="182">
        <f t="shared" si="45"/>
        <v>0.73548632218844978</v>
      </c>
      <c r="M440" s="200"/>
    </row>
    <row r="441" spans="6:13" s="1" customFormat="1" ht="15" customHeight="1" x14ac:dyDescent="0.25">
      <c r="F441" s="180" t="s">
        <v>330</v>
      </c>
      <c r="G441" s="181">
        <v>-2.6480000000000001</v>
      </c>
      <c r="H441" s="24">
        <v>-44.21</v>
      </c>
      <c r="I441" s="183">
        <v>1.8180000000000001</v>
      </c>
      <c r="J441" s="3">
        <v>30.35</v>
      </c>
      <c r="K441" s="29">
        <f t="shared" si="44"/>
        <v>74.56</v>
      </c>
      <c r="L441" s="182">
        <f t="shared" si="45"/>
        <v>-1.686496267812712</v>
      </c>
      <c r="M441" s="200"/>
    </row>
    <row r="442" spans="6:13" s="1" customFormat="1" ht="15" customHeight="1" thickBot="1" x14ac:dyDescent="0.3">
      <c r="F442" s="186" t="s">
        <v>448</v>
      </c>
      <c r="G442" s="187">
        <v>39.652000000000001</v>
      </c>
      <c r="H442" s="188">
        <v>955.68</v>
      </c>
      <c r="I442" s="189">
        <v>42.713999999999999</v>
      </c>
      <c r="J442" s="190">
        <v>1029.48</v>
      </c>
      <c r="K442" s="191">
        <f t="shared" si="44"/>
        <v>73.800000000000068</v>
      </c>
      <c r="L442" s="192">
        <f t="shared" si="45"/>
        <v>7.72225012556505E-2</v>
      </c>
      <c r="M442" s="200"/>
    </row>
    <row r="443" spans="6:13" s="1" customFormat="1" ht="15" customHeight="1" thickBot="1" x14ac:dyDescent="0.3">
      <c r="F443" s="248" t="s">
        <v>246</v>
      </c>
      <c r="G443" s="249"/>
      <c r="H443" s="249"/>
      <c r="I443" s="249"/>
      <c r="J443" s="249"/>
      <c r="K443" s="249"/>
      <c r="L443" s="250"/>
      <c r="M443" s="200"/>
    </row>
    <row r="444" spans="6:13" s="1" customFormat="1" ht="15" customHeight="1" x14ac:dyDescent="0.25">
      <c r="F444" s="178" t="s">
        <v>223</v>
      </c>
      <c r="G444" s="19" t="s">
        <v>325</v>
      </c>
      <c r="H444" s="18"/>
      <c r="I444" s="18"/>
      <c r="K444" s="18"/>
      <c r="L444" s="179"/>
      <c r="M444" s="200"/>
    </row>
    <row r="445" spans="6:13" s="1" customFormat="1" ht="15" customHeight="1" x14ac:dyDescent="0.25">
      <c r="F445" s="180" t="s">
        <v>462</v>
      </c>
      <c r="G445" s="176">
        <v>214.45000000000002</v>
      </c>
      <c r="H445" s="3"/>
      <c r="I445" s="208"/>
      <c r="J445" s="195"/>
      <c r="K445" s="29"/>
      <c r="L445" s="182"/>
      <c r="M445" s="200"/>
    </row>
    <row r="446" spans="6:13" s="1" customFormat="1" ht="15" customHeight="1" x14ac:dyDescent="0.25">
      <c r="F446" s="180" t="s">
        <v>466</v>
      </c>
      <c r="G446" s="176">
        <v>105.49</v>
      </c>
      <c r="H446" s="24"/>
      <c r="I446" s="208"/>
      <c r="J446" s="195"/>
      <c r="K446" s="29"/>
      <c r="L446" s="182"/>
      <c r="M446" s="200"/>
    </row>
    <row r="447" spans="6:13" s="1" customFormat="1" ht="15" customHeight="1" x14ac:dyDescent="0.25">
      <c r="F447" s="180" t="s">
        <v>460</v>
      </c>
      <c r="G447" s="176">
        <v>103.37</v>
      </c>
      <c r="H447" s="24"/>
      <c r="I447" s="208"/>
      <c r="J447" s="195"/>
      <c r="K447" s="29"/>
      <c r="L447" s="182"/>
      <c r="M447" s="200"/>
    </row>
    <row r="448" spans="6:13" s="1" customFormat="1" ht="15" customHeight="1" x14ac:dyDescent="0.25">
      <c r="F448" s="180" t="s">
        <v>499</v>
      </c>
      <c r="G448" s="176">
        <v>90.42</v>
      </c>
      <c r="H448" s="24"/>
      <c r="I448" s="208"/>
      <c r="J448" s="195"/>
      <c r="K448" s="29"/>
      <c r="L448" s="182"/>
      <c r="M448" s="200"/>
    </row>
    <row r="449" spans="6:13" s="1" customFormat="1" ht="15" customHeight="1" x14ac:dyDescent="0.25">
      <c r="F449" s="180" t="s">
        <v>465</v>
      </c>
      <c r="G449" s="176">
        <v>55.06</v>
      </c>
      <c r="H449" s="24"/>
      <c r="I449" s="208"/>
      <c r="J449" s="195"/>
      <c r="K449" s="29"/>
      <c r="L449" s="182"/>
      <c r="M449" s="200"/>
    </row>
    <row r="450" spans="6:13" s="1" customFormat="1" ht="15" customHeight="1" x14ac:dyDescent="0.25">
      <c r="F450" s="180" t="s">
        <v>719</v>
      </c>
      <c r="G450" s="176">
        <v>50.39</v>
      </c>
      <c r="H450" s="184"/>
      <c r="I450" s="208"/>
      <c r="J450" s="195"/>
      <c r="K450" s="29"/>
      <c r="L450" s="182"/>
      <c r="M450" s="200"/>
    </row>
    <row r="451" spans="6:13" s="1" customFormat="1" ht="15" customHeight="1" x14ac:dyDescent="0.25">
      <c r="F451" s="180" t="s">
        <v>503</v>
      </c>
      <c r="G451" s="203">
        <v>44.5</v>
      </c>
      <c r="H451" s="3"/>
      <c r="I451" s="208"/>
      <c r="J451" s="195"/>
      <c r="K451" s="29"/>
      <c r="L451" s="182"/>
      <c r="M451" s="200"/>
    </row>
    <row r="452" spans="6:13" s="1" customFormat="1" ht="15" customHeight="1" x14ac:dyDescent="0.25">
      <c r="F452" s="180" t="s">
        <v>720</v>
      </c>
      <c r="G452" s="176">
        <v>29.35</v>
      </c>
      <c r="H452" s="24"/>
      <c r="I452" s="208"/>
      <c r="J452" s="195"/>
      <c r="K452" s="29"/>
      <c r="L452" s="182"/>
      <c r="M452" s="200"/>
    </row>
    <row r="453" spans="6:13" s="1" customFormat="1" ht="15" customHeight="1" x14ac:dyDescent="0.25">
      <c r="F453" s="180" t="s">
        <v>721</v>
      </c>
      <c r="G453" s="176">
        <v>20.36</v>
      </c>
      <c r="H453" s="24"/>
      <c r="I453" s="208"/>
      <c r="J453" s="195"/>
      <c r="K453" s="29"/>
      <c r="L453" s="182"/>
      <c r="M453" s="200"/>
    </row>
    <row r="454" spans="6:13" s="1" customFormat="1" ht="15" customHeight="1" thickBot="1" x14ac:dyDescent="0.3">
      <c r="F454" s="186" t="s">
        <v>722</v>
      </c>
      <c r="G454" s="207">
        <v>18.010000000000002</v>
      </c>
      <c r="H454" s="188"/>
      <c r="I454" s="209"/>
      <c r="J454" s="196"/>
      <c r="K454" s="191"/>
      <c r="L454" s="192"/>
      <c r="M454" s="200"/>
    </row>
    <row r="455" spans="6:13" s="1" customFormat="1" ht="15" customHeight="1" x14ac:dyDescent="0.25">
      <c r="F455" s="67"/>
      <c r="G455" s="181"/>
      <c r="H455" s="24"/>
      <c r="I455" s="183"/>
      <c r="J455" s="3"/>
      <c r="K455" s="29"/>
      <c r="L455" s="12"/>
      <c r="M455" s="200"/>
    </row>
    <row r="456" spans="6:13" s="1" customFormat="1" ht="15" customHeight="1" x14ac:dyDescent="0.25">
      <c r="F456" s="67"/>
      <c r="G456" s="181"/>
      <c r="H456" s="184"/>
      <c r="I456" s="183"/>
      <c r="J456" s="3"/>
      <c r="K456" s="29"/>
      <c r="L456" s="12"/>
      <c r="M456" s="200"/>
    </row>
    <row r="457" spans="6:13" s="1" customFormat="1" ht="15" customHeight="1" x14ac:dyDescent="0.25">
      <c r="F457" s="67"/>
      <c r="G457" s="185"/>
      <c r="H457" s="3"/>
      <c r="I457" s="181"/>
      <c r="J457" s="3"/>
      <c r="K457" s="29"/>
      <c r="L457" s="12"/>
      <c r="M457" s="200"/>
    </row>
    <row r="458" spans="6:13" s="1" customFormat="1" ht="15" customHeight="1" thickBot="1" x14ac:dyDescent="0.3">
      <c r="F458" s="67"/>
      <c r="G458" s="181"/>
      <c r="H458" s="24"/>
      <c r="I458" s="183"/>
      <c r="J458" s="3"/>
      <c r="K458" s="29"/>
      <c r="L458" s="12"/>
      <c r="M458" s="200"/>
    </row>
    <row r="459" spans="6:13" s="1" customFormat="1" ht="15" customHeight="1" thickBot="1" x14ac:dyDescent="0.3">
      <c r="F459" s="248" t="s">
        <v>222</v>
      </c>
      <c r="G459" s="249"/>
      <c r="H459" s="249"/>
      <c r="I459" s="249"/>
      <c r="J459" s="249"/>
      <c r="K459" s="249"/>
      <c r="L459" s="250"/>
      <c r="M459" s="200"/>
    </row>
    <row r="460" spans="6:13" s="1" customFormat="1" ht="15" customHeight="1" x14ac:dyDescent="0.25">
      <c r="F460" s="178" t="s">
        <v>223</v>
      </c>
      <c r="G460" s="18" t="s">
        <v>224</v>
      </c>
      <c r="H460" s="19" t="s">
        <v>225</v>
      </c>
      <c r="I460" s="18" t="s">
        <v>224</v>
      </c>
      <c r="J460" s="20" t="s">
        <v>225</v>
      </c>
      <c r="K460" s="18" t="s">
        <v>226</v>
      </c>
      <c r="L460" s="216" t="s">
        <v>227</v>
      </c>
      <c r="M460" s="200"/>
    </row>
    <row r="461" spans="6:13" s="1" customFormat="1" ht="15" customHeight="1" x14ac:dyDescent="0.25">
      <c r="F461" s="180" t="s">
        <v>340</v>
      </c>
      <c r="G461" s="181">
        <v>849.35900000000004</v>
      </c>
      <c r="H461" s="3">
        <v>7360.88</v>
      </c>
      <c r="I461" s="181">
        <v>495.55</v>
      </c>
      <c r="J461" s="3">
        <v>4294.63</v>
      </c>
      <c r="K461" s="29">
        <f>J461-H461</f>
        <v>-3066.25</v>
      </c>
      <c r="L461" s="182">
        <f>K461/H461</f>
        <v>-0.41656024823118976</v>
      </c>
      <c r="M461" s="200"/>
    </row>
    <row r="462" spans="6:13" s="1" customFormat="1" ht="15" customHeight="1" x14ac:dyDescent="0.25">
      <c r="F462" s="180" t="s">
        <v>336</v>
      </c>
      <c r="G462" s="181">
        <v>72.622</v>
      </c>
      <c r="H462" s="24">
        <v>2399.4299999999998</v>
      </c>
      <c r="I462" s="183">
        <v>0</v>
      </c>
      <c r="J462" s="3">
        <v>0</v>
      </c>
      <c r="K462" s="29">
        <f t="shared" ref="K462:K470" si="46">J462-H462</f>
        <v>-2399.4299999999998</v>
      </c>
      <c r="L462" s="182">
        <f t="shared" ref="L462:L470" si="47">K462/H462</f>
        <v>-1</v>
      </c>
      <c r="M462" s="200"/>
    </row>
    <row r="463" spans="6:13" s="1" customFormat="1" ht="15" customHeight="1" x14ac:dyDescent="0.25">
      <c r="F463" s="180" t="s">
        <v>352</v>
      </c>
      <c r="G463" s="181">
        <v>237</v>
      </c>
      <c r="H463" s="24">
        <v>694.88</v>
      </c>
      <c r="I463" s="183">
        <v>96</v>
      </c>
      <c r="J463" s="3">
        <v>281.47000000000003</v>
      </c>
      <c r="K463" s="29">
        <f t="shared" si="46"/>
        <v>-413.40999999999997</v>
      </c>
      <c r="L463" s="182">
        <f t="shared" si="47"/>
        <v>-0.59493725535344233</v>
      </c>
      <c r="M463" s="200"/>
    </row>
    <row r="464" spans="6:13" s="1" customFormat="1" ht="15" customHeight="1" x14ac:dyDescent="0.25">
      <c r="F464" s="180" t="s">
        <v>565</v>
      </c>
      <c r="G464" s="181">
        <v>6.4340000000000002</v>
      </c>
      <c r="H464" s="24">
        <v>219.66</v>
      </c>
      <c r="I464" s="183">
        <v>1.0820000000000001</v>
      </c>
      <c r="J464" s="3">
        <v>36.94</v>
      </c>
      <c r="K464" s="29">
        <f t="shared" si="46"/>
        <v>-182.72</v>
      </c>
      <c r="L464" s="182">
        <f t="shared" si="47"/>
        <v>-0.83183101156332517</v>
      </c>
      <c r="M464" s="200"/>
    </row>
    <row r="465" spans="6:13" s="1" customFormat="1" ht="15" customHeight="1" x14ac:dyDescent="0.25">
      <c r="F465" s="180" t="s">
        <v>716</v>
      </c>
      <c r="G465" s="181">
        <v>4.3739999999999997</v>
      </c>
      <c r="H465" s="24">
        <v>173.36</v>
      </c>
      <c r="I465" s="183">
        <v>0.39</v>
      </c>
      <c r="J465" s="3">
        <v>15.46</v>
      </c>
      <c r="K465" s="29">
        <f t="shared" si="46"/>
        <v>-157.9</v>
      </c>
      <c r="L465" s="182">
        <f t="shared" si="47"/>
        <v>-0.91082141209044754</v>
      </c>
      <c r="M465" s="200"/>
    </row>
    <row r="466" spans="6:13" s="1" customFormat="1" ht="15" customHeight="1" x14ac:dyDescent="0.25">
      <c r="F466" s="180" t="s">
        <v>345</v>
      </c>
      <c r="G466" s="181">
        <v>116.372</v>
      </c>
      <c r="H466" s="184">
        <v>2599.2800000000002</v>
      </c>
      <c r="I466" s="183">
        <v>110</v>
      </c>
      <c r="J466" s="3">
        <v>2456.96</v>
      </c>
      <c r="K466" s="29">
        <f t="shared" si="46"/>
        <v>-142.32000000000016</v>
      </c>
      <c r="L466" s="182">
        <f t="shared" si="47"/>
        <v>-5.4753624080514665E-2</v>
      </c>
      <c r="M466" s="200"/>
    </row>
    <row r="467" spans="6:13" s="1" customFormat="1" ht="15" customHeight="1" x14ac:dyDescent="0.25">
      <c r="F467" s="180" t="s">
        <v>337</v>
      </c>
      <c r="G467" s="185">
        <v>71</v>
      </c>
      <c r="H467" s="3">
        <v>295.72000000000003</v>
      </c>
      <c r="I467" s="181">
        <v>40</v>
      </c>
      <c r="J467" s="3">
        <v>166.6</v>
      </c>
      <c r="K467" s="29">
        <f t="shared" si="46"/>
        <v>-129.12000000000003</v>
      </c>
      <c r="L467" s="182">
        <f t="shared" si="47"/>
        <v>-0.43662924387934537</v>
      </c>
      <c r="M467" s="200"/>
    </row>
    <row r="468" spans="6:13" s="1" customFormat="1" ht="15" customHeight="1" x14ac:dyDescent="0.25">
      <c r="F468" s="180" t="s">
        <v>341</v>
      </c>
      <c r="G468" s="181">
        <v>24.646000000000001</v>
      </c>
      <c r="H468" s="24">
        <v>264.18</v>
      </c>
      <c r="I468" s="183">
        <v>13</v>
      </c>
      <c r="J468" s="3">
        <v>139.35</v>
      </c>
      <c r="K468" s="29">
        <f t="shared" si="46"/>
        <v>-124.83000000000001</v>
      </c>
      <c r="L468" s="182">
        <f t="shared" si="47"/>
        <v>-0.47251873722461962</v>
      </c>
      <c r="M468" s="200"/>
    </row>
    <row r="469" spans="6:13" s="1" customFormat="1" ht="15" customHeight="1" x14ac:dyDescent="0.25">
      <c r="F469" s="180" t="s">
        <v>569</v>
      </c>
      <c r="G469" s="181">
        <v>3.242</v>
      </c>
      <c r="H469" s="24">
        <v>135.19999999999999</v>
      </c>
      <c r="I469" s="183">
        <v>0.54600000000000004</v>
      </c>
      <c r="J469" s="3">
        <v>22.77</v>
      </c>
      <c r="K469" s="29">
        <f t="shared" si="46"/>
        <v>-112.42999999999999</v>
      </c>
      <c r="L469" s="182">
        <f t="shared" si="47"/>
        <v>-0.83158284023668638</v>
      </c>
      <c r="M469" s="200"/>
    </row>
    <row r="470" spans="6:13" s="1" customFormat="1" ht="15" customHeight="1" thickBot="1" x14ac:dyDescent="0.3">
      <c r="F470" s="186" t="s">
        <v>469</v>
      </c>
      <c r="G470" s="187">
        <v>2.1760000000000002</v>
      </c>
      <c r="H470" s="188">
        <v>90.74</v>
      </c>
      <c r="I470" s="189">
        <v>0</v>
      </c>
      <c r="J470" s="190">
        <v>0</v>
      </c>
      <c r="K470" s="29">
        <f t="shared" si="46"/>
        <v>-90.74</v>
      </c>
      <c r="L470" s="192">
        <f t="shared" si="47"/>
        <v>-1</v>
      </c>
      <c r="M470" s="200"/>
    </row>
    <row r="471" spans="6:13" s="1" customFormat="1" ht="15" customHeight="1" thickBot="1" x14ac:dyDescent="0.3">
      <c r="F471" s="248" t="s">
        <v>237</v>
      </c>
      <c r="G471" s="249"/>
      <c r="H471" s="249"/>
      <c r="I471" s="249"/>
      <c r="J471" s="249"/>
      <c r="K471" s="249"/>
      <c r="L471" s="249"/>
      <c r="M471" s="200"/>
    </row>
    <row r="472" spans="6:13" s="1" customFormat="1" ht="15" customHeight="1" x14ac:dyDescent="0.25">
      <c r="F472" s="178" t="s">
        <v>223</v>
      </c>
      <c r="G472" s="18" t="s">
        <v>224</v>
      </c>
      <c r="H472" s="19" t="s">
        <v>225</v>
      </c>
      <c r="I472" s="18" t="s">
        <v>224</v>
      </c>
      <c r="J472" s="20" t="s">
        <v>225</v>
      </c>
      <c r="K472" s="18" t="s">
        <v>226</v>
      </c>
      <c r="L472" s="216" t="s">
        <v>227</v>
      </c>
      <c r="M472" s="200"/>
    </row>
    <row r="473" spans="6:13" s="1" customFormat="1" ht="15" customHeight="1" x14ac:dyDescent="0.25">
      <c r="F473" s="180" t="s">
        <v>473</v>
      </c>
      <c r="G473" s="181">
        <v>-11.16</v>
      </c>
      <c r="H473" s="3">
        <v>-468.31</v>
      </c>
      <c r="I473" s="181">
        <v>0</v>
      </c>
      <c r="J473" s="3">
        <v>0</v>
      </c>
      <c r="K473" s="29">
        <f>J473-H473</f>
        <v>468.31</v>
      </c>
      <c r="L473" s="182">
        <f>K473/H473</f>
        <v>-1</v>
      </c>
      <c r="M473" s="200"/>
    </row>
    <row r="474" spans="6:13" s="1" customFormat="1" ht="15" customHeight="1" x14ac:dyDescent="0.25">
      <c r="F474" s="180" t="s">
        <v>476</v>
      </c>
      <c r="G474" s="181">
        <v>-0.28599999999999998</v>
      </c>
      <c r="H474" s="24">
        <v>-13.79</v>
      </c>
      <c r="I474" s="183">
        <v>5.8479999999999999</v>
      </c>
      <c r="J474" s="3">
        <v>282.05</v>
      </c>
      <c r="K474" s="29">
        <f t="shared" ref="K474:K482" si="48">J474-H474</f>
        <v>295.84000000000003</v>
      </c>
      <c r="L474" s="182">
        <f t="shared" ref="L474:L482" si="49">K474/H474</f>
        <v>-21.453226976069619</v>
      </c>
      <c r="M474" s="200"/>
    </row>
    <row r="475" spans="6:13" s="1" customFormat="1" ht="15" customHeight="1" x14ac:dyDescent="0.25">
      <c r="F475" s="180" t="s">
        <v>529</v>
      </c>
      <c r="G475" s="181">
        <v>-10.538</v>
      </c>
      <c r="H475" s="24">
        <v>-169.66</v>
      </c>
      <c r="I475" s="183">
        <v>0.72199999999999998</v>
      </c>
      <c r="J475" s="3">
        <v>11.62</v>
      </c>
      <c r="K475" s="29">
        <f t="shared" si="48"/>
        <v>181.28</v>
      </c>
      <c r="L475" s="182">
        <f t="shared" si="49"/>
        <v>-1.0684899210185077</v>
      </c>
      <c r="M475" s="200"/>
    </row>
    <row r="476" spans="6:13" s="1" customFormat="1" ht="15" customHeight="1" x14ac:dyDescent="0.25">
      <c r="F476" s="180" t="s">
        <v>717</v>
      </c>
      <c r="G476" s="181">
        <v>-26</v>
      </c>
      <c r="H476" s="24">
        <v>-118.12</v>
      </c>
      <c r="I476" s="183">
        <v>12</v>
      </c>
      <c r="J476" s="3">
        <v>54.52</v>
      </c>
      <c r="K476" s="29">
        <f t="shared" si="48"/>
        <v>172.64000000000001</v>
      </c>
      <c r="L476" s="182">
        <f t="shared" si="49"/>
        <v>-1.4615645106671182</v>
      </c>
      <c r="M476" s="200"/>
    </row>
    <row r="477" spans="6:13" s="1" customFormat="1" ht="15" customHeight="1" x14ac:dyDescent="0.25">
      <c r="F477" s="180" t="s">
        <v>342</v>
      </c>
      <c r="G477" s="181">
        <v>18.440000000000001</v>
      </c>
      <c r="H477" s="24">
        <v>127.24</v>
      </c>
      <c r="I477" s="183">
        <v>39.6</v>
      </c>
      <c r="J477" s="3">
        <v>273.24</v>
      </c>
      <c r="K477" s="29">
        <f t="shared" si="48"/>
        <v>146</v>
      </c>
      <c r="L477" s="182">
        <f t="shared" si="49"/>
        <v>1.1474379126060987</v>
      </c>
      <c r="M477" s="200"/>
    </row>
    <row r="478" spans="6:13" s="1" customFormat="1" ht="15" customHeight="1" x14ac:dyDescent="0.25">
      <c r="F478" s="180" t="s">
        <v>471</v>
      </c>
      <c r="G478" s="181">
        <v>-5.1879999999999997</v>
      </c>
      <c r="H478" s="184">
        <v>-110.71</v>
      </c>
      <c r="I478" s="183">
        <v>0.90400000000000003</v>
      </c>
      <c r="J478" s="3">
        <v>19.29</v>
      </c>
      <c r="K478" s="29">
        <f t="shared" si="48"/>
        <v>130</v>
      </c>
      <c r="L478" s="182">
        <f t="shared" si="49"/>
        <v>-1.1742390028001084</v>
      </c>
      <c r="M478" s="200"/>
    </row>
    <row r="479" spans="6:13" s="1" customFormat="1" ht="15" customHeight="1" x14ac:dyDescent="0.25">
      <c r="F479" s="180" t="s">
        <v>474</v>
      </c>
      <c r="G479" s="185">
        <v>-30.648</v>
      </c>
      <c r="H479" s="3">
        <v>-126.85</v>
      </c>
      <c r="I479" s="181">
        <v>0</v>
      </c>
      <c r="J479" s="3">
        <v>0</v>
      </c>
      <c r="K479" s="29">
        <f t="shared" si="48"/>
        <v>126.85</v>
      </c>
      <c r="L479" s="182">
        <f t="shared" si="49"/>
        <v>-1</v>
      </c>
      <c r="M479" s="200"/>
    </row>
    <row r="480" spans="6:13" s="1" customFormat="1" ht="15" customHeight="1" x14ac:dyDescent="0.25">
      <c r="F480" s="180" t="s">
        <v>472</v>
      </c>
      <c r="G480" s="181">
        <v>-5.96</v>
      </c>
      <c r="H480" s="24">
        <v>-119.08</v>
      </c>
      <c r="I480" s="183">
        <v>0</v>
      </c>
      <c r="J480" s="3">
        <v>0</v>
      </c>
      <c r="K480" s="29">
        <f t="shared" si="48"/>
        <v>119.08</v>
      </c>
      <c r="L480" s="182">
        <f t="shared" si="49"/>
        <v>-1</v>
      </c>
      <c r="M480" s="200"/>
    </row>
    <row r="481" spans="6:13" s="1" customFormat="1" ht="15" customHeight="1" x14ac:dyDescent="0.25">
      <c r="F481" s="180" t="s">
        <v>409</v>
      </c>
      <c r="G481" s="181">
        <v>-1.0149999999999999</v>
      </c>
      <c r="H481" s="24">
        <v>-42.67</v>
      </c>
      <c r="I481" s="183">
        <v>1.002</v>
      </c>
      <c r="J481" s="3">
        <v>42.12</v>
      </c>
      <c r="K481" s="29">
        <f t="shared" si="48"/>
        <v>84.789999999999992</v>
      </c>
      <c r="L481" s="182">
        <f t="shared" si="49"/>
        <v>-1.9871103820014058</v>
      </c>
      <c r="M481" s="200"/>
    </row>
    <row r="482" spans="6:13" s="1" customFormat="1" ht="15" customHeight="1" thickBot="1" x14ac:dyDescent="0.3">
      <c r="F482" s="186" t="s">
        <v>718</v>
      </c>
      <c r="G482" s="187">
        <v>-0.374</v>
      </c>
      <c r="H482" s="188">
        <v>-7.29</v>
      </c>
      <c r="I482" s="189">
        <v>3.7919999999999998</v>
      </c>
      <c r="J482" s="190">
        <v>73.959999999999994</v>
      </c>
      <c r="K482" s="191">
        <f t="shared" si="48"/>
        <v>81.25</v>
      </c>
      <c r="L482" s="192">
        <f t="shared" si="49"/>
        <v>-11.145404663923182</v>
      </c>
      <c r="M482" s="200"/>
    </row>
    <row r="483" spans="6:13" s="1" customFormat="1" ht="15" customHeight="1" thickBot="1" x14ac:dyDescent="0.3">
      <c r="F483" s="248" t="s">
        <v>246</v>
      </c>
      <c r="G483" s="249"/>
      <c r="H483" s="249"/>
      <c r="I483" s="249"/>
      <c r="J483" s="249"/>
      <c r="K483" s="249"/>
      <c r="L483" s="250"/>
      <c r="M483" s="200"/>
    </row>
    <row r="484" spans="6:13" s="1" customFormat="1" ht="15" customHeight="1" x14ac:dyDescent="0.25">
      <c r="F484" s="178" t="s">
        <v>223</v>
      </c>
      <c r="G484" s="18" t="s">
        <v>325</v>
      </c>
      <c r="H484" s="19"/>
      <c r="I484" s="18"/>
      <c r="J484" s="18"/>
      <c r="K484" s="18"/>
      <c r="L484" s="179"/>
      <c r="M484" s="200"/>
    </row>
    <row r="485" spans="6:13" s="1" customFormat="1" ht="15" customHeight="1" x14ac:dyDescent="0.25">
      <c r="F485" s="180" t="s">
        <v>355</v>
      </c>
      <c r="G485" s="176">
        <v>534.20000000000005</v>
      </c>
      <c r="H485" s="3"/>
      <c r="I485" s="176"/>
      <c r="J485" s="195"/>
      <c r="K485" s="197"/>
      <c r="L485" s="182"/>
      <c r="M485" s="200"/>
    </row>
    <row r="486" spans="6:13" s="1" customFormat="1" ht="15" customHeight="1" x14ac:dyDescent="0.25">
      <c r="F486" s="180" t="s">
        <v>357</v>
      </c>
      <c r="G486" s="176">
        <v>474.93</v>
      </c>
      <c r="H486" s="24"/>
      <c r="I486" s="193"/>
      <c r="J486" s="195"/>
      <c r="K486" s="197"/>
      <c r="L486" s="182"/>
      <c r="M486" s="200"/>
    </row>
    <row r="487" spans="6:13" s="1" customFormat="1" ht="15" customHeight="1" x14ac:dyDescent="0.25">
      <c r="F487" s="180" t="s">
        <v>478</v>
      </c>
      <c r="G487" s="176">
        <v>441.69</v>
      </c>
      <c r="H487" s="24"/>
      <c r="I487" s="193"/>
      <c r="J487" s="195"/>
      <c r="K487" s="197"/>
      <c r="L487" s="182"/>
      <c r="M487" s="200"/>
    </row>
    <row r="488" spans="6:13" s="1" customFormat="1" ht="15" customHeight="1" x14ac:dyDescent="0.25">
      <c r="F488" s="180" t="s">
        <v>421</v>
      </c>
      <c r="G488" s="176">
        <v>345.39</v>
      </c>
      <c r="H488" s="24"/>
      <c r="I488" s="193"/>
      <c r="J488" s="195"/>
      <c r="K488" s="197"/>
      <c r="L488" s="182"/>
      <c r="M488" s="200"/>
    </row>
    <row r="489" spans="6:13" s="1" customFormat="1" ht="15" customHeight="1" x14ac:dyDescent="0.25">
      <c r="F489" s="180" t="s">
        <v>723</v>
      </c>
      <c r="G489" s="176">
        <v>228.7</v>
      </c>
      <c r="H489" s="24"/>
      <c r="I489" s="193"/>
      <c r="J489" s="195"/>
      <c r="K489" s="197"/>
      <c r="L489" s="182"/>
      <c r="M489" s="200"/>
    </row>
    <row r="490" spans="6:13" s="1" customFormat="1" ht="15" customHeight="1" x14ac:dyDescent="0.25">
      <c r="F490" s="180" t="s">
        <v>563</v>
      </c>
      <c r="G490" s="176">
        <v>210.25</v>
      </c>
      <c r="H490" s="184"/>
      <c r="I490" s="193"/>
      <c r="J490" s="195"/>
      <c r="K490" s="197"/>
      <c r="L490" s="182"/>
      <c r="M490" s="200"/>
    </row>
    <row r="491" spans="6:13" s="1" customFormat="1" ht="15" customHeight="1" x14ac:dyDescent="0.25">
      <c r="F491" s="180" t="s">
        <v>479</v>
      </c>
      <c r="G491" s="203">
        <v>158.26999999999998</v>
      </c>
      <c r="H491" s="3"/>
      <c r="I491" s="176"/>
      <c r="J491" s="195"/>
      <c r="K491" s="197"/>
      <c r="L491" s="182"/>
      <c r="M491" s="200"/>
    </row>
    <row r="492" spans="6:13" s="1" customFormat="1" ht="15" customHeight="1" x14ac:dyDescent="0.25">
      <c r="F492" s="180" t="s">
        <v>419</v>
      </c>
      <c r="G492" s="176">
        <v>142.35</v>
      </c>
      <c r="H492" s="24"/>
      <c r="I492" s="193"/>
      <c r="J492" s="195"/>
      <c r="K492" s="197"/>
      <c r="L492" s="182"/>
      <c r="M492" s="200"/>
    </row>
    <row r="493" spans="6:13" s="1" customFormat="1" ht="15" customHeight="1" x14ac:dyDescent="0.25">
      <c r="F493" s="180" t="s">
        <v>482</v>
      </c>
      <c r="G493" s="176">
        <v>124.54</v>
      </c>
      <c r="H493" s="24"/>
      <c r="I493" s="193"/>
      <c r="J493" s="195"/>
      <c r="K493" s="197"/>
      <c r="L493" s="182"/>
      <c r="M493" s="200"/>
    </row>
    <row r="494" spans="6:13" s="1" customFormat="1" ht="15" customHeight="1" thickBot="1" x14ac:dyDescent="0.3">
      <c r="F494" s="186" t="s">
        <v>364</v>
      </c>
      <c r="G494" s="207">
        <v>90.82</v>
      </c>
      <c r="H494" s="188"/>
      <c r="I494" s="194"/>
      <c r="J494" s="217"/>
      <c r="K494" s="198"/>
      <c r="L494" s="192"/>
      <c r="M494" s="200"/>
    </row>
  </sheetData>
  <mergeCells count="36">
    <mergeCell ref="F483:L483"/>
    <mergeCell ref="F334:L334"/>
    <mergeCell ref="F347:L347"/>
    <mergeCell ref="F360:L360"/>
    <mergeCell ref="F376:L376"/>
    <mergeCell ref="F388:L388"/>
    <mergeCell ref="F400:L400"/>
    <mergeCell ref="F419:L419"/>
    <mergeCell ref="F431:L431"/>
    <mergeCell ref="F443:L443"/>
    <mergeCell ref="F459:L459"/>
    <mergeCell ref="F471:L471"/>
    <mergeCell ref="F316:L316"/>
    <mergeCell ref="F169:L169"/>
    <mergeCell ref="F181:L181"/>
    <mergeCell ref="F193:L193"/>
    <mergeCell ref="F209:L209"/>
    <mergeCell ref="F221:L221"/>
    <mergeCell ref="F233:L233"/>
    <mergeCell ref="F252:L252"/>
    <mergeCell ref="F264:L264"/>
    <mergeCell ref="F276:L276"/>
    <mergeCell ref="F292:L292"/>
    <mergeCell ref="F304:L304"/>
    <mergeCell ref="F151:L151"/>
    <mergeCell ref="F7:L7"/>
    <mergeCell ref="F19:L19"/>
    <mergeCell ref="F31:L31"/>
    <mergeCell ref="F47:L47"/>
    <mergeCell ref="F59:L59"/>
    <mergeCell ref="F71:L71"/>
    <mergeCell ref="F87:L87"/>
    <mergeCell ref="F99:L99"/>
    <mergeCell ref="F111:L111"/>
    <mergeCell ref="F127:L127"/>
    <mergeCell ref="F139:L139"/>
  </mergeCells>
  <conditionalFormatting sqref="H21:J30">
    <cfRule type="cellIs" dxfId="395" priority="601" operator="lessThan">
      <formula>0</formula>
    </cfRule>
  </conditionalFormatting>
  <conditionalFormatting sqref="H33:J46">
    <cfRule type="cellIs" dxfId="394" priority="573" operator="lessThan">
      <formula>0</formula>
    </cfRule>
  </conditionalFormatting>
  <conditionalFormatting sqref="H61:J70">
    <cfRule type="cellIs" dxfId="393" priority="552" operator="lessThan">
      <formula>0</formula>
    </cfRule>
  </conditionalFormatting>
  <conditionalFormatting sqref="H73:J86">
    <cfRule type="cellIs" dxfId="392" priority="525" operator="lessThan">
      <formula>0</formula>
    </cfRule>
  </conditionalFormatting>
  <conditionalFormatting sqref="H101:J110">
    <cfRule type="cellIs" dxfId="391" priority="504" operator="lessThan">
      <formula>0</formula>
    </cfRule>
  </conditionalFormatting>
  <conditionalFormatting sqref="H113:J126">
    <cfRule type="cellIs" dxfId="390" priority="477" operator="lessThan">
      <formula>0</formula>
    </cfRule>
  </conditionalFormatting>
  <conditionalFormatting sqref="H141:J150">
    <cfRule type="cellIs" dxfId="389" priority="456" operator="lessThan">
      <formula>0</formula>
    </cfRule>
  </conditionalFormatting>
  <conditionalFormatting sqref="H153:J162">
    <cfRule type="cellIs" dxfId="388" priority="429" operator="lessThan">
      <formula>0</formula>
    </cfRule>
  </conditionalFormatting>
  <conditionalFormatting sqref="H183:J192">
    <cfRule type="cellIs" dxfId="387" priority="396" operator="lessThan">
      <formula>0</formula>
    </cfRule>
  </conditionalFormatting>
  <conditionalFormatting sqref="H195:J208">
    <cfRule type="cellIs" dxfId="386" priority="369" operator="lessThan">
      <formula>0</formula>
    </cfRule>
  </conditionalFormatting>
  <conditionalFormatting sqref="H223:J232">
    <cfRule type="cellIs" dxfId="385" priority="348" operator="lessThan">
      <formula>0</formula>
    </cfRule>
  </conditionalFormatting>
  <conditionalFormatting sqref="H235:J244">
    <cfRule type="cellIs" dxfId="384" priority="322" operator="lessThan">
      <formula>0</formula>
    </cfRule>
  </conditionalFormatting>
  <conditionalFormatting sqref="H266:J275">
    <cfRule type="cellIs" dxfId="383" priority="289" operator="lessThan">
      <formula>0</formula>
    </cfRule>
  </conditionalFormatting>
  <conditionalFormatting sqref="H278:J291">
    <cfRule type="cellIs" dxfId="382" priority="262" operator="lessThan">
      <formula>0</formula>
    </cfRule>
  </conditionalFormatting>
  <conditionalFormatting sqref="H306:J315">
    <cfRule type="cellIs" dxfId="381" priority="241" operator="lessThan">
      <formula>0</formula>
    </cfRule>
  </conditionalFormatting>
  <conditionalFormatting sqref="H318:J327">
    <cfRule type="cellIs" dxfId="380" priority="224" operator="lessThan">
      <formula>0</formula>
    </cfRule>
  </conditionalFormatting>
  <conditionalFormatting sqref="H349:J359">
    <cfRule type="cellIs" dxfId="379" priority="182" operator="lessThan">
      <formula>0</formula>
    </cfRule>
  </conditionalFormatting>
  <conditionalFormatting sqref="H362:J375">
    <cfRule type="cellIs" dxfId="378" priority="155" operator="lessThan">
      <formula>0</formula>
    </cfRule>
  </conditionalFormatting>
  <conditionalFormatting sqref="H390:J399">
    <cfRule type="cellIs" dxfId="377" priority="134" operator="lessThan">
      <formula>0</formula>
    </cfRule>
  </conditionalFormatting>
  <conditionalFormatting sqref="H402:J411">
    <cfRule type="cellIs" dxfId="376" priority="108" operator="lessThan">
      <formula>0</formula>
    </cfRule>
  </conditionalFormatting>
  <conditionalFormatting sqref="H433:J442">
    <cfRule type="cellIs" dxfId="375" priority="75" operator="lessThan">
      <formula>0</formula>
    </cfRule>
  </conditionalFormatting>
  <conditionalFormatting sqref="H445:J458">
    <cfRule type="cellIs" dxfId="374" priority="48" operator="lessThan">
      <formula>0</formula>
    </cfRule>
  </conditionalFormatting>
  <conditionalFormatting sqref="H473:J482">
    <cfRule type="cellIs" dxfId="373" priority="27" operator="lessThan">
      <formula>0</formula>
    </cfRule>
  </conditionalFormatting>
  <conditionalFormatting sqref="H485:J494">
    <cfRule type="cellIs" dxfId="372" priority="10" operator="lessThan">
      <formula>0</formula>
    </cfRule>
  </conditionalFormatting>
  <conditionalFormatting sqref="H9:K18">
    <cfRule type="cellIs" dxfId="371" priority="590" operator="lessThan">
      <formula>0</formula>
    </cfRule>
  </conditionalFormatting>
  <conditionalFormatting sqref="H49:K58">
    <cfRule type="cellIs" dxfId="370" priority="541" operator="lessThan">
      <formula>0</formula>
    </cfRule>
  </conditionalFormatting>
  <conditionalFormatting sqref="H89:K98">
    <cfRule type="cellIs" dxfId="369" priority="493" operator="lessThan">
      <formula>0</formula>
    </cfRule>
  </conditionalFormatting>
  <conditionalFormatting sqref="H129:K138">
    <cfRule type="cellIs" dxfId="368" priority="445" operator="lessThan">
      <formula>0</formula>
    </cfRule>
  </conditionalFormatting>
  <conditionalFormatting sqref="H171:K180">
    <cfRule type="cellIs" dxfId="367" priority="385" operator="lessThan">
      <formula>0</formula>
    </cfRule>
  </conditionalFormatting>
  <conditionalFormatting sqref="H211:K220">
    <cfRule type="cellIs" dxfId="366" priority="337" operator="lessThan">
      <formula>0</formula>
    </cfRule>
  </conditionalFormatting>
  <conditionalFormatting sqref="H254:K263">
    <cfRule type="cellIs" dxfId="365" priority="278" operator="lessThan">
      <formula>0</formula>
    </cfRule>
  </conditionalFormatting>
  <conditionalFormatting sqref="H294:K303">
    <cfRule type="cellIs" dxfId="364" priority="230" operator="lessThan">
      <formula>0</formula>
    </cfRule>
  </conditionalFormatting>
  <conditionalFormatting sqref="H336:K346">
    <cfRule type="cellIs" dxfId="363" priority="171" operator="lessThan">
      <formula>0</formula>
    </cfRule>
  </conditionalFormatting>
  <conditionalFormatting sqref="H378:K387">
    <cfRule type="cellIs" dxfId="362" priority="123" operator="lessThan">
      <formula>0</formula>
    </cfRule>
  </conditionalFormatting>
  <conditionalFormatting sqref="H421:K430">
    <cfRule type="cellIs" dxfId="361" priority="64" operator="lessThan">
      <formula>0</formula>
    </cfRule>
  </conditionalFormatting>
  <conditionalFormatting sqref="H461:K470">
    <cfRule type="cellIs" dxfId="360" priority="16" operator="lessThan">
      <formula>0</formula>
    </cfRule>
  </conditionalFormatting>
  <conditionalFormatting sqref="K21:K30">
    <cfRule type="cellIs" dxfId="359" priority="591" operator="greaterThan">
      <formula>0</formula>
    </cfRule>
  </conditionalFormatting>
  <conditionalFormatting sqref="K33:K42">
    <cfRule type="cellIs" dxfId="358" priority="574" operator="greaterThan">
      <formula>0</formula>
    </cfRule>
  </conditionalFormatting>
  <conditionalFormatting sqref="K61:K70">
    <cfRule type="cellIs" dxfId="357" priority="542" operator="greaterThan">
      <formula>0</formula>
    </cfRule>
  </conditionalFormatting>
  <conditionalFormatting sqref="K101:K110">
    <cfRule type="cellIs" dxfId="356" priority="494" operator="greaterThan">
      <formula>0</formula>
    </cfRule>
  </conditionalFormatting>
  <conditionalFormatting sqref="K113:K122">
    <cfRule type="cellIs" dxfId="355" priority="478" operator="greaterThan">
      <formula>0</formula>
    </cfRule>
  </conditionalFormatting>
  <conditionalFormatting sqref="K141:K150">
    <cfRule type="cellIs" dxfId="354" priority="446" operator="greaterThan">
      <formula>0</formula>
    </cfRule>
  </conditionalFormatting>
  <conditionalFormatting sqref="K153:K162">
    <cfRule type="cellIs" dxfId="353" priority="430" operator="greaterThan">
      <formula>0</formula>
    </cfRule>
  </conditionalFormatting>
  <conditionalFormatting sqref="K183:K192">
    <cfRule type="cellIs" dxfId="352" priority="386" operator="greaterThan">
      <formula>0</formula>
    </cfRule>
  </conditionalFormatting>
  <conditionalFormatting sqref="K195:K204">
    <cfRule type="cellIs" dxfId="351" priority="370" operator="greaterThan">
      <formula>0</formula>
    </cfRule>
  </conditionalFormatting>
  <conditionalFormatting sqref="K223:K232">
    <cfRule type="cellIs" dxfId="350" priority="338" operator="greaterThan">
      <formula>0</formula>
    </cfRule>
  </conditionalFormatting>
  <conditionalFormatting sqref="K266:K275">
    <cfRule type="cellIs" dxfId="349" priority="279" operator="greaterThan">
      <formula>0</formula>
    </cfRule>
  </conditionalFormatting>
  <conditionalFormatting sqref="K278:K287">
    <cfRule type="cellIs" dxfId="348" priority="263" operator="greaterThan">
      <formula>0</formula>
    </cfRule>
  </conditionalFormatting>
  <conditionalFormatting sqref="K306:K315">
    <cfRule type="cellIs" dxfId="347" priority="231" operator="greaterThan">
      <formula>0</formula>
    </cfRule>
  </conditionalFormatting>
  <conditionalFormatting sqref="K349:K359">
    <cfRule type="cellIs" dxfId="346" priority="172" operator="greaterThan">
      <formula>0</formula>
    </cfRule>
  </conditionalFormatting>
  <conditionalFormatting sqref="K362:K371">
    <cfRule type="cellIs" dxfId="345" priority="156" operator="greaterThan">
      <formula>0</formula>
    </cfRule>
  </conditionalFormatting>
  <conditionalFormatting sqref="K390:K399">
    <cfRule type="cellIs" dxfId="344" priority="124" operator="greaterThan">
      <formula>0</formula>
    </cfRule>
  </conditionalFormatting>
  <conditionalFormatting sqref="K433:K442">
    <cfRule type="cellIs" dxfId="343" priority="65" operator="greaterThan">
      <formula>0</formula>
    </cfRule>
  </conditionalFormatting>
  <conditionalFormatting sqref="K445:K454">
    <cfRule type="cellIs" dxfId="342" priority="49" operator="greaterThan">
      <formula>0</formula>
    </cfRule>
  </conditionalFormatting>
  <conditionalFormatting sqref="K473:K482">
    <cfRule type="cellIs" dxfId="341" priority="17" operator="greaterThan">
      <formula>0</formula>
    </cfRule>
  </conditionalFormatting>
  <conditionalFormatting sqref="L9:L18">
    <cfRule type="cellIs" dxfId="340" priority="622" operator="lessThan">
      <formula>#REF!</formula>
    </cfRule>
  </conditionalFormatting>
  <conditionalFormatting sqref="L21:L30">
    <cfRule type="cellIs" dxfId="339" priority="592" operator="lessThan">
      <formula>#REF!</formula>
    </cfRule>
  </conditionalFormatting>
  <conditionalFormatting sqref="L33:L46">
    <cfRule type="cellIs" dxfId="338" priority="575" operator="lessThan">
      <formula>#REF!</formula>
    </cfRule>
  </conditionalFormatting>
  <conditionalFormatting sqref="L49:L58">
    <cfRule type="cellIs" dxfId="337" priority="558" operator="lessThan">
      <formula>#REF!</formula>
    </cfRule>
  </conditionalFormatting>
  <conditionalFormatting sqref="L61:L70">
    <cfRule type="cellIs" dxfId="336" priority="543" operator="lessThan">
      <formula>#REF!</formula>
    </cfRule>
  </conditionalFormatting>
  <conditionalFormatting sqref="L73:L86">
    <cfRule type="cellIs" dxfId="335" priority="526" operator="lessThan">
      <formula>#REF!</formula>
    </cfRule>
  </conditionalFormatting>
  <conditionalFormatting sqref="L89:L98">
    <cfRule type="cellIs" dxfId="334" priority="510" operator="lessThan">
      <formula>#REF!</formula>
    </cfRule>
  </conditionalFormatting>
  <conditionalFormatting sqref="L101:L110">
    <cfRule type="cellIs" dxfId="333" priority="495" operator="lessThan">
      <formula>#REF!</formula>
    </cfRule>
  </conditionalFormatting>
  <conditionalFormatting sqref="L113:L126">
    <cfRule type="cellIs" dxfId="332" priority="479" operator="lessThan">
      <formula>#REF!</formula>
    </cfRule>
  </conditionalFormatting>
  <conditionalFormatting sqref="L129:L138">
    <cfRule type="cellIs" dxfId="331" priority="462" operator="lessThan">
      <formula>#REF!</formula>
    </cfRule>
  </conditionalFormatting>
  <conditionalFormatting sqref="L141:L150">
    <cfRule type="cellIs" dxfId="330" priority="447" operator="lessThan">
      <formula>#REF!</formula>
    </cfRule>
  </conditionalFormatting>
  <conditionalFormatting sqref="L153:L162">
    <cfRule type="cellIs" dxfId="329" priority="431" operator="lessThan">
      <formula>#REF!</formula>
    </cfRule>
  </conditionalFormatting>
  <conditionalFormatting sqref="L171:L180">
    <cfRule type="cellIs" dxfId="328" priority="414" operator="lessThan">
      <formula>#REF!</formula>
    </cfRule>
  </conditionalFormatting>
  <conditionalFormatting sqref="L183:L192">
    <cfRule type="cellIs" dxfId="327" priority="387" operator="lessThan">
      <formula>#REF!</formula>
    </cfRule>
  </conditionalFormatting>
  <conditionalFormatting sqref="L195:L208">
    <cfRule type="cellIs" dxfId="326" priority="371" operator="lessThan">
      <formula>#REF!</formula>
    </cfRule>
  </conditionalFormatting>
  <conditionalFormatting sqref="L211:L220">
    <cfRule type="cellIs" dxfId="325" priority="354" operator="lessThan">
      <formula>#REF!</formula>
    </cfRule>
  </conditionalFormatting>
  <conditionalFormatting sqref="L223:L232">
    <cfRule type="cellIs" dxfId="324" priority="339" operator="lessThan">
      <formula>#REF!</formula>
    </cfRule>
  </conditionalFormatting>
  <conditionalFormatting sqref="L235:L244">
    <cfRule type="cellIs" dxfId="323" priority="323" operator="lessThan">
      <formula>#REF!</formula>
    </cfRule>
  </conditionalFormatting>
  <conditionalFormatting sqref="L254:L263">
    <cfRule type="cellIs" dxfId="322" priority="307" operator="lessThan">
      <formula>#REF!</formula>
    </cfRule>
  </conditionalFormatting>
  <conditionalFormatting sqref="L266:L275">
    <cfRule type="cellIs" dxfId="321" priority="280" operator="lessThan">
      <formula>#REF!</formula>
    </cfRule>
  </conditionalFormatting>
  <conditionalFormatting sqref="L278:L291">
    <cfRule type="cellIs" dxfId="320" priority="264" operator="lessThan">
      <formula>#REF!</formula>
    </cfRule>
  </conditionalFormatting>
  <conditionalFormatting sqref="L294:L303">
    <cfRule type="cellIs" dxfId="319" priority="247" operator="lessThan">
      <formula>#REF!</formula>
    </cfRule>
  </conditionalFormatting>
  <conditionalFormatting sqref="L306:L315">
    <cfRule type="cellIs" dxfId="318" priority="232" operator="lessThan">
      <formula>#REF!</formula>
    </cfRule>
  </conditionalFormatting>
  <conditionalFormatting sqref="L318:L327">
    <cfRule type="cellIs" dxfId="317" priority="215" operator="lessThan">
      <formula>#REF!</formula>
    </cfRule>
  </conditionalFormatting>
  <conditionalFormatting sqref="L336:L346">
    <cfRule type="cellIs" dxfId="316" priority="200" operator="lessThan">
      <formula>#REF!</formula>
    </cfRule>
  </conditionalFormatting>
  <conditionalFormatting sqref="L349:L359">
    <cfRule type="cellIs" dxfId="315" priority="173" operator="lessThan">
      <formula>#REF!</formula>
    </cfRule>
  </conditionalFormatting>
  <conditionalFormatting sqref="L362:L375">
    <cfRule type="cellIs" dxfId="314" priority="157" operator="lessThan">
      <formula>#REF!</formula>
    </cfRule>
  </conditionalFormatting>
  <conditionalFormatting sqref="L378:L387">
    <cfRule type="cellIs" dxfId="313" priority="140" operator="lessThan">
      <formula>#REF!</formula>
    </cfRule>
  </conditionalFormatting>
  <conditionalFormatting sqref="L390:L399">
    <cfRule type="cellIs" dxfId="312" priority="125" operator="lessThan">
      <formula>#REF!</formula>
    </cfRule>
  </conditionalFormatting>
  <conditionalFormatting sqref="L402:L411">
    <cfRule type="cellIs" dxfId="311" priority="109" operator="lessThan">
      <formula>#REF!</formula>
    </cfRule>
  </conditionalFormatting>
  <conditionalFormatting sqref="L421:L430">
    <cfRule type="cellIs" dxfId="310" priority="93" operator="lessThan">
      <formula>#REF!</formula>
    </cfRule>
  </conditionalFormatting>
  <conditionalFormatting sqref="L433:L442">
    <cfRule type="cellIs" dxfId="309" priority="66" operator="lessThan">
      <formula>#REF!</formula>
    </cfRule>
  </conditionalFormatting>
  <conditionalFormatting sqref="L445:L458">
    <cfRule type="cellIs" dxfId="308" priority="50" operator="lessThan">
      <formula>#REF!</formula>
    </cfRule>
  </conditionalFormatting>
  <conditionalFormatting sqref="L461:L470">
    <cfRule type="cellIs" dxfId="307" priority="33" operator="lessThan">
      <formula>#REF!</formula>
    </cfRule>
  </conditionalFormatting>
  <conditionalFormatting sqref="L473:L482">
    <cfRule type="cellIs" dxfId="306" priority="18" operator="lessThan">
      <formula>#REF!</formula>
    </cfRule>
  </conditionalFormatting>
  <conditionalFormatting sqref="L485:L494">
    <cfRule type="cellIs" dxfId="305" priority="1" operator="lessThan">
      <formula>#REF!</formula>
    </cfRule>
  </conditionalFormatting>
  <conditionalFormatting sqref="M6:M28">
    <cfRule type="cellIs" dxfId="304" priority="652" operator="lessThan">
      <formula>0</formula>
    </cfRule>
  </conditionalFormatting>
  <conditionalFormatting sqref="M41:N61">
    <cfRule type="cellIs" dxfId="303" priority="644" operator="lessThan">
      <formula>0</formula>
    </cfRule>
  </conditionalFormatting>
  <conditionalFormatting sqref="M74:N94">
    <cfRule type="cellIs" dxfId="302" priority="638" operator="lessThan">
      <formula>0</formula>
    </cfRule>
  </conditionalFormatting>
  <conditionalFormatting sqref="M106:N126">
    <cfRule type="cellIs" dxfId="301" priority="634" operator="lessThan">
      <formula>0</formula>
    </cfRule>
  </conditionalFormatting>
  <conditionalFormatting sqref="N6:N7 N9:N28">
    <cfRule type="cellIs" dxfId="300" priority="647" operator="lessThan">
      <formula>0</formula>
    </cfRule>
    <cfRule type="cellIs" dxfId="299" priority="649" operator="greaterThan">
      <formula>0</formula>
    </cfRule>
  </conditionalFormatting>
  <conditionalFormatting sqref="N41:N61">
    <cfRule type="cellIs" dxfId="298" priority="646" operator="greaterThan">
      <formula>0</formula>
    </cfRule>
  </conditionalFormatting>
  <conditionalFormatting sqref="N74:N94">
    <cfRule type="cellIs" dxfId="297" priority="641" operator="greaterThan">
      <formula>0</formula>
    </cfRule>
  </conditionalFormatting>
  <conditionalFormatting sqref="N106:N126">
    <cfRule type="cellIs" dxfId="296" priority="637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3"/>
  <dimension ref="A1:O131"/>
  <sheetViews>
    <sheetView showGridLines="0" zoomScaleNormal="100" workbookViewId="0">
      <selection activeCell="N22" sqref="N22"/>
    </sheetView>
  </sheetViews>
  <sheetFormatPr defaultRowHeight="15" x14ac:dyDescent="0.25"/>
  <cols>
    <col min="1" max="1" width="4.7109375" style="1" customWidth="1"/>
    <col min="2" max="2" width="26.5703125" style="1" bestFit="1" customWidth="1"/>
    <col min="3" max="3" width="10.7109375" style="70" customWidth="1"/>
    <col min="4" max="4" width="10.7109375" style="74" customWidth="1"/>
    <col min="5" max="5" width="10.7109375" style="77" customWidth="1"/>
    <col min="6" max="15" width="10.7109375" style="74" customWidth="1"/>
    <col min="16" max="16384" width="9.140625" style="1"/>
  </cols>
  <sheetData>
    <row r="1" spans="1:15" ht="15" customHeight="1" x14ac:dyDescent="0.25">
      <c r="A1" s="1" t="s">
        <v>0</v>
      </c>
      <c r="E1" s="74"/>
      <c r="F1" s="77"/>
    </row>
    <row r="2" spans="1:15" x14ac:dyDescent="0.25">
      <c r="E2" s="74"/>
      <c r="F2" s="77"/>
    </row>
    <row r="3" spans="1:15" x14ac:dyDescent="0.25">
      <c r="E3" s="74"/>
      <c r="F3" s="77"/>
    </row>
    <row r="4" spans="1:15" x14ac:dyDescent="0.25">
      <c r="E4" s="74"/>
      <c r="F4" s="77"/>
    </row>
    <row r="5" spans="1:15" x14ac:dyDescent="0.25">
      <c r="E5" s="74"/>
      <c r="F5" s="77"/>
    </row>
    <row r="6" spans="1:15" x14ac:dyDescent="0.25">
      <c r="E6" s="74"/>
      <c r="F6" s="77"/>
    </row>
    <row r="7" spans="1:15" x14ac:dyDescent="0.25">
      <c r="E7" s="74"/>
      <c r="F7" s="77"/>
    </row>
    <row r="8" spans="1:15" x14ac:dyDescent="0.25">
      <c r="E8" s="74"/>
      <c r="F8" s="77"/>
    </row>
    <row r="9" spans="1:15" ht="15.75" thickBot="1" x14ac:dyDescent="0.3">
      <c r="E9" s="74"/>
      <c r="F9" s="77"/>
    </row>
    <row r="10" spans="1:15" ht="15" customHeight="1" x14ac:dyDescent="0.25">
      <c r="B10" s="68" t="s">
        <v>1</v>
      </c>
      <c r="C10" s="71" t="s">
        <v>207</v>
      </c>
      <c r="D10" s="75" t="s">
        <v>34</v>
      </c>
      <c r="E10" s="75" t="s">
        <v>35</v>
      </c>
      <c r="F10" s="75" t="s">
        <v>36</v>
      </c>
      <c r="G10" s="75" t="s">
        <v>37</v>
      </c>
      <c r="H10" s="75" t="s">
        <v>38</v>
      </c>
      <c r="I10" s="75" t="s">
        <v>39</v>
      </c>
      <c r="J10" s="75" t="s">
        <v>40</v>
      </c>
      <c r="K10" s="75" t="s">
        <v>41</v>
      </c>
      <c r="L10" s="75" t="s">
        <v>42</v>
      </c>
      <c r="M10" s="75" t="s">
        <v>43</v>
      </c>
      <c r="N10" s="75" t="s">
        <v>44</v>
      </c>
      <c r="O10" s="75" t="s">
        <v>45</v>
      </c>
    </row>
    <row r="11" spans="1:15" ht="15" customHeight="1" x14ac:dyDescent="0.25">
      <c r="B11" s="87" t="s">
        <v>4</v>
      </c>
      <c r="C11" s="88">
        <v>-2.5399999999999999E-2</v>
      </c>
      <c r="D11" s="89">
        <v>-3.8774283919740603E-2</v>
      </c>
      <c r="E11" s="89">
        <v>-1.2848899782570027E-2</v>
      </c>
      <c r="F11" s="89">
        <v>-4.0379477303758736E-3</v>
      </c>
      <c r="G11" s="89">
        <v>-2.5200038261003865E-2</v>
      </c>
      <c r="H11" s="90">
        <v>-1.0850160110114722E-2</v>
      </c>
      <c r="I11" s="90">
        <v>-1.8248793750273429E-2</v>
      </c>
      <c r="J11" s="142">
        <v>4.2976256662517068E-3</v>
      </c>
      <c r="K11" s="143">
        <v>-3.7024796579427109E-2</v>
      </c>
      <c r="L11" s="143">
        <v>-2.0755462743136145E-2</v>
      </c>
      <c r="M11" s="142">
        <v>5.8606948259958746E-3</v>
      </c>
      <c r="N11" s="142">
        <v>-2.8899265284564712E-2</v>
      </c>
      <c r="O11" s="142">
        <v>0</v>
      </c>
    </row>
    <row r="12" spans="1:15" ht="15" customHeight="1" x14ac:dyDescent="0.25">
      <c r="B12" s="69" t="s">
        <v>5</v>
      </c>
      <c r="C12" s="79">
        <v>-0.03</v>
      </c>
      <c r="D12" s="82">
        <v>-6.6352633150564069E-3</v>
      </c>
      <c r="E12" s="82">
        <v>3.574190504794364E-2</v>
      </c>
      <c r="F12" s="82">
        <v>-4.4912222030300278E-2</v>
      </c>
      <c r="G12" s="82">
        <v>-1.337537606220127E-2</v>
      </c>
      <c r="H12" s="83">
        <v>-1.4985695667137242E-2</v>
      </c>
      <c r="I12" s="83">
        <v>-1.9202924376649671E-3</v>
      </c>
      <c r="J12" s="144">
        <v>-1.3918896769053149E-2</v>
      </c>
      <c r="K12" s="145">
        <v>-1.4940944351633911E-3</v>
      </c>
      <c r="L12" s="145">
        <v>-1.7452925286862899E-2</v>
      </c>
      <c r="M12" s="144">
        <v>-1.6477801226208452E-2</v>
      </c>
      <c r="N12" s="144">
        <v>-5.2895377335649689E-2</v>
      </c>
      <c r="O12" s="144">
        <v>0</v>
      </c>
    </row>
    <row r="13" spans="1:15" ht="15" customHeight="1" x14ac:dyDescent="0.25">
      <c r="B13" s="69" t="s">
        <v>6</v>
      </c>
      <c r="C13" s="79">
        <v>-2.5000000000000001E-2</v>
      </c>
      <c r="D13" s="82">
        <v>-4.9358114937251292E-2</v>
      </c>
      <c r="E13" s="82">
        <v>-2.7797744639175614E-2</v>
      </c>
      <c r="F13" s="82">
        <v>-1.0329312390425232E-2</v>
      </c>
      <c r="G13" s="82">
        <v>-2.7006043400065943E-2</v>
      </c>
      <c r="H13" s="83">
        <v>-1.0205743093500575E-2</v>
      </c>
      <c r="I13" s="83">
        <v>-6.3760456452989838E-3</v>
      </c>
      <c r="J13" s="144">
        <v>-1.9025750013039933E-3</v>
      </c>
      <c r="K13" s="145">
        <v>1.9660631213183058E-3</v>
      </c>
      <c r="L13" s="145">
        <v>-1.7245194210654886E-3</v>
      </c>
      <c r="M13" s="144">
        <v>8.94994705961406E-3</v>
      </c>
      <c r="N13" s="144">
        <v>-1.5757374382808734E-2</v>
      </c>
      <c r="O13" s="144">
        <v>0</v>
      </c>
    </row>
    <row r="14" spans="1:15" ht="15" customHeight="1" x14ac:dyDescent="0.25">
      <c r="B14" s="69" t="s">
        <v>9</v>
      </c>
      <c r="C14" s="79">
        <v>-1.4999999999999999E-2</v>
      </c>
      <c r="D14" s="82">
        <v>-6.1893733539918347E-3</v>
      </c>
      <c r="E14" s="82">
        <v>-7.0049070080961937E-2</v>
      </c>
      <c r="F14" s="82">
        <v>-2.9863337737453498E-3</v>
      </c>
      <c r="G14" s="82">
        <v>-2.4817090028097094E-2</v>
      </c>
      <c r="H14" s="83">
        <v>-5.2169232641861556E-3</v>
      </c>
      <c r="I14" s="83">
        <v>-2.666415326287189E-2</v>
      </c>
      <c r="J14" s="144">
        <v>-1.8999981746697731E-2</v>
      </c>
      <c r="K14" s="145">
        <v>-1.8444411630053597E-2</v>
      </c>
      <c r="L14" s="145">
        <v>-3.1571196497336994E-2</v>
      </c>
      <c r="M14" s="144">
        <v>7.0575510495568235E-3</v>
      </c>
      <c r="N14" s="144">
        <v>-3.0547090847704378E-2</v>
      </c>
      <c r="O14" s="144">
        <v>0</v>
      </c>
    </row>
    <row r="15" spans="1:15" ht="15" customHeight="1" x14ac:dyDescent="0.25">
      <c r="B15" s="69" t="s">
        <v>199</v>
      </c>
      <c r="C15" s="79">
        <v>-2.5000000000000001E-3</v>
      </c>
      <c r="D15" s="82">
        <v>0</v>
      </c>
      <c r="E15" s="82">
        <v>0</v>
      </c>
      <c r="F15" s="82">
        <v>0</v>
      </c>
      <c r="G15" s="82">
        <v>0</v>
      </c>
      <c r="H15" s="83">
        <v>0</v>
      </c>
      <c r="I15" s="83">
        <v>1.0466820180029306E-4</v>
      </c>
      <c r="J15" s="144">
        <v>-0.41262100051725409</v>
      </c>
      <c r="K15" s="145">
        <v>0</v>
      </c>
      <c r="L15" s="145">
        <v>-9.7316123745134196E-4</v>
      </c>
      <c r="M15" s="144">
        <v>0.13524815670738377</v>
      </c>
      <c r="N15" s="144">
        <v>0</v>
      </c>
      <c r="O15" s="144">
        <v>0</v>
      </c>
    </row>
    <row r="16" spans="1:15" ht="15" customHeight="1" x14ac:dyDescent="0.25">
      <c r="B16" s="69" t="s">
        <v>7</v>
      </c>
      <c r="C16" s="79">
        <v>-0.03</v>
      </c>
      <c r="D16" s="82">
        <v>-7.9098335687491403E-2</v>
      </c>
      <c r="E16" s="82">
        <v>1.6910139598085218E-2</v>
      </c>
      <c r="F16" s="82">
        <v>9.3374368845385997E-2</v>
      </c>
      <c r="G16" s="82">
        <v>-3.8168266088565245E-2</v>
      </c>
      <c r="H16" s="83">
        <v>-5.1823051803912668E-2</v>
      </c>
      <c r="I16" s="83">
        <v>-8.9067415804463534E-2</v>
      </c>
      <c r="J16" s="144">
        <v>7.869804069892658E-2</v>
      </c>
      <c r="K16" s="145">
        <v>-0.28954654631789517</v>
      </c>
      <c r="L16" s="145">
        <v>-0.10560169492000582</v>
      </c>
      <c r="M16" s="144">
        <v>2.689469549651646E-2</v>
      </c>
      <c r="N16" s="144">
        <v>-5.0989547724434668E-2</v>
      </c>
      <c r="O16" s="144">
        <v>0</v>
      </c>
    </row>
    <row r="17" spans="2:15" x14ac:dyDescent="0.25">
      <c r="B17" s="87" t="s">
        <v>8</v>
      </c>
      <c r="C17" s="88">
        <v>-4.24E-2</v>
      </c>
      <c r="D17" s="89">
        <v>-6.1859790499007181E-2</v>
      </c>
      <c r="E17" s="89">
        <v>-0.10272908094465563</v>
      </c>
      <c r="F17" s="89">
        <v>-7.5430887065936647E-2</v>
      </c>
      <c r="G17" s="89">
        <v>-8.8136183192045803E-2</v>
      </c>
      <c r="H17" s="90">
        <v>-8.7902267130547898E-2</v>
      </c>
      <c r="I17" s="90">
        <v>-6.4557235796463899E-2</v>
      </c>
      <c r="J17" s="142">
        <v>-4.3702508741240299E-2</v>
      </c>
      <c r="K17" s="143">
        <v>-4.1738839213188564E-2</v>
      </c>
      <c r="L17" s="143">
        <v>-5.3903754629906431E-2</v>
      </c>
      <c r="M17" s="142">
        <v>-5.1488254029087036E-2</v>
      </c>
      <c r="N17" s="142">
        <v>-4.6850803115900626E-2</v>
      </c>
      <c r="O17" s="142">
        <v>0</v>
      </c>
    </row>
    <row r="18" spans="2:15" ht="15" customHeight="1" x14ac:dyDescent="0.25">
      <c r="B18" s="69" t="s">
        <v>10</v>
      </c>
      <c r="C18" s="79">
        <v>-3.5000000000000003E-2</v>
      </c>
      <c r="D18" s="82">
        <v>-3.2529675603953895E-2</v>
      </c>
      <c r="E18" s="82">
        <v>-2.9080100280617596E-2</v>
      </c>
      <c r="F18" s="82">
        <v>-3.6949271976904688E-2</v>
      </c>
      <c r="G18" s="82">
        <v>2.8199999999999999E-2</v>
      </c>
      <c r="H18" s="83">
        <v>-4.7059145260835315E-2</v>
      </c>
      <c r="I18" s="83">
        <v>-2.9023790819239014E-2</v>
      </c>
      <c r="J18" s="144">
        <v>-1.8503158265847631E-2</v>
      </c>
      <c r="K18" s="145">
        <v>-3.8595044007057322E-3</v>
      </c>
      <c r="L18" s="145">
        <v>-3.0250830390454623E-2</v>
      </c>
      <c r="M18" s="144">
        <v>-1.9615769344844828E-2</v>
      </c>
      <c r="N18" s="144">
        <v>-1.3096408903050472E-2</v>
      </c>
      <c r="O18" s="144">
        <v>0</v>
      </c>
    </row>
    <row r="19" spans="2:15" ht="15" customHeight="1" x14ac:dyDescent="0.25">
      <c r="B19" s="69" t="s">
        <v>11</v>
      </c>
      <c r="C19" s="79">
        <v>-0.05</v>
      </c>
      <c r="D19" s="82">
        <v>-4.8764622032577108E-2</v>
      </c>
      <c r="E19" s="82">
        <v>-0.13823252004722494</v>
      </c>
      <c r="F19" s="82">
        <v>-0.11989527297598973</v>
      </c>
      <c r="G19" s="82">
        <v>-0.14172386296220402</v>
      </c>
      <c r="H19" s="83">
        <v>-0.14252333814957371</v>
      </c>
      <c r="I19" s="83">
        <v>-0.11990925831984205</v>
      </c>
      <c r="J19" s="144">
        <v>-6.9397988284511047E-2</v>
      </c>
      <c r="K19" s="145">
        <v>-6.3027900169701362E-2</v>
      </c>
      <c r="L19" s="145">
        <v>-5.6343946084768969E-2</v>
      </c>
      <c r="M19" s="144">
        <v>-6.0181694630470489E-2</v>
      </c>
      <c r="N19" s="144">
        <v>-6.2695529296827729E-2</v>
      </c>
      <c r="O19" s="144">
        <v>0</v>
      </c>
    </row>
    <row r="20" spans="2:15" ht="15" customHeight="1" x14ac:dyDescent="0.25">
      <c r="B20" s="69" t="s">
        <v>12</v>
      </c>
      <c r="C20" s="79">
        <v>-0.05</v>
      </c>
      <c r="D20" s="82">
        <v>-0.15000074344203318</v>
      </c>
      <c r="E20" s="82">
        <v>-0.18000712670577607</v>
      </c>
      <c r="F20" s="82">
        <v>-8.2152680479421702E-2</v>
      </c>
      <c r="G20" s="82">
        <v>-0.11550226271383826</v>
      </c>
      <c r="H20" s="83">
        <v>-0.10337765582373613</v>
      </c>
      <c r="I20" s="83">
        <v>-5.1694452030983877E-2</v>
      </c>
      <c r="J20" s="144">
        <v>-4.4572238479828337E-2</v>
      </c>
      <c r="K20" s="145">
        <v>-6.4090711005018536E-2</v>
      </c>
      <c r="L20" s="145">
        <v>-8.8797909307985146E-2</v>
      </c>
      <c r="M20" s="144">
        <v>-8.6577621890208109E-2</v>
      </c>
      <c r="N20" s="144">
        <v>-8.2219792812312717E-2</v>
      </c>
      <c r="O20" s="144">
        <v>0</v>
      </c>
    </row>
    <row r="21" spans="2:15" ht="15" customHeight="1" x14ac:dyDescent="0.25">
      <c r="B21" s="69" t="s">
        <v>13</v>
      </c>
      <c r="C21" s="79">
        <v>-0.03</v>
      </c>
      <c r="D21" s="82">
        <v>-5.6516401962757763E-2</v>
      </c>
      <c r="E21" s="82">
        <v>-3.5672396800857882E-2</v>
      </c>
      <c r="F21" s="82">
        <v>-1.7975603111259432E-2</v>
      </c>
      <c r="G21" s="82">
        <v>-5.9312465393757584E-2</v>
      </c>
      <c r="H21" s="83">
        <v>7.4580055979008106E-3</v>
      </c>
      <c r="I21" s="83">
        <v>-5.5405322716079473E-2</v>
      </c>
      <c r="J21" s="144">
        <v>-7.4140431670117676E-2</v>
      </c>
      <c r="K21" s="145">
        <v>-8.0089462587760937E-2</v>
      </c>
      <c r="L21" s="145">
        <v>-8.4618385366559856E-2</v>
      </c>
      <c r="M21" s="144">
        <v>-8.0434426664778541E-2</v>
      </c>
      <c r="N21" s="144">
        <v>-4.2778100761453705E-2</v>
      </c>
      <c r="O21" s="144">
        <v>0</v>
      </c>
    </row>
    <row r="22" spans="2:15" ht="15" customHeight="1" x14ac:dyDescent="0.25">
      <c r="B22" s="87" t="s">
        <v>14</v>
      </c>
      <c r="C22" s="88">
        <v>-2.1100000000000001E-2</v>
      </c>
      <c r="D22" s="89">
        <v>-6.8951284022711248E-3</v>
      </c>
      <c r="E22" s="89">
        <v>-2.7922776363886299E-2</v>
      </c>
      <c r="F22" s="89">
        <v>-3.4162683477464051E-3</v>
      </c>
      <c r="G22" s="89">
        <v>-2.1427169491858165E-2</v>
      </c>
      <c r="H22" s="90">
        <v>-3.834478108122541E-2</v>
      </c>
      <c r="I22" s="90">
        <v>-9.4630072363029727E-3</v>
      </c>
      <c r="J22" s="142">
        <v>-7.7112916303384814E-3</v>
      </c>
      <c r="K22" s="143">
        <v>-2.839559390015698E-2</v>
      </c>
      <c r="L22" s="143">
        <v>-2.8849359979828786E-2</v>
      </c>
      <c r="M22" s="142">
        <v>-1.1941890719368339E-2</v>
      </c>
      <c r="N22" s="142">
        <v>-2.7049538609907272E-2</v>
      </c>
      <c r="O22" s="142">
        <v>0</v>
      </c>
    </row>
    <row r="23" spans="2:15" ht="15" customHeight="1" x14ac:dyDescent="0.25">
      <c r="B23" s="69" t="s">
        <v>15</v>
      </c>
      <c r="C23" s="79">
        <v>-1.7500000000000002E-2</v>
      </c>
      <c r="D23" s="82">
        <v>-1.9306623608015935E-2</v>
      </c>
      <c r="E23" s="82">
        <v>-1.5496584457560286E-2</v>
      </c>
      <c r="F23" s="82">
        <v>6.7181373350843334E-3</v>
      </c>
      <c r="G23" s="82">
        <v>-2.1741146974091002E-2</v>
      </c>
      <c r="H23" s="83">
        <v>-1.5901326016099577E-2</v>
      </c>
      <c r="I23" s="83">
        <v>-1.0015281829778098E-2</v>
      </c>
      <c r="J23" s="144">
        <v>-2.6180682976729729E-3</v>
      </c>
      <c r="K23" s="145">
        <v>-2.6775671220500657E-2</v>
      </c>
      <c r="L23" s="145">
        <v>-1.79044130885447E-2</v>
      </c>
      <c r="M23" s="144">
        <v>-1.8622962466617703E-2</v>
      </c>
      <c r="N23" s="144">
        <v>-1.3597412646619728E-2</v>
      </c>
      <c r="O23" s="144">
        <v>0</v>
      </c>
    </row>
    <row r="24" spans="2:15" ht="15" customHeight="1" x14ac:dyDescent="0.25">
      <c r="B24" s="69" t="s">
        <v>16</v>
      </c>
      <c r="C24" s="80">
        <v>-2.1100000000000001E-2</v>
      </c>
      <c r="D24" s="82">
        <v>-2.7945573041524622E-2</v>
      </c>
      <c r="E24" s="82">
        <v>-8.6361175891978264E-3</v>
      </c>
      <c r="F24" s="82">
        <v>-3.1064212418160243E-2</v>
      </c>
      <c r="G24" s="83">
        <v>-4.67707507878957E-2</v>
      </c>
      <c r="H24" s="83">
        <v>-4.6912211826370863E-2</v>
      </c>
      <c r="I24" s="83">
        <v>-2.7764728024767329E-2</v>
      </c>
      <c r="J24" s="145">
        <v>-3.1587622700748004E-2</v>
      </c>
      <c r="K24" s="145">
        <v>-5.0667834189423576E-2</v>
      </c>
      <c r="L24" s="144">
        <v>-4.5276873282156724E-2</v>
      </c>
      <c r="M24" s="144">
        <v>-1.8539896447166297E-2</v>
      </c>
      <c r="N24" s="144">
        <v>-9.6921338495818184E-3</v>
      </c>
      <c r="O24" s="144">
        <v>0</v>
      </c>
    </row>
    <row r="25" spans="2:15" ht="15" customHeight="1" x14ac:dyDescent="0.25">
      <c r="B25" s="69" t="s">
        <v>202</v>
      </c>
      <c r="C25" s="80">
        <v>-2.5000000000000001E-3</v>
      </c>
      <c r="D25" s="82">
        <v>0</v>
      </c>
      <c r="E25" s="82">
        <v>0</v>
      </c>
      <c r="F25" s="82">
        <v>0</v>
      </c>
      <c r="G25" s="83">
        <v>0</v>
      </c>
      <c r="H25" s="83">
        <v>0</v>
      </c>
      <c r="I25" s="83">
        <v>-3.1420120386248807E-3</v>
      </c>
      <c r="J25" s="145">
        <v>1.6356887250974738E-2</v>
      </c>
      <c r="K25" s="145">
        <v>-6.4796029838634167E-2</v>
      </c>
      <c r="L25" s="144">
        <v>1.7892614217781235E-2</v>
      </c>
      <c r="M25" s="144">
        <v>0</v>
      </c>
      <c r="N25" s="144">
        <v>0</v>
      </c>
      <c r="O25" s="144">
        <v>0</v>
      </c>
    </row>
    <row r="26" spans="2:15" ht="15" customHeight="1" x14ac:dyDescent="0.25">
      <c r="B26" s="69" t="s">
        <v>17</v>
      </c>
      <c r="C26" s="80">
        <v>-1.4999999999999999E-2</v>
      </c>
      <c r="D26" s="82">
        <v>2.3854592582472307E-2</v>
      </c>
      <c r="E26" s="82">
        <v>-1.0905788760432751E-2</v>
      </c>
      <c r="F26" s="82">
        <v>-7.4621583578114341E-3</v>
      </c>
      <c r="G26" s="83">
        <v>-1.8908576701890709E-2</v>
      </c>
      <c r="H26" s="83">
        <v>-5.268437577352493E-2</v>
      </c>
      <c r="I26" s="83">
        <v>-2.8719596208570179E-2</v>
      </c>
      <c r="J26" s="145">
        <v>-0.16189778868125068</v>
      </c>
      <c r="K26" s="145">
        <v>-4.3536629772382193E-2</v>
      </c>
      <c r="L26" s="144">
        <v>1.8548535324184472E-2</v>
      </c>
      <c r="M26" s="144">
        <v>-5.0835302675687637E-2</v>
      </c>
      <c r="N26" s="144">
        <v>-2.184658716892008E-2</v>
      </c>
      <c r="O26" s="144">
        <v>0</v>
      </c>
    </row>
    <row r="27" spans="2:15" ht="15" customHeight="1" x14ac:dyDescent="0.25">
      <c r="B27" s="69" t="s">
        <v>18</v>
      </c>
      <c r="C27" s="80">
        <v>-2.5000000000000001E-2</v>
      </c>
      <c r="D27" s="82">
        <v>6.8165887289592204E-3</v>
      </c>
      <c r="E27" s="82">
        <v>-5.2028481855492137E-2</v>
      </c>
      <c r="F27" s="82">
        <v>7.6297093546647092E-3</v>
      </c>
      <c r="G27" s="83">
        <v>-7.1152240060430045E-3</v>
      </c>
      <c r="H27" s="83">
        <v>-4.3791221921783127E-2</v>
      </c>
      <c r="I27" s="83">
        <v>5.8951900411710698E-3</v>
      </c>
      <c r="J27" s="145">
        <v>4.111001562642197E-2</v>
      </c>
      <c r="K27" s="145">
        <v>-1.3329288527920648E-2</v>
      </c>
      <c r="L27" s="144">
        <v>-3.7603757086638802E-2</v>
      </c>
      <c r="M27" s="144">
        <v>2.7552722658217353E-3</v>
      </c>
      <c r="N27" s="144">
        <v>-4.5573543789338374E-2</v>
      </c>
      <c r="O27" s="144">
        <v>0</v>
      </c>
    </row>
    <row r="28" spans="2:15" ht="15" customHeight="1" x14ac:dyDescent="0.25">
      <c r="B28" s="87" t="s">
        <v>2</v>
      </c>
      <c r="C28" s="91">
        <v>-3.8899999999999997E-2</v>
      </c>
      <c r="D28" s="89">
        <v>-0.13471493016184924</v>
      </c>
      <c r="E28" s="89">
        <v>-0.11653690539597375</v>
      </c>
      <c r="F28" s="89">
        <v>-0.11689604037298235</v>
      </c>
      <c r="G28" s="90">
        <v>-6.3882956395457421E-2</v>
      </c>
      <c r="H28" s="90">
        <v>-9.3794354237055164E-2</v>
      </c>
      <c r="I28" s="90">
        <v>-7.244977737505888E-2</v>
      </c>
      <c r="J28" s="143">
        <v>-7.7465763056051018E-2</v>
      </c>
      <c r="K28" s="143">
        <v>-9.245760305770831E-2</v>
      </c>
      <c r="L28" s="142">
        <v>-0.14227085063979761</v>
      </c>
      <c r="M28" s="142">
        <v>-8.803831199436403E-3</v>
      </c>
      <c r="N28" s="142">
        <v>-2.5658277843783522E-2</v>
      </c>
      <c r="O28" s="142">
        <v>0</v>
      </c>
    </row>
    <row r="29" spans="2:15" ht="15" customHeight="1" x14ac:dyDescent="0.25">
      <c r="B29" s="69" t="s">
        <v>19</v>
      </c>
      <c r="C29" s="80">
        <v>-0.04</v>
      </c>
      <c r="D29" s="82">
        <v>-0.18183320564199279</v>
      </c>
      <c r="E29" s="82">
        <v>-0.10521329091331635</v>
      </c>
      <c r="F29" s="82">
        <v>-0.16263505078721963</v>
      </c>
      <c r="G29" s="83">
        <v>-7.5701789391397462E-2</v>
      </c>
      <c r="H29" s="83">
        <v>-9.5054436748574639E-2</v>
      </c>
      <c r="I29" s="83">
        <v>-5.939938439652654E-2</v>
      </c>
      <c r="J29" s="145">
        <v>-9.0329705506500088E-2</v>
      </c>
      <c r="K29" s="145">
        <v>-7.6417238282530026E-2</v>
      </c>
      <c r="L29" s="144">
        <v>-8.8520551407259063E-2</v>
      </c>
      <c r="M29" s="144">
        <v>2.2007636802058955E-2</v>
      </c>
      <c r="N29" s="144">
        <v>2.0105611985429178E-2</v>
      </c>
      <c r="O29" s="144">
        <v>0</v>
      </c>
    </row>
    <row r="30" spans="2:15" ht="15" customHeight="1" x14ac:dyDescent="0.25">
      <c r="B30" s="69" t="s">
        <v>20</v>
      </c>
      <c r="C30" s="80">
        <v>-0.05</v>
      </c>
      <c r="D30" s="84">
        <v>-0.13822099561244983</v>
      </c>
      <c r="E30" s="82">
        <v>-9.0768967234792441E-2</v>
      </c>
      <c r="F30" s="82">
        <v>-6.7507203370020696E-2</v>
      </c>
      <c r="G30" s="83">
        <v>-4.0033115051163484E-2</v>
      </c>
      <c r="H30" s="83">
        <v>-7.9202594861258455E-2</v>
      </c>
      <c r="I30" s="83">
        <v>-5.0149987133568115E-2</v>
      </c>
      <c r="J30" s="145">
        <v>-5.3950264060229708E-2</v>
      </c>
      <c r="K30" s="145">
        <v>-5.1451454581245039E-2</v>
      </c>
      <c r="L30" s="144">
        <v>-4.9276731282218544E-2</v>
      </c>
      <c r="M30" s="144">
        <v>0</v>
      </c>
      <c r="N30" s="144">
        <v>0</v>
      </c>
      <c r="O30" s="144">
        <v>0</v>
      </c>
    </row>
    <row r="31" spans="2:15" ht="15" customHeight="1" x14ac:dyDescent="0.25">
      <c r="B31" s="69" t="s">
        <v>21</v>
      </c>
      <c r="C31" s="80">
        <v>-2.5000000000000001E-2</v>
      </c>
      <c r="D31" s="82">
        <v>-0.12323203801074584</v>
      </c>
      <c r="E31" s="82">
        <v>-0.17326828276907277</v>
      </c>
      <c r="F31" s="82">
        <v>-0.12470996439983535</v>
      </c>
      <c r="G31" s="83">
        <v>-8.0169487228494374E-2</v>
      </c>
      <c r="H31" s="83">
        <v>-0.11282458138591046</v>
      </c>
      <c r="I31" s="83">
        <v>-0.12738567796946604</v>
      </c>
      <c r="J31" s="145">
        <v>-9.3009655725652188E-2</v>
      </c>
      <c r="K31" s="145">
        <v>-0.19279590920481912</v>
      </c>
      <c r="L31" s="144">
        <v>-0.36181893428351658</v>
      </c>
      <c r="M31" s="144">
        <v>-0.10088271331054691</v>
      </c>
      <c r="N31" s="144">
        <v>-0.13304536184594465</v>
      </c>
      <c r="O31" s="146">
        <v>0</v>
      </c>
    </row>
    <row r="32" spans="2:15" ht="15" customHeight="1" x14ac:dyDescent="0.25">
      <c r="B32" s="73" t="s">
        <v>3</v>
      </c>
      <c r="C32" s="81">
        <v>-0.01</v>
      </c>
      <c r="D32" s="85">
        <v>5.4081545803864092E-3</v>
      </c>
      <c r="E32" s="86">
        <v>-2.5510881104033978E-2</v>
      </c>
      <c r="F32" s="85">
        <v>-0.26287452810653245</v>
      </c>
      <c r="G32" s="83">
        <v>-0.14816623849936364</v>
      </c>
      <c r="H32" s="83">
        <v>-0.18277460385900612</v>
      </c>
      <c r="I32" s="83">
        <v>-3.0296433365988168E-2</v>
      </c>
      <c r="J32" s="144">
        <v>-8.385700755611783E-2</v>
      </c>
      <c r="K32" s="144">
        <v>-1.0031796110522295E-2</v>
      </c>
      <c r="L32" s="144">
        <v>0</v>
      </c>
      <c r="M32" s="144">
        <v>-2.0759482614297289E-2</v>
      </c>
      <c r="N32" s="144">
        <v>6.8736617738888008E-4</v>
      </c>
      <c r="O32" s="146">
        <v>0</v>
      </c>
    </row>
    <row r="33" spans="2:15" ht="15.75" thickBot="1" x14ac:dyDescent="0.3">
      <c r="B33" s="92" t="s">
        <v>22</v>
      </c>
      <c r="C33" s="93">
        <v>-2.8199999999999999E-2</v>
      </c>
      <c r="D33" s="94">
        <v>-5.4142928814220163E-2</v>
      </c>
      <c r="E33" s="95">
        <v>-5.5274969873575004E-2</v>
      </c>
      <c r="F33" s="94">
        <v>-4.0036174389254442E-2</v>
      </c>
      <c r="G33" s="94">
        <v>-4.8667284902377483E-2</v>
      </c>
      <c r="H33" s="94">
        <v>-3.9319450687051026E-2</v>
      </c>
      <c r="I33" s="94">
        <v>-3.8488011410441371E-2</v>
      </c>
      <c r="J33" s="147">
        <v>-2.4297788756854868E-2</v>
      </c>
      <c r="K33" s="147">
        <v>-4.5589421058757594E-2</v>
      </c>
      <c r="L33" s="147">
        <v>-4.9885786964055268E-2</v>
      </c>
      <c r="M33" s="147">
        <v>-1.3996935146452678E-2</v>
      </c>
      <c r="N33" s="147">
        <v>-3.2375135229598881E-2</v>
      </c>
      <c r="O33" s="148">
        <v>0</v>
      </c>
    </row>
    <row r="39" spans="2:15" ht="15.75" thickBot="1" x14ac:dyDescent="0.3">
      <c r="E39" s="74"/>
    </row>
    <row r="40" spans="2:15" x14ac:dyDescent="0.25">
      <c r="B40" s="68" t="s">
        <v>1</v>
      </c>
      <c r="C40" s="71" t="s">
        <v>207</v>
      </c>
      <c r="D40" s="75" t="s">
        <v>34</v>
      </c>
      <c r="E40" s="75" t="s">
        <v>35</v>
      </c>
      <c r="F40" s="75" t="s">
        <v>36</v>
      </c>
      <c r="G40" s="103" t="s">
        <v>37</v>
      </c>
      <c r="H40" s="75" t="s">
        <v>38</v>
      </c>
      <c r="I40" s="75" t="s">
        <v>39</v>
      </c>
      <c r="J40" s="103" t="s">
        <v>40</v>
      </c>
      <c r="K40" s="75" t="s">
        <v>41</v>
      </c>
      <c r="L40" s="103" t="s">
        <v>42</v>
      </c>
      <c r="M40" s="75" t="s">
        <v>43</v>
      </c>
      <c r="N40" s="75" t="s">
        <v>44</v>
      </c>
      <c r="O40" s="104" t="s">
        <v>45</v>
      </c>
    </row>
    <row r="41" spans="2:15" x14ac:dyDescent="0.25">
      <c r="B41" s="87" t="s">
        <v>4</v>
      </c>
      <c r="C41" s="88">
        <v>-2.5399999999999999E-2</v>
      </c>
      <c r="D41" s="89">
        <v>-3.3176918576491361E-2</v>
      </c>
      <c r="E41" s="89">
        <v>1.3611239968123011E-2</v>
      </c>
      <c r="F41" s="89">
        <v>5.4728231465322992E-3</v>
      </c>
      <c r="G41" s="97">
        <v>-1.5532147517694359E-2</v>
      </c>
      <c r="H41" s="90">
        <v>7.2217064270062433E-3</v>
      </c>
      <c r="I41" s="90">
        <v>-1.493599564594497E-2</v>
      </c>
      <c r="J41" s="149">
        <v>-1.3168545455774058E-2</v>
      </c>
      <c r="K41" s="150">
        <v>-6.6766186104790765E-2</v>
      </c>
      <c r="L41" s="151">
        <v>-6.5561002036488986E-2</v>
      </c>
      <c r="M41" s="157">
        <v>-3.5712308277009198E-2</v>
      </c>
      <c r="N41" s="157">
        <v>0</v>
      </c>
      <c r="O41" s="158">
        <v>0</v>
      </c>
    </row>
    <row r="42" spans="2:15" x14ac:dyDescent="0.25">
      <c r="B42" s="69" t="s">
        <v>5</v>
      </c>
      <c r="C42" s="79">
        <v>-0.03</v>
      </c>
      <c r="D42" s="82">
        <v>-1.0016588024319859E-2</v>
      </c>
      <c r="E42" s="82">
        <v>-1.5432480164461859E-3</v>
      </c>
      <c r="F42" s="82">
        <v>-5.0156040166908326E-4</v>
      </c>
      <c r="G42" s="99">
        <v>5.6030424011414247E-3</v>
      </c>
      <c r="H42" s="83">
        <v>2.2565751568207351E-2</v>
      </c>
      <c r="I42" s="83">
        <v>-8.6186958606762395E-3</v>
      </c>
      <c r="J42" s="152">
        <v>-4.0377198201785508E-2</v>
      </c>
      <c r="K42" s="153">
        <v>2.6705623755390474E-2</v>
      </c>
      <c r="L42" s="154">
        <v>-0.13172573644975705</v>
      </c>
      <c r="M42" s="159">
        <v>-1.6466136314529214E-2</v>
      </c>
      <c r="N42" s="159">
        <v>0</v>
      </c>
      <c r="O42" s="160">
        <v>0</v>
      </c>
    </row>
    <row r="43" spans="2:15" x14ac:dyDescent="0.25">
      <c r="B43" s="69" t="s">
        <v>6</v>
      </c>
      <c r="C43" s="79">
        <v>-2.5000000000000001E-2</v>
      </c>
      <c r="D43" s="82">
        <v>-5.0132547215959784E-2</v>
      </c>
      <c r="E43" s="82">
        <v>-1.4383755607164923E-3</v>
      </c>
      <c r="F43" s="82">
        <v>2.1409956085354762E-2</v>
      </c>
      <c r="G43" s="99">
        <v>2.295470753409676E-4</v>
      </c>
      <c r="H43" s="83">
        <v>2.5381858965935623E-2</v>
      </c>
      <c r="I43" s="83">
        <v>-2.1177828354445095E-3</v>
      </c>
      <c r="J43" s="152">
        <v>2.0670034456942404E-2</v>
      </c>
      <c r="K43" s="153">
        <v>-3.5609274943891128E-2</v>
      </c>
      <c r="L43" s="154">
        <v>-2.9031974453229796E-2</v>
      </c>
      <c r="M43" s="159">
        <v>-2.0086341610431855E-2</v>
      </c>
      <c r="N43" s="159">
        <v>0</v>
      </c>
      <c r="O43" s="160">
        <v>0</v>
      </c>
    </row>
    <row r="44" spans="2:15" x14ac:dyDescent="0.25">
      <c r="B44" s="69" t="s">
        <v>9</v>
      </c>
      <c r="C44" s="79">
        <v>-1.4999999999999999E-2</v>
      </c>
      <c r="D44" s="82">
        <v>-6.9791951915258832E-2</v>
      </c>
      <c r="E44" s="82">
        <v>-4.2318594571902013E-2</v>
      </c>
      <c r="F44" s="82">
        <v>8.9378706370692607E-3</v>
      </c>
      <c r="G44" s="99">
        <v>-8.7723315298812825E-3</v>
      </c>
      <c r="H44" s="83">
        <v>-7.6541131235851713E-3</v>
      </c>
      <c r="I44" s="83">
        <v>-3.5046966197546853E-2</v>
      </c>
      <c r="J44" s="152">
        <v>-3.8240280721725466E-2</v>
      </c>
      <c r="K44" s="153">
        <v>-4.5291553893034688E-3</v>
      </c>
      <c r="L44" s="154">
        <v>-1.2301596326704925E-2</v>
      </c>
      <c r="M44" s="159">
        <v>-3.1765408143320267E-2</v>
      </c>
      <c r="N44" s="159">
        <v>0</v>
      </c>
      <c r="O44" s="160">
        <v>0</v>
      </c>
    </row>
    <row r="45" spans="2:15" x14ac:dyDescent="0.25">
      <c r="B45" s="69" t="s">
        <v>7</v>
      </c>
      <c r="C45" s="79">
        <v>-0.03</v>
      </c>
      <c r="D45" s="82">
        <v>5.2865001387880133E-2</v>
      </c>
      <c r="E45" s="82">
        <v>0.13180882810698946</v>
      </c>
      <c r="F45" s="82">
        <v>-4.7417828122210307E-2</v>
      </c>
      <c r="G45" s="99">
        <v>-0.10089711615957127</v>
      </c>
      <c r="H45" s="83">
        <v>-7.1443023931006544E-2</v>
      </c>
      <c r="I45" s="83">
        <v>-5.6472300040943488E-2</v>
      </c>
      <c r="J45" s="152">
        <v>-7.3324421968987044E-2</v>
      </c>
      <c r="K45" s="153">
        <v>-0.34896340343920756</v>
      </c>
      <c r="L45" s="154">
        <v>-0.14148689685641208</v>
      </c>
      <c r="M45" s="159">
        <v>-0.11529785473989362</v>
      </c>
      <c r="N45" s="159">
        <v>0</v>
      </c>
      <c r="O45" s="160">
        <v>0</v>
      </c>
    </row>
    <row r="46" spans="2:15" ht="15" customHeight="1" x14ac:dyDescent="0.25">
      <c r="B46" s="87" t="s">
        <v>8</v>
      </c>
      <c r="C46" s="88">
        <v>-4.24E-2</v>
      </c>
      <c r="D46" s="89">
        <v>-7.5775058114434038E-2</v>
      </c>
      <c r="E46" s="89">
        <v>-7.2654551256875699E-2</v>
      </c>
      <c r="F46" s="89">
        <v>-7.5039052049694036E-2</v>
      </c>
      <c r="G46" s="97">
        <v>-6.0465879692296928E-2</v>
      </c>
      <c r="H46" s="90">
        <v>-6.7325921244528589E-2</v>
      </c>
      <c r="I46" s="90">
        <v>-2.5796685418010747E-2</v>
      </c>
      <c r="J46" s="149">
        <v>-3.7112771718272243E-2</v>
      </c>
      <c r="K46" s="150">
        <v>-3.6982448468838247E-2</v>
      </c>
      <c r="L46" s="151">
        <v>-4.488000489157213E-2</v>
      </c>
      <c r="M46" s="157">
        <v>-4.0072598215437266E-2</v>
      </c>
      <c r="N46" s="157">
        <v>0</v>
      </c>
      <c r="O46" s="158">
        <v>0</v>
      </c>
    </row>
    <row r="47" spans="2:15" ht="15" customHeight="1" x14ac:dyDescent="0.25">
      <c r="B47" s="69" t="s">
        <v>10</v>
      </c>
      <c r="C47" s="79">
        <v>-3.5000000000000003E-2</v>
      </c>
      <c r="D47" s="82">
        <v>-4.9577915474478464E-2</v>
      </c>
      <c r="E47" s="82">
        <v>1.1346090184532481E-2</v>
      </c>
      <c r="F47" s="82">
        <v>-4.0109900062528847E-2</v>
      </c>
      <c r="G47" s="99">
        <v>-2.6153148375819685E-2</v>
      </c>
      <c r="H47" s="83">
        <v>-3.384705033729301E-2</v>
      </c>
      <c r="I47" s="83">
        <v>1.0500673947592255E-2</v>
      </c>
      <c r="J47" s="152">
        <v>-6.0163580403073376E-3</v>
      </c>
      <c r="K47" s="153">
        <v>-1.0852895957541624E-2</v>
      </c>
      <c r="L47" s="154">
        <v>-4.5891454168211776E-3</v>
      </c>
      <c r="M47" s="159">
        <v>-1.8526567030236543E-2</v>
      </c>
      <c r="N47" s="159">
        <v>0</v>
      </c>
      <c r="O47" s="160">
        <v>0</v>
      </c>
    </row>
    <row r="48" spans="2:15" ht="15" customHeight="1" x14ac:dyDescent="0.25">
      <c r="B48" s="69" t="s">
        <v>11</v>
      </c>
      <c r="C48" s="79">
        <v>-0.05</v>
      </c>
      <c r="D48" s="82">
        <v>-7.5257984676614084E-2</v>
      </c>
      <c r="E48" s="82">
        <v>-0.17375912742995958</v>
      </c>
      <c r="F48" s="82">
        <v>-9.7958000874208001E-2</v>
      </c>
      <c r="G48" s="99">
        <v>-9.2800659876509248E-2</v>
      </c>
      <c r="H48" s="83">
        <v>-0.11483802397525483</v>
      </c>
      <c r="I48" s="83">
        <v>-6.5184341982164468E-2</v>
      </c>
      <c r="J48" s="152">
        <v>-8.3478245429859044E-2</v>
      </c>
      <c r="K48" s="153">
        <v>-3.2259143911454451E-2</v>
      </c>
      <c r="L48" s="154">
        <v>-5.7326584767444601E-2</v>
      </c>
      <c r="M48" s="159">
        <v>-5.2957633831380461E-2</v>
      </c>
      <c r="N48" s="159">
        <v>0</v>
      </c>
      <c r="O48" s="160">
        <v>0</v>
      </c>
    </row>
    <row r="49" spans="2:15" ht="15" customHeight="1" x14ac:dyDescent="0.25">
      <c r="B49" s="69" t="s">
        <v>12</v>
      </c>
      <c r="C49" s="79">
        <v>-0.05</v>
      </c>
      <c r="D49" s="82">
        <v>-0.11853549994379674</v>
      </c>
      <c r="E49" s="82">
        <v>-0.11831256713464065</v>
      </c>
      <c r="F49" s="82">
        <v>-0.12650800255880443</v>
      </c>
      <c r="G49" s="99">
        <v>-9.0023802394786967E-2</v>
      </c>
      <c r="H49" s="83">
        <v>-8.1990807589118961E-2</v>
      </c>
      <c r="I49" s="83">
        <v>-4.6148743735453704E-2</v>
      </c>
      <c r="J49" s="152">
        <v>-5.0166989090670626E-2</v>
      </c>
      <c r="K49" s="153">
        <v>-6.7895750615893022E-2</v>
      </c>
      <c r="L49" s="154">
        <v>-9.7598352497814678E-2</v>
      </c>
      <c r="M49" s="159">
        <v>-5.1711502928188907E-2</v>
      </c>
      <c r="N49" s="159">
        <v>0</v>
      </c>
      <c r="O49" s="160">
        <v>0</v>
      </c>
    </row>
    <row r="50" spans="2:15" ht="15" customHeight="1" x14ac:dyDescent="0.25">
      <c r="B50" s="69" t="s">
        <v>13</v>
      </c>
      <c r="C50" s="79">
        <v>-0.03</v>
      </c>
      <c r="D50" s="82">
        <v>-9.0639197880861722E-2</v>
      </c>
      <c r="E50" s="82">
        <v>5.11513219850913E-2</v>
      </c>
      <c r="F50" s="82">
        <v>-2.8117798588875743E-3</v>
      </c>
      <c r="G50" s="99">
        <v>-3.1406348755033564E-2</v>
      </c>
      <c r="H50" s="83">
        <v>-2.0141677219703419E-2</v>
      </c>
      <c r="I50" s="83">
        <v>-1.6398667484733311E-2</v>
      </c>
      <c r="J50" s="152">
        <v>1.2335146334352921E-3</v>
      </c>
      <c r="K50" s="153">
        <v>-0.12851238249569663</v>
      </c>
      <c r="L50" s="154">
        <v>-4.5645328695457031E-2</v>
      </c>
      <c r="M50" s="159">
        <v>-3.5674926411775727E-2</v>
      </c>
      <c r="N50" s="159">
        <v>0</v>
      </c>
      <c r="O50" s="160">
        <v>0</v>
      </c>
    </row>
    <row r="51" spans="2:15" x14ac:dyDescent="0.25">
      <c r="B51" s="87" t="s">
        <v>14</v>
      </c>
      <c r="C51" s="88">
        <v>-2.1100000000000001E-2</v>
      </c>
      <c r="D51" s="89">
        <v>-3.7882461006558225E-2</v>
      </c>
      <c r="E51" s="89">
        <v>-7.44622576689591E-2</v>
      </c>
      <c r="F51" s="89">
        <v>-2.0615562553306516E-2</v>
      </c>
      <c r="G51" s="97">
        <v>-2.5130957158103526E-2</v>
      </c>
      <c r="H51" s="90">
        <v>-3.2319099230488056E-2</v>
      </c>
      <c r="I51" s="90">
        <v>-2.6450675109774932E-2</v>
      </c>
      <c r="J51" s="149">
        <v>-7.8064867009614514E-2</v>
      </c>
      <c r="K51" s="150">
        <v>-8.2175177933935487E-2</v>
      </c>
      <c r="L51" s="151">
        <v>-7.4131856970386725E-2</v>
      </c>
      <c r="M51" s="157">
        <v>1.8305037014245198E-3</v>
      </c>
      <c r="N51" s="157">
        <v>0</v>
      </c>
      <c r="O51" s="158">
        <v>0</v>
      </c>
    </row>
    <row r="52" spans="2:15" ht="15" customHeight="1" x14ac:dyDescent="0.25">
      <c r="B52" s="69" t="s">
        <v>15</v>
      </c>
      <c r="C52" s="79">
        <v>-1.7500000000000002E-2</v>
      </c>
      <c r="D52" s="82">
        <v>-9.289575845429815E-2</v>
      </c>
      <c r="E52" s="82">
        <v>-2.5120908234060935E-2</v>
      </c>
      <c r="F52" s="82">
        <v>-0.11209916437113222</v>
      </c>
      <c r="G52" s="99">
        <v>-5.6440379960725214E-2</v>
      </c>
      <c r="H52" s="83">
        <v>-3.2327270270511431E-2</v>
      </c>
      <c r="I52" s="83">
        <v>-9.89779851008325E-2</v>
      </c>
      <c r="J52" s="152">
        <v>-0.1631363689839643</v>
      </c>
      <c r="K52" s="153">
        <v>-0.16418058646984493</v>
      </c>
      <c r="L52" s="154">
        <v>-4.6349908672191256E-2</v>
      </c>
      <c r="M52" s="159">
        <v>-7.9511139643816689E-2</v>
      </c>
      <c r="N52" s="159">
        <v>0</v>
      </c>
      <c r="O52" s="160">
        <v>0</v>
      </c>
    </row>
    <row r="53" spans="2:15" x14ac:dyDescent="0.25">
      <c r="B53" s="69" t="s">
        <v>16</v>
      </c>
      <c r="C53" s="80">
        <v>-2.1100000000000001E-2</v>
      </c>
      <c r="D53" s="82">
        <v>-5.2645357998187196E-2</v>
      </c>
      <c r="E53" s="82">
        <v>-8.8585909844572361E-2</v>
      </c>
      <c r="F53" s="82">
        <v>-0.10019788190706751</v>
      </c>
      <c r="G53" s="99">
        <v>-4.0961608724951096E-2</v>
      </c>
      <c r="H53" s="83">
        <v>-4.6942234445514777E-2</v>
      </c>
      <c r="I53" s="83">
        <v>-5.3026724531586425E-2</v>
      </c>
      <c r="J53" s="152">
        <v>-3.7637796860249692E-2</v>
      </c>
      <c r="K53" s="153">
        <v>-0.12382806809431646</v>
      </c>
      <c r="L53" s="154">
        <v>-0.14824315488244902</v>
      </c>
      <c r="M53" s="159">
        <v>-4.296020868483439E-2</v>
      </c>
      <c r="N53" s="159">
        <v>0</v>
      </c>
      <c r="O53" s="160">
        <v>0</v>
      </c>
    </row>
    <row r="54" spans="2:15" ht="15" customHeight="1" x14ac:dyDescent="0.25">
      <c r="B54" s="69" t="s">
        <v>17</v>
      </c>
      <c r="C54" s="80">
        <v>-1.4999999999999999E-2</v>
      </c>
      <c r="D54" s="82">
        <v>5.2086342769898257E-2</v>
      </c>
      <c r="E54" s="82">
        <v>-0.11504191779418406</v>
      </c>
      <c r="F54" s="82">
        <v>3.8515756347803597E-2</v>
      </c>
      <c r="G54" s="100">
        <v>5.364904141002054E-3</v>
      </c>
      <c r="H54" s="83">
        <v>-8.3476573698528719E-2</v>
      </c>
      <c r="I54" s="83">
        <v>3.4727435952320827E-3</v>
      </c>
      <c r="J54" s="154">
        <v>-0.11045983427597977</v>
      </c>
      <c r="K54" s="153">
        <v>0.26681048641672162</v>
      </c>
      <c r="L54" s="152">
        <v>-7.054578387233669E-2</v>
      </c>
      <c r="M54" s="159">
        <v>-1.580990972787295E-2</v>
      </c>
      <c r="N54" s="159">
        <v>0</v>
      </c>
      <c r="O54" s="160">
        <v>0</v>
      </c>
    </row>
    <row r="55" spans="2:15" ht="15" customHeight="1" x14ac:dyDescent="0.25">
      <c r="B55" s="69" t="s">
        <v>18</v>
      </c>
      <c r="C55" s="80">
        <v>-2.5000000000000001E-2</v>
      </c>
      <c r="D55" s="82">
        <v>3.3367028310269937E-4</v>
      </c>
      <c r="E55" s="82">
        <v>-9.8299392865465615E-2</v>
      </c>
      <c r="F55" s="82">
        <v>9.7864586663256828E-2</v>
      </c>
      <c r="G55" s="100">
        <v>5.3314731533524963E-3</v>
      </c>
      <c r="H55" s="83">
        <v>-1.2718283530871035E-2</v>
      </c>
      <c r="I55" s="83">
        <v>3.4997635114371518E-2</v>
      </c>
      <c r="J55" s="154">
        <v>-3.6033330896928437E-2</v>
      </c>
      <c r="K55" s="153">
        <v>-6.0986316880325485E-2</v>
      </c>
      <c r="L55" s="152">
        <v>-5.1929349359516958E-2</v>
      </c>
      <c r="M55" s="159">
        <v>7.5123213305736236E-2</v>
      </c>
      <c r="N55" s="159">
        <v>0</v>
      </c>
      <c r="O55" s="160">
        <v>0</v>
      </c>
    </row>
    <row r="56" spans="2:15" x14ac:dyDescent="0.25">
      <c r="B56" s="87" t="s">
        <v>2</v>
      </c>
      <c r="C56" s="91">
        <v>-3.8899999999999997E-2</v>
      </c>
      <c r="D56" s="89">
        <v>-5.4184332425232899E-2</v>
      </c>
      <c r="E56" s="89">
        <v>-4.11317624317835E-2</v>
      </c>
      <c r="F56" s="89">
        <v>-5.354924882223272E-2</v>
      </c>
      <c r="G56" s="98">
        <v>-4.35717739535528E-2</v>
      </c>
      <c r="H56" s="90">
        <v>-3.1458126834661274E-2</v>
      </c>
      <c r="I56" s="90">
        <v>-4.9919930144122833E-2</v>
      </c>
      <c r="J56" s="151">
        <v>-2.769295267323044E-2</v>
      </c>
      <c r="K56" s="150">
        <v>3.2183217616889956E-2</v>
      </c>
      <c r="L56" s="149">
        <v>-8.8612161668166961E-2</v>
      </c>
      <c r="M56" s="157">
        <v>-0.13076253052422676</v>
      </c>
      <c r="N56" s="157">
        <v>0</v>
      </c>
      <c r="O56" s="158">
        <v>0</v>
      </c>
    </row>
    <row r="57" spans="2:15" x14ac:dyDescent="0.25">
      <c r="B57" s="69" t="s">
        <v>19</v>
      </c>
      <c r="C57" s="80">
        <v>-0.04</v>
      </c>
      <c r="D57" s="82">
        <v>-6.9100690936415202E-2</v>
      </c>
      <c r="E57" s="82">
        <v>-2.778835564978438E-2</v>
      </c>
      <c r="F57" s="82">
        <v>-0.15199655493258254</v>
      </c>
      <c r="G57" s="100">
        <v>-6.4474919849003082E-2</v>
      </c>
      <c r="H57" s="83">
        <v>-7.1652401139608121E-2</v>
      </c>
      <c r="I57" s="83">
        <v>-4.1218533903577513E-2</v>
      </c>
      <c r="J57" s="154">
        <v>-5.5091387233304812E-2</v>
      </c>
      <c r="K57" s="153">
        <v>0.29819823880096252</v>
      </c>
      <c r="L57" s="152">
        <v>-7.8932175126109144E-2</v>
      </c>
      <c r="M57" s="159">
        <v>-9.207058659584233E-2</v>
      </c>
      <c r="N57" s="159">
        <v>0</v>
      </c>
      <c r="O57" s="160">
        <v>0</v>
      </c>
    </row>
    <row r="58" spans="2:15" ht="15" customHeight="1" x14ac:dyDescent="0.25">
      <c r="B58" s="69" t="s">
        <v>20</v>
      </c>
      <c r="C58" s="80">
        <v>-0.05</v>
      </c>
      <c r="D58" s="82">
        <v>-4.347759227233261E-2</v>
      </c>
      <c r="E58" s="82">
        <v>-3.9375418572514961E-2</v>
      </c>
      <c r="F58" s="82">
        <v>-1.2275060258801535E-2</v>
      </c>
      <c r="G58" s="100">
        <v>-2.0712347717251233E-2</v>
      </c>
      <c r="H58" s="83">
        <v>-8.4061510452129607E-3</v>
      </c>
      <c r="I58" s="83">
        <v>-2.1743228971646052E-2</v>
      </c>
      <c r="J58" s="154">
        <v>-2.1059759192418183E-2</v>
      </c>
      <c r="K58" s="153">
        <v>1.0187585059075426E-2</v>
      </c>
      <c r="L58" s="152">
        <v>-8.6524273836665975E-3</v>
      </c>
      <c r="M58" s="159">
        <v>-3.3800246712939158E-2</v>
      </c>
      <c r="N58" s="159">
        <v>0</v>
      </c>
      <c r="O58" s="160">
        <v>0</v>
      </c>
    </row>
    <row r="59" spans="2:15" ht="15" customHeight="1" x14ac:dyDescent="0.25">
      <c r="B59" s="69" t="s">
        <v>21</v>
      </c>
      <c r="C59" s="80">
        <v>-2.5000000000000001E-2</v>
      </c>
      <c r="D59" s="82">
        <v>-4.0018151776779691E-2</v>
      </c>
      <c r="E59" s="82">
        <v>0</v>
      </c>
      <c r="F59" s="82">
        <v>0</v>
      </c>
      <c r="G59" s="100">
        <v>-7.7098979027083459E-2</v>
      </c>
      <c r="H59" s="83">
        <v>0</v>
      </c>
      <c r="I59" s="83">
        <v>-0.14716952268001321</v>
      </c>
      <c r="J59" s="154">
        <v>-8.5729262091500079E-3</v>
      </c>
      <c r="K59" s="153">
        <v>-0.24574625478005674</v>
      </c>
      <c r="L59" s="152">
        <v>-0.32070774597853802</v>
      </c>
      <c r="M59" s="159">
        <v>-0.44269144759126516</v>
      </c>
      <c r="N59" s="159">
        <v>0</v>
      </c>
      <c r="O59" s="160">
        <v>0</v>
      </c>
    </row>
    <row r="60" spans="2:15" ht="15" customHeight="1" x14ac:dyDescent="0.25">
      <c r="B60" s="105" t="s">
        <v>3</v>
      </c>
      <c r="C60" s="81">
        <v>-0.01</v>
      </c>
      <c r="D60" s="82">
        <v>-9.4898203168586881E-2</v>
      </c>
      <c r="E60" s="82">
        <v>-0.50739608801955982</v>
      </c>
      <c r="F60" s="82">
        <v>0.12219863175277189</v>
      </c>
      <c r="G60" s="100">
        <v>-0.19014760893741783</v>
      </c>
      <c r="H60" s="83">
        <v>-0.31344700716065987</v>
      </c>
      <c r="I60" s="83">
        <v>0</v>
      </c>
      <c r="J60" s="154">
        <v>2.9217298070050038E-2</v>
      </c>
      <c r="K60" s="153">
        <v>0</v>
      </c>
      <c r="L60" s="152">
        <v>0</v>
      </c>
      <c r="M60" s="159">
        <v>-0.11077729480951162</v>
      </c>
      <c r="N60" s="159">
        <v>0</v>
      </c>
      <c r="O60" s="160">
        <v>0</v>
      </c>
    </row>
    <row r="61" spans="2:15" ht="15" customHeight="1" thickBot="1" x14ac:dyDescent="0.3">
      <c r="B61" s="106" t="s">
        <v>22</v>
      </c>
      <c r="C61" s="93">
        <v>-2.8199999999999999E-2</v>
      </c>
      <c r="D61" s="107">
        <v>-4.8388358852973178E-2</v>
      </c>
      <c r="E61" s="107">
        <v>-2.8302565280519505E-2</v>
      </c>
      <c r="F61" s="107">
        <v>-2.8913606689651854E-2</v>
      </c>
      <c r="G61" s="108">
        <v>-3.404787263479795E-2</v>
      </c>
      <c r="H61" s="109">
        <v>-2.5956363304813462E-2</v>
      </c>
      <c r="I61" s="109">
        <v>-2.5048023533986562E-2</v>
      </c>
      <c r="J61" s="155">
        <v>-3.1730964907592078E-2</v>
      </c>
      <c r="K61" s="156">
        <v>-4.606365605761515E-2</v>
      </c>
      <c r="L61" s="161">
        <v>-6.3997202468508207E-2</v>
      </c>
      <c r="M61" s="147">
        <v>-4.5132408335022502E-2</v>
      </c>
      <c r="N61" s="147">
        <v>0</v>
      </c>
      <c r="O61" s="148">
        <v>0</v>
      </c>
    </row>
    <row r="62" spans="2:15" x14ac:dyDescent="0.25">
      <c r="C62" s="72"/>
      <c r="D62" s="101"/>
      <c r="E62" s="102"/>
      <c r="F62" s="101"/>
      <c r="G62" s="100"/>
      <c r="H62" s="100"/>
      <c r="I62" s="100"/>
      <c r="J62" s="76"/>
      <c r="K62" s="76"/>
      <c r="L62" s="76"/>
      <c r="M62" s="76"/>
      <c r="N62" s="76"/>
      <c r="O62" s="76"/>
    </row>
    <row r="63" spans="2:15" x14ac:dyDescent="0.25">
      <c r="C63" s="72"/>
      <c r="D63" s="101"/>
      <c r="E63" s="102"/>
      <c r="F63" s="101"/>
      <c r="G63" s="101"/>
      <c r="H63" s="101"/>
      <c r="I63" s="101"/>
      <c r="J63" s="76"/>
      <c r="K63" s="76"/>
      <c r="L63" s="76"/>
      <c r="M63" s="76"/>
      <c r="N63" s="76"/>
      <c r="O63" s="76"/>
    </row>
    <row r="64" spans="2:15" x14ac:dyDescent="0.25">
      <c r="E64" s="74"/>
    </row>
    <row r="65" spans="2:15" x14ac:dyDescent="0.25">
      <c r="E65" s="74"/>
    </row>
    <row r="66" spans="2:15" x14ac:dyDescent="0.25">
      <c r="E66" s="74"/>
    </row>
    <row r="67" spans="2:15" x14ac:dyDescent="0.25">
      <c r="E67" s="74"/>
    </row>
    <row r="68" spans="2:15" x14ac:dyDescent="0.25">
      <c r="E68" s="74"/>
    </row>
    <row r="69" spans="2:15" ht="15.75" thickBot="1" x14ac:dyDescent="0.3">
      <c r="E69" s="74"/>
    </row>
    <row r="70" spans="2:15" x14ac:dyDescent="0.25">
      <c r="B70" s="68" t="s">
        <v>1</v>
      </c>
      <c r="C70" s="71" t="s">
        <v>207</v>
      </c>
      <c r="D70" s="75" t="s">
        <v>34</v>
      </c>
      <c r="E70" s="75" t="s">
        <v>35</v>
      </c>
      <c r="F70" s="75" t="s">
        <v>36</v>
      </c>
      <c r="G70" s="103" t="s">
        <v>37</v>
      </c>
      <c r="H70" s="75" t="s">
        <v>38</v>
      </c>
      <c r="I70" s="75" t="s">
        <v>39</v>
      </c>
      <c r="J70" s="103" t="s">
        <v>40</v>
      </c>
      <c r="K70" s="75" t="s">
        <v>41</v>
      </c>
      <c r="L70" s="103" t="s">
        <v>42</v>
      </c>
      <c r="M70" s="75" t="s">
        <v>43</v>
      </c>
      <c r="N70" s="75" t="s">
        <v>44</v>
      </c>
      <c r="O70" s="104" t="s">
        <v>45</v>
      </c>
    </row>
    <row r="71" spans="2:15" x14ac:dyDescent="0.25">
      <c r="B71" s="87" t="s">
        <v>4</v>
      </c>
      <c r="C71" s="88">
        <v>-2.5399999999999999E-2</v>
      </c>
      <c r="D71" s="89">
        <v>0</v>
      </c>
      <c r="E71" s="89">
        <v>0</v>
      </c>
      <c r="F71" s="89">
        <v>0</v>
      </c>
      <c r="G71" s="89">
        <v>0</v>
      </c>
      <c r="H71" s="90">
        <v>0</v>
      </c>
      <c r="I71" s="90">
        <v>-1.2798148891459877E-2</v>
      </c>
      <c r="J71" s="149">
        <v>1.0685123097582282E-2</v>
      </c>
      <c r="K71" s="150">
        <v>-4.3123375957553799E-2</v>
      </c>
      <c r="L71" s="151">
        <v>-2.2349338192465158E-2</v>
      </c>
      <c r="M71" s="157">
        <v>1.6786001272465812E-2</v>
      </c>
      <c r="N71" s="157">
        <v>0</v>
      </c>
      <c r="O71" s="158">
        <v>0</v>
      </c>
    </row>
    <row r="72" spans="2:15" x14ac:dyDescent="0.25">
      <c r="B72" s="69" t="s">
        <v>5</v>
      </c>
      <c r="C72" s="79">
        <v>-0.03</v>
      </c>
      <c r="D72" s="82">
        <v>0</v>
      </c>
      <c r="E72" s="82">
        <v>0</v>
      </c>
      <c r="F72" s="82">
        <v>0</v>
      </c>
      <c r="G72" s="82">
        <v>0</v>
      </c>
      <c r="H72" s="83">
        <v>8.3019678122736376E-3</v>
      </c>
      <c r="I72" s="83">
        <v>-1.2280234961828938E-3</v>
      </c>
      <c r="J72" s="152">
        <v>-2.0155544248630249E-2</v>
      </c>
      <c r="K72" s="153">
        <v>-4.7789583630460507E-2</v>
      </c>
      <c r="L72" s="154">
        <v>2.1946013171244366E-2</v>
      </c>
      <c r="M72" s="159">
        <v>-2.7488174424943428E-2</v>
      </c>
      <c r="N72" s="159">
        <v>0</v>
      </c>
      <c r="O72" s="160">
        <v>0</v>
      </c>
    </row>
    <row r="73" spans="2:15" x14ac:dyDescent="0.25">
      <c r="B73" s="69" t="s">
        <v>6</v>
      </c>
      <c r="C73" s="79">
        <v>-2.5000000000000001E-2</v>
      </c>
      <c r="D73" s="82">
        <v>0</v>
      </c>
      <c r="E73" s="82">
        <v>0</v>
      </c>
      <c r="F73" s="82">
        <v>0</v>
      </c>
      <c r="G73" s="82">
        <v>0</v>
      </c>
      <c r="H73" s="83">
        <v>1.4645818740779559E-2</v>
      </c>
      <c r="I73" s="83">
        <v>-0.13193279451780385</v>
      </c>
      <c r="J73" s="152">
        <v>4.8143617028920962E-4</v>
      </c>
      <c r="K73" s="153">
        <v>-5.775451385202493E-2</v>
      </c>
      <c r="L73" s="154">
        <v>-1.7080911898064204E-2</v>
      </c>
      <c r="M73" s="159">
        <v>-8.6358270298982022E-4</v>
      </c>
      <c r="N73" s="159">
        <v>0</v>
      </c>
      <c r="O73" s="160">
        <v>0</v>
      </c>
    </row>
    <row r="74" spans="2:15" x14ac:dyDescent="0.25">
      <c r="B74" s="69" t="s">
        <v>9</v>
      </c>
      <c r="C74" s="79">
        <v>-1.4999999999999999E-2</v>
      </c>
      <c r="D74" s="82">
        <v>0</v>
      </c>
      <c r="E74" s="82">
        <v>0</v>
      </c>
      <c r="F74" s="82">
        <v>0</v>
      </c>
      <c r="G74" s="82">
        <v>0</v>
      </c>
      <c r="H74" s="83">
        <v>-4.5461530304691418E-2</v>
      </c>
      <c r="I74" s="83">
        <v>-0.12969539462736032</v>
      </c>
      <c r="J74" s="152">
        <v>-7.5612718139893287E-2</v>
      </c>
      <c r="K74" s="153">
        <v>-9.2328239776878658E-3</v>
      </c>
      <c r="L74" s="154">
        <v>-4.9369935872314846E-3</v>
      </c>
      <c r="M74" s="159">
        <v>-1.6948053789711211E-2</v>
      </c>
      <c r="N74" s="159">
        <v>0</v>
      </c>
      <c r="O74" s="160">
        <v>0</v>
      </c>
    </row>
    <row r="75" spans="2:15" x14ac:dyDescent="0.25">
      <c r="B75" s="69" t="s">
        <v>199</v>
      </c>
      <c r="C75" s="79">
        <v>2.5000000000000001E-3</v>
      </c>
      <c r="D75" s="82">
        <v>0</v>
      </c>
      <c r="E75" s="82">
        <v>0</v>
      </c>
      <c r="F75" s="82">
        <v>0</v>
      </c>
      <c r="G75" s="82">
        <v>0</v>
      </c>
      <c r="H75" s="83">
        <v>0</v>
      </c>
      <c r="I75" s="83">
        <v>0</v>
      </c>
      <c r="J75" s="152">
        <v>0</v>
      </c>
      <c r="K75" s="153">
        <v>0</v>
      </c>
      <c r="L75" s="154">
        <v>0</v>
      </c>
      <c r="M75" s="159">
        <v>-2.4054345001670443E-2</v>
      </c>
      <c r="N75" s="159"/>
      <c r="O75" s="160"/>
    </row>
    <row r="76" spans="2:15" ht="15" customHeight="1" x14ac:dyDescent="0.25">
      <c r="B76" s="69" t="s">
        <v>7</v>
      </c>
      <c r="C76" s="79">
        <v>-0.03</v>
      </c>
      <c r="D76" s="82">
        <v>0</v>
      </c>
      <c r="E76" s="82">
        <v>0</v>
      </c>
      <c r="F76" s="82">
        <v>0</v>
      </c>
      <c r="G76" s="82">
        <v>0</v>
      </c>
      <c r="H76" s="83">
        <v>0.1362486872632184</v>
      </c>
      <c r="I76" s="83">
        <v>0.59942058044700308</v>
      </c>
      <c r="J76" s="152">
        <v>0.1646524477539576</v>
      </c>
      <c r="K76" s="153">
        <v>1.4771984127218984E-3</v>
      </c>
      <c r="L76" s="154">
        <v>-0.12803692572881864</v>
      </c>
      <c r="M76" s="159">
        <v>0.19701172424119923</v>
      </c>
      <c r="N76" s="159">
        <v>0</v>
      </c>
      <c r="O76" s="160">
        <v>0</v>
      </c>
    </row>
    <row r="77" spans="2:15" ht="15" customHeight="1" x14ac:dyDescent="0.25">
      <c r="B77" s="87" t="s">
        <v>8</v>
      </c>
      <c r="C77" s="88">
        <v>-4.24E-2</v>
      </c>
      <c r="D77" s="89">
        <v>0</v>
      </c>
      <c r="E77" s="89">
        <v>0</v>
      </c>
      <c r="F77" s="89">
        <v>0</v>
      </c>
      <c r="G77" s="89">
        <v>0</v>
      </c>
      <c r="H77" s="90">
        <v>-0.13441185017189394</v>
      </c>
      <c r="I77" s="90">
        <v>-0.22716542210816298</v>
      </c>
      <c r="J77" s="149">
        <v>-0.19593883887724547</v>
      </c>
      <c r="K77" s="150">
        <v>-0.14198646496260658</v>
      </c>
      <c r="L77" s="151">
        <v>-0.12240433813291723</v>
      </c>
      <c r="M77" s="157">
        <v>-8.7085198077636539E-2</v>
      </c>
      <c r="N77" s="157">
        <v>0</v>
      </c>
      <c r="O77" s="158">
        <v>0</v>
      </c>
    </row>
    <row r="78" spans="2:15" ht="15" customHeight="1" x14ac:dyDescent="0.25">
      <c r="B78" s="69" t="s">
        <v>10</v>
      </c>
      <c r="C78" s="79">
        <v>-3.5000000000000003E-2</v>
      </c>
      <c r="D78" s="82">
        <v>0</v>
      </c>
      <c r="E78" s="82">
        <v>0</v>
      </c>
      <c r="F78" s="82">
        <v>0</v>
      </c>
      <c r="G78" s="82">
        <v>0</v>
      </c>
      <c r="H78" s="83">
        <v>-4.7124621575756837E-2</v>
      </c>
      <c r="I78" s="83">
        <v>-0.10772808295406221</v>
      </c>
      <c r="J78" s="152">
        <v>-6.3976821653305371E-2</v>
      </c>
      <c r="K78" s="153">
        <v>-3.2721605663221971E-2</v>
      </c>
      <c r="L78" s="154">
        <v>-4.2043156819791906E-2</v>
      </c>
      <c r="M78" s="159">
        <v>-4.0704353636215329E-2</v>
      </c>
      <c r="N78" s="159">
        <v>0</v>
      </c>
      <c r="O78" s="160">
        <v>0</v>
      </c>
    </row>
    <row r="79" spans="2:15" ht="15" customHeight="1" x14ac:dyDescent="0.25">
      <c r="B79" s="69" t="s">
        <v>11</v>
      </c>
      <c r="C79" s="79">
        <v>-0.05</v>
      </c>
      <c r="D79" s="82">
        <v>0</v>
      </c>
      <c r="E79" s="82">
        <v>0</v>
      </c>
      <c r="F79" s="82">
        <v>0</v>
      </c>
      <c r="G79" s="82">
        <v>0</v>
      </c>
      <c r="H79" s="83">
        <v>-0.20540738672627123</v>
      </c>
      <c r="I79" s="83">
        <v>-0.318726888852571</v>
      </c>
      <c r="J79" s="152">
        <v>-0.35124615456063901</v>
      </c>
      <c r="K79" s="153">
        <v>-0.20479425836930482</v>
      </c>
      <c r="L79" s="154">
        <v>-0.11398528322250781</v>
      </c>
      <c r="M79" s="159">
        <v>-8.2021290740950326E-2</v>
      </c>
      <c r="N79" s="159">
        <v>0</v>
      </c>
      <c r="O79" s="160">
        <v>0</v>
      </c>
    </row>
    <row r="80" spans="2:15" ht="15" customHeight="1" x14ac:dyDescent="0.25">
      <c r="B80" s="69" t="s">
        <v>12</v>
      </c>
      <c r="C80" s="79">
        <v>-0.05</v>
      </c>
      <c r="D80" s="82">
        <v>0</v>
      </c>
      <c r="E80" s="82">
        <v>0</v>
      </c>
      <c r="F80" s="82">
        <v>0</v>
      </c>
      <c r="G80" s="82">
        <v>0</v>
      </c>
      <c r="H80" s="83">
        <v>-0.20805868944096617</v>
      </c>
      <c r="I80" s="83">
        <v>-0.44189800204865032</v>
      </c>
      <c r="J80" s="152">
        <v>-0.27592243267412542</v>
      </c>
      <c r="K80" s="153">
        <v>-0.27517428366694718</v>
      </c>
      <c r="L80" s="154">
        <v>-0.28516041562305205</v>
      </c>
      <c r="M80" s="159">
        <v>-0.19286413034964703</v>
      </c>
      <c r="N80" s="159">
        <v>0</v>
      </c>
      <c r="O80" s="160">
        <v>0</v>
      </c>
    </row>
    <row r="81" spans="2:15" x14ac:dyDescent="0.25">
      <c r="B81" s="69" t="s">
        <v>13</v>
      </c>
      <c r="C81" s="79">
        <v>-0.03</v>
      </c>
      <c r="D81" s="82">
        <v>0</v>
      </c>
      <c r="E81" s="82">
        <v>0</v>
      </c>
      <c r="F81" s="82">
        <v>0</v>
      </c>
      <c r="G81" s="82">
        <v>0</v>
      </c>
      <c r="H81" s="83">
        <v>-0.18262424396510193</v>
      </c>
      <c r="I81" s="83">
        <v>0.11435652327845637</v>
      </c>
      <c r="J81" s="152">
        <v>-0.10547543581616482</v>
      </c>
      <c r="K81" s="153">
        <v>-3.4096472587060597E-2</v>
      </c>
      <c r="L81" s="154">
        <v>-0.16604926704815715</v>
      </c>
      <c r="M81" s="159">
        <v>-6.4538190584804617E-2</v>
      </c>
      <c r="N81" s="159">
        <v>0</v>
      </c>
      <c r="O81" s="160">
        <v>0</v>
      </c>
    </row>
    <row r="82" spans="2:15" ht="15" customHeight="1" x14ac:dyDescent="0.25">
      <c r="B82" s="87" t="s">
        <v>14</v>
      </c>
      <c r="C82" s="88">
        <v>-2.1100000000000001E-2</v>
      </c>
      <c r="D82" s="89">
        <v>0</v>
      </c>
      <c r="E82" s="89">
        <v>0</v>
      </c>
      <c r="F82" s="89">
        <v>0</v>
      </c>
      <c r="G82" s="89">
        <v>0</v>
      </c>
      <c r="H82" s="90">
        <v>5.4721623739470045E-2</v>
      </c>
      <c r="I82" s="90">
        <v>-2.9475557091206226E-2</v>
      </c>
      <c r="J82" s="149">
        <v>-0.37442251435440044</v>
      </c>
      <c r="K82" s="150">
        <v>-0.16442469083796218</v>
      </c>
      <c r="L82" s="151">
        <v>-5.92838908365899E-2</v>
      </c>
      <c r="M82" s="157">
        <v>5.1511895332836018E-2</v>
      </c>
      <c r="N82" s="157">
        <v>0</v>
      </c>
      <c r="O82" s="158">
        <v>0</v>
      </c>
    </row>
    <row r="83" spans="2:15" x14ac:dyDescent="0.25">
      <c r="B83" s="69" t="s">
        <v>15</v>
      </c>
      <c r="C83" s="79">
        <v>-1.7500000000000002E-2</v>
      </c>
      <c r="D83" s="82">
        <v>0</v>
      </c>
      <c r="E83" s="82">
        <v>0</v>
      </c>
      <c r="F83" s="82">
        <v>0</v>
      </c>
      <c r="G83" s="82">
        <v>0</v>
      </c>
      <c r="H83" s="83">
        <v>-0.10009696200220011</v>
      </c>
      <c r="I83" s="83">
        <v>-0.10011818165345596</v>
      </c>
      <c r="J83" s="152">
        <v>-0.27238529335218442</v>
      </c>
      <c r="K83" s="153">
        <v>-5.7308088266402879E-2</v>
      </c>
      <c r="L83" s="154">
        <v>-0.13149519084145744</v>
      </c>
      <c r="M83" s="159">
        <v>1.443826690964618E-2</v>
      </c>
      <c r="N83" s="159">
        <v>0</v>
      </c>
      <c r="O83" s="160">
        <v>0</v>
      </c>
    </row>
    <row r="84" spans="2:15" ht="15" customHeight="1" x14ac:dyDescent="0.25">
      <c r="B84" s="69" t="s">
        <v>16</v>
      </c>
      <c r="C84" s="80">
        <v>-2.1100000000000001E-2</v>
      </c>
      <c r="D84" s="82">
        <v>0</v>
      </c>
      <c r="E84" s="82">
        <v>0</v>
      </c>
      <c r="F84" s="82">
        <v>0</v>
      </c>
      <c r="G84" s="82">
        <v>0</v>
      </c>
      <c r="H84" s="83">
        <v>-1.5675163891871253E-2</v>
      </c>
      <c r="I84" s="83">
        <v>-0.45334706283235582</v>
      </c>
      <c r="J84" s="152">
        <v>-0.41068820755655477</v>
      </c>
      <c r="K84" s="153">
        <v>-0.17072025663713236</v>
      </c>
      <c r="L84" s="154">
        <v>1.1387954022107931E-3</v>
      </c>
      <c r="M84" s="159">
        <v>-2.8539482801166059E-2</v>
      </c>
      <c r="N84" s="159">
        <v>0</v>
      </c>
      <c r="O84" s="160">
        <v>0</v>
      </c>
    </row>
    <row r="85" spans="2:15" ht="15" customHeight="1" x14ac:dyDescent="0.25">
      <c r="B85" s="69" t="s">
        <v>17</v>
      </c>
      <c r="C85" s="80">
        <v>-1.4999999999999999E-2</v>
      </c>
      <c r="D85" s="82">
        <v>0</v>
      </c>
      <c r="E85" s="82">
        <v>0</v>
      </c>
      <c r="F85" s="82">
        <v>0</v>
      </c>
      <c r="G85" s="82">
        <v>0</v>
      </c>
      <c r="H85" s="83">
        <v>-0.19093875059278559</v>
      </c>
      <c r="I85" s="83">
        <v>-0.13665148113752532</v>
      </c>
      <c r="J85" s="154">
        <v>-2.3021715474241047E-3</v>
      </c>
      <c r="K85" s="153">
        <v>-4.4559955694731229E-2</v>
      </c>
      <c r="L85" s="152">
        <v>1.5126371029982183E-2</v>
      </c>
      <c r="M85" s="159">
        <v>-8.0462099971420911E-2</v>
      </c>
      <c r="N85" s="159">
        <v>0</v>
      </c>
      <c r="O85" s="160">
        <v>0</v>
      </c>
    </row>
    <row r="86" spans="2:15" x14ac:dyDescent="0.25">
      <c r="B86" s="69" t="s">
        <v>18</v>
      </c>
      <c r="C86" s="80">
        <v>-2.5000000000000001E-2</v>
      </c>
      <c r="D86" s="82">
        <v>0</v>
      </c>
      <c r="E86" s="82">
        <v>0</v>
      </c>
      <c r="F86" s="82">
        <v>0</v>
      </c>
      <c r="G86" s="82">
        <v>0</v>
      </c>
      <c r="H86" s="83">
        <v>0.27981981376529969</v>
      </c>
      <c r="I86" s="83">
        <v>0.24937714791935339</v>
      </c>
      <c r="J86" s="154">
        <v>-0.79534818645147287</v>
      </c>
      <c r="K86" s="153">
        <v>-0.24534529650541614</v>
      </c>
      <c r="L86" s="152">
        <v>-8.0973792338898412E-2</v>
      </c>
      <c r="M86" s="159">
        <v>0.13003564617901936</v>
      </c>
      <c r="N86" s="159">
        <v>0</v>
      </c>
      <c r="O86" s="160">
        <v>0</v>
      </c>
    </row>
    <row r="87" spans="2:15" x14ac:dyDescent="0.25">
      <c r="B87" s="87" t="s">
        <v>2</v>
      </c>
      <c r="C87" s="91">
        <v>-3.8899999999999997E-2</v>
      </c>
      <c r="D87" s="89">
        <v>0</v>
      </c>
      <c r="E87" s="89">
        <v>0</v>
      </c>
      <c r="F87" s="89">
        <v>0</v>
      </c>
      <c r="G87" s="89">
        <v>0</v>
      </c>
      <c r="H87" s="90">
        <v>-7.9117682011016072E-2</v>
      </c>
      <c r="I87" s="90">
        <v>3.5715431588013789E-2</v>
      </c>
      <c r="J87" s="151">
        <v>-0.1841181711334583</v>
      </c>
      <c r="K87" s="150">
        <v>-6.6499271149418407E-2</v>
      </c>
      <c r="L87" s="149">
        <v>-0.14676428535098079</v>
      </c>
      <c r="M87" s="157">
        <v>-0.16179061800048114</v>
      </c>
      <c r="N87" s="157">
        <v>0</v>
      </c>
      <c r="O87" s="158">
        <v>0</v>
      </c>
    </row>
    <row r="88" spans="2:15" ht="15" customHeight="1" x14ac:dyDescent="0.25">
      <c r="B88" s="69" t="s">
        <v>19</v>
      </c>
      <c r="C88" s="80">
        <v>-0.04</v>
      </c>
      <c r="D88" s="82">
        <v>0</v>
      </c>
      <c r="E88" s="82">
        <v>0</v>
      </c>
      <c r="F88" s="82">
        <v>0</v>
      </c>
      <c r="G88" s="82">
        <v>0</v>
      </c>
      <c r="H88" s="83">
        <v>-0.12542279783322058</v>
      </c>
      <c r="I88" s="83">
        <v>2.7557245951671496E-2</v>
      </c>
      <c r="J88" s="154">
        <v>-0.14991699853253149</v>
      </c>
      <c r="K88" s="153">
        <v>-0.10623620357354799</v>
      </c>
      <c r="L88" s="152">
        <v>-8.9619698313670587E-2</v>
      </c>
      <c r="M88" s="159">
        <v>-0.13742552328121085</v>
      </c>
      <c r="N88" s="159">
        <v>0</v>
      </c>
      <c r="O88" s="160">
        <v>0</v>
      </c>
    </row>
    <row r="89" spans="2:15" ht="15" customHeight="1" x14ac:dyDescent="0.25">
      <c r="B89" s="69" t="s">
        <v>20</v>
      </c>
      <c r="C89" s="80">
        <v>-0.05</v>
      </c>
      <c r="D89" s="82">
        <v>0</v>
      </c>
      <c r="E89" s="82">
        <v>0</v>
      </c>
      <c r="F89" s="82">
        <v>0</v>
      </c>
      <c r="G89" s="82">
        <v>0</v>
      </c>
      <c r="H89" s="83">
        <v>4.4671625728239447E-3</v>
      </c>
      <c r="I89" s="83">
        <v>-4.7441027358695563E-2</v>
      </c>
      <c r="J89" s="154">
        <v>-2.0582142420736638E-2</v>
      </c>
      <c r="K89" s="153">
        <v>-9.9993475700417885E-3</v>
      </c>
      <c r="L89" s="152">
        <v>-0.10051158753349945</v>
      </c>
      <c r="M89" s="159">
        <v>-1.6876832786055472E-2</v>
      </c>
      <c r="N89" s="159">
        <v>0</v>
      </c>
      <c r="O89" s="160">
        <v>0</v>
      </c>
    </row>
    <row r="90" spans="2:15" ht="15" customHeight="1" x14ac:dyDescent="0.25">
      <c r="B90" s="69" t="s">
        <v>21</v>
      </c>
      <c r="C90" s="80">
        <v>-2.5000000000000001E-2</v>
      </c>
      <c r="D90" s="82">
        <v>0</v>
      </c>
      <c r="E90" s="82">
        <v>0</v>
      </c>
      <c r="F90" s="82">
        <v>0</v>
      </c>
      <c r="G90" s="82">
        <v>0</v>
      </c>
      <c r="H90" s="83">
        <v>-0.12118789207306964</v>
      </c>
      <c r="I90" s="83">
        <v>0.26306676766583698</v>
      </c>
      <c r="J90" s="154">
        <v>-0.6971977193925406</v>
      </c>
      <c r="K90" s="153">
        <v>-9.8807702681279211E-2</v>
      </c>
      <c r="L90" s="152">
        <v>-0.36877733236797672</v>
      </c>
      <c r="M90" s="159">
        <v>-0.6313515048911712</v>
      </c>
      <c r="N90" s="159">
        <v>0</v>
      </c>
      <c r="O90" s="160">
        <v>0</v>
      </c>
    </row>
    <row r="91" spans="2:15" ht="15" customHeight="1" x14ac:dyDescent="0.25">
      <c r="B91" s="105" t="s">
        <v>3</v>
      </c>
      <c r="C91" s="81">
        <v>-0.01</v>
      </c>
      <c r="D91" s="82">
        <v>0</v>
      </c>
      <c r="E91" s="82">
        <v>0</v>
      </c>
      <c r="F91" s="82">
        <v>0</v>
      </c>
      <c r="G91" s="82">
        <v>0</v>
      </c>
      <c r="H91" s="83">
        <v>0</v>
      </c>
      <c r="I91" s="83">
        <v>0</v>
      </c>
      <c r="J91" s="154">
        <v>1.2917798427448177</v>
      </c>
      <c r="K91" s="153">
        <v>-6.8191565403859906</v>
      </c>
      <c r="L91" s="152">
        <v>0.24196554962227923</v>
      </c>
      <c r="M91" s="159">
        <v>-6.8984016575403317E-2</v>
      </c>
      <c r="N91" s="159">
        <v>0</v>
      </c>
      <c r="O91" s="160">
        <v>0</v>
      </c>
    </row>
    <row r="92" spans="2:15" ht="15.75" thickBot="1" x14ac:dyDescent="0.3">
      <c r="B92" s="106" t="s">
        <v>22</v>
      </c>
      <c r="C92" s="93">
        <v>-2.8199999999999999E-2</v>
      </c>
      <c r="D92" s="107">
        <v>0</v>
      </c>
      <c r="E92" s="107">
        <v>0</v>
      </c>
      <c r="F92" s="107">
        <v>0</v>
      </c>
      <c r="G92" s="107">
        <v>0</v>
      </c>
      <c r="H92" s="109">
        <v>-2.433189614408026E-2</v>
      </c>
      <c r="I92" s="109">
        <v>-5.3971960282444539E-2</v>
      </c>
      <c r="J92" s="155">
        <v>-0.14590205253150126</v>
      </c>
      <c r="K92" s="156">
        <v>-8.8641603105137606E-2</v>
      </c>
      <c r="L92" s="161">
        <v>-7.1136526953422943E-2</v>
      </c>
      <c r="M92" s="147">
        <v>-3.0502595533952424E-2</v>
      </c>
      <c r="N92" s="147">
        <v>0</v>
      </c>
      <c r="O92" s="148">
        <v>0</v>
      </c>
    </row>
    <row r="93" spans="2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5">
      <c r="E97" s="74"/>
    </row>
    <row r="98" spans="2:15" ht="15.75" thickBot="1" x14ac:dyDescent="0.3">
      <c r="E98" s="74"/>
    </row>
    <row r="99" spans="2:15" x14ac:dyDescent="0.25">
      <c r="B99" s="68" t="s">
        <v>1</v>
      </c>
      <c r="C99" s="71" t="s">
        <v>207</v>
      </c>
      <c r="D99" s="75" t="s">
        <v>34</v>
      </c>
      <c r="E99" s="75" t="s">
        <v>35</v>
      </c>
      <c r="F99" s="75" t="s">
        <v>36</v>
      </c>
      <c r="G99" s="103" t="s">
        <v>37</v>
      </c>
      <c r="H99" s="75" t="s">
        <v>38</v>
      </c>
      <c r="I99" s="75" t="s">
        <v>39</v>
      </c>
      <c r="J99" s="103" t="s">
        <v>40</v>
      </c>
      <c r="K99" s="75" t="s">
        <v>41</v>
      </c>
      <c r="L99" s="103" t="s">
        <v>42</v>
      </c>
      <c r="M99" s="75" t="s">
        <v>43</v>
      </c>
      <c r="N99" s="75" t="s">
        <v>44</v>
      </c>
      <c r="O99" s="104" t="s">
        <v>45</v>
      </c>
    </row>
    <row r="100" spans="2:15" x14ac:dyDescent="0.25">
      <c r="B100" s="87" t="s">
        <v>4</v>
      </c>
      <c r="C100" s="88">
        <v>-2.5399999999999999E-2</v>
      </c>
      <c r="D100" s="89">
        <v>-3.6506964493305753E-2</v>
      </c>
      <c r="E100" s="89">
        <v>-1.7055468988888775E-3</v>
      </c>
      <c r="F100" s="89">
        <v>-1.7556766135116682E-4</v>
      </c>
      <c r="G100" s="89">
        <v>-2.1112979933034758E-2</v>
      </c>
      <c r="H100" s="90">
        <v>7.8293869493067868E-5</v>
      </c>
      <c r="I100" s="90">
        <v>-1.6828551922691101E-2</v>
      </c>
      <c r="J100" s="149">
        <v>-1.3318923851389605E-3</v>
      </c>
      <c r="K100" s="150">
        <v>-4.7574185488885708E-2</v>
      </c>
      <c r="L100" s="151">
        <v>-3.4476007433502827E-2</v>
      </c>
      <c r="M100" s="157">
        <v>-4.3024705622642786E-3</v>
      </c>
      <c r="N100" s="157">
        <v>0</v>
      </c>
      <c r="O100" s="158">
        <v>0</v>
      </c>
    </row>
    <row r="101" spans="2:15" x14ac:dyDescent="0.25">
      <c r="B101" s="69" t="s">
        <v>5</v>
      </c>
      <c r="C101" s="79">
        <v>-0.03</v>
      </c>
      <c r="D101" s="82">
        <v>-8.0654068365428443E-3</v>
      </c>
      <c r="E101" s="82">
        <v>1.9552995150394187E-2</v>
      </c>
      <c r="F101" s="82">
        <v>-2.648073866387906E-2</v>
      </c>
      <c r="G101" s="82">
        <v>-5.3023430745471906E-3</v>
      </c>
      <c r="H101" s="83">
        <v>3.6122538728960013E-3</v>
      </c>
      <c r="I101" s="83">
        <v>-3.8378925758316188E-3</v>
      </c>
      <c r="J101" s="152">
        <v>-2.4241950695140669E-2</v>
      </c>
      <c r="K101" s="153">
        <v>-2.5851333119413038E-3</v>
      </c>
      <c r="L101" s="154">
        <v>-4.3864837288577936E-2</v>
      </c>
      <c r="M101" s="159">
        <v>-1.8844973567356836E-2</v>
      </c>
      <c r="N101" s="159">
        <v>0</v>
      </c>
      <c r="O101" s="160">
        <v>0</v>
      </c>
    </row>
    <row r="102" spans="2:15" x14ac:dyDescent="0.25">
      <c r="B102" s="69" t="s">
        <v>6</v>
      </c>
      <c r="C102" s="79">
        <v>-2.5000000000000001E-2</v>
      </c>
      <c r="D102" s="82">
        <v>-4.9661839334514166E-2</v>
      </c>
      <c r="E102" s="82">
        <v>-1.7196458297828485E-2</v>
      </c>
      <c r="F102" s="82">
        <v>2.0902997181948967E-3</v>
      </c>
      <c r="G102" s="82">
        <v>-1.6121862607881215E-2</v>
      </c>
      <c r="H102" s="83">
        <v>8.3064967515195168E-3</v>
      </c>
      <c r="I102" s="83">
        <v>-1.5429420887990476E-2</v>
      </c>
      <c r="J102" s="152">
        <v>5.987330757989749E-3</v>
      </c>
      <c r="K102" s="153">
        <v>-2.1588755827611175E-2</v>
      </c>
      <c r="L102" s="154">
        <v>-1.2596372150886348E-2</v>
      </c>
      <c r="M102" s="159">
        <v>-1.1305901610908112E-3</v>
      </c>
      <c r="N102" s="159">
        <v>0</v>
      </c>
      <c r="O102" s="160">
        <v>0</v>
      </c>
    </row>
    <row r="103" spans="2:15" x14ac:dyDescent="0.25">
      <c r="B103" s="69" t="s">
        <v>9</v>
      </c>
      <c r="C103" s="79">
        <v>-1.4999999999999999E-2</v>
      </c>
      <c r="D103" s="82">
        <v>-3.2290606620173024E-2</v>
      </c>
      <c r="E103" s="82">
        <v>-5.8049790896940123E-2</v>
      </c>
      <c r="F103" s="82">
        <v>1.9966049883567848E-3</v>
      </c>
      <c r="G103" s="82">
        <v>-1.7705132209479998E-2</v>
      </c>
      <c r="H103" s="83">
        <v>-7.3343277840746332E-3</v>
      </c>
      <c r="I103" s="83">
        <v>-3.7519789649450387E-2</v>
      </c>
      <c r="J103" s="152">
        <v>-3.0121020058629277E-2</v>
      </c>
      <c r="K103" s="153">
        <v>-1.2241623123006477E-2</v>
      </c>
      <c r="L103" s="154">
        <v>-2.0515414575151422E-2</v>
      </c>
      <c r="M103" s="159">
        <v>-9.8299066442848262E-3</v>
      </c>
      <c r="N103" s="159">
        <v>0</v>
      </c>
      <c r="O103" s="160">
        <v>0</v>
      </c>
    </row>
    <row r="104" spans="2:15" ht="15" customHeight="1" x14ac:dyDescent="0.25">
      <c r="B104" s="69" t="s">
        <v>7</v>
      </c>
      <c r="C104" s="79">
        <v>-0.03</v>
      </c>
      <c r="D104" s="82">
        <v>-2.1465230673607429E-2</v>
      </c>
      <c r="E104" s="82">
        <v>7.051731959122623E-2</v>
      </c>
      <c r="F104" s="82">
        <v>3.0955925872072181E-2</v>
      </c>
      <c r="G104" s="82">
        <v>-6.91696211648897E-2</v>
      </c>
      <c r="H104" s="83">
        <v>-1.2527186382000843E-2</v>
      </c>
      <c r="I104" s="83">
        <v>-2.6743621279849996E-2</v>
      </c>
      <c r="J104" s="152">
        <v>2.6780813334454007E-2</v>
      </c>
      <c r="K104" s="153">
        <v>-0.25275248514588483</v>
      </c>
      <c r="L104" s="154">
        <v>-0.1224507454383368</v>
      </c>
      <c r="M104" s="159">
        <v>9.6287670009491799E-3</v>
      </c>
      <c r="N104" s="159">
        <v>0</v>
      </c>
      <c r="O104" s="160">
        <v>0</v>
      </c>
    </row>
    <row r="105" spans="2:15" ht="15" customHeight="1" x14ac:dyDescent="0.25">
      <c r="B105" s="87" t="s">
        <v>8</v>
      </c>
      <c r="C105" s="88">
        <v>-4.24E-2</v>
      </c>
      <c r="D105" s="89">
        <v>-6.7544175517535304E-2</v>
      </c>
      <c r="E105" s="89">
        <v>-9.1195753074898106E-2</v>
      </c>
      <c r="F105" s="89">
        <v>-7.5271330848347168E-2</v>
      </c>
      <c r="G105" s="89">
        <v>-7.6703311060612608E-2</v>
      </c>
      <c r="H105" s="90">
        <v>-8.8282432596140714E-2</v>
      </c>
      <c r="I105" s="90">
        <v>-6.2559888393768609E-2</v>
      </c>
      <c r="J105" s="149">
        <v>-5.0745082972737304E-2</v>
      </c>
      <c r="K105" s="150">
        <v>-5.6497001468651921E-2</v>
      </c>
      <c r="L105" s="151">
        <v>-6.1852376945206969E-2</v>
      </c>
      <c r="M105" s="157">
        <v>-5.3198283531275183E-2</v>
      </c>
      <c r="N105" s="157">
        <v>0</v>
      </c>
      <c r="O105" s="158">
        <v>0</v>
      </c>
    </row>
    <row r="106" spans="2:15" ht="15" customHeight="1" x14ac:dyDescent="0.25">
      <c r="B106" s="69" t="s">
        <v>10</v>
      </c>
      <c r="C106" s="79">
        <v>-3.5000000000000003E-2</v>
      </c>
      <c r="D106" s="82">
        <v>-4.0027429275717875E-2</v>
      </c>
      <c r="E106" s="82">
        <v>-1.2976273798002305E-2</v>
      </c>
      <c r="F106" s="82">
        <v>-3.825632857780735E-2</v>
      </c>
      <c r="G106" s="82">
        <v>-2.6999058508831164E-2</v>
      </c>
      <c r="H106" s="83">
        <v>-4.1907589682262797E-2</v>
      </c>
      <c r="I106" s="83">
        <v>-2.2235424661725046E-2</v>
      </c>
      <c r="J106" s="152">
        <v>-1.6774736373900485E-2</v>
      </c>
      <c r="K106" s="153">
        <v>-1.0937880675215107E-2</v>
      </c>
      <c r="L106" s="154">
        <v>-2.3433792889660018E-2</v>
      </c>
      <c r="M106" s="159">
        <v>-2.2470764145132244E-2</v>
      </c>
      <c r="N106" s="159">
        <v>0</v>
      </c>
      <c r="O106" s="160">
        <v>0</v>
      </c>
    </row>
    <row r="107" spans="2:15" ht="15" customHeight="1" x14ac:dyDescent="0.25">
      <c r="B107" s="69" t="s">
        <v>11</v>
      </c>
      <c r="C107" s="79">
        <v>-0.05</v>
      </c>
      <c r="D107" s="82">
        <v>-5.8203063305278899E-2</v>
      </c>
      <c r="E107" s="82">
        <v>-0.15034844783422543</v>
      </c>
      <c r="F107" s="82">
        <v>-0.11138857901549433</v>
      </c>
      <c r="G107" s="82">
        <v>-0.12316662150744899</v>
      </c>
      <c r="H107" s="83">
        <v>-0.14342568319259102</v>
      </c>
      <c r="I107" s="83">
        <v>-0.11577336714173297</v>
      </c>
      <c r="J107" s="152">
        <v>-9.1061821520186492E-2</v>
      </c>
      <c r="K107" s="153">
        <v>-7.6141300087180924E-2</v>
      </c>
      <c r="L107" s="154">
        <v>-6.5665852020684326E-2</v>
      </c>
      <c r="M107" s="159">
        <v>-6.1215003481235347E-2</v>
      </c>
      <c r="N107" s="159">
        <v>0</v>
      </c>
      <c r="O107" s="160">
        <v>0</v>
      </c>
    </row>
    <row r="108" spans="2:15" ht="15" customHeight="1" x14ac:dyDescent="0.25">
      <c r="B108" s="69" t="s">
        <v>12</v>
      </c>
      <c r="C108" s="79">
        <v>-0.05</v>
      </c>
      <c r="D108" s="82">
        <v>-0.13625979569843213</v>
      </c>
      <c r="E108" s="82">
        <v>-0.15492530162342821</v>
      </c>
      <c r="F108" s="82">
        <v>-0.10083605181074459</v>
      </c>
      <c r="G108" s="82">
        <v>-0.10481468787704003</v>
      </c>
      <c r="H108" s="83">
        <v>-0.11270146304460055</v>
      </c>
      <c r="I108" s="83">
        <v>-7.4805237524999513E-2</v>
      </c>
      <c r="J108" s="152">
        <v>-6.2212402504807286E-2</v>
      </c>
      <c r="K108" s="153">
        <v>-0.10156110272517341</v>
      </c>
      <c r="L108" s="154">
        <v>-0.12570073317351529</v>
      </c>
      <c r="M108" s="159">
        <v>-9.2448747607818904E-2</v>
      </c>
      <c r="N108" s="159">
        <v>0</v>
      </c>
      <c r="O108" s="160">
        <v>0</v>
      </c>
    </row>
    <row r="109" spans="2:15" x14ac:dyDescent="0.25">
      <c r="B109" s="69" t="s">
        <v>13</v>
      </c>
      <c r="C109" s="79">
        <v>-0.03</v>
      </c>
      <c r="D109" s="82">
        <v>-7.2655497557750179E-2</v>
      </c>
      <c r="E109" s="82">
        <v>2.1457755499632272E-3</v>
      </c>
      <c r="F109" s="82">
        <v>-1.1504360744006065E-2</v>
      </c>
      <c r="G109" s="82">
        <v>-4.7695038969378011E-2</v>
      </c>
      <c r="H109" s="83">
        <v>-2.7147793323030196E-2</v>
      </c>
      <c r="I109" s="83">
        <v>-3.3789170387873081E-2</v>
      </c>
      <c r="J109" s="152">
        <v>-4.4698000804541685E-2</v>
      </c>
      <c r="K109" s="153">
        <v>-9.1073170915002777E-2</v>
      </c>
      <c r="L109" s="154">
        <v>-8.29963243791529E-2</v>
      </c>
      <c r="M109" s="159">
        <v>-6.0840222227704195E-2</v>
      </c>
      <c r="N109" s="159">
        <v>0</v>
      </c>
      <c r="O109" s="160">
        <v>0</v>
      </c>
    </row>
    <row r="110" spans="2:15" ht="15" customHeight="1" x14ac:dyDescent="0.25">
      <c r="B110" s="87" t="s">
        <v>14</v>
      </c>
      <c r="C110" s="88">
        <v>-2.1100000000000001E-2</v>
      </c>
      <c r="D110" s="89">
        <v>-1.7109957454615129E-2</v>
      </c>
      <c r="E110" s="89">
        <v>-4.4199942178880292E-2</v>
      </c>
      <c r="F110" s="89">
        <v>-9.1876639212555046E-3</v>
      </c>
      <c r="G110" s="89">
        <v>-2.2743791557856208E-2</v>
      </c>
      <c r="H110" s="90">
        <v>-1.7689454800275502E-2</v>
      </c>
      <c r="I110" s="90">
        <v>-1.5305619047768551E-2</v>
      </c>
      <c r="J110" s="149">
        <v>-6.7668598540560135E-2</v>
      </c>
      <c r="K110" s="150">
        <v>-7.0026392879776245E-2</v>
      </c>
      <c r="L110" s="151">
        <v>-4.5984708936492445E-2</v>
      </c>
      <c r="M110" s="157">
        <v>4.4198041964389114E-3</v>
      </c>
      <c r="N110" s="157">
        <v>0</v>
      </c>
      <c r="O110" s="158">
        <v>0</v>
      </c>
    </row>
    <row r="111" spans="2:15" x14ac:dyDescent="0.25">
      <c r="B111" s="69" t="s">
        <v>15</v>
      </c>
      <c r="C111" s="79">
        <v>-1.7500000000000002E-2</v>
      </c>
      <c r="D111" s="82">
        <v>-4.5959114271096634E-2</v>
      </c>
      <c r="E111" s="82">
        <v>-1.919684701840782E-2</v>
      </c>
      <c r="F111" s="82">
        <v>-3.9006807667387941E-2</v>
      </c>
      <c r="G111" s="82">
        <v>-3.5441902968738483E-2</v>
      </c>
      <c r="H111" s="83">
        <v>-3.708093970304456E-2</v>
      </c>
      <c r="I111" s="83">
        <v>-4.1855607999177459E-2</v>
      </c>
      <c r="J111" s="152">
        <v>-7.3520265261699788E-2</v>
      </c>
      <c r="K111" s="153">
        <v>-7.2072235120940562E-2</v>
      </c>
      <c r="L111" s="154">
        <v>-4.2562000764932328E-2</v>
      </c>
      <c r="M111" s="159">
        <v>-3.2060164324992979E-2</v>
      </c>
      <c r="N111" s="159">
        <v>0</v>
      </c>
      <c r="O111" s="160">
        <v>0</v>
      </c>
    </row>
    <row r="112" spans="2:15" ht="15" customHeight="1" x14ac:dyDescent="0.25">
      <c r="B112" s="69" t="s">
        <v>16</v>
      </c>
      <c r="C112" s="80">
        <v>-2.1100000000000001E-2</v>
      </c>
      <c r="D112" s="82">
        <v>-3.6292526997982542E-2</v>
      </c>
      <c r="E112" s="82">
        <v>-3.6327559703855143E-2</v>
      </c>
      <c r="F112" s="82">
        <v>-5.3752451917000885E-2</v>
      </c>
      <c r="G112" s="82">
        <v>-4.4626703989171373E-2</v>
      </c>
      <c r="H112" s="83">
        <v>-4.081179014660434E-2</v>
      </c>
      <c r="I112" s="83">
        <v>-6.2864951745528946E-2</v>
      </c>
      <c r="J112" s="152">
        <v>-6.5957430587251051E-2</v>
      </c>
      <c r="K112" s="153">
        <v>-9.6960985473354147E-2</v>
      </c>
      <c r="L112" s="154">
        <v>-6.0545341782490485E-2</v>
      </c>
      <c r="M112" s="159">
        <v>-2.7373453116606071E-2</v>
      </c>
      <c r="N112" s="159">
        <v>0</v>
      </c>
      <c r="O112" s="160">
        <v>0</v>
      </c>
    </row>
    <row r="113" spans="2:15" ht="15" customHeight="1" x14ac:dyDescent="0.25">
      <c r="B113" s="69" t="s">
        <v>17</v>
      </c>
      <c r="C113" s="80">
        <v>-1.4999999999999999E-2</v>
      </c>
      <c r="D113" s="82">
        <v>3.1497071085222268E-2</v>
      </c>
      <c r="E113" s="82">
        <v>-4.4998630980101241E-2</v>
      </c>
      <c r="F113" s="82">
        <v>8.4577649110787207E-3</v>
      </c>
      <c r="G113" s="82">
        <v>-1.1321768652148808E-2</v>
      </c>
      <c r="H113" s="83">
        <v>-9.8869009307212444E-2</v>
      </c>
      <c r="I113" s="83">
        <v>-3.2277558821831316E-2</v>
      </c>
      <c r="J113" s="154">
        <v>-0.10606071756713076</v>
      </c>
      <c r="K113" s="153">
        <v>1.0158382335614103E-2</v>
      </c>
      <c r="L113" s="152">
        <v>4.6674746996296351E-3</v>
      </c>
      <c r="M113" s="159">
        <v>-5.020611001151512E-2</v>
      </c>
      <c r="N113" s="159">
        <v>0</v>
      </c>
      <c r="O113" s="160">
        <v>0</v>
      </c>
    </row>
    <row r="114" spans="2:15" x14ac:dyDescent="0.25">
      <c r="B114" s="69" t="s">
        <v>18</v>
      </c>
      <c r="C114" s="80">
        <v>-2.5000000000000001E-2</v>
      </c>
      <c r="D114" s="82">
        <v>4.7779441503722729E-3</v>
      </c>
      <c r="E114" s="82">
        <v>-6.7363664897975753E-2</v>
      </c>
      <c r="F114" s="82">
        <v>3.4945346400589321E-2</v>
      </c>
      <c r="G114" s="82">
        <v>-3.0151144399836092E-3</v>
      </c>
      <c r="H114" s="83">
        <v>2.9730490630135029E-2</v>
      </c>
      <c r="I114" s="83">
        <v>3.2377537962993731E-2</v>
      </c>
      <c r="J114" s="154">
        <v>-5.2764747732841039E-2</v>
      </c>
      <c r="K114" s="153">
        <v>-7.3462271423578016E-2</v>
      </c>
      <c r="L114" s="152">
        <v>-5.0650876577017161E-2</v>
      </c>
      <c r="M114" s="159">
        <v>5.0280277517962602E-2</v>
      </c>
      <c r="N114" s="159">
        <v>0</v>
      </c>
      <c r="O114" s="160">
        <v>0</v>
      </c>
    </row>
    <row r="115" spans="2:15" x14ac:dyDescent="0.25">
      <c r="B115" s="87" t="s">
        <v>2</v>
      </c>
      <c r="C115" s="91">
        <v>-3.8899999999999997E-2</v>
      </c>
      <c r="D115" s="89">
        <v>-0.10835742056281561</v>
      </c>
      <c r="E115" s="89">
        <v>-9.3456481254892157E-2</v>
      </c>
      <c r="F115" s="89">
        <v>-9.8230011370155385E-2</v>
      </c>
      <c r="G115" s="89">
        <v>-5.6784369913757259E-2</v>
      </c>
      <c r="H115" s="90">
        <v>-7.3172216324421571E-2</v>
      </c>
      <c r="I115" s="90">
        <v>-5.7945715210327653E-2</v>
      </c>
      <c r="J115" s="151">
        <v>-7.2562517599312884E-2</v>
      </c>
      <c r="K115" s="150">
        <v>-5.2593616312618149E-2</v>
      </c>
      <c r="L115" s="149">
        <v>-0.12890438636396753</v>
      </c>
      <c r="M115" s="157">
        <v>-7.5562523224654843E-2</v>
      </c>
      <c r="N115" s="157">
        <v>0</v>
      </c>
      <c r="O115" s="158">
        <v>0</v>
      </c>
    </row>
    <row r="116" spans="2:15" ht="15" customHeight="1" x14ac:dyDescent="0.25">
      <c r="B116" s="69" t="s">
        <v>19</v>
      </c>
      <c r="C116" s="80">
        <v>-0.04</v>
      </c>
      <c r="D116" s="82">
        <v>-0.14999222506622792</v>
      </c>
      <c r="E116" s="82">
        <v>-8.1947852698866883E-2</v>
      </c>
      <c r="F116" s="82">
        <v>-0.15980452976930196</v>
      </c>
      <c r="G116" s="82">
        <v>-7.2479350794941819E-2</v>
      </c>
      <c r="H116" s="83">
        <v>-9.7788579078707444E-2</v>
      </c>
      <c r="I116" s="83">
        <v>-4.7011552672904036E-2</v>
      </c>
      <c r="J116" s="154">
        <v>-8.9369982909838025E-2</v>
      </c>
      <c r="K116" s="153">
        <v>-1.4666474776048046E-2</v>
      </c>
      <c r="L116" s="152">
        <v>-8.6949831971651237E-2</v>
      </c>
      <c r="M116" s="159">
        <v>-3.8362314820736362E-2</v>
      </c>
      <c r="N116" s="159">
        <v>0</v>
      </c>
      <c r="O116" s="160">
        <v>0</v>
      </c>
    </row>
    <row r="117" spans="2:15" ht="15" customHeight="1" x14ac:dyDescent="0.25">
      <c r="B117" s="69" t="s">
        <v>20</v>
      </c>
      <c r="C117" s="80">
        <v>-0.05</v>
      </c>
      <c r="D117" s="82">
        <v>-9.8940272705884763E-2</v>
      </c>
      <c r="E117" s="82">
        <v>-6.876519575040857E-2</v>
      </c>
      <c r="F117" s="82">
        <v>-4.4035536921285555E-2</v>
      </c>
      <c r="G117" s="82">
        <v>-3.169328993538291E-2</v>
      </c>
      <c r="H117" s="83">
        <v>-3.5898181131772573E-2</v>
      </c>
      <c r="I117" s="83">
        <v>-4.032430907939976E-2</v>
      </c>
      <c r="J117" s="154">
        <v>-3.8130989278326005E-2</v>
      </c>
      <c r="K117" s="153">
        <v>-2.076695706078812E-2</v>
      </c>
      <c r="L117" s="152">
        <v>-4.6674622413139175E-2</v>
      </c>
      <c r="M117" s="159">
        <v>-3.8943587056820207E-3</v>
      </c>
      <c r="N117" s="159">
        <v>0</v>
      </c>
      <c r="O117" s="160">
        <v>0</v>
      </c>
    </row>
    <row r="118" spans="2:15" ht="15" customHeight="1" x14ac:dyDescent="0.25">
      <c r="B118" s="69" t="s">
        <v>21</v>
      </c>
      <c r="C118" s="80">
        <v>-2.5000000000000001E-2</v>
      </c>
      <c r="D118" s="82">
        <v>-0.10274885365140556</v>
      </c>
      <c r="E118" s="82">
        <v>-0.17326828276907277</v>
      </c>
      <c r="F118" s="82">
        <v>-0.12470996439983535</v>
      </c>
      <c r="G118" s="82">
        <v>-7.9292846308510412E-2</v>
      </c>
      <c r="H118" s="83">
        <v>-0.11485493115889515</v>
      </c>
      <c r="I118" s="83">
        <v>-0.10929559988960427</v>
      </c>
      <c r="J118" s="154">
        <v>-0.11524945254514347</v>
      </c>
      <c r="K118" s="153">
        <v>-0.1874751286095733</v>
      </c>
      <c r="L118" s="152">
        <v>-0.35329453947453854</v>
      </c>
      <c r="M118" s="159">
        <v>-0.26884866235640886</v>
      </c>
      <c r="N118" s="159">
        <v>0</v>
      </c>
      <c r="O118" s="160">
        <v>0</v>
      </c>
    </row>
    <row r="119" spans="2:15" ht="15" customHeight="1" x14ac:dyDescent="0.25">
      <c r="B119" s="105" t="s">
        <v>3</v>
      </c>
      <c r="C119" s="81">
        <v>-0.01</v>
      </c>
      <c r="D119" s="82">
        <v>-2.6608099112582839E-2</v>
      </c>
      <c r="E119" s="82">
        <v>-0.1601322368241305</v>
      </c>
      <c r="F119" s="82">
        <v>-0.13928308743996884</v>
      </c>
      <c r="G119" s="82">
        <v>-0.1547446007121159</v>
      </c>
      <c r="H119" s="83">
        <v>-0.21537754432042022</v>
      </c>
      <c r="I119" s="83">
        <v>-2.2969218496410197E-2</v>
      </c>
      <c r="J119" s="154">
        <v>-1.1407932103097906E-2</v>
      </c>
      <c r="K119" s="153">
        <v>-0.23700262091970456</v>
      </c>
      <c r="L119" s="152">
        <v>0.10638140543738139</v>
      </c>
      <c r="M119" s="159">
        <v>-4.9771842923879012E-2</v>
      </c>
      <c r="N119" s="159">
        <v>0</v>
      </c>
      <c r="O119" s="160">
        <v>0</v>
      </c>
    </row>
    <row r="120" spans="2:15" ht="15.75" thickBot="1" x14ac:dyDescent="0.3">
      <c r="B120" s="106" t="s">
        <v>22</v>
      </c>
      <c r="C120" s="93">
        <v>-2.8199999999999999E-2</v>
      </c>
      <c r="D120" s="107">
        <v>-5.1930149141995612E-2</v>
      </c>
      <c r="E120" s="107">
        <v>-4.4908848935697132E-2</v>
      </c>
      <c r="F120" s="107">
        <v>-3.5795365317970673E-2</v>
      </c>
      <c r="G120" s="107">
        <v>-4.283223302977851E-2</v>
      </c>
      <c r="H120" s="109">
        <v>-3.2511602603747018E-2</v>
      </c>
      <c r="I120" s="109">
        <v>-3.5833387296221472E-2</v>
      </c>
      <c r="J120" s="155">
        <v>-3.7233288922128814E-2</v>
      </c>
      <c r="K120" s="156">
        <v>-5.4284249883699565E-2</v>
      </c>
      <c r="L120" s="161">
        <v>-5.8187452504924714E-2</v>
      </c>
      <c r="M120" s="147">
        <v>-2.6513215924411998E-2</v>
      </c>
      <c r="N120" s="147">
        <v>0</v>
      </c>
      <c r="O120" s="148">
        <v>0</v>
      </c>
    </row>
    <row r="121" spans="2:15" x14ac:dyDescent="0.25">
      <c r="E121" s="74"/>
    </row>
    <row r="122" spans="2:15" x14ac:dyDescent="0.25">
      <c r="E122" s="74"/>
    </row>
    <row r="123" spans="2:15" x14ac:dyDescent="0.25">
      <c r="E123" s="74"/>
    </row>
    <row r="124" spans="2:15" x14ac:dyDescent="0.25">
      <c r="E124" s="74"/>
    </row>
    <row r="125" spans="2:15" x14ac:dyDescent="0.25">
      <c r="E125" s="74"/>
    </row>
    <row r="126" spans="2:15" x14ac:dyDescent="0.25">
      <c r="E126" s="74"/>
    </row>
    <row r="127" spans="2:15" x14ac:dyDescent="0.25">
      <c r="E127" s="74"/>
    </row>
    <row r="128" spans="2:15" x14ac:dyDescent="0.25">
      <c r="E128" s="74"/>
    </row>
    <row r="129" spans="5:5" x14ac:dyDescent="0.25">
      <c r="E129" s="74"/>
    </row>
    <row r="130" spans="5:5" x14ac:dyDescent="0.25">
      <c r="E130" s="74"/>
    </row>
    <row r="131" spans="5:5" x14ac:dyDescent="0.25">
      <c r="E131" s="74"/>
    </row>
  </sheetData>
  <conditionalFormatting sqref="C84:C90">
    <cfRule type="cellIs" dxfId="295" priority="316" operator="greaterThan">
      <formula>0</formula>
    </cfRule>
  </conditionalFormatting>
  <conditionalFormatting sqref="C112:C118">
    <cfRule type="cellIs" dxfId="294" priority="202" operator="greaterThan">
      <formula>0</formula>
    </cfRule>
  </conditionalFormatting>
  <conditionalFormatting sqref="D66:F68">
    <cfRule type="cellIs" dxfId="293" priority="490" operator="lessThan">
      <formula>0</formula>
    </cfRule>
  </conditionalFormatting>
  <conditionalFormatting sqref="D41:G53 I41:K53 D54:F61 H54:J61">
    <cfRule type="cellIs" dxfId="292" priority="386" operator="greaterThan">
      <formula>0</formula>
    </cfRule>
  </conditionalFormatting>
  <conditionalFormatting sqref="D71:G92">
    <cfRule type="cellIs" dxfId="291" priority="224" operator="greaterThan">
      <formula>0</formula>
    </cfRule>
  </conditionalFormatting>
  <conditionalFormatting sqref="D100:G120">
    <cfRule type="cellIs" dxfId="290" priority="110" operator="greaterThan">
      <formula>0</formula>
    </cfRule>
  </conditionalFormatting>
  <conditionalFormatting sqref="D21:I21 L21:O21">
    <cfRule type="cellIs" dxfId="289" priority="421" operator="lessThan">
      <formula>$C$21</formula>
    </cfRule>
  </conditionalFormatting>
  <conditionalFormatting sqref="D11:O11">
    <cfRule type="cellIs" dxfId="288" priority="431" operator="lessThan">
      <formula>$C$11</formula>
    </cfRule>
  </conditionalFormatting>
  <conditionalFormatting sqref="D12:O12">
    <cfRule type="cellIs" dxfId="287" priority="430" operator="lessThan">
      <formula>$C$12</formula>
    </cfRule>
  </conditionalFormatting>
  <conditionalFormatting sqref="D13:O13">
    <cfRule type="cellIs" dxfId="286" priority="429" operator="lessThan">
      <formula>$C$13</formula>
    </cfRule>
  </conditionalFormatting>
  <conditionalFormatting sqref="D14:O14">
    <cfRule type="cellIs" dxfId="285" priority="428" operator="lessThan">
      <formula>$C$14</formula>
    </cfRule>
  </conditionalFormatting>
  <conditionalFormatting sqref="D15:O15">
    <cfRule type="cellIs" dxfId="284" priority="427" operator="lessThan">
      <formula>$C$15</formula>
    </cfRule>
  </conditionalFormatting>
  <conditionalFormatting sqref="D16:O16">
    <cfRule type="cellIs" dxfId="283" priority="426" operator="lessThan">
      <formula>$C$16</formula>
    </cfRule>
  </conditionalFormatting>
  <conditionalFormatting sqref="D17:O17">
    <cfRule type="cellIs" dxfId="282" priority="425" operator="lessThan">
      <formula>$C$17</formula>
    </cfRule>
  </conditionalFormatting>
  <conditionalFormatting sqref="D18:O18">
    <cfRule type="cellIs" dxfId="281" priority="424" operator="lessThan">
      <formula>$C$18</formula>
    </cfRule>
  </conditionalFormatting>
  <conditionalFormatting sqref="D19:O19">
    <cfRule type="cellIs" dxfId="280" priority="423" operator="lessThan">
      <formula>$C$19</formula>
    </cfRule>
  </conditionalFormatting>
  <conditionalFormatting sqref="D20:O20">
    <cfRule type="cellIs" dxfId="279" priority="422" operator="lessThan">
      <formula>$C$20</formula>
    </cfRule>
  </conditionalFormatting>
  <conditionalFormatting sqref="D22:O22">
    <cfRule type="cellIs" dxfId="278" priority="420" operator="lessThan">
      <formula>$C$22</formula>
    </cfRule>
  </conditionalFormatting>
  <conditionalFormatting sqref="D23:O23">
    <cfRule type="cellIs" dxfId="277" priority="419" operator="lessThan">
      <formula>$C$23</formula>
    </cfRule>
  </conditionalFormatting>
  <conditionalFormatting sqref="D24:O24">
    <cfRule type="cellIs" dxfId="276" priority="418" operator="lessThan">
      <formula>$C$24</formula>
    </cfRule>
  </conditionalFormatting>
  <conditionalFormatting sqref="D25:O25">
    <cfRule type="cellIs" dxfId="275" priority="417" operator="lessThan">
      <formula>$C$25</formula>
    </cfRule>
  </conditionalFormatting>
  <conditionalFormatting sqref="D26:O26">
    <cfRule type="cellIs" dxfId="274" priority="416" operator="lessThan">
      <formula>$C$26</formula>
    </cfRule>
  </conditionalFormatting>
  <conditionalFormatting sqref="D27:O27">
    <cfRule type="cellIs" dxfId="273" priority="415" operator="lessThan">
      <formula>$C$27</formula>
    </cfRule>
  </conditionalFormatting>
  <conditionalFormatting sqref="D28:O28">
    <cfRule type="cellIs" dxfId="272" priority="414" operator="lessThan">
      <formula>$C$28</formula>
    </cfRule>
  </conditionalFormatting>
  <conditionalFormatting sqref="D29:O29">
    <cfRule type="cellIs" dxfId="271" priority="413" operator="lessThan">
      <formula>$C$29</formula>
    </cfRule>
  </conditionalFormatting>
  <conditionalFormatting sqref="D30:O30">
    <cfRule type="cellIs" dxfId="270" priority="412" operator="lessThan">
      <formula>$C$30</formula>
    </cfRule>
  </conditionalFormatting>
  <conditionalFormatting sqref="D31:O31">
    <cfRule type="cellIs" dxfId="269" priority="411" operator="lessThan">
      <formula>$C$31</formula>
    </cfRule>
  </conditionalFormatting>
  <conditionalFormatting sqref="D32:O32">
    <cfRule type="cellIs" dxfId="268" priority="410" operator="lessThan">
      <formula>$C$32</formula>
    </cfRule>
  </conditionalFormatting>
  <conditionalFormatting sqref="D33:O33">
    <cfRule type="cellIs" dxfId="267" priority="409" operator="lessThan">
      <formula>$C$33</formula>
    </cfRule>
  </conditionalFormatting>
  <conditionalFormatting sqref="D41:O41">
    <cfRule type="cellIs" dxfId="266" priority="385" operator="lessThan">
      <formula>$C$11</formula>
    </cfRule>
  </conditionalFormatting>
  <conditionalFormatting sqref="D42:O42">
    <cfRule type="cellIs" dxfId="265" priority="384" operator="lessThan">
      <formula>$C$12</formula>
    </cfRule>
  </conditionalFormatting>
  <conditionalFormatting sqref="D43:O43">
    <cfRule type="cellIs" dxfId="264" priority="383" operator="lessThan">
      <formula>$C$13</formula>
    </cfRule>
  </conditionalFormatting>
  <conditionalFormatting sqref="D44:O44">
    <cfRule type="cellIs" dxfId="263" priority="382" operator="lessThan">
      <formula>$C$14</formula>
    </cfRule>
  </conditionalFormatting>
  <conditionalFormatting sqref="D45:O45">
    <cfRule type="cellIs" dxfId="262" priority="381" operator="lessThan">
      <formula>$C$15</formula>
    </cfRule>
  </conditionalFormatting>
  <conditionalFormatting sqref="D46:O46">
    <cfRule type="cellIs" dxfId="261" priority="380" operator="lessThan">
      <formula>$C$16</formula>
    </cfRule>
  </conditionalFormatting>
  <conditionalFormatting sqref="D47:O47">
    <cfRule type="cellIs" dxfId="260" priority="379" operator="lessThan">
      <formula>$C$17</formula>
    </cfRule>
  </conditionalFormatting>
  <conditionalFormatting sqref="D48:O48">
    <cfRule type="cellIs" dxfId="259" priority="378" operator="lessThan">
      <formula>$C$18</formula>
    </cfRule>
  </conditionalFormatting>
  <conditionalFormatting sqref="D49:O49">
    <cfRule type="cellIs" dxfId="258" priority="377" operator="lessThan">
      <formula>$C$19</formula>
    </cfRule>
  </conditionalFormatting>
  <conditionalFormatting sqref="D50:O50">
    <cfRule type="cellIs" dxfId="257" priority="376" operator="lessThan">
      <formula>$C$20</formula>
    </cfRule>
  </conditionalFormatting>
  <conditionalFormatting sqref="D51:O51">
    <cfRule type="cellIs" dxfId="256" priority="375" operator="lessThan">
      <formula>$C$21</formula>
    </cfRule>
  </conditionalFormatting>
  <conditionalFormatting sqref="D52:O52">
    <cfRule type="cellIs" dxfId="255" priority="374" operator="lessThan">
      <formula>$C$22</formula>
    </cfRule>
  </conditionalFormatting>
  <conditionalFormatting sqref="D53:O53">
    <cfRule type="cellIs" dxfId="254" priority="373" operator="lessThan">
      <formula>$C$23</formula>
    </cfRule>
  </conditionalFormatting>
  <conditionalFormatting sqref="D54:O54">
    <cfRule type="cellIs" dxfId="253" priority="372" operator="lessThan">
      <formula>$C$24</formula>
    </cfRule>
  </conditionalFormatting>
  <conditionalFormatting sqref="D55:O55">
    <cfRule type="cellIs" dxfId="252" priority="371" operator="lessThan">
      <formula>$C$25</formula>
    </cfRule>
  </conditionalFormatting>
  <conditionalFormatting sqref="D56:O56">
    <cfRule type="cellIs" dxfId="251" priority="370" operator="lessThan">
      <formula>$C$26</formula>
    </cfRule>
  </conditionalFormatting>
  <conditionalFormatting sqref="D57:O57">
    <cfRule type="cellIs" dxfId="250" priority="369" operator="lessThan">
      <formula>$C$27</formula>
    </cfRule>
  </conditionalFormatting>
  <conditionalFormatting sqref="D58:O58">
    <cfRule type="cellIs" dxfId="249" priority="368" operator="lessThan">
      <formula>$C$28</formula>
    </cfRule>
  </conditionalFormatting>
  <conditionalFormatting sqref="D59:O59">
    <cfRule type="cellIs" dxfId="248" priority="367" operator="lessThan">
      <formula>$C$29</formula>
    </cfRule>
  </conditionalFormatting>
  <conditionalFormatting sqref="D60:O60">
    <cfRule type="cellIs" dxfId="247" priority="366" operator="lessThan">
      <formula>$C$30</formula>
    </cfRule>
  </conditionalFormatting>
  <conditionalFormatting sqref="D61:O61">
    <cfRule type="cellIs" dxfId="246" priority="365" operator="lessThan">
      <formula>$C$31</formula>
    </cfRule>
  </conditionalFormatting>
  <conditionalFormatting sqref="D62:O62">
    <cfRule type="cellIs" dxfId="245" priority="364" operator="lessThan">
      <formula>$C$32</formula>
    </cfRule>
  </conditionalFormatting>
  <conditionalFormatting sqref="D63:O63">
    <cfRule type="cellIs" dxfId="244" priority="363" operator="lessThan">
      <formula>$C$33</formula>
    </cfRule>
  </conditionalFormatting>
  <conditionalFormatting sqref="D71:O71">
    <cfRule type="cellIs" dxfId="243" priority="65" operator="lessThan">
      <formula>$C$11</formula>
    </cfRule>
  </conditionalFormatting>
  <conditionalFormatting sqref="D72:O72">
    <cfRule type="cellIs" dxfId="242" priority="64" operator="lessThan">
      <formula>$C$12</formula>
    </cfRule>
  </conditionalFormatting>
  <conditionalFormatting sqref="D73:O73">
    <cfRule type="cellIs" dxfId="241" priority="63" operator="lessThan">
      <formula>$C$13</formula>
    </cfRule>
  </conditionalFormatting>
  <conditionalFormatting sqref="D74:O75">
    <cfRule type="cellIs" dxfId="240" priority="62" operator="lessThan">
      <formula>$C$14</formula>
    </cfRule>
  </conditionalFormatting>
  <conditionalFormatting sqref="D76:O76">
    <cfRule type="cellIs" dxfId="239" priority="61" operator="lessThan">
      <formula>$C$15</formula>
    </cfRule>
  </conditionalFormatting>
  <conditionalFormatting sqref="D77:O77">
    <cfRule type="cellIs" dxfId="238" priority="60" operator="lessThan">
      <formula>$C$16</formula>
    </cfRule>
  </conditionalFormatting>
  <conditionalFormatting sqref="D78:O78">
    <cfRule type="cellIs" dxfId="237" priority="59" operator="lessThan">
      <formula>$C$17</formula>
    </cfRule>
  </conditionalFormatting>
  <conditionalFormatting sqref="D79:O79">
    <cfRule type="cellIs" dxfId="236" priority="58" operator="lessThan">
      <formula>$C$18</formula>
    </cfRule>
  </conditionalFormatting>
  <conditionalFormatting sqref="D80:O80">
    <cfRule type="cellIs" dxfId="235" priority="57" operator="lessThan">
      <formula>$C$19</formula>
    </cfRule>
  </conditionalFormatting>
  <conditionalFormatting sqref="D81:O81">
    <cfRule type="cellIs" dxfId="234" priority="56" operator="lessThan">
      <formula>$C$20</formula>
    </cfRule>
  </conditionalFormatting>
  <conditionalFormatting sqref="D82:O82">
    <cfRule type="cellIs" dxfId="233" priority="55" operator="lessThan">
      <formula>$C$21</formula>
    </cfRule>
  </conditionalFormatting>
  <conditionalFormatting sqref="D83:O83">
    <cfRule type="cellIs" dxfId="232" priority="54" operator="lessThan">
      <formula>$C$22</formula>
    </cfRule>
  </conditionalFormatting>
  <conditionalFormatting sqref="D84:O84">
    <cfRule type="cellIs" dxfId="231" priority="53" operator="lessThan">
      <formula>$C$23</formula>
    </cfRule>
  </conditionalFormatting>
  <conditionalFormatting sqref="D85:O85">
    <cfRule type="cellIs" dxfId="230" priority="52" operator="lessThan">
      <formula>$C$24</formula>
    </cfRule>
  </conditionalFormatting>
  <conditionalFormatting sqref="D86:O86">
    <cfRule type="cellIs" dxfId="229" priority="51" operator="lessThan">
      <formula>$C$25</formula>
    </cfRule>
  </conditionalFormatting>
  <conditionalFormatting sqref="D87:O87">
    <cfRule type="cellIs" dxfId="228" priority="50" operator="lessThan">
      <formula>$C$26</formula>
    </cfRule>
  </conditionalFormatting>
  <conditionalFormatting sqref="D88:O88">
    <cfRule type="cellIs" dxfId="227" priority="49" operator="lessThan">
      <formula>$C$27</formula>
    </cfRule>
  </conditionalFormatting>
  <conditionalFormatting sqref="D89:O89">
    <cfRule type="cellIs" dxfId="226" priority="48" operator="lessThan">
      <formula>$C$28</formula>
    </cfRule>
  </conditionalFormatting>
  <conditionalFormatting sqref="D90:O90">
    <cfRule type="cellIs" dxfId="225" priority="47" operator="lessThan">
      <formula>$C$29</formula>
    </cfRule>
  </conditionalFormatting>
  <conditionalFormatting sqref="D91:O91">
    <cfRule type="cellIs" dxfId="224" priority="46" operator="lessThan">
      <formula>$C$30</formula>
    </cfRule>
  </conditionalFormatting>
  <conditionalFormatting sqref="D92:O92">
    <cfRule type="cellIs" dxfId="223" priority="45" operator="lessThan">
      <formula>$C$31</formula>
    </cfRule>
  </conditionalFormatting>
  <conditionalFormatting sqref="D100:O100">
    <cfRule type="cellIs" dxfId="222" priority="21" operator="lessThan">
      <formula>$C$11</formula>
    </cfRule>
  </conditionalFormatting>
  <conditionalFormatting sqref="D101:O101">
    <cfRule type="cellIs" dxfId="221" priority="20" operator="lessThan">
      <formula>$C$12</formula>
    </cfRule>
  </conditionalFormatting>
  <conditionalFormatting sqref="D102:O102">
    <cfRule type="cellIs" dxfId="220" priority="19" operator="lessThan">
      <formula>$C$13</formula>
    </cfRule>
  </conditionalFormatting>
  <conditionalFormatting sqref="D103:O103">
    <cfRule type="cellIs" dxfId="219" priority="18" operator="lessThan">
      <formula>$C$14</formula>
    </cfRule>
  </conditionalFormatting>
  <conditionalFormatting sqref="D104:O104">
    <cfRule type="cellIs" dxfId="218" priority="17" operator="lessThan">
      <formula>$C$15</formula>
    </cfRule>
  </conditionalFormatting>
  <conditionalFormatting sqref="D105:O105">
    <cfRule type="cellIs" dxfId="217" priority="16" operator="lessThan">
      <formula>$C$16</formula>
    </cfRule>
  </conditionalFormatting>
  <conditionalFormatting sqref="D106:O106">
    <cfRule type="cellIs" dxfId="216" priority="15" operator="lessThan">
      <formula>$C$17</formula>
    </cfRule>
  </conditionalFormatting>
  <conditionalFormatting sqref="D107:O107">
    <cfRule type="cellIs" dxfId="215" priority="14" operator="lessThan">
      <formula>$C$18</formula>
    </cfRule>
  </conditionalFormatting>
  <conditionalFormatting sqref="D108:O108">
    <cfRule type="cellIs" dxfId="214" priority="13" operator="lessThan">
      <formula>$C$19</formula>
    </cfRule>
  </conditionalFormatting>
  <conditionalFormatting sqref="D109:O109">
    <cfRule type="cellIs" dxfId="213" priority="12" operator="lessThan">
      <formula>$C$20</formula>
    </cfRule>
  </conditionalFormatting>
  <conditionalFormatting sqref="D110:O110">
    <cfRule type="cellIs" dxfId="212" priority="11" operator="lessThan">
      <formula>$C$21</formula>
    </cfRule>
  </conditionalFormatting>
  <conditionalFormatting sqref="D111:O111">
    <cfRule type="cellIs" dxfId="211" priority="10" operator="lessThan">
      <formula>$C$22</formula>
    </cfRule>
  </conditionalFormatting>
  <conditionalFormatting sqref="D112:O112">
    <cfRule type="cellIs" dxfId="210" priority="9" operator="lessThan">
      <formula>$C$23</formula>
    </cfRule>
  </conditionalFormatting>
  <conditionalFormatting sqref="D113:O113">
    <cfRule type="cellIs" dxfId="209" priority="8" operator="lessThan">
      <formula>$C$24</formula>
    </cfRule>
  </conditionalFormatting>
  <conditionalFormatting sqref="D114:O114">
    <cfRule type="cellIs" dxfId="208" priority="7" operator="lessThan">
      <formula>$C$25</formula>
    </cfRule>
  </conditionalFormatting>
  <conditionalFormatting sqref="D115:O115">
    <cfRule type="cellIs" dxfId="207" priority="6" operator="lessThan">
      <formula>$C$26</formula>
    </cfRule>
  </conditionalFormatting>
  <conditionalFormatting sqref="D116:O116">
    <cfRule type="cellIs" dxfId="206" priority="5" operator="lessThan">
      <formula>$C$27</formula>
    </cfRule>
  </conditionalFormatting>
  <conditionalFormatting sqref="D117:O117">
    <cfRule type="cellIs" dxfId="205" priority="4" operator="lessThan">
      <formula>$C$28</formula>
    </cfRule>
  </conditionalFormatting>
  <conditionalFormatting sqref="D118:O118">
    <cfRule type="cellIs" dxfId="204" priority="3" operator="lessThan">
      <formula>$C$29</formula>
    </cfRule>
  </conditionalFormatting>
  <conditionalFormatting sqref="D119:O119">
    <cfRule type="cellIs" dxfId="203" priority="2" operator="lessThan">
      <formula>$C$30</formula>
    </cfRule>
  </conditionalFormatting>
  <conditionalFormatting sqref="D120:O120">
    <cfRule type="cellIs" dxfId="202" priority="1" operator="lessThan">
      <formula>$C$31</formula>
    </cfRule>
  </conditionalFormatting>
  <conditionalFormatting sqref="H24:J24">
    <cfRule type="cellIs" dxfId="201" priority="470" operator="lessThan">
      <formula>$G$24</formula>
    </cfRule>
  </conditionalFormatting>
  <conditionalFormatting sqref="H25:J25">
    <cfRule type="cellIs" dxfId="200" priority="469" operator="lessThan">
      <formula>$G$25</formula>
    </cfRule>
  </conditionalFormatting>
  <conditionalFormatting sqref="H26:J26">
    <cfRule type="cellIs" dxfId="199" priority="468" operator="lessThan">
      <formula>$G$26</formula>
    </cfRule>
  </conditionalFormatting>
  <conditionalFormatting sqref="H27:J27">
    <cfRule type="cellIs" dxfId="198" priority="467" operator="lessThan">
      <formula>$G$27</formula>
    </cfRule>
  </conditionalFormatting>
  <conditionalFormatting sqref="H28:J28">
    <cfRule type="cellIs" dxfId="197" priority="466" operator="lessThan">
      <formula>$G$28</formula>
    </cfRule>
  </conditionalFormatting>
  <conditionalFormatting sqref="H29:J29">
    <cfRule type="cellIs" dxfId="196" priority="465" operator="lessThan">
      <formula>$G$29</formula>
    </cfRule>
  </conditionalFormatting>
  <conditionalFormatting sqref="H30:J30">
    <cfRule type="cellIs" dxfId="195" priority="464" operator="lessThan">
      <formula>$G$30</formula>
    </cfRule>
  </conditionalFormatting>
  <conditionalFormatting sqref="H31:J31">
    <cfRule type="cellIs" dxfId="194" priority="463" operator="lessThan">
      <formula>$G$31</formula>
    </cfRule>
  </conditionalFormatting>
  <conditionalFormatting sqref="H54:J54">
    <cfRule type="cellIs" dxfId="193" priority="394" operator="lessThan">
      <formula>$G$24</formula>
    </cfRule>
  </conditionalFormatting>
  <conditionalFormatting sqref="H55:J55">
    <cfRule type="cellIs" dxfId="192" priority="393" operator="lessThan">
      <formula>$G$25</formula>
    </cfRule>
  </conditionalFormatting>
  <conditionalFormatting sqref="H56:J56">
    <cfRule type="cellIs" dxfId="191" priority="392" operator="lessThan">
      <formula>$G$26</formula>
    </cfRule>
  </conditionalFormatting>
  <conditionalFormatting sqref="H57:J57">
    <cfRule type="cellIs" dxfId="190" priority="391" operator="lessThan">
      <formula>$G$27</formula>
    </cfRule>
  </conditionalFormatting>
  <conditionalFormatting sqref="H58:J58">
    <cfRule type="cellIs" dxfId="189" priority="390" operator="lessThan">
      <formula>$G$28</formula>
    </cfRule>
  </conditionalFormatting>
  <conditionalFormatting sqref="H59:J59">
    <cfRule type="cellIs" dxfId="188" priority="389" operator="lessThan">
      <formula>$G$29</formula>
    </cfRule>
  </conditionalFormatting>
  <conditionalFormatting sqref="H60:J60">
    <cfRule type="cellIs" dxfId="187" priority="388" operator="lessThan">
      <formula>$G$30</formula>
    </cfRule>
  </conditionalFormatting>
  <conditionalFormatting sqref="H61:J61">
    <cfRule type="cellIs" dxfId="186" priority="387" operator="lessThan">
      <formula>$G$31</formula>
    </cfRule>
  </conditionalFormatting>
  <conditionalFormatting sqref="H85:J85">
    <cfRule type="cellIs" dxfId="185" priority="74" operator="lessThan">
      <formula>$G$24</formula>
    </cfRule>
  </conditionalFormatting>
  <conditionalFormatting sqref="H86:J86">
    <cfRule type="cellIs" dxfId="184" priority="73" operator="lessThan">
      <formula>$G$25</formula>
    </cfRule>
  </conditionalFormatting>
  <conditionalFormatting sqref="H87:J87">
    <cfRule type="cellIs" dxfId="183" priority="72" operator="lessThan">
      <formula>$G$26</formula>
    </cfRule>
  </conditionalFormatting>
  <conditionalFormatting sqref="H88:J88">
    <cfRule type="cellIs" dxfId="182" priority="71" operator="lessThan">
      <formula>$G$27</formula>
    </cfRule>
  </conditionalFormatting>
  <conditionalFormatting sqref="H89:J89">
    <cfRule type="cellIs" dxfId="181" priority="70" operator="lessThan">
      <formula>$G$28</formula>
    </cfRule>
  </conditionalFormatting>
  <conditionalFormatting sqref="H90:J90">
    <cfRule type="cellIs" dxfId="180" priority="69" operator="lessThan">
      <formula>$G$29</formula>
    </cfRule>
  </conditionalFormatting>
  <conditionalFormatting sqref="H91:J91">
    <cfRule type="cellIs" dxfId="179" priority="68" operator="lessThan">
      <formula>$G$30</formula>
    </cfRule>
  </conditionalFormatting>
  <conditionalFormatting sqref="H92:J92">
    <cfRule type="cellIs" dxfId="178" priority="67" operator="lessThan">
      <formula>$G$31</formula>
    </cfRule>
  </conditionalFormatting>
  <conditionalFormatting sqref="H113:J113">
    <cfRule type="cellIs" dxfId="177" priority="30" operator="lessThan">
      <formula>$G$24</formula>
    </cfRule>
  </conditionalFormatting>
  <conditionalFormatting sqref="H114:J114">
    <cfRule type="cellIs" dxfId="176" priority="29" operator="lessThan">
      <formula>$G$25</formula>
    </cfRule>
  </conditionalFormatting>
  <conditionalFormatting sqref="H115:J115">
    <cfRule type="cellIs" dxfId="175" priority="28" operator="lessThan">
      <formula>$G$26</formula>
    </cfRule>
  </conditionalFormatting>
  <conditionalFormatting sqref="H116:J116">
    <cfRule type="cellIs" dxfId="174" priority="27" operator="lessThan">
      <formula>$G$27</formula>
    </cfRule>
  </conditionalFormatting>
  <conditionalFormatting sqref="H117:J117">
    <cfRule type="cellIs" dxfId="173" priority="26" operator="lessThan">
      <formula>$G$28</formula>
    </cfRule>
  </conditionalFormatting>
  <conditionalFormatting sqref="H118:J118">
    <cfRule type="cellIs" dxfId="172" priority="25" operator="lessThan">
      <formula>$G$29</formula>
    </cfRule>
  </conditionalFormatting>
  <conditionalFormatting sqref="H119:J119">
    <cfRule type="cellIs" dxfId="171" priority="24" operator="lessThan">
      <formula>$G$30</formula>
    </cfRule>
  </conditionalFormatting>
  <conditionalFormatting sqref="H120:J120">
    <cfRule type="cellIs" dxfId="170" priority="23" operator="lessThan">
      <formula>$G$31</formula>
    </cfRule>
  </conditionalFormatting>
  <conditionalFormatting sqref="I21">
    <cfRule type="cellIs" dxfId="169" priority="473" operator="lessThan">
      <formula>$H$21</formula>
    </cfRule>
  </conditionalFormatting>
  <conditionalFormatting sqref="I11:K20 D11:G23 I21 I22:K23 C24:F31 H24:J31 C53:C59">
    <cfRule type="cellIs" dxfId="168" priority="462" operator="greaterThan">
      <formula>0</formula>
    </cfRule>
  </conditionalFormatting>
  <conditionalFormatting sqref="I12:K12">
    <cfRule type="cellIs" dxfId="167" priority="482" operator="lessThan">
      <formula>$H$12</formula>
    </cfRule>
  </conditionalFormatting>
  <conditionalFormatting sqref="I13:K13">
    <cfRule type="cellIs" dxfId="166" priority="481" operator="lessThan">
      <formula>$H$13</formula>
    </cfRule>
  </conditionalFormatting>
  <conditionalFormatting sqref="I14:K14">
    <cfRule type="cellIs" dxfId="165" priority="480" operator="lessThan">
      <formula>$H$14</formula>
    </cfRule>
  </conditionalFormatting>
  <conditionalFormatting sqref="I15:K15">
    <cfRule type="cellIs" dxfId="164" priority="479" operator="lessThan">
      <formula>$H$15</formula>
    </cfRule>
  </conditionalFormatting>
  <conditionalFormatting sqref="I16:K16">
    <cfRule type="cellIs" dxfId="163" priority="478" operator="lessThan">
      <formula>$H$16</formula>
    </cfRule>
  </conditionalFormatting>
  <conditionalFormatting sqref="I17:K17">
    <cfRule type="cellIs" dxfId="162" priority="477" operator="lessThan">
      <formula>$H$17</formula>
    </cfRule>
  </conditionalFormatting>
  <conditionalFormatting sqref="I18:K18">
    <cfRule type="cellIs" dxfId="161" priority="476" operator="lessThan">
      <formula>$H$18</formula>
    </cfRule>
  </conditionalFormatting>
  <conditionalFormatting sqref="I19:K19">
    <cfRule type="cellIs" dxfId="160" priority="475" operator="lessThan">
      <formula>$H$19</formula>
    </cfRule>
  </conditionalFormatting>
  <conditionalFormatting sqref="I20:K20">
    <cfRule type="cellIs" dxfId="159" priority="474" operator="lessThan">
      <formula>$H$20</formula>
    </cfRule>
  </conditionalFormatting>
  <conditionalFormatting sqref="I22:K22">
    <cfRule type="cellIs" dxfId="158" priority="472" operator="lessThan">
      <formula>$H$22</formula>
    </cfRule>
  </conditionalFormatting>
  <conditionalFormatting sqref="I23:K23">
    <cfRule type="cellIs" dxfId="157" priority="471" operator="lessThan">
      <formula>$H$23</formula>
    </cfRule>
  </conditionalFormatting>
  <conditionalFormatting sqref="I42:K42">
    <cfRule type="cellIs" dxfId="156" priority="406" operator="lessThan">
      <formula>$H$12</formula>
    </cfRule>
  </conditionalFormatting>
  <conditionalFormatting sqref="I43:K43">
    <cfRule type="cellIs" dxfId="155" priority="405" operator="lessThan">
      <formula>$H$13</formula>
    </cfRule>
  </conditionalFormatting>
  <conditionalFormatting sqref="I44:K44">
    <cfRule type="cellIs" dxfId="154" priority="404" operator="lessThan">
      <formula>$H$14</formula>
    </cfRule>
  </conditionalFormatting>
  <conditionalFormatting sqref="I45:K45">
    <cfRule type="cellIs" dxfId="153" priority="403" operator="lessThan">
      <formula>$H$15</formula>
    </cfRule>
  </conditionalFormatting>
  <conditionalFormatting sqref="I46:K46">
    <cfRule type="cellIs" dxfId="152" priority="402" operator="lessThan">
      <formula>$H$16</formula>
    </cfRule>
  </conditionalFormatting>
  <conditionalFormatting sqref="I47:K47">
    <cfRule type="cellIs" dxfId="151" priority="401" operator="lessThan">
      <formula>$H$17</formula>
    </cfRule>
  </conditionalFormatting>
  <conditionalFormatting sqref="I48:K48">
    <cfRule type="cellIs" dxfId="150" priority="400" operator="lessThan">
      <formula>$H$18</formula>
    </cfRule>
  </conditionalFormatting>
  <conditionalFormatting sqref="I49:K49">
    <cfRule type="cellIs" dxfId="149" priority="399" operator="lessThan">
      <formula>$H$19</formula>
    </cfRule>
  </conditionalFormatting>
  <conditionalFormatting sqref="I50:K50">
    <cfRule type="cellIs" dxfId="148" priority="398" operator="lessThan">
      <formula>$H$20</formula>
    </cfRule>
  </conditionalFormatting>
  <conditionalFormatting sqref="I51:K51">
    <cfRule type="cellIs" dxfId="147" priority="397" operator="lessThan">
      <formula>$H$21</formula>
    </cfRule>
  </conditionalFormatting>
  <conditionalFormatting sqref="I52:K52">
    <cfRule type="cellIs" dxfId="146" priority="396" operator="lessThan">
      <formula>$H$22</formula>
    </cfRule>
  </conditionalFormatting>
  <conditionalFormatting sqref="I53:K53">
    <cfRule type="cellIs" dxfId="145" priority="395" operator="lessThan">
      <formula>$H$23</formula>
    </cfRule>
  </conditionalFormatting>
  <conditionalFormatting sqref="I71:K84 H85:J92">
    <cfRule type="cellIs" dxfId="144" priority="66" operator="greaterThan">
      <formula>0</formula>
    </cfRule>
  </conditionalFormatting>
  <conditionalFormatting sqref="I72:K72">
    <cfRule type="cellIs" dxfId="143" priority="86" operator="lessThan">
      <formula>$H$12</formula>
    </cfRule>
  </conditionalFormatting>
  <conditionalFormatting sqref="I73:K73">
    <cfRule type="cellIs" dxfId="142" priority="85" operator="lessThan">
      <formula>$H$13</formula>
    </cfRule>
  </conditionalFormatting>
  <conditionalFormatting sqref="I74:K75">
    <cfRule type="cellIs" dxfId="141" priority="84" operator="lessThan">
      <formula>$H$14</formula>
    </cfRule>
  </conditionalFormatting>
  <conditionalFormatting sqref="I76:K76">
    <cfRule type="cellIs" dxfId="140" priority="83" operator="lessThan">
      <formula>$H$15</formula>
    </cfRule>
  </conditionalFormatting>
  <conditionalFormatting sqref="I77:K77">
    <cfRule type="cellIs" dxfId="139" priority="82" operator="lessThan">
      <formula>$H$16</formula>
    </cfRule>
  </conditionalFormatting>
  <conditionalFormatting sqref="I78:K78">
    <cfRule type="cellIs" dxfId="138" priority="81" operator="lessThan">
      <formula>$H$17</formula>
    </cfRule>
  </conditionalFormatting>
  <conditionalFormatting sqref="I79:K79">
    <cfRule type="cellIs" dxfId="137" priority="80" operator="lessThan">
      <formula>$H$18</formula>
    </cfRule>
  </conditionalFormatting>
  <conditionalFormatting sqref="I80:K80">
    <cfRule type="cellIs" dxfId="136" priority="79" operator="lessThan">
      <formula>$H$19</formula>
    </cfRule>
  </conditionalFormatting>
  <conditionalFormatting sqref="I81:K81">
    <cfRule type="cellIs" dxfId="135" priority="78" operator="lessThan">
      <formula>$H$20</formula>
    </cfRule>
  </conditionalFormatting>
  <conditionalFormatting sqref="I82:K82">
    <cfRule type="cellIs" dxfId="134" priority="77" operator="lessThan">
      <formula>$H$21</formula>
    </cfRule>
  </conditionalFormatting>
  <conditionalFormatting sqref="I83:K83">
    <cfRule type="cellIs" dxfId="133" priority="76" operator="lessThan">
      <formula>$H$22</formula>
    </cfRule>
  </conditionalFormatting>
  <conditionalFormatting sqref="I84:K84">
    <cfRule type="cellIs" dxfId="132" priority="75" operator="lessThan">
      <formula>$H$23</formula>
    </cfRule>
  </conditionalFormatting>
  <conditionalFormatting sqref="I100:K112 H113:J120">
    <cfRule type="cellIs" dxfId="131" priority="22" operator="greaterThan">
      <formula>0</formula>
    </cfRule>
  </conditionalFormatting>
  <conditionalFormatting sqref="I101:K101">
    <cfRule type="cellIs" dxfId="130" priority="42" operator="lessThan">
      <formula>$H$12</formula>
    </cfRule>
  </conditionalFormatting>
  <conditionalFormatting sqref="I102:K102">
    <cfRule type="cellIs" dxfId="129" priority="41" operator="lessThan">
      <formula>$H$13</formula>
    </cfRule>
  </conditionalFormatting>
  <conditionalFormatting sqref="I103:K103">
    <cfRule type="cellIs" dxfId="128" priority="40" operator="lessThan">
      <formula>$H$14</formula>
    </cfRule>
  </conditionalFormatting>
  <conditionalFormatting sqref="I104:K104">
    <cfRule type="cellIs" dxfId="127" priority="39" operator="lessThan">
      <formula>$H$15</formula>
    </cfRule>
  </conditionalFormatting>
  <conditionalFormatting sqref="I105:K105">
    <cfRule type="cellIs" dxfId="126" priority="38" operator="lessThan">
      <formula>$H$16</formula>
    </cfRule>
  </conditionalFormatting>
  <conditionalFormatting sqref="I106:K106">
    <cfRule type="cellIs" dxfId="125" priority="37" operator="lessThan">
      <formula>$H$17</formula>
    </cfRule>
  </conditionalFormatting>
  <conditionalFormatting sqref="I107:K107">
    <cfRule type="cellIs" dxfId="124" priority="36" operator="lessThan">
      <formula>$H$18</formula>
    </cfRule>
  </conditionalFormatting>
  <conditionalFormatting sqref="I108:K108">
    <cfRule type="cellIs" dxfId="123" priority="35" operator="lessThan">
      <formula>$H$19</formula>
    </cfRule>
  </conditionalFormatting>
  <conditionalFormatting sqref="I109:K109">
    <cfRule type="cellIs" dxfId="122" priority="34" operator="lessThan">
      <formula>$H$20</formula>
    </cfRule>
  </conditionalFormatting>
  <conditionalFormatting sqref="I110:K110">
    <cfRule type="cellIs" dxfId="121" priority="33" operator="lessThan">
      <formula>$H$21</formula>
    </cfRule>
  </conditionalFormatting>
  <conditionalFormatting sqref="I111:K111">
    <cfRule type="cellIs" dxfId="120" priority="32" operator="lessThan">
      <formula>$H$22</formula>
    </cfRule>
  </conditionalFormatting>
  <conditionalFormatting sqref="I112:K112">
    <cfRule type="cellIs" dxfId="119" priority="31" operator="lessThan">
      <formula>$H$23</formula>
    </cfRule>
  </conditionalFormatting>
  <conditionalFormatting sqref="J66:J68">
    <cfRule type="cellIs" dxfId="118" priority="489" operator="lessThan">
      <formula>$I$11</formula>
    </cfRule>
  </conditionalFormatting>
  <conditionalFormatting sqref="J97">
    <cfRule type="cellIs" dxfId="117" priority="487" operator="lessThan">
      <formula>$I$11</formula>
    </cfRule>
  </conditionalFormatting>
  <conditionalFormatting sqref="K11:K20 K22:K23 J24:J31">
    <cfRule type="cellIs" dxfId="116" priority="494" operator="lessThan">
      <formula>$I$11</formula>
    </cfRule>
  </conditionalFormatting>
  <conditionalFormatting sqref="K41:K53 J54:J61">
    <cfRule type="cellIs" dxfId="115" priority="408" operator="lessThan">
      <formula>$I$11</formula>
    </cfRule>
  </conditionalFormatting>
  <conditionalFormatting sqref="K66:K68">
    <cfRule type="cellIs" dxfId="114" priority="488" operator="lessThan">
      <formula>0</formula>
    </cfRule>
  </conditionalFormatting>
  <conditionalFormatting sqref="K71:K84 J85:J92">
    <cfRule type="cellIs" dxfId="113" priority="88" operator="lessThan">
      <formula>$I$11</formula>
    </cfRule>
  </conditionalFormatting>
  <conditionalFormatting sqref="K97">
    <cfRule type="cellIs" dxfId="112" priority="486" operator="lessThan">
      <formula>0</formula>
    </cfRule>
  </conditionalFormatting>
  <conditionalFormatting sqref="K100:K112 J113:J125">
    <cfRule type="cellIs" dxfId="111" priority="44" operator="lessThan">
      <formula>$I$11</formula>
    </cfRule>
  </conditionalFormatting>
  <conditionalFormatting sqref="L11:L23 K24:K31">
    <cfRule type="cellIs" dxfId="110" priority="493" operator="lessThan">
      <formula>0</formula>
    </cfRule>
  </conditionalFormatting>
  <conditionalFormatting sqref="L41:L53 K54:K61">
    <cfRule type="cellIs" dxfId="109" priority="407" operator="lessThan">
      <formula>0</formula>
    </cfRule>
  </conditionalFormatting>
  <conditionalFormatting sqref="L71:L84 K85:K92">
    <cfRule type="cellIs" dxfId="108" priority="87" operator="lessThan">
      <formula>0</formula>
    </cfRule>
  </conditionalFormatting>
  <conditionalFormatting sqref="L100:L112 K113:K125">
    <cfRule type="cellIs" dxfId="107" priority="4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"/>
  <dimension ref="A1:M127"/>
  <sheetViews>
    <sheetView showGridLines="0" showRowColHeaders="0" workbookViewId="0"/>
  </sheetViews>
  <sheetFormatPr defaultRowHeight="15" x14ac:dyDescent="0.25"/>
  <cols>
    <col min="1" max="2" width="9.140625" style="1"/>
    <col min="3" max="3" width="7.5703125" style="1" customWidth="1"/>
    <col min="4" max="4" width="26.5703125" style="1" bestFit="1" customWidth="1"/>
    <col min="5" max="5" width="13.28515625" style="1" bestFit="1" customWidth="1"/>
    <col min="6" max="6" width="16.85546875" style="1" customWidth="1"/>
    <col min="7" max="7" width="16.7109375" style="2" bestFit="1" customWidth="1"/>
    <col min="8" max="8" width="14.140625" style="1" bestFit="1" customWidth="1"/>
    <col min="9" max="9" width="6" style="1" bestFit="1" customWidth="1"/>
    <col min="10" max="10" width="11.42578125" style="1" bestFit="1" customWidth="1"/>
    <col min="11" max="11" width="12.140625" style="1" bestFit="1" customWidth="1"/>
    <col min="12" max="12" width="12.5703125" style="1" bestFit="1" customWidth="1"/>
    <col min="13" max="13" width="13.42578125" style="1" bestFit="1" customWidth="1"/>
    <col min="14" max="14" width="15.42578125" style="1" bestFit="1" customWidth="1"/>
    <col min="15" max="16384" width="9.140625" style="1"/>
  </cols>
  <sheetData>
    <row r="1" spans="1:13" ht="15" customHeight="1" x14ac:dyDescent="0.25">
      <c r="A1" s="1" t="s">
        <v>0</v>
      </c>
    </row>
    <row r="9" spans="1:13" ht="15.75" thickBot="1" x14ac:dyDescent="0.3"/>
    <row r="10" spans="1:13" x14ac:dyDescent="0.25">
      <c r="D10" s="13"/>
      <c r="E10" s="252" t="s">
        <v>196</v>
      </c>
      <c r="F10" s="253"/>
      <c r="G10" s="253"/>
      <c r="H10" s="254"/>
      <c r="I10" s="48"/>
      <c r="J10" s="255" t="s">
        <v>197</v>
      </c>
      <c r="K10" s="255"/>
      <c r="L10" s="255"/>
      <c r="M10" s="256"/>
    </row>
    <row r="11" spans="1:13" ht="15" customHeight="1" x14ac:dyDescent="0.25">
      <c r="D11" s="17" t="s">
        <v>1</v>
      </c>
      <c r="E11" s="40" t="s">
        <v>95</v>
      </c>
      <c r="F11" s="19" t="s">
        <v>94</v>
      </c>
      <c r="G11" s="18" t="s">
        <v>145</v>
      </c>
      <c r="H11" s="37" t="s">
        <v>195</v>
      </c>
      <c r="I11" s="40" t="s">
        <v>194</v>
      </c>
      <c r="J11" s="18" t="s">
        <v>95</v>
      </c>
      <c r="K11" s="18" t="s">
        <v>94</v>
      </c>
      <c r="L11" s="18" t="s">
        <v>145</v>
      </c>
      <c r="M11" s="43" t="s">
        <v>195</v>
      </c>
    </row>
    <row r="12" spans="1:13" ht="15" customHeight="1" x14ac:dyDescent="0.25">
      <c r="D12" s="53" t="s">
        <v>4</v>
      </c>
      <c r="E12" s="110">
        <f>'PERDAS INVENTARIOS'!H47</f>
        <v>-10421.340000000002</v>
      </c>
      <c r="F12" s="56">
        <f>'PERDAS INVENTARIOS'!H12</f>
        <v>-15390.630000000001</v>
      </c>
      <c r="G12" s="56">
        <f>'PERDAS INVENTARIOS'!H80</f>
        <v>-4345.92</v>
      </c>
      <c r="H12" s="111">
        <f>G12+F12+E12</f>
        <v>-30157.890000000007</v>
      </c>
      <c r="I12" s="112">
        <v>-2.5399999999999999E-2</v>
      </c>
      <c r="J12" s="113">
        <f>'PERDAS INVENTARIOS'!K47</f>
        <v>-3.390268311739527E-2</v>
      </c>
      <c r="K12" s="113">
        <f>'PERDAS INVENTARIOS'!K12</f>
        <v>-2.8899265284564712E-2</v>
      </c>
      <c r="L12" s="58">
        <f>'PERDAS INVENTARIOS'!K80</f>
        <v>-2.1352061391303526E-2</v>
      </c>
      <c r="M12" s="114">
        <f t="shared" ref="M12:M31" si="0">AVERAGE(J12:L12)</f>
        <v>-2.8051336597754505E-2</v>
      </c>
    </row>
    <row r="13" spans="1:13" ht="15" customHeight="1" x14ac:dyDescent="0.25">
      <c r="D13" s="23" t="s">
        <v>5</v>
      </c>
      <c r="E13" s="41">
        <f>'PERDAS INVENTARIOS'!H48</f>
        <v>-4463.8599999999997</v>
      </c>
      <c r="F13" s="3">
        <f>'PERDAS INVENTARIOS'!H13</f>
        <v>-5479.32</v>
      </c>
      <c r="G13" s="3">
        <f>'PERDAS INVENTARIOS'!H81</f>
        <v>-560.59</v>
      </c>
      <c r="H13" s="38">
        <f t="shared" ref="H13:H32" si="1">G13+F13+E13</f>
        <v>-10503.77</v>
      </c>
      <c r="I13" s="44">
        <v>-0.03</v>
      </c>
      <c r="J13" s="47">
        <f>'PERDAS INVENTARIOS'!K48</f>
        <v>-6.7091381658378427E-2</v>
      </c>
      <c r="K13" s="47">
        <f>'PERDAS INVENTARIOS'!K13</f>
        <v>-5.2895377335649689E-2</v>
      </c>
      <c r="L13" s="12">
        <f>'PERDAS INVENTARIOS'!K81</f>
        <v>-1.3038635379896002E-2</v>
      </c>
      <c r="M13" s="45">
        <f t="shared" si="0"/>
        <v>-4.4341798124641368E-2</v>
      </c>
    </row>
    <row r="14" spans="1:13" ht="15" customHeight="1" x14ac:dyDescent="0.25">
      <c r="D14" s="23" t="s">
        <v>6</v>
      </c>
      <c r="E14" s="41">
        <f>'PERDAS INVENTARIOS'!H49</f>
        <v>-863.8599999999999</v>
      </c>
      <c r="F14" s="3">
        <f>'PERDAS INVENTARIOS'!H14</f>
        <v>-4819.1900000000005</v>
      </c>
      <c r="G14" s="3">
        <f>'PERDAS INVENTARIOS'!H82</f>
        <v>-2265.96</v>
      </c>
      <c r="H14" s="38">
        <f t="shared" si="1"/>
        <v>-7949.01</v>
      </c>
      <c r="I14" s="44">
        <v>-2.5000000000000001E-2</v>
      </c>
      <c r="J14" s="47">
        <f>'PERDAS INVENTARIOS'!K49</f>
        <v>-5.5372439362800941E-3</v>
      </c>
      <c r="K14" s="47">
        <f>'PERDAS INVENTARIOS'!K14</f>
        <v>-1.5757374382808734E-2</v>
      </c>
      <c r="L14" s="12">
        <f>'PERDAS INVENTARIOS'!K82</f>
        <v>-2.0077943847574348E-2</v>
      </c>
      <c r="M14" s="45">
        <f t="shared" si="0"/>
        <v>-1.3790854055554391E-2</v>
      </c>
    </row>
    <row r="15" spans="1:13" ht="15" customHeight="1" x14ac:dyDescent="0.25">
      <c r="D15" s="23" t="s">
        <v>9</v>
      </c>
      <c r="E15" s="41">
        <f>'PERDAS INVENTARIOS'!H50</f>
        <v>-441.32000000000005</v>
      </c>
      <c r="F15" s="3">
        <f>'PERDAS INVENTARIOS'!H15</f>
        <v>-1763.38</v>
      </c>
      <c r="G15" s="3">
        <f>'PERDAS INVENTARIOS'!H83</f>
        <v>-1383.15</v>
      </c>
      <c r="H15" s="38">
        <f t="shared" si="1"/>
        <v>-3587.8500000000004</v>
      </c>
      <c r="I15" s="44">
        <v>-1.4999999999999999E-2</v>
      </c>
      <c r="J15" s="47">
        <f>'PERDAS INVENTARIOS'!K50</f>
        <v>-1.2276075394441109E-2</v>
      </c>
      <c r="K15" s="47">
        <f>'PERDAS INVENTARIOS'!K15</f>
        <v>-3.0547090847704378E-2</v>
      </c>
      <c r="L15" s="12">
        <f>'PERDAS INVENTARIOS'!K83</f>
        <v>-7.3313573148198211E-2</v>
      </c>
      <c r="M15" s="45">
        <f t="shared" si="0"/>
        <v>-3.8712246463447897E-2</v>
      </c>
    </row>
    <row r="16" spans="1:13" ht="15" customHeight="1" x14ac:dyDescent="0.25">
      <c r="D16" s="23" t="s">
        <v>7</v>
      </c>
      <c r="E16" s="41">
        <f>'PERDAS INVENTARIOS'!H51</f>
        <v>-4652.3</v>
      </c>
      <c r="F16" s="3">
        <f>'PERDAS INVENTARIOS'!H17</f>
        <v>-3335.21</v>
      </c>
      <c r="G16" s="3">
        <f>'PERDAS INVENTARIOS'!H85</f>
        <v>-136.22</v>
      </c>
      <c r="H16" s="38">
        <f t="shared" si="1"/>
        <v>-8123.73</v>
      </c>
      <c r="I16" s="44">
        <v>-0.03</v>
      </c>
      <c r="J16" s="47">
        <f>'PERDAS INVENTARIOS'!K51</f>
        <v>-9.5144546168102126E-2</v>
      </c>
      <c r="K16" s="47">
        <f>'PERDAS INVENTARIOS'!K17</f>
        <v>-5.0989547724434668E-2</v>
      </c>
      <c r="L16" s="12">
        <f>'PERDAS INVENTARIOS'!K85</f>
        <v>-4.7414727803889176E-3</v>
      </c>
      <c r="M16" s="45">
        <f t="shared" si="0"/>
        <v>-5.0291855557641901E-2</v>
      </c>
    </row>
    <row r="17" spans="4:13" ht="15" customHeight="1" x14ac:dyDescent="0.25">
      <c r="D17" s="53" t="s">
        <v>8</v>
      </c>
      <c r="E17" s="110">
        <f>'PERDAS INVENTARIOS'!H52</f>
        <v>-10806.37</v>
      </c>
      <c r="F17" s="56">
        <f>'PERDAS INVENTARIOS'!H18</f>
        <v>-13509.460000000001</v>
      </c>
      <c r="G17" s="56">
        <f>'PERDAS INVENTARIOS'!H86</f>
        <v>-8591.49</v>
      </c>
      <c r="H17" s="111">
        <f t="shared" si="1"/>
        <v>-32907.32</v>
      </c>
      <c r="I17" s="112">
        <v>-4.24E-2</v>
      </c>
      <c r="J17" s="113">
        <f>'PERDAS INVENTARIOS'!K52</f>
        <v>-6.0637550079957921E-2</v>
      </c>
      <c r="K17" s="113">
        <f>'PERDAS INVENTARIOS'!K18</f>
        <v>-4.6850803115900626E-2</v>
      </c>
      <c r="L17" s="58">
        <f>'PERDAS INVENTARIOS'!K86</f>
        <v>-9.8323244264566123E-2</v>
      </c>
      <c r="M17" s="114">
        <f t="shared" si="0"/>
        <v>-6.8603865820141552E-2</v>
      </c>
    </row>
    <row r="18" spans="4:13" x14ac:dyDescent="0.25">
      <c r="D18" s="23" t="s">
        <v>10</v>
      </c>
      <c r="E18" s="41">
        <f>'PERDAS INVENTARIOS'!H53</f>
        <v>-1040.9099999999999</v>
      </c>
      <c r="F18" s="3">
        <f>'PERDAS INVENTARIOS'!H19</f>
        <v>-1332.84</v>
      </c>
      <c r="G18" s="3">
        <f>'PERDAS INVENTARIOS'!H87</f>
        <v>-1426.22</v>
      </c>
      <c r="H18" s="38">
        <f t="shared" si="1"/>
        <v>-3799.97</v>
      </c>
      <c r="I18" s="44">
        <v>-3.5000000000000003E-2</v>
      </c>
      <c r="J18" s="47">
        <f>'PERDAS INVENTARIOS'!K53</f>
        <v>-1.6095313523922856E-2</v>
      </c>
      <c r="K18" s="47">
        <f>'PERDAS INVENTARIOS'!K19</f>
        <v>-1.3096408903050472E-2</v>
      </c>
      <c r="L18" s="12">
        <f>'PERDAS INVENTARIOS'!K87</f>
        <v>-4.8234618117523477E-2</v>
      </c>
      <c r="M18" s="45">
        <f t="shared" si="0"/>
        <v>-2.5808780181498934E-2</v>
      </c>
    </row>
    <row r="19" spans="4:13" ht="15" customHeight="1" x14ac:dyDescent="0.25">
      <c r="D19" s="23" t="s">
        <v>11</v>
      </c>
      <c r="E19" s="41">
        <f>'PERDAS INVENTARIOS'!H54</f>
        <v>-5787.05</v>
      </c>
      <c r="F19" s="3">
        <f>'PERDAS INVENTARIOS'!H20</f>
        <v>-7926.75</v>
      </c>
      <c r="G19" s="3">
        <f>'PERDAS INVENTARIOS'!H88</f>
        <v>-4244.16</v>
      </c>
      <c r="H19" s="38">
        <f t="shared" si="1"/>
        <v>-17957.96</v>
      </c>
      <c r="I19" s="44">
        <v>-0.05</v>
      </c>
      <c r="J19" s="47">
        <f>'PERDAS INVENTARIOS'!K54</f>
        <v>-8.0895164993538382E-2</v>
      </c>
      <c r="K19" s="47">
        <f>'PERDAS INVENTARIOS'!K20</f>
        <v>-6.2695529296827729E-2</v>
      </c>
      <c r="L19" s="12">
        <f>'PERDAS INVENTARIOS'!K88</f>
        <v>-0.11680484198915218</v>
      </c>
      <c r="M19" s="45">
        <f t="shared" si="0"/>
        <v>-8.6798512093172756E-2</v>
      </c>
    </row>
    <row r="20" spans="4:13" ht="15" customHeight="1" x14ac:dyDescent="0.25">
      <c r="D20" s="23" t="s">
        <v>12</v>
      </c>
      <c r="E20" s="41">
        <f>'PERDAS INVENTARIOS'!H55</f>
        <v>-3114.49</v>
      </c>
      <c r="F20" s="3">
        <f>'PERDAS INVENTARIOS'!H21</f>
        <v>-3495.6600000000003</v>
      </c>
      <c r="G20" s="3">
        <f>'PERDAS INVENTARIOS'!H89</f>
        <v>-2734.2400000000002</v>
      </c>
      <c r="H20" s="38">
        <f t="shared" si="1"/>
        <v>-9344.39</v>
      </c>
      <c r="I20" s="44">
        <v>-0.05</v>
      </c>
      <c r="J20" s="47">
        <f>'PERDAS INVENTARIOS'!K55</f>
        <v>-0.10733299146571604</v>
      </c>
      <c r="K20" s="47">
        <f>'PERDAS INVENTARIOS'!K21</f>
        <v>-8.2219792812312717E-2</v>
      </c>
      <c r="L20" s="12">
        <f>'PERDAS INVENTARIOS'!K89</f>
        <v>-0.16820502725248226</v>
      </c>
      <c r="M20" s="45">
        <f t="shared" si="0"/>
        <v>-0.11925260384350367</v>
      </c>
    </row>
    <row r="21" spans="4:13" ht="15" customHeight="1" x14ac:dyDescent="0.25">
      <c r="D21" s="23" t="s">
        <v>13</v>
      </c>
      <c r="E21" s="41">
        <f>'PERDAS INVENTARIOS'!H56</f>
        <v>-863.92000000000007</v>
      </c>
      <c r="F21" s="3">
        <f>'PERDAS INVENTARIOS'!H22</f>
        <v>-754.20999999999992</v>
      </c>
      <c r="G21" s="3">
        <f>'PERDAS INVENTARIOS'!H90</f>
        <v>-186.87</v>
      </c>
      <c r="H21" s="38">
        <f t="shared" si="1"/>
        <v>-1805</v>
      </c>
      <c r="I21" s="44">
        <v>-0.03</v>
      </c>
      <c r="J21" s="47">
        <f>'PERDAS INVENTARIOS'!K56</f>
        <v>-6.6526209441436127E-2</v>
      </c>
      <c r="K21" s="47">
        <f>'PERDAS INVENTARIOS'!K22</f>
        <v>-4.2778100761453705E-2</v>
      </c>
      <c r="L21" s="12">
        <f>'PERDAS INVENTARIOS'!K90</f>
        <v>-3.5793502120372821E-2</v>
      </c>
      <c r="M21" s="45">
        <f t="shared" si="0"/>
        <v>-4.8365937441087553E-2</v>
      </c>
    </row>
    <row r="22" spans="4:13" ht="15" customHeight="1" x14ac:dyDescent="0.25">
      <c r="D22" s="53" t="s">
        <v>14</v>
      </c>
      <c r="E22" s="110">
        <f>'PERDAS INVENTARIOS'!H57</f>
        <v>-4771.8999999999996</v>
      </c>
      <c r="F22" s="56">
        <f>'PERDAS INVENTARIOS'!H23</f>
        <v>-5530.53</v>
      </c>
      <c r="G22" s="56">
        <f>'PERDAS INVENTARIOS'!H91</f>
        <v>-4908.3899999999994</v>
      </c>
      <c r="H22" s="111">
        <f t="shared" si="1"/>
        <v>-15210.819999999998</v>
      </c>
      <c r="I22" s="112">
        <v>-2.1100000000000001E-2</v>
      </c>
      <c r="J22" s="113">
        <f>'PERDAS INVENTARIOS'!K57</f>
        <v>-5.257919466422379E-2</v>
      </c>
      <c r="K22" s="113">
        <f>'PERDAS INVENTARIOS'!K23</f>
        <v>-2.7049538609907272E-2</v>
      </c>
      <c r="L22" s="58">
        <f>'PERDAS INVENTARIOS'!K91</f>
        <v>-7.1698420788085332E-2</v>
      </c>
      <c r="M22" s="114">
        <f t="shared" si="0"/>
        <v>-5.0442384687405466E-2</v>
      </c>
    </row>
    <row r="23" spans="4:13" ht="15" customHeight="1" x14ac:dyDescent="0.25">
      <c r="D23" s="23" t="s">
        <v>15</v>
      </c>
      <c r="E23" s="41">
        <f>'PERDAS INVENTARIOS'!H58</f>
        <v>-1053.8399999999999</v>
      </c>
      <c r="F23" s="3">
        <f>'PERDAS INVENTARIOS'!H24</f>
        <v>-709.05</v>
      </c>
      <c r="G23" s="3">
        <f>'PERDAS INVENTARIOS'!H92</f>
        <v>-1852.1799999999998</v>
      </c>
      <c r="H23" s="38">
        <f t="shared" si="1"/>
        <v>-3615.0699999999997</v>
      </c>
      <c r="I23" s="44">
        <v>-1.7500000000000002E-2</v>
      </c>
      <c r="J23" s="47">
        <f>'PERDAS INVENTARIOS'!K58</f>
        <v>-4.250177453700716E-2</v>
      </c>
      <c r="K23" s="47">
        <f>'PERDAS INVENTARIOS'!K24</f>
        <v>-1.3597412646619728E-2</v>
      </c>
      <c r="L23" s="12">
        <f>'PERDAS INVENTARIOS'!K92</f>
        <v>-0.14816693238660772</v>
      </c>
      <c r="M23" s="45">
        <f t="shared" si="0"/>
        <v>-6.8088706523411535E-2</v>
      </c>
    </row>
    <row r="24" spans="4:13" ht="15" customHeight="1" x14ac:dyDescent="0.25">
      <c r="D24" s="23" t="s">
        <v>16</v>
      </c>
      <c r="E24" s="41">
        <f>'PERDAS INVENTARIOS'!H59</f>
        <v>-1499.6999999999998</v>
      </c>
      <c r="F24" s="3">
        <f>'PERDAS INVENTARIOS'!H25</f>
        <v>-454.51</v>
      </c>
      <c r="G24" s="3">
        <f>'PERDAS INVENTARIOS'!H93</f>
        <v>-727.29</v>
      </c>
      <c r="H24" s="38">
        <f t="shared" si="1"/>
        <v>-2681.5</v>
      </c>
      <c r="I24" s="44">
        <v>-2.1100000000000001E-2</v>
      </c>
      <c r="J24" s="47">
        <f>'PERDAS INVENTARIOS'!K59</f>
        <v>-6.5755925684447838E-2</v>
      </c>
      <c r="K24" s="47">
        <f>'PERDAS INVENTARIOS'!K25</f>
        <v>-9.6921338495818184E-3</v>
      </c>
      <c r="L24" s="12">
        <f>'PERDAS INVENTARIOS'!K93</f>
        <v>-4.4392372195453639E-2</v>
      </c>
      <c r="M24" s="45">
        <f t="shared" si="0"/>
        <v>-3.9946810576494428E-2</v>
      </c>
    </row>
    <row r="25" spans="4:13" ht="15" customHeight="1" x14ac:dyDescent="0.25">
      <c r="D25" s="23" t="s">
        <v>17</v>
      </c>
      <c r="E25" s="41">
        <f>'PERDAS INVENTARIOS'!H60</f>
        <v>-85.880000000000024</v>
      </c>
      <c r="F25" s="3">
        <f>'PERDAS INVENTARIOS'!H27</f>
        <v>-383.32000000000005</v>
      </c>
      <c r="G25" s="3">
        <f>'PERDAS INVENTARIOS'!H94</f>
        <v>-603.83999999999992</v>
      </c>
      <c r="H25" s="38">
        <f t="shared" si="1"/>
        <v>-1073.04</v>
      </c>
      <c r="I25" s="44">
        <v>-1.4999999999999999E-2</v>
      </c>
      <c r="J25" s="47">
        <f>'PERDAS INVENTARIOS'!K60</f>
        <v>-1.6305328090617226E-2</v>
      </c>
      <c r="K25" s="47">
        <f>'PERDAS INVENTARIOS'!K27</f>
        <v>-2.184658716892008E-2</v>
      </c>
      <c r="L25" s="12">
        <f>'PERDAS INVENTARIOS'!K94</f>
        <v>-9.4171221821074041E-2</v>
      </c>
      <c r="M25" s="45">
        <f t="shared" si="0"/>
        <v>-4.4107712360203777E-2</v>
      </c>
    </row>
    <row r="26" spans="4:13" ht="15" customHeight="1" x14ac:dyDescent="0.25">
      <c r="D26" s="23" t="s">
        <v>18</v>
      </c>
      <c r="E26" s="41">
        <f>'PERDAS INVENTARIOS'!H61</f>
        <v>-2132.48</v>
      </c>
      <c r="F26" s="3">
        <f>'PERDAS INVENTARIOS'!H28</f>
        <v>-3983.65</v>
      </c>
      <c r="G26" s="3">
        <f>'PERDAS INVENTARIOS'!H95</f>
        <v>-1725.08</v>
      </c>
      <c r="H26" s="38">
        <f t="shared" si="1"/>
        <v>-7841.2099999999991</v>
      </c>
      <c r="I26" s="44">
        <v>-2.5000000000000001E-2</v>
      </c>
      <c r="J26" s="47">
        <f>'PERDAS INVENTARIOS'!K61</f>
        <v>-5.6285016801202098E-2</v>
      </c>
      <c r="K26" s="47">
        <f>'PERDAS INVENTARIOS'!K28</f>
        <v>-4.5573543789338374E-2</v>
      </c>
      <c r="L26" s="12">
        <f>'PERDAS INVENTARIOS'!K95</f>
        <v>-5.2018479725644641E-2</v>
      </c>
      <c r="M26" s="45">
        <f t="shared" si="0"/>
        <v>-5.1292346772061702E-2</v>
      </c>
    </row>
    <row r="27" spans="4:13" ht="15" customHeight="1" x14ac:dyDescent="0.25">
      <c r="D27" s="53" t="s">
        <v>2</v>
      </c>
      <c r="E27" s="110">
        <f>'PERDAS INVENTARIOS'!H62</f>
        <v>-6750.61</v>
      </c>
      <c r="F27" s="56">
        <f>'PERDAS INVENTARIOS'!H29</f>
        <v>-4714.1899999999996</v>
      </c>
      <c r="G27" s="56">
        <f>'PERDAS INVENTARIOS'!H96</f>
        <v>-4791.84</v>
      </c>
      <c r="H27" s="111">
        <f t="shared" si="1"/>
        <v>-16256.64</v>
      </c>
      <c r="I27" s="112">
        <v>-3.8899999999999997E-2</v>
      </c>
      <c r="J27" s="113">
        <f>'PERDAS INVENTARIOS'!K62</f>
        <v>-7.3367774307644684E-2</v>
      </c>
      <c r="K27" s="113">
        <f>'PERDAS INVENTARIOS'!K29</f>
        <v>-2.5658277843783522E-2</v>
      </c>
      <c r="L27" s="58">
        <f>'PERDAS INVENTARIOS'!K96</f>
        <v>-7.3549403688122308E-2</v>
      </c>
      <c r="M27" s="114">
        <f t="shared" si="0"/>
        <v>-5.7525151946516841E-2</v>
      </c>
    </row>
    <row r="28" spans="4:13" ht="15" customHeight="1" x14ac:dyDescent="0.25">
      <c r="D28" s="23" t="s">
        <v>19</v>
      </c>
      <c r="E28" s="41">
        <f>'PERDAS INVENTARIOS'!H63</f>
        <v>-2043.2500000000002</v>
      </c>
      <c r="F28" s="3">
        <f>'PERDAS INVENTARIOS'!H30</f>
        <v>1209.3599999999997</v>
      </c>
      <c r="G28" s="3">
        <f>'PERDAS INVENTARIOS'!H97</f>
        <v>-2361.4899999999998</v>
      </c>
      <c r="H28" s="38">
        <f t="shared" si="1"/>
        <v>-3195.38</v>
      </c>
      <c r="I28" s="44">
        <v>-0.04</v>
      </c>
      <c r="J28" s="47">
        <f>'PERDAS INVENTARIOS'!K63</f>
        <v>-9.2459060309145635E-2</v>
      </c>
      <c r="K28" s="47">
        <f>'PERDAS INVENTARIOS'!K30</f>
        <v>2.0105611985429178E-2</v>
      </c>
      <c r="L28" s="12">
        <f>'PERDAS INVENTARIOS'!K97</f>
        <v>-0.10778939738556542</v>
      </c>
      <c r="M28" s="45">
        <f t="shared" si="0"/>
        <v>-6.0047615236427293E-2</v>
      </c>
    </row>
    <row r="29" spans="4:13" ht="15" customHeight="1" x14ac:dyDescent="0.25">
      <c r="D29" s="23" t="s">
        <v>20</v>
      </c>
      <c r="E29" s="41">
        <f>'PERDAS INVENTARIOS'!H64</f>
        <v>192.74</v>
      </c>
      <c r="F29" s="3" t="str">
        <f>'PERDAS INVENTARIOS'!H31</f>
        <v>D</v>
      </c>
      <c r="G29" s="3">
        <f>'PERDAS INVENTARIOS'!H98</f>
        <v>-340.95</v>
      </c>
      <c r="H29" s="38" t="e">
        <f t="shared" si="1"/>
        <v>#VALUE!</v>
      </c>
      <c r="I29" s="44">
        <v>-0.05</v>
      </c>
      <c r="J29" s="47">
        <f>'PERDAS INVENTARIOS'!K64</f>
        <v>3.8789409770648609E-3</v>
      </c>
      <c r="K29" s="47">
        <f>'PERDAS INVENTARIOS'!K31</f>
        <v>0</v>
      </c>
      <c r="L29" s="12">
        <f>'PERDAS INVENTARIOS'!K98</f>
        <v>-1.1494423375736333E-2</v>
      </c>
      <c r="M29" s="45">
        <f t="shared" si="0"/>
        <v>-2.5384941328904908E-3</v>
      </c>
    </row>
    <row r="30" spans="4:13" ht="15" customHeight="1" x14ac:dyDescent="0.25">
      <c r="D30" s="23" t="s">
        <v>21</v>
      </c>
      <c r="E30" s="41">
        <f>'PERDAS INVENTARIOS'!H65</f>
        <v>-4873.92</v>
      </c>
      <c r="F30" s="3">
        <f>'PERDAS INVENTARIOS'!H32</f>
        <v>-6508.78</v>
      </c>
      <c r="G30" s="3">
        <f>'PERDAS INVENTARIOS'!H99</f>
        <v>-2567.08</v>
      </c>
      <c r="H30" s="38">
        <f t="shared" si="1"/>
        <v>-13949.78</v>
      </c>
      <c r="I30" s="44">
        <v>-2.5000000000000001E-2</v>
      </c>
      <c r="J30" s="47">
        <f>'PERDAS INVENTARIOS'!K65</f>
        <v>-0.28266242917374684</v>
      </c>
      <c r="K30" s="47">
        <f>'PERDAS INVENTARIOS'!K32</f>
        <v>-0.13304536184594465</v>
      </c>
      <c r="L30" s="12">
        <f>'PERDAS INVENTARIOS'!K99</f>
        <v>-0.24689871408923472</v>
      </c>
      <c r="M30" s="45">
        <f t="shared" si="0"/>
        <v>-0.22086883503630872</v>
      </c>
    </row>
    <row r="31" spans="4:13" ht="15" customHeight="1" x14ac:dyDescent="0.25">
      <c r="D31" s="23" t="s">
        <v>3</v>
      </c>
      <c r="E31" s="41">
        <f>'PERDAS INVENTARIOS'!H66</f>
        <v>-26.18</v>
      </c>
      <c r="F31" s="3">
        <f>'PERDAS INVENTARIOS'!H33</f>
        <v>4.2600000000000016</v>
      </c>
      <c r="G31" s="3">
        <f>'PERDAS INVENTARIOS'!H100</f>
        <v>477.68</v>
      </c>
      <c r="H31" s="38">
        <f t="shared" si="1"/>
        <v>455.76</v>
      </c>
      <c r="I31" s="44">
        <v>-0.01</v>
      </c>
      <c r="J31" s="47">
        <f>'PERDAS INVENTARIOS'!K66</f>
        <v>-8.7856181645508021E-3</v>
      </c>
      <c r="K31" s="47">
        <f>'PERDAS INVENTARIOS'!K33</f>
        <v>6.8736617738888008E-4</v>
      </c>
      <c r="L31" s="12">
        <f>'PERDAS INVENTARIOS'!K100</f>
        <v>0.15005198795010413</v>
      </c>
      <c r="M31" s="45">
        <f t="shared" si="0"/>
        <v>4.7317911987647399E-2</v>
      </c>
    </row>
    <row r="32" spans="4:13" ht="15" customHeight="1" x14ac:dyDescent="0.25">
      <c r="D32" s="53" t="s">
        <v>22</v>
      </c>
      <c r="E32" s="110">
        <f>'PERDAS INVENTARIOS'!H67</f>
        <v>-32750.22</v>
      </c>
      <c r="F32" s="56">
        <f>'PERDAS INVENTARIOS'!H34</f>
        <v>-39144.81</v>
      </c>
      <c r="G32" s="56">
        <f>'PERDAS INVENTARIOS'!H101</f>
        <v>-22637.640000000003</v>
      </c>
      <c r="H32" s="111">
        <f t="shared" si="1"/>
        <v>-94532.67</v>
      </c>
      <c r="I32" s="112">
        <v>-2.8199999999999999E-2</v>
      </c>
      <c r="J32" s="113">
        <f>'PERDAS INVENTARIOS'!K67</f>
        <v>-4.9000183775637939E-2</v>
      </c>
      <c r="K32" s="113">
        <f>'PERDAS INVENTARIOS'!K34</f>
        <v>-3.2375135229598881E-2</v>
      </c>
      <c r="L32" s="58">
        <f>'PERDAS INVENTARIOS'!K101</f>
        <v>-5.3324443743218777E-2</v>
      </c>
      <c r="M32" s="114">
        <f>AVERAGE(J32:L32)</f>
        <v>-4.4899920916151859E-2</v>
      </c>
    </row>
    <row r="33" spans="4:13" ht="15" customHeight="1" thickBot="1" x14ac:dyDescent="0.3">
      <c r="D33" s="5"/>
      <c r="E33" s="42"/>
      <c r="F33" s="26"/>
      <c r="G33" s="27"/>
      <c r="H33" s="39"/>
      <c r="I33" s="46"/>
      <c r="J33" s="49"/>
      <c r="K33" s="50"/>
      <c r="L33" s="51"/>
      <c r="M33" s="52"/>
    </row>
    <row r="37" spans="4:13" x14ac:dyDescent="0.25">
      <c r="G37" s="1"/>
    </row>
    <row r="38" spans="4:13" x14ac:dyDescent="0.25">
      <c r="G38" s="1"/>
    </row>
    <row r="39" spans="4:13" x14ac:dyDescent="0.25">
      <c r="G39" s="1"/>
    </row>
    <row r="40" spans="4:13" x14ac:dyDescent="0.25">
      <c r="D40" s="65"/>
      <c r="E40" s="257"/>
      <c r="F40" s="257"/>
      <c r="G40" s="257"/>
      <c r="H40" s="257"/>
      <c r="I40" s="96"/>
      <c r="J40" s="257"/>
      <c r="K40" s="257"/>
      <c r="L40" s="257"/>
      <c r="M40" s="257"/>
    </row>
    <row r="41" spans="4:13" x14ac:dyDescent="0.25">
      <c r="D41" s="66"/>
      <c r="E41" s="18"/>
      <c r="F41" s="19"/>
      <c r="G41" s="18"/>
      <c r="H41" s="20"/>
      <c r="I41" s="18"/>
      <c r="J41" s="18"/>
      <c r="K41" s="18"/>
      <c r="L41" s="18"/>
      <c r="M41" s="18"/>
    </row>
    <row r="42" spans="4:13" x14ac:dyDescent="0.25">
      <c r="D42" s="67"/>
      <c r="E42" s="3"/>
      <c r="F42" s="3"/>
      <c r="G42" s="3"/>
      <c r="H42" s="3"/>
      <c r="I42" s="78"/>
      <c r="J42" s="29"/>
      <c r="K42" s="29"/>
      <c r="L42" s="29"/>
      <c r="M42" s="4"/>
    </row>
    <row r="43" spans="4:13" x14ac:dyDescent="0.25">
      <c r="D43" s="67"/>
      <c r="E43" s="3"/>
      <c r="F43" s="3"/>
      <c r="G43" s="3"/>
      <c r="H43" s="3"/>
      <c r="I43" s="78"/>
      <c r="J43" s="29"/>
      <c r="K43" s="29"/>
      <c r="L43" s="29"/>
      <c r="M43" s="4"/>
    </row>
    <row r="44" spans="4:13" ht="15" customHeight="1" x14ac:dyDescent="0.25">
      <c r="D44" s="67"/>
      <c r="E44" s="3"/>
      <c r="F44" s="3"/>
      <c r="G44" s="3"/>
      <c r="H44" s="3"/>
      <c r="I44" s="78"/>
      <c r="J44" s="29"/>
      <c r="K44" s="29"/>
      <c r="L44" s="29"/>
      <c r="M44" s="4"/>
    </row>
    <row r="45" spans="4:13" ht="15" customHeight="1" x14ac:dyDescent="0.25">
      <c r="D45" s="67"/>
      <c r="E45" s="3"/>
      <c r="F45" s="3"/>
      <c r="G45" s="3"/>
      <c r="H45" s="3"/>
      <c r="I45" s="78"/>
      <c r="J45" s="29"/>
      <c r="K45" s="29"/>
      <c r="L45" s="29"/>
      <c r="M45" s="4"/>
    </row>
    <row r="46" spans="4:13" ht="15" customHeight="1" x14ac:dyDescent="0.25">
      <c r="D46" s="67"/>
      <c r="E46" s="3"/>
      <c r="F46" s="3"/>
      <c r="G46" s="3"/>
      <c r="H46" s="3"/>
      <c r="I46" s="78"/>
      <c r="J46" s="29"/>
      <c r="K46" s="29"/>
      <c r="L46" s="29"/>
      <c r="M46" s="4"/>
    </row>
    <row r="47" spans="4:13" ht="15" customHeight="1" x14ac:dyDescent="0.25"/>
    <row r="48" spans="4:13" ht="15" customHeight="1" x14ac:dyDescent="0.25">
      <c r="F48" s="54"/>
      <c r="G48" s="1"/>
    </row>
    <row r="49" spans="5:7" x14ac:dyDescent="0.25">
      <c r="E49" s="54"/>
      <c r="G49" s="1"/>
    </row>
    <row r="50" spans="5:7" ht="15" customHeight="1" x14ac:dyDescent="0.25">
      <c r="E50" s="54"/>
      <c r="G50" s="1"/>
    </row>
    <row r="51" spans="5:7" x14ac:dyDescent="0.25">
      <c r="G51" s="1"/>
    </row>
    <row r="52" spans="5:7" ht="15" customHeight="1" x14ac:dyDescent="0.25">
      <c r="G52" s="1"/>
    </row>
    <row r="53" spans="5:7" ht="15" customHeight="1" x14ac:dyDescent="0.25">
      <c r="G53" s="1"/>
    </row>
    <row r="54" spans="5:7" x14ac:dyDescent="0.25">
      <c r="G54" s="1"/>
    </row>
    <row r="55" spans="5:7" x14ac:dyDescent="0.25">
      <c r="G55" s="1"/>
    </row>
    <row r="56" spans="5:7" ht="15" customHeight="1" x14ac:dyDescent="0.25">
      <c r="G56" s="1"/>
    </row>
    <row r="57" spans="5:7" ht="15" customHeight="1" x14ac:dyDescent="0.25">
      <c r="G57" s="1"/>
    </row>
    <row r="58" spans="5:7" ht="15" customHeight="1" x14ac:dyDescent="0.25">
      <c r="G58" s="1"/>
    </row>
    <row r="59" spans="5:7" ht="15" customHeight="1" x14ac:dyDescent="0.25">
      <c r="G59" s="1"/>
    </row>
    <row r="60" spans="5:7" x14ac:dyDescent="0.25">
      <c r="G60" s="1"/>
    </row>
    <row r="61" spans="5:7" x14ac:dyDescent="0.25">
      <c r="G61" s="1"/>
    </row>
    <row r="62" spans="5:7" x14ac:dyDescent="0.25">
      <c r="G62" s="1"/>
    </row>
    <row r="63" spans="5:7" x14ac:dyDescent="0.25">
      <c r="G63" s="1"/>
    </row>
    <row r="64" spans="5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ht="15" customHeight="1" x14ac:dyDescent="0.25">
      <c r="G72" s="1"/>
    </row>
    <row r="73" spans="7:7" ht="15" customHeight="1" x14ac:dyDescent="0.25">
      <c r="G73" s="1"/>
    </row>
    <row r="74" spans="7:7" ht="15" customHeight="1" x14ac:dyDescent="0.25">
      <c r="G74" s="1"/>
    </row>
    <row r="75" spans="7:7" ht="15" customHeight="1" x14ac:dyDescent="0.25">
      <c r="G75" s="1"/>
    </row>
    <row r="76" spans="7:7" ht="15" customHeight="1" x14ac:dyDescent="0.25">
      <c r="G76" s="1"/>
    </row>
    <row r="77" spans="7:7" x14ac:dyDescent="0.25">
      <c r="G77" s="1"/>
    </row>
    <row r="78" spans="7:7" ht="15" customHeight="1" x14ac:dyDescent="0.25">
      <c r="G78" s="1"/>
    </row>
    <row r="79" spans="7:7" x14ac:dyDescent="0.25">
      <c r="G79" s="1"/>
    </row>
    <row r="80" spans="7:7" ht="15" customHeight="1" x14ac:dyDescent="0.25">
      <c r="G80" s="1"/>
    </row>
    <row r="81" spans="7:7" ht="15" customHeight="1" x14ac:dyDescent="0.25">
      <c r="G81" s="1"/>
    </row>
    <row r="82" spans="7:7" x14ac:dyDescent="0.25">
      <c r="G82" s="1"/>
    </row>
    <row r="83" spans="7:7" x14ac:dyDescent="0.25">
      <c r="G83" s="1"/>
    </row>
    <row r="84" spans="7:7" ht="15" customHeight="1" x14ac:dyDescent="0.25">
      <c r="G84" s="1"/>
    </row>
    <row r="85" spans="7:7" ht="15" customHeight="1" x14ac:dyDescent="0.25">
      <c r="G85" s="1"/>
    </row>
    <row r="86" spans="7:7" ht="15" customHeight="1" x14ac:dyDescent="0.25">
      <c r="G86" s="1"/>
    </row>
    <row r="87" spans="7:7" ht="15" customHeight="1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ht="15" customHeight="1" x14ac:dyDescent="0.25">
      <c r="G100" s="1"/>
    </row>
    <row r="101" spans="7:7" ht="15" customHeight="1" x14ac:dyDescent="0.25">
      <c r="G101" s="1"/>
    </row>
    <row r="102" spans="7:7" ht="15" customHeight="1" x14ac:dyDescent="0.25">
      <c r="G102" s="1"/>
    </row>
    <row r="103" spans="7:7" ht="15" customHeight="1" x14ac:dyDescent="0.25">
      <c r="G103" s="1"/>
    </row>
    <row r="104" spans="7:7" ht="15" customHeight="1" x14ac:dyDescent="0.25">
      <c r="G104" s="1"/>
    </row>
    <row r="105" spans="7:7" x14ac:dyDescent="0.25">
      <c r="G105" s="1"/>
    </row>
    <row r="106" spans="7:7" ht="15" customHeight="1" x14ac:dyDescent="0.25">
      <c r="G106" s="1"/>
    </row>
    <row r="107" spans="7:7" x14ac:dyDescent="0.25">
      <c r="G107" s="1"/>
    </row>
    <row r="108" spans="7:7" ht="15" customHeight="1" x14ac:dyDescent="0.25">
      <c r="G108" s="1"/>
    </row>
    <row r="109" spans="7:7" ht="15" customHeight="1" x14ac:dyDescent="0.25">
      <c r="G109" s="1"/>
    </row>
    <row r="110" spans="7:7" x14ac:dyDescent="0.25">
      <c r="G110" s="1"/>
    </row>
    <row r="111" spans="7:7" x14ac:dyDescent="0.25">
      <c r="G111" s="1"/>
    </row>
    <row r="112" spans="7:7" ht="15" customHeight="1" x14ac:dyDescent="0.25">
      <c r="G112" s="1"/>
    </row>
    <row r="113" spans="7:7" ht="15" customHeight="1" x14ac:dyDescent="0.25">
      <c r="G113" s="1"/>
    </row>
    <row r="114" spans="7:7" ht="15" customHeight="1" x14ac:dyDescent="0.25">
      <c r="G114" s="1"/>
    </row>
    <row r="115" spans="7:7" ht="15" customHeight="1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</sheetData>
  <mergeCells count="4">
    <mergeCell ref="E10:H10"/>
    <mergeCell ref="J10:M10"/>
    <mergeCell ref="E40:H40"/>
    <mergeCell ref="J40:M40"/>
  </mergeCells>
  <conditionalFormatting sqref="E12:H32">
    <cfRule type="cellIs" dxfId="106" priority="45" operator="greaterThan">
      <formula>0</formula>
    </cfRule>
  </conditionalFormatting>
  <conditionalFormatting sqref="E42:H46">
    <cfRule type="cellIs" dxfId="105" priority="20" operator="greaterThan">
      <formula>0</formula>
    </cfRule>
  </conditionalFormatting>
  <conditionalFormatting sqref="F64:H65">
    <cfRule type="cellIs" dxfId="104" priority="86" operator="lessThan">
      <formula>0</formula>
    </cfRule>
  </conditionalFormatting>
  <conditionalFormatting sqref="J42">
    <cfRule type="cellIs" dxfId="103" priority="15" operator="lessThan">
      <formula>$E$42</formula>
    </cfRule>
  </conditionalFormatting>
  <conditionalFormatting sqref="J43">
    <cfRule type="cellIs" dxfId="102" priority="12" operator="lessThan">
      <formula>$E$43</formula>
    </cfRule>
  </conditionalFormatting>
  <conditionalFormatting sqref="J44">
    <cfRule type="cellIs" dxfId="101" priority="9" operator="lessThan">
      <formula>$E$44</formula>
    </cfRule>
  </conditionalFormatting>
  <conditionalFormatting sqref="J45">
    <cfRule type="cellIs" dxfId="100" priority="6" operator="lessThan">
      <formula>$E$45</formula>
    </cfRule>
  </conditionalFormatting>
  <conditionalFormatting sqref="J46">
    <cfRule type="cellIs" dxfId="99" priority="3" operator="lessThan">
      <formula>$E$46</formula>
    </cfRule>
  </conditionalFormatting>
  <conditionalFormatting sqref="J12:L12">
    <cfRule type="cellIs" dxfId="98" priority="67" operator="lessThan">
      <formula>$I$12</formula>
    </cfRule>
  </conditionalFormatting>
  <conditionalFormatting sqref="J13:L13">
    <cfRule type="cellIs" dxfId="97" priority="66" operator="lessThan">
      <formula>$I$13</formula>
    </cfRule>
  </conditionalFormatting>
  <conditionalFormatting sqref="J14:L14">
    <cfRule type="cellIs" dxfId="96" priority="65" operator="lessThan">
      <formula>$I$14</formula>
    </cfRule>
  </conditionalFormatting>
  <conditionalFormatting sqref="J15:L15">
    <cfRule type="cellIs" dxfId="95" priority="64" operator="lessThan">
      <formula>$I$15</formula>
    </cfRule>
  </conditionalFormatting>
  <conditionalFormatting sqref="J16:L16">
    <cfRule type="cellIs" dxfId="94" priority="63" operator="lessThan">
      <formula>$I$16</formula>
    </cfRule>
  </conditionalFormatting>
  <conditionalFormatting sqref="J17:L17">
    <cfRule type="cellIs" dxfId="93" priority="62" operator="lessThan">
      <formula>$I$17</formula>
    </cfRule>
  </conditionalFormatting>
  <conditionalFormatting sqref="J18:L18">
    <cfRule type="cellIs" dxfId="92" priority="61" operator="lessThan">
      <formula>$I$18</formula>
    </cfRule>
  </conditionalFormatting>
  <conditionalFormatting sqref="J19:L19">
    <cfRule type="cellIs" dxfId="91" priority="60" operator="lessThan">
      <formula>$I$19</formula>
    </cfRule>
  </conditionalFormatting>
  <conditionalFormatting sqref="J20:L20">
    <cfRule type="cellIs" dxfId="90" priority="59" operator="lessThan">
      <formula>$I$20</formula>
    </cfRule>
  </conditionalFormatting>
  <conditionalFormatting sqref="J21:L21">
    <cfRule type="cellIs" dxfId="89" priority="58" operator="lessThan">
      <formula>$I$21</formula>
    </cfRule>
  </conditionalFormatting>
  <conditionalFormatting sqref="J22:L22">
    <cfRule type="cellIs" dxfId="88" priority="57" operator="lessThan">
      <formula>$I$22</formula>
    </cfRule>
  </conditionalFormatting>
  <conditionalFormatting sqref="J23:L23">
    <cfRule type="cellIs" dxfId="87" priority="56" operator="lessThan">
      <formula>$I$23</formula>
    </cfRule>
  </conditionalFormatting>
  <conditionalFormatting sqref="J24:L24">
    <cfRule type="cellIs" dxfId="86" priority="55" operator="lessThan">
      <formula>$I$24</formula>
    </cfRule>
  </conditionalFormatting>
  <conditionalFormatting sqref="J25:L25">
    <cfRule type="cellIs" dxfId="85" priority="54" operator="lessThan">
      <formula>$I$25</formula>
    </cfRule>
  </conditionalFormatting>
  <conditionalFormatting sqref="J26:L26">
    <cfRule type="cellIs" dxfId="84" priority="53" operator="lessThan">
      <formula>$I$26</formula>
    </cfRule>
  </conditionalFormatting>
  <conditionalFormatting sqref="J27:L27">
    <cfRule type="cellIs" dxfId="83" priority="52" operator="lessThan">
      <formula>$I$27</formula>
    </cfRule>
  </conditionalFormatting>
  <conditionalFormatting sqref="J28:L28">
    <cfRule type="cellIs" dxfId="82" priority="51" operator="lessThan">
      <formula>$I$28</formula>
    </cfRule>
  </conditionalFormatting>
  <conditionalFormatting sqref="J29:L29">
    <cfRule type="cellIs" dxfId="81" priority="50" operator="lessThan">
      <formula>$I$29</formula>
    </cfRule>
  </conditionalFormatting>
  <conditionalFormatting sqref="J30:L30">
    <cfRule type="cellIs" dxfId="80" priority="49" operator="lessThan">
      <formula>$I$30</formula>
    </cfRule>
  </conditionalFormatting>
  <conditionalFormatting sqref="J31:L31">
    <cfRule type="cellIs" dxfId="79" priority="48" operator="lessThan">
      <formula>$I$31</formula>
    </cfRule>
  </conditionalFormatting>
  <conditionalFormatting sqref="J32:L32">
    <cfRule type="cellIs" dxfId="78" priority="47" operator="lessThan">
      <formula>$I$32</formula>
    </cfRule>
  </conditionalFormatting>
  <conditionalFormatting sqref="J48:L48">
    <cfRule type="cellIs" dxfId="77" priority="36" operator="lessThan">
      <formula>$I$18</formula>
    </cfRule>
  </conditionalFormatting>
  <conditionalFormatting sqref="J48:L51 J53:L56 J58:L61 J12:L32 E48:H51 E53:H56 E58:H61">
    <cfRule type="cellIs" dxfId="76" priority="46" operator="greaterThan">
      <formula>0</formula>
    </cfRule>
  </conditionalFormatting>
  <conditionalFormatting sqref="J49:L49">
    <cfRule type="cellIs" dxfId="75" priority="35" operator="lessThan">
      <formula>$I$19</formula>
    </cfRule>
  </conditionalFormatting>
  <conditionalFormatting sqref="J50:L50">
    <cfRule type="cellIs" dxfId="74" priority="34" operator="lessThan">
      <formula>$I$20</formula>
    </cfRule>
  </conditionalFormatting>
  <conditionalFormatting sqref="J51:L51">
    <cfRule type="cellIs" dxfId="73" priority="33" operator="lessThan">
      <formula>$I$21</formula>
    </cfRule>
  </conditionalFormatting>
  <conditionalFormatting sqref="J53:L53">
    <cfRule type="cellIs" dxfId="72" priority="31" operator="lessThan">
      <formula>$I$23</formula>
    </cfRule>
  </conditionalFormatting>
  <conditionalFormatting sqref="J54:L54">
    <cfRule type="cellIs" dxfId="71" priority="30" operator="lessThan">
      <formula>$I$24</formula>
    </cfRule>
  </conditionalFormatting>
  <conditionalFormatting sqref="J55:L55">
    <cfRule type="cellIs" dxfId="70" priority="29" operator="lessThan">
      <formula>$I$25</formula>
    </cfRule>
  </conditionalFormatting>
  <conditionalFormatting sqref="J56:L56">
    <cfRule type="cellIs" dxfId="69" priority="28" operator="lessThan">
      <formula>$I$26</formula>
    </cfRule>
  </conditionalFormatting>
  <conditionalFormatting sqref="J58:L58">
    <cfRule type="cellIs" dxfId="68" priority="26" operator="lessThan">
      <formula>$I$28</formula>
    </cfRule>
  </conditionalFormatting>
  <conditionalFormatting sqref="J59:L59">
    <cfRule type="cellIs" dxfId="67" priority="25" operator="lessThan">
      <formula>$I$29</formula>
    </cfRule>
  </conditionalFormatting>
  <conditionalFormatting sqref="J60:L60">
    <cfRule type="cellIs" dxfId="66" priority="24" operator="lessThan">
      <formula>$I$30</formula>
    </cfRule>
  </conditionalFormatting>
  <conditionalFormatting sqref="J61:L61">
    <cfRule type="cellIs" dxfId="65" priority="23" operator="lessThan">
      <formula>$I$31</formula>
    </cfRule>
  </conditionalFormatting>
  <conditionalFormatting sqref="K42">
    <cfRule type="cellIs" dxfId="64" priority="14" operator="lessThan">
      <formula>$F$42</formula>
    </cfRule>
  </conditionalFormatting>
  <conditionalFormatting sqref="K43">
    <cfRule type="cellIs" dxfId="63" priority="11" operator="lessThan">
      <formula>$F$43</formula>
    </cfRule>
  </conditionalFormatting>
  <conditionalFormatting sqref="K44">
    <cfRule type="cellIs" dxfId="62" priority="8" operator="lessThan">
      <formula>$F$44</formula>
    </cfRule>
  </conditionalFormatting>
  <conditionalFormatting sqref="K45">
    <cfRule type="cellIs" dxfId="61" priority="5" operator="lessThan">
      <formula>$F$45</formula>
    </cfRule>
  </conditionalFormatting>
  <conditionalFormatting sqref="K46">
    <cfRule type="cellIs" dxfId="60" priority="2" operator="lessThan">
      <formula>$F$46</formula>
    </cfRule>
  </conditionalFormatting>
  <conditionalFormatting sqref="L12:L32 L48:L51 L53:L56 L58:L61">
    <cfRule type="cellIs" dxfId="59" priority="91" operator="lessThan">
      <formula>$J$12</formula>
    </cfRule>
  </conditionalFormatting>
  <conditionalFormatting sqref="L42">
    <cfRule type="cellIs" dxfId="58" priority="13" operator="lessThan">
      <formula>$G$42</formula>
    </cfRule>
  </conditionalFormatting>
  <conditionalFormatting sqref="L43">
    <cfRule type="cellIs" dxfId="57" priority="10" operator="lessThan">
      <formula>$G$43</formula>
    </cfRule>
  </conditionalFormatting>
  <conditionalFormatting sqref="L44">
    <cfRule type="cellIs" dxfId="56" priority="7" operator="lessThan">
      <formula>$G$44</formula>
    </cfRule>
  </conditionalFormatting>
  <conditionalFormatting sqref="L45">
    <cfRule type="cellIs" dxfId="55" priority="4" operator="lessThan">
      <formula>$G$45</formula>
    </cfRule>
  </conditionalFormatting>
  <conditionalFormatting sqref="L46">
    <cfRule type="cellIs" dxfId="54" priority="1" operator="lessThan">
      <formula>$G$46</formula>
    </cfRule>
  </conditionalFormatting>
  <conditionalFormatting sqref="L64:L65">
    <cfRule type="cellIs" dxfId="53" priority="84" operator="lessThan">
      <formula>$J$12</formula>
    </cfRule>
  </conditionalFormatting>
  <conditionalFormatting sqref="L73:L93">
    <cfRule type="cellIs" dxfId="52" priority="78" operator="lessThan">
      <formula>$J$12</formula>
    </cfRule>
  </conditionalFormatting>
  <conditionalFormatting sqref="L101:L121">
    <cfRule type="cellIs" dxfId="51" priority="74" operator="lessThan">
      <formula>$J$12</formula>
    </cfRule>
  </conditionalFormatting>
  <conditionalFormatting sqref="M12:M32 M48:M51 M53:M56 M58:M61">
    <cfRule type="cellIs" dxfId="50" priority="90" operator="lessThan">
      <formula>0</formula>
    </cfRule>
  </conditionalFormatting>
  <conditionalFormatting sqref="M42:M46">
    <cfRule type="cellIs" dxfId="49" priority="43" operator="lessThan">
      <formula>0</formula>
    </cfRule>
  </conditionalFormatting>
  <conditionalFormatting sqref="M64:M65">
    <cfRule type="cellIs" dxfId="48" priority="83" operator="lessThan">
      <formula>0</formula>
    </cfRule>
  </conditionalFormatting>
  <conditionalFormatting sqref="M73:M93">
    <cfRule type="cellIs" dxfId="47" priority="77" operator="lessThan">
      <formula>0</formula>
    </cfRule>
  </conditionalFormatting>
  <conditionalFormatting sqref="M101:M121">
    <cfRule type="cellIs" dxfId="46" priority="7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4"/>
  <dimension ref="A1:S96"/>
  <sheetViews>
    <sheetView showGridLines="0" topLeftCell="A16" workbookViewId="0">
      <selection activeCell="P40" sqref="P40"/>
    </sheetView>
  </sheetViews>
  <sheetFormatPr defaultRowHeight="15" x14ac:dyDescent="0.25"/>
  <cols>
    <col min="1" max="1" width="1.5703125" style="1" customWidth="1"/>
    <col min="2" max="2" width="27.42578125" style="1" customWidth="1"/>
    <col min="3" max="3" width="8" style="70" bestFit="1" customWidth="1"/>
    <col min="4" max="4" width="11.85546875" style="70" bestFit="1" customWidth="1"/>
    <col min="5" max="5" width="10.7109375" style="74" customWidth="1"/>
    <col min="6" max="6" width="10.7109375" style="77" customWidth="1"/>
    <col min="7" max="15" width="10.7109375" style="74" customWidth="1"/>
    <col min="16" max="16" width="13.28515625" style="74" bestFit="1" customWidth="1"/>
    <col min="17" max="16384" width="9.140625" style="1"/>
  </cols>
  <sheetData>
    <row r="1" spans="1:19" ht="15" customHeight="1" x14ac:dyDescent="0.25">
      <c r="A1" s="1" t="s">
        <v>0</v>
      </c>
      <c r="F1" s="74"/>
      <c r="G1" s="77"/>
    </row>
    <row r="2" spans="1:19" x14ac:dyDescent="0.25">
      <c r="F2" s="74"/>
      <c r="G2" s="77"/>
    </row>
    <row r="3" spans="1:19" x14ac:dyDescent="0.25">
      <c r="F3" s="74"/>
      <c r="G3" s="77"/>
    </row>
    <row r="4" spans="1:19" x14ac:dyDescent="0.25">
      <c r="F4" s="74"/>
      <c r="G4" s="77"/>
    </row>
    <row r="5" spans="1:19" x14ac:dyDescent="0.25">
      <c r="F5" s="74"/>
      <c r="G5" s="77"/>
    </row>
    <row r="6" spans="1:19" x14ac:dyDescent="0.25">
      <c r="F6" s="74"/>
      <c r="G6" s="77"/>
    </row>
    <row r="7" spans="1:19" x14ac:dyDescent="0.25">
      <c r="F7" s="74"/>
      <c r="G7" s="77"/>
    </row>
    <row r="8" spans="1:19" x14ac:dyDescent="0.25">
      <c r="F8" s="74"/>
      <c r="G8" s="77"/>
    </row>
    <row r="9" spans="1:19" ht="15.75" thickBot="1" x14ac:dyDescent="0.3">
      <c r="D9" s="259" t="s">
        <v>34</v>
      </c>
      <c r="E9" s="259"/>
      <c r="F9" s="258" t="s">
        <v>35</v>
      </c>
      <c r="G9" s="258"/>
      <c r="H9" s="259" t="s">
        <v>36</v>
      </c>
      <c r="I9" s="259"/>
      <c r="J9" s="260" t="s">
        <v>37</v>
      </c>
      <c r="K9" s="260"/>
      <c r="L9" s="259" t="s">
        <v>38</v>
      </c>
      <c r="M9" s="259"/>
      <c r="N9" s="258" t="s">
        <v>39</v>
      </c>
      <c r="O9" s="258"/>
      <c r="P9" s="259" t="s">
        <v>40</v>
      </c>
      <c r="Q9" s="259"/>
    </row>
    <row r="10" spans="1:19" ht="15" customHeight="1" thickBot="1" x14ac:dyDescent="0.3">
      <c r="B10" s="68" t="s">
        <v>1</v>
      </c>
      <c r="C10" s="118" t="s">
        <v>207</v>
      </c>
      <c r="D10" s="127" t="s">
        <v>217</v>
      </c>
      <c r="E10" s="128" t="s">
        <v>218</v>
      </c>
      <c r="F10" s="127" t="s">
        <v>217</v>
      </c>
      <c r="G10" s="128" t="s">
        <v>218</v>
      </c>
      <c r="H10" s="127" t="s">
        <v>217</v>
      </c>
      <c r="I10" s="134" t="s">
        <v>218</v>
      </c>
      <c r="J10" s="119" t="s">
        <v>217</v>
      </c>
      <c r="K10" s="120" t="s">
        <v>218</v>
      </c>
      <c r="L10" s="134" t="s">
        <v>217</v>
      </c>
      <c r="M10" s="128" t="s">
        <v>218</v>
      </c>
      <c r="N10" s="127" t="s">
        <v>217</v>
      </c>
      <c r="O10" s="128" t="s">
        <v>218</v>
      </c>
      <c r="P10" s="119" t="s">
        <v>217</v>
      </c>
      <c r="Q10" s="120" t="s">
        <v>218</v>
      </c>
      <c r="R10" s="119" t="s">
        <v>217</v>
      </c>
      <c r="S10" s="120" t="s">
        <v>218</v>
      </c>
    </row>
    <row r="11" spans="1:19" ht="15" customHeight="1" x14ac:dyDescent="0.25">
      <c r="B11" s="69" t="s">
        <v>208</v>
      </c>
      <c r="C11" s="116">
        <v>-5.5999999999999999E-3</v>
      </c>
      <c r="D11" s="131">
        <v>630.06000000000006</v>
      </c>
      <c r="E11" s="133">
        <v>-1.3038756143307899E-3</v>
      </c>
      <c r="F11" s="131">
        <v>109.36</v>
      </c>
      <c r="G11" s="133">
        <v>-2.2133615797346101E-4</v>
      </c>
      <c r="H11" s="131">
        <v>1044.98</v>
      </c>
      <c r="I11" s="133">
        <v>-1.98070693864018E-3</v>
      </c>
      <c r="J11" s="121">
        <v>537.6099999999999</v>
      </c>
      <c r="K11" s="129">
        <v>-1.1259921102429701E-3</v>
      </c>
      <c r="L11" s="131">
        <v>171.38</v>
      </c>
      <c r="M11" s="133">
        <v>-3.0530796368691499E-4</v>
      </c>
      <c r="N11" s="131">
        <v>519.54000000000008</v>
      </c>
      <c r="O11" s="132">
        <v>-1.82613361917476E-3</v>
      </c>
      <c r="P11" s="125">
        <v>538.87</v>
      </c>
      <c r="Q11" s="122">
        <v>9.6312350638510971E-4</v>
      </c>
      <c r="R11" s="125"/>
      <c r="S11" s="122"/>
    </row>
    <row r="12" spans="1:19" ht="15" customHeight="1" x14ac:dyDescent="0.25">
      <c r="B12" s="69" t="s">
        <v>209</v>
      </c>
      <c r="C12" s="116">
        <v>-1.1299999999999999E-2</v>
      </c>
      <c r="D12" s="121">
        <v>6346.68</v>
      </c>
      <c r="E12" s="129">
        <v>-4.2067055151569803E-3</v>
      </c>
      <c r="F12" s="121">
        <v>2385.29</v>
      </c>
      <c r="G12" s="129">
        <v>-1.5789117457579399E-3</v>
      </c>
      <c r="H12" s="121">
        <v>3659.65</v>
      </c>
      <c r="I12" s="129">
        <v>-2.1503556599477502E-3</v>
      </c>
      <c r="J12" s="121">
        <v>3658.1499999999996</v>
      </c>
      <c r="K12" s="129">
        <v>-2.66438472225201E-3</v>
      </c>
      <c r="L12" s="121">
        <v>5437.5</v>
      </c>
      <c r="M12" s="129">
        <v>-3.73856455608546E-3</v>
      </c>
      <c r="N12" s="121">
        <v>3647.7099999999996</v>
      </c>
      <c r="O12" s="122">
        <v>-5.7080763464580804E-3</v>
      </c>
      <c r="P12" s="125">
        <v>4540.4500000000007</v>
      </c>
      <c r="Q12" s="122">
        <v>3.0813943833335783E-3</v>
      </c>
      <c r="R12" s="125"/>
      <c r="S12" s="122"/>
    </row>
    <row r="13" spans="1:19" ht="15" customHeight="1" x14ac:dyDescent="0.25">
      <c r="B13" s="69" t="s">
        <v>198</v>
      </c>
      <c r="C13" s="116">
        <v>-2.8199999999999999E-2</v>
      </c>
      <c r="D13" s="121">
        <v>85347.000000000015</v>
      </c>
      <c r="E13" s="129">
        <v>-5.6954028715595698E-2</v>
      </c>
      <c r="F13" s="121">
        <v>59771.360000000001</v>
      </c>
      <c r="G13" s="129">
        <v>-4.17958693949987E-2</v>
      </c>
      <c r="H13" s="121">
        <v>49852.960000000006</v>
      </c>
      <c r="I13" s="129">
        <v>-3.2021436761070499E-2</v>
      </c>
      <c r="J13" s="121">
        <v>57111.44</v>
      </c>
      <c r="K13" s="129">
        <v>-4.22865705436423E-2</v>
      </c>
      <c r="L13" s="121">
        <v>43714.979999999996</v>
      </c>
      <c r="M13" s="129">
        <v>-3.0334172682091199E-2</v>
      </c>
      <c r="N13" s="121">
        <v>24897.609999999997</v>
      </c>
      <c r="O13" s="122">
        <v>-3.8574512327591202E-2</v>
      </c>
      <c r="P13" s="125">
        <v>19894.100000000006</v>
      </c>
      <c r="Q13" s="122">
        <v>1.3157654549745134E-2</v>
      </c>
      <c r="R13" s="125"/>
      <c r="S13" s="122"/>
    </row>
    <row r="14" spans="1:19" ht="15" customHeight="1" x14ac:dyDescent="0.25">
      <c r="B14" s="69" t="s">
        <v>210</v>
      </c>
      <c r="C14" s="116">
        <v>-2.5399999999999999E-2</v>
      </c>
      <c r="D14" s="121">
        <v>20614.840000000004</v>
      </c>
      <c r="E14" s="129">
        <v>-4.36967699156331E-2</v>
      </c>
      <c r="F14" s="121">
        <v>3752.6300000000006</v>
      </c>
      <c r="G14" s="129">
        <v>-8.2970833550840908E-3</v>
      </c>
      <c r="H14" s="121">
        <v>1362.1800000000007</v>
      </c>
      <c r="I14" s="129">
        <v>-2.8217717950218498E-3</v>
      </c>
      <c r="J14" s="121">
        <v>11973.380000000001</v>
      </c>
      <c r="K14" s="129">
        <v>-2.90652146350521E-2</v>
      </c>
      <c r="L14" s="121">
        <v>-2655.97</v>
      </c>
      <c r="M14" s="129">
        <v>-6.02074469201662E-3</v>
      </c>
      <c r="N14" s="121">
        <v>4685.46</v>
      </c>
      <c r="O14" s="122">
        <v>-2.2053212825887201E-2</v>
      </c>
      <c r="P14" s="125">
        <v>-2994.2100000000005</v>
      </c>
      <c r="Q14" s="122">
        <v>-6.4539054802811996E-3</v>
      </c>
      <c r="R14" s="125"/>
      <c r="S14" s="122"/>
    </row>
    <row r="15" spans="1:19" ht="15" customHeight="1" x14ac:dyDescent="0.25">
      <c r="B15" s="69" t="s">
        <v>211</v>
      </c>
      <c r="C15" s="116">
        <v>-4.24E-2</v>
      </c>
      <c r="D15" s="121">
        <v>26926.440000000002</v>
      </c>
      <c r="E15" s="129">
        <v>-8.3949020089071999E-2</v>
      </c>
      <c r="F15" s="121">
        <v>28868.100000000002</v>
      </c>
      <c r="G15" s="129">
        <v>-9.1326559875365101E-2</v>
      </c>
      <c r="H15" s="121">
        <v>24693.57</v>
      </c>
      <c r="I15" s="129">
        <v>-7.2025839450050699E-2</v>
      </c>
      <c r="J15" s="121">
        <v>29432.159999999993</v>
      </c>
      <c r="K15" s="129">
        <v>-9.3033491400691698E-2</v>
      </c>
      <c r="L15" s="121">
        <v>26014.649999999998</v>
      </c>
      <c r="M15" s="129">
        <v>-8.2479577112974295E-2</v>
      </c>
      <c r="N15" s="121">
        <v>10464.669999999996</v>
      </c>
      <c r="O15" s="122">
        <v>-7.7128182162979703E-2</v>
      </c>
      <c r="P15" s="125">
        <v>11321.02</v>
      </c>
      <c r="Q15" s="122">
        <v>3.5248267892091616E-2</v>
      </c>
      <c r="R15" s="125"/>
      <c r="S15" s="122"/>
    </row>
    <row r="16" spans="1:19" ht="15" customHeight="1" x14ac:dyDescent="0.25">
      <c r="B16" s="69" t="s">
        <v>2</v>
      </c>
      <c r="C16" s="116">
        <v>-3.8899999999999997E-2</v>
      </c>
      <c r="D16" s="121">
        <v>34145.21</v>
      </c>
      <c r="E16" s="129">
        <v>-0.19617774898951401</v>
      </c>
      <c r="F16" s="121">
        <v>20896.07</v>
      </c>
      <c r="G16" s="129">
        <v>-0.13091601874543701</v>
      </c>
      <c r="H16" s="121">
        <v>17734.230000000003</v>
      </c>
      <c r="I16" s="129">
        <v>-9.6451444338111494E-2</v>
      </c>
      <c r="J16" s="121">
        <v>11346.170000000004</v>
      </c>
      <c r="K16" s="129">
        <v>-6.8416868479133794E-2</v>
      </c>
      <c r="L16" s="121">
        <v>12935.220000000001</v>
      </c>
      <c r="M16" s="129">
        <v>-6.8542710841158205E-2</v>
      </c>
      <c r="N16" s="121">
        <v>9195.0700000000015</v>
      </c>
      <c r="O16" s="122">
        <v>-0.112405293607238</v>
      </c>
      <c r="P16" s="125">
        <v>15779.620000000004</v>
      </c>
      <c r="Q16" s="122">
        <v>7.9910898721486004E-2</v>
      </c>
      <c r="R16" s="125"/>
      <c r="S16" s="122"/>
    </row>
    <row r="17" spans="2:19" ht="15" customHeight="1" x14ac:dyDescent="0.25">
      <c r="B17" s="69" t="s">
        <v>213</v>
      </c>
      <c r="C17" s="116">
        <v>-1.6899999999999998E-2</v>
      </c>
      <c r="D17" s="121">
        <v>2539.8000000000002</v>
      </c>
      <c r="E17" s="129">
        <v>-8.4208594216794597E-3</v>
      </c>
      <c r="F17" s="121">
        <v>514.34</v>
      </c>
      <c r="G17" s="129">
        <v>-1.80862501106787E-3</v>
      </c>
      <c r="H17" s="121">
        <v>3966.4</v>
      </c>
      <c r="I17" s="129">
        <v>-1.2473390974546901E-2</v>
      </c>
      <c r="J17" s="121">
        <v>512.18999999999994</v>
      </c>
      <c r="K17" s="129">
        <v>-2.0278953899122701E-3</v>
      </c>
      <c r="L17" s="121">
        <v>1577.71</v>
      </c>
      <c r="M17" s="129">
        <v>-5.7993988983380696E-3</v>
      </c>
      <c r="N17" s="121">
        <v>1660.63</v>
      </c>
      <c r="O17" s="122">
        <v>-1.43299081162802E-2</v>
      </c>
      <c r="P17" s="125">
        <v>1102.07</v>
      </c>
      <c r="Q17" s="122">
        <v>3.909684780932848E-3</v>
      </c>
      <c r="R17" s="125"/>
      <c r="S17" s="122"/>
    </row>
    <row r="18" spans="2:19" ht="15" customHeight="1" x14ac:dyDescent="0.25">
      <c r="B18" s="69" t="s">
        <v>212</v>
      </c>
      <c r="C18" s="116">
        <v>-2.1100000000000001E-2</v>
      </c>
      <c r="D18" s="121">
        <v>1120.7099999999998</v>
      </c>
      <c r="E18" s="129">
        <v>-5.63042995412248E-3</v>
      </c>
      <c r="F18" s="121">
        <v>5740.2199999999984</v>
      </c>
      <c r="G18" s="129">
        <v>-3.0216762216934701E-2</v>
      </c>
      <c r="H18" s="121">
        <v>2096.58</v>
      </c>
      <c r="I18" s="129">
        <v>-1.0588400706964001E-2</v>
      </c>
      <c r="J18" s="121">
        <v>3847.5400000000013</v>
      </c>
      <c r="K18" s="129">
        <v>-2.1947200404862501E-2</v>
      </c>
      <c r="L18" s="121">
        <v>5843.369999999999</v>
      </c>
      <c r="M18" s="129">
        <v>-3.0207595703111101E-2</v>
      </c>
      <c r="N18" s="121">
        <v>-1108.2200000000003</v>
      </c>
      <c r="O18" s="122">
        <v>-1.2888585527107701E-2</v>
      </c>
      <c r="P18" s="125">
        <v>-5314.3999999999987</v>
      </c>
      <c r="Q18" s="122">
        <v>-2.4828263855712011E-2</v>
      </c>
      <c r="R18" s="125"/>
      <c r="S18" s="122"/>
    </row>
    <row r="19" spans="2:19" ht="15" customHeight="1" x14ac:dyDescent="0.25">
      <c r="B19" s="69" t="s">
        <v>214</v>
      </c>
      <c r="C19" s="116">
        <v>-2.5000000000000001E-3</v>
      </c>
      <c r="D19" s="121">
        <v>506.03</v>
      </c>
      <c r="E19" s="129">
        <v>-1E-3</v>
      </c>
      <c r="F19" s="121">
        <v>377.25</v>
      </c>
      <c r="G19" s="129">
        <v>-8.0000000000000004E-4</v>
      </c>
      <c r="H19" s="121">
        <v>779.88</v>
      </c>
      <c r="I19" s="129">
        <v>-1.5E-3</v>
      </c>
      <c r="J19" s="121">
        <v>347.07</v>
      </c>
      <c r="K19" s="129">
        <v>-6.9999999999999999E-4</v>
      </c>
      <c r="L19" s="121">
        <v>355.22</v>
      </c>
      <c r="M19" s="129">
        <v>-6.9999999999999999E-4</v>
      </c>
      <c r="N19" s="121">
        <v>147.05000000000001</v>
      </c>
      <c r="O19" s="122">
        <v>-6.3560263428656303E-4</v>
      </c>
      <c r="P19" s="125">
        <v>350.40000000000003</v>
      </c>
      <c r="Q19" s="122">
        <v>7.4169905091097212E-4</v>
      </c>
      <c r="R19" s="125"/>
      <c r="S19" s="122"/>
    </row>
    <row r="20" spans="2:19" ht="15" customHeight="1" x14ac:dyDescent="0.25">
      <c r="B20" s="69" t="s">
        <v>215</v>
      </c>
      <c r="C20" s="116">
        <v>-2.9700000000000001E-2</v>
      </c>
      <c r="D20" s="121">
        <v>367.06</v>
      </c>
      <c r="E20" s="129">
        <v>-2.0999999999999999E-3</v>
      </c>
      <c r="F20" s="121">
        <v>174.66</v>
      </c>
      <c r="G20" s="129">
        <v>-1E-3</v>
      </c>
      <c r="H20" s="121">
        <v>187.6</v>
      </c>
      <c r="I20" s="129">
        <v>-1.1000000000000001E-3</v>
      </c>
      <c r="J20" s="121">
        <v>435.11</v>
      </c>
      <c r="K20" s="129">
        <v>-3.0000000000000001E-3</v>
      </c>
      <c r="L20" s="121">
        <v>649.67999999999995</v>
      </c>
      <c r="M20" s="129">
        <v>-3.5000000000000001E-3</v>
      </c>
      <c r="N20" s="121">
        <v>100.01</v>
      </c>
      <c r="O20" s="122">
        <v>-1.28465937387082E-3</v>
      </c>
      <c r="P20" s="125">
        <v>399.01</v>
      </c>
      <c r="Q20" s="122">
        <v>2.2751159809663653E-3</v>
      </c>
      <c r="R20" s="125"/>
      <c r="S20" s="122"/>
    </row>
    <row r="21" spans="2:19" ht="15" customHeight="1" x14ac:dyDescent="0.25">
      <c r="B21" s="69" t="s">
        <v>3</v>
      </c>
      <c r="C21" s="116">
        <v>-1.46E-2</v>
      </c>
      <c r="D21" s="121">
        <v>0</v>
      </c>
      <c r="E21" s="129">
        <v>0</v>
      </c>
      <c r="F21" s="121">
        <v>0</v>
      </c>
      <c r="G21" s="129">
        <v>0</v>
      </c>
      <c r="H21" s="121">
        <v>0</v>
      </c>
      <c r="I21" s="129">
        <v>0</v>
      </c>
      <c r="J21" s="121">
        <v>0</v>
      </c>
      <c r="K21" s="129">
        <v>0</v>
      </c>
      <c r="L21" s="121">
        <v>0</v>
      </c>
      <c r="M21" s="129">
        <v>0</v>
      </c>
      <c r="N21" s="121">
        <v>0</v>
      </c>
      <c r="O21" s="122">
        <v>0</v>
      </c>
      <c r="P21" s="125">
        <v>0</v>
      </c>
      <c r="Q21" s="122">
        <v>0</v>
      </c>
      <c r="R21" s="125"/>
      <c r="S21" s="122"/>
    </row>
    <row r="22" spans="2:19" ht="15" customHeight="1" thickBot="1" x14ac:dyDescent="0.3">
      <c r="B22" s="163" t="s">
        <v>216</v>
      </c>
      <c r="C22" s="164">
        <v>-1.66E-2</v>
      </c>
      <c r="D22" s="165">
        <v>93196.830000000016</v>
      </c>
      <c r="E22" s="166">
        <v>2.2353110049492551E-2</v>
      </c>
      <c r="F22" s="165">
        <v>62817.919999999998</v>
      </c>
      <c r="G22" s="167">
        <v>1.531052268255313E-2</v>
      </c>
      <c r="H22" s="165">
        <v>55525.070000000007</v>
      </c>
      <c r="I22" s="167">
        <v>1.2373869342039221E-2</v>
      </c>
      <c r="J22" s="165">
        <v>62089.380000000005</v>
      </c>
      <c r="K22" s="167">
        <v>1.6231841638595292E-2</v>
      </c>
      <c r="L22" s="165">
        <v>50328.759999999995</v>
      </c>
      <c r="M22" s="167">
        <v>1.2162280573930723E-2</v>
      </c>
      <c r="N22" s="165">
        <v>47354.659999999989</v>
      </c>
      <c r="O22" s="168">
        <v>1.1951396819405467E-2</v>
      </c>
      <c r="P22" s="169">
        <v>25722.830000000005</v>
      </c>
      <c r="Q22" s="170">
        <v>6.1350069737242342E-3</v>
      </c>
      <c r="R22" s="169"/>
      <c r="S22" s="170"/>
    </row>
    <row r="27" spans="2:19" ht="15.75" thickBot="1" x14ac:dyDescent="0.3">
      <c r="D27" s="259" t="s">
        <v>34</v>
      </c>
      <c r="E27" s="259"/>
      <c r="F27" s="258" t="s">
        <v>35</v>
      </c>
      <c r="G27" s="258"/>
      <c r="H27" s="259" t="s">
        <v>36</v>
      </c>
      <c r="I27" s="259"/>
      <c r="J27" s="260" t="s">
        <v>37</v>
      </c>
      <c r="K27" s="260"/>
      <c r="L27" s="259" t="s">
        <v>38</v>
      </c>
      <c r="M27" s="259"/>
      <c r="N27" s="258" t="s">
        <v>39</v>
      </c>
      <c r="O27" s="258"/>
      <c r="P27" s="259" t="s">
        <v>40</v>
      </c>
      <c r="Q27" s="259"/>
    </row>
    <row r="28" spans="2:19" ht="15.75" thickBot="1" x14ac:dyDescent="0.3">
      <c r="B28" s="68" t="s">
        <v>1</v>
      </c>
      <c r="C28" s="118" t="s">
        <v>207</v>
      </c>
      <c r="D28" s="127" t="s">
        <v>217</v>
      </c>
      <c r="E28" s="128" t="s">
        <v>218</v>
      </c>
      <c r="F28" s="127" t="s">
        <v>217</v>
      </c>
      <c r="G28" s="128" t="s">
        <v>218</v>
      </c>
      <c r="H28" s="127" t="s">
        <v>217</v>
      </c>
      <c r="I28" s="134" t="s">
        <v>218</v>
      </c>
      <c r="J28" s="119" t="s">
        <v>217</v>
      </c>
      <c r="K28" s="120" t="s">
        <v>218</v>
      </c>
      <c r="L28" s="134" t="s">
        <v>217</v>
      </c>
      <c r="M28" s="128" t="s">
        <v>218</v>
      </c>
      <c r="N28" s="127" t="s">
        <v>217</v>
      </c>
      <c r="O28" s="128" t="s">
        <v>218</v>
      </c>
      <c r="P28" s="119" t="s">
        <v>217</v>
      </c>
      <c r="Q28" s="120" t="s">
        <v>218</v>
      </c>
    </row>
    <row r="29" spans="2:19" ht="15" customHeight="1" x14ac:dyDescent="0.25">
      <c r="B29" s="69" t="s">
        <v>208</v>
      </c>
      <c r="C29" s="116">
        <v>-5.5999999999999999E-3</v>
      </c>
      <c r="D29" s="131">
        <v>255.9</v>
      </c>
      <c r="E29" s="133">
        <v>-8.0000000000000004E-4</v>
      </c>
      <c r="F29" s="131">
        <v>31.87</v>
      </c>
      <c r="G29" s="133">
        <v>-1E-4</v>
      </c>
      <c r="H29" s="131">
        <v>428.39</v>
      </c>
      <c r="I29" s="133">
        <v>-1.1999999999999999E-3</v>
      </c>
      <c r="J29" s="121">
        <v>25.45</v>
      </c>
      <c r="K29" s="129">
        <v>-1E-4</v>
      </c>
      <c r="L29" s="131">
        <v>0</v>
      </c>
      <c r="M29" s="133">
        <v>0</v>
      </c>
      <c r="N29" s="131">
        <v>1143.04</v>
      </c>
      <c r="O29" s="132">
        <v>-4.4056314351546997E-3</v>
      </c>
      <c r="P29" s="125">
        <v>0</v>
      </c>
      <c r="Q29" s="122">
        <v>0</v>
      </c>
    </row>
    <row r="30" spans="2:19" ht="15" customHeight="1" x14ac:dyDescent="0.25">
      <c r="B30" s="69" t="s">
        <v>209</v>
      </c>
      <c r="C30" s="116">
        <v>-1.1299999999999999E-2</v>
      </c>
      <c r="D30" s="121">
        <v>2645.2400000000002</v>
      </c>
      <c r="E30" s="129">
        <v>-3.4748370534668101E-3</v>
      </c>
      <c r="F30" s="121">
        <v>995.46</v>
      </c>
      <c r="G30" s="129">
        <v>-1.3119964657045801E-3</v>
      </c>
      <c r="H30" s="121">
        <v>522.95999999999992</v>
      </c>
      <c r="I30" s="129">
        <v>-6.03271843041162E-4</v>
      </c>
      <c r="J30" s="121">
        <v>347.07000000000005</v>
      </c>
      <c r="K30" s="129">
        <v>-4.7375262750002202E-4</v>
      </c>
      <c r="L30" s="121">
        <v>2195.83</v>
      </c>
      <c r="M30" s="129">
        <v>-2.9957505889847899E-3</v>
      </c>
      <c r="N30" s="121">
        <v>3648.4300000000003</v>
      </c>
      <c r="O30" s="122">
        <v>-5.2618803247745901E-3</v>
      </c>
      <c r="P30" s="125">
        <v>0</v>
      </c>
      <c r="Q30" s="122">
        <v>0</v>
      </c>
    </row>
    <row r="31" spans="2:19" ht="15" customHeight="1" x14ac:dyDescent="0.25">
      <c r="B31" s="69" t="s">
        <v>198</v>
      </c>
      <c r="C31" s="116">
        <v>-2.8199999999999999E-2</v>
      </c>
      <c r="D31" s="121">
        <v>51075.48</v>
      </c>
      <c r="E31" s="129">
        <v>-5.3191643028328302E-2</v>
      </c>
      <c r="F31" s="121">
        <v>23138.660000000003</v>
      </c>
      <c r="G31" s="129">
        <v>-2.57264247219064E-2</v>
      </c>
      <c r="H31" s="121">
        <v>22661.38</v>
      </c>
      <c r="I31" s="129">
        <v>-2.3638868733500799E-2</v>
      </c>
      <c r="J31" s="121">
        <v>29756.422000000006</v>
      </c>
      <c r="K31" s="129">
        <v>-3.3607618100623897E-2</v>
      </c>
      <c r="L31" s="121">
        <v>18869.919999999998</v>
      </c>
      <c r="M31" s="129">
        <v>-2.1794361782788201E-2</v>
      </c>
      <c r="N31" s="121">
        <v>16206.861000000001</v>
      </c>
      <c r="O31" s="122">
        <v>-2.5341473669328599E-2</v>
      </c>
      <c r="P31" s="125">
        <v>0</v>
      </c>
      <c r="Q31" s="122">
        <v>0</v>
      </c>
    </row>
    <row r="32" spans="2:19" ht="15" customHeight="1" x14ac:dyDescent="0.25">
      <c r="B32" s="69" t="s">
        <v>210</v>
      </c>
      <c r="C32" s="116">
        <v>-2.5399999999999999E-2</v>
      </c>
      <c r="D32" s="121">
        <v>20179.519999999997</v>
      </c>
      <c r="E32" s="129">
        <v>-5.8009750239374901E-2</v>
      </c>
      <c r="F32" s="121">
        <v>-4258.5</v>
      </c>
      <c r="G32" s="129">
        <v>-1.3135546377038331E-2</v>
      </c>
      <c r="H32" s="121">
        <v>-2738.18</v>
      </c>
      <c r="I32" s="129">
        <v>-8.0126860164117606E-3</v>
      </c>
      <c r="J32" s="121">
        <v>8091.1519999999991</v>
      </c>
      <c r="K32" s="129">
        <v>-2.6390578971875502E-2</v>
      </c>
      <c r="L32" s="121">
        <v>-4838.5999999999995</v>
      </c>
      <c r="M32" s="129">
        <v>-1.6120824422945716E-2</v>
      </c>
      <c r="N32" s="121">
        <v>2670.75</v>
      </c>
      <c r="O32" s="122">
        <v>-1.44802552725183E-2</v>
      </c>
      <c r="P32" s="125">
        <v>0</v>
      </c>
      <c r="Q32" s="122">
        <v>0</v>
      </c>
    </row>
    <row r="33" spans="2:17" ht="15" customHeight="1" x14ac:dyDescent="0.25">
      <c r="B33" s="69" t="s">
        <v>211</v>
      </c>
      <c r="C33" s="116">
        <v>-4.24E-2</v>
      </c>
      <c r="D33" s="121">
        <v>20484.130000000005</v>
      </c>
      <c r="E33" s="129">
        <v>-9.1029787713607493E-2</v>
      </c>
      <c r="F33" s="121">
        <v>12094.020000000002</v>
      </c>
      <c r="G33" s="129">
        <v>-5.47423206640874E-2</v>
      </c>
      <c r="H33" s="121">
        <v>14662.87</v>
      </c>
      <c r="I33" s="129">
        <v>-6.2096862308314502E-2</v>
      </c>
      <c r="J33" s="121">
        <v>13957.590000000002</v>
      </c>
      <c r="K33" s="129">
        <v>-6.1190176439196199E-2</v>
      </c>
      <c r="L33" s="121">
        <v>15127.779999999997</v>
      </c>
      <c r="M33" s="129">
        <v>-6.8235175356531494E-2</v>
      </c>
      <c r="N33" s="121">
        <v>4211.47</v>
      </c>
      <c r="O33" s="122">
        <v>-2.6326870015100801E-2</v>
      </c>
      <c r="P33" s="125">
        <v>0</v>
      </c>
      <c r="Q33" s="122">
        <v>0</v>
      </c>
    </row>
    <row r="34" spans="2:17" ht="15" customHeight="1" x14ac:dyDescent="0.25">
      <c r="B34" s="69" t="s">
        <v>2</v>
      </c>
      <c r="C34" s="116">
        <v>-3.8899999999999997E-2</v>
      </c>
      <c r="D34" s="121">
        <v>7572.97</v>
      </c>
      <c r="E34" s="129">
        <v>-7.8918027781381697E-2</v>
      </c>
      <c r="F34" s="121">
        <v>4548.8200000000006</v>
      </c>
      <c r="G34" s="129">
        <v>-5.3591654781156198E-2</v>
      </c>
      <c r="H34" s="121">
        <v>5130.01</v>
      </c>
      <c r="I34" s="129">
        <v>-5.30642254825913E-2</v>
      </c>
      <c r="J34" s="121">
        <v>4895.7900000000009</v>
      </c>
      <c r="K34" s="129">
        <v>-5.1290848873768703E-2</v>
      </c>
      <c r="L34" s="121">
        <v>5589.4000000000005</v>
      </c>
      <c r="M34" s="129">
        <v>-5.9071896735890403E-2</v>
      </c>
      <c r="N34" s="121">
        <v>4690.9609999999993</v>
      </c>
      <c r="O34" s="122">
        <v>-3.6408522075417303E-2</v>
      </c>
      <c r="P34" s="125">
        <v>0</v>
      </c>
      <c r="Q34" s="122">
        <v>0</v>
      </c>
    </row>
    <row r="35" spans="2:17" ht="15" customHeight="1" x14ac:dyDescent="0.25">
      <c r="B35" s="69" t="s">
        <v>213</v>
      </c>
      <c r="C35" s="116">
        <v>-1.6899999999999998E-2</v>
      </c>
      <c r="D35" s="121">
        <v>1601.8899999999999</v>
      </c>
      <c r="E35" s="129">
        <v>-1.1484617012624499E-2</v>
      </c>
      <c r="F35" s="121">
        <v>1509.57</v>
      </c>
      <c r="G35" s="129">
        <v>-1.18288394969478E-2</v>
      </c>
      <c r="H35" s="121">
        <v>4090.6600000000003</v>
      </c>
      <c r="I35" s="129">
        <v>-3.0733967252493801E-2</v>
      </c>
      <c r="J35" s="121">
        <v>432.63</v>
      </c>
      <c r="K35" s="129">
        <v>-3.8652032803168901E-3</v>
      </c>
      <c r="L35" s="121">
        <v>312.04000000000002</v>
      </c>
      <c r="M35" s="129">
        <v>-2.8178443851669299E-3</v>
      </c>
      <c r="N35" s="121">
        <v>973.23</v>
      </c>
      <c r="O35" s="122">
        <v>-1.91394447555303E-2</v>
      </c>
      <c r="P35" s="125">
        <v>0</v>
      </c>
      <c r="Q35" s="122">
        <v>0</v>
      </c>
    </row>
    <row r="36" spans="2:17" ht="15" customHeight="1" x14ac:dyDescent="0.25">
      <c r="B36" s="69" t="s">
        <v>212</v>
      </c>
      <c r="C36" s="116">
        <v>-2.1100000000000001E-2</v>
      </c>
      <c r="D36" s="121">
        <v>1236.9699999999996</v>
      </c>
      <c r="E36" s="129">
        <v>-1.16969974866448E-2</v>
      </c>
      <c r="F36" s="121">
        <v>9244.7500000000018</v>
      </c>
      <c r="G36" s="129">
        <v>-9.36250882727684E-2</v>
      </c>
      <c r="H36" s="121">
        <v>1516.02</v>
      </c>
      <c r="I36" s="129">
        <v>-1.44746087109452E-2</v>
      </c>
      <c r="J36" s="121">
        <v>2379.2600000000002</v>
      </c>
      <c r="K36" s="129">
        <v>-2.4699039946616898E-2</v>
      </c>
      <c r="L36" s="121">
        <v>2679.3</v>
      </c>
      <c r="M36" s="129">
        <v>-2.7400863495878901E-2</v>
      </c>
      <c r="N36" s="121">
        <v>3660.45</v>
      </c>
      <c r="O36" s="122">
        <v>-6.2928313729918695E-2</v>
      </c>
      <c r="P36" s="125">
        <v>0</v>
      </c>
      <c r="Q36" s="122">
        <v>0</v>
      </c>
    </row>
    <row r="37" spans="2:17" ht="15" customHeight="1" x14ac:dyDescent="0.25">
      <c r="B37" s="69" t="s">
        <v>214</v>
      </c>
      <c r="C37" s="116">
        <v>-2.5000000000000001E-3</v>
      </c>
      <c r="D37" s="121">
        <v>41.74</v>
      </c>
      <c r="E37" s="129">
        <v>-1E-4</v>
      </c>
      <c r="F37" s="121">
        <v>18.149999999999999</v>
      </c>
      <c r="G37" s="129">
        <v>-1E-4</v>
      </c>
      <c r="H37" s="121">
        <v>46.02</v>
      </c>
      <c r="I37" s="129">
        <v>-2.0000000000000001E-4</v>
      </c>
      <c r="J37" s="121">
        <v>13.06</v>
      </c>
      <c r="K37" s="129">
        <v>0</v>
      </c>
      <c r="L37" s="121">
        <v>150.83000000000001</v>
      </c>
      <c r="M37" s="129">
        <v>-5.9999999999999995E-4</v>
      </c>
      <c r="N37" s="121">
        <v>236.87</v>
      </c>
      <c r="O37" s="122">
        <v>-1.22479217842175E-3</v>
      </c>
      <c r="P37" s="125">
        <v>0</v>
      </c>
      <c r="Q37" s="122">
        <v>0</v>
      </c>
    </row>
    <row r="38" spans="2:17" ht="15" customHeight="1" x14ac:dyDescent="0.25">
      <c r="B38" s="69" t="s">
        <v>215</v>
      </c>
      <c r="C38" s="116">
        <v>-2.9700000000000001E-2</v>
      </c>
      <c r="D38" s="121">
        <v>166.61</v>
      </c>
      <c r="E38" s="129">
        <v>-1E-3</v>
      </c>
      <c r="F38" s="121">
        <v>18.68</v>
      </c>
      <c r="G38" s="129">
        <v>-1E-4</v>
      </c>
      <c r="H38" s="121">
        <v>16.579999999999998</v>
      </c>
      <c r="I38" s="129">
        <v>-1E-4</v>
      </c>
      <c r="J38" s="121">
        <v>150.46</v>
      </c>
      <c r="K38" s="129">
        <v>-1E-3</v>
      </c>
      <c r="L38" s="121">
        <v>168.84</v>
      </c>
      <c r="M38" s="129">
        <v>-1E-3</v>
      </c>
      <c r="N38" s="121">
        <v>1010.39</v>
      </c>
      <c r="O38" s="122">
        <v>-1.34453485206859E-2</v>
      </c>
      <c r="P38" s="125">
        <v>0</v>
      </c>
      <c r="Q38" s="122">
        <v>0</v>
      </c>
    </row>
    <row r="39" spans="2:17" ht="15" customHeight="1" x14ac:dyDescent="0.25">
      <c r="B39" s="69" t="s">
        <v>3</v>
      </c>
      <c r="C39" s="116">
        <v>-1.46E-2</v>
      </c>
      <c r="D39" s="121">
        <v>0</v>
      </c>
      <c r="E39" s="129" t="s">
        <v>220</v>
      </c>
      <c r="F39" s="121">
        <v>0</v>
      </c>
      <c r="G39" s="129">
        <v>0</v>
      </c>
      <c r="H39" s="121">
        <v>0</v>
      </c>
      <c r="I39" s="129">
        <v>0</v>
      </c>
      <c r="J39" s="121">
        <v>0</v>
      </c>
      <c r="K39" s="129">
        <v>0</v>
      </c>
      <c r="L39" s="121">
        <v>0</v>
      </c>
      <c r="M39" s="129">
        <v>0</v>
      </c>
      <c r="N39" s="121">
        <v>0</v>
      </c>
      <c r="O39" s="122">
        <v>0</v>
      </c>
      <c r="P39" s="125">
        <v>0</v>
      </c>
      <c r="Q39" s="122">
        <v>0</v>
      </c>
    </row>
    <row r="40" spans="2:17" ht="15" customHeight="1" thickBot="1" x14ac:dyDescent="0.3">
      <c r="B40" s="163" t="s">
        <v>216</v>
      </c>
      <c r="C40" s="164">
        <v>-1.66E-2</v>
      </c>
      <c r="D40" s="165">
        <f>SUM(D39,D38,D37,D31,D30,D29)</f>
        <v>54184.97</v>
      </c>
      <c r="E40" s="166">
        <v>-2.1600000000000001E-2</v>
      </c>
      <c r="F40" s="165">
        <f>SUM(F39,F38,F37,F31,F30,F29)</f>
        <v>24202.820000000003</v>
      </c>
      <c r="G40" s="167">
        <v>-0.01</v>
      </c>
      <c r="H40" s="165">
        <f>SUM(H39,H38,H37,H31,H30,H29)</f>
        <v>23675.329999999998</v>
      </c>
      <c r="I40" s="167">
        <v>-8.6999999999999994E-3</v>
      </c>
      <c r="J40" s="165">
        <f>SUM(J39,J38,J37,J31,J30,J29)</f>
        <v>30292.462000000007</v>
      </c>
      <c r="K40" s="167">
        <v>-1.2699999999999999E-2</v>
      </c>
      <c r="L40" s="165">
        <f>SUM(L39,L38,L37,L31,L30,L29)</f>
        <v>21385.42</v>
      </c>
      <c r="M40" s="167">
        <v>-9.1000000000000004E-3</v>
      </c>
      <c r="N40" s="165">
        <f>SUM(N39,N38,N37,N31,N30,N29)</f>
        <v>22245.591</v>
      </c>
      <c r="O40" s="168">
        <v>-4.1999999999999997E-3</v>
      </c>
      <c r="P40" s="169">
        <f>SUM(P39,P38,P37,P31,P30,P29)</f>
        <v>0</v>
      </c>
      <c r="Q40" s="170">
        <f>SUM(Q29,Q30,Q31,Q37,Q38,Q39)</f>
        <v>0</v>
      </c>
    </row>
    <row r="41" spans="2:17" ht="15" customHeight="1" x14ac:dyDescent="0.25">
      <c r="B41" s="67"/>
      <c r="C41" s="138"/>
      <c r="D41" s="130"/>
      <c r="E41" s="129"/>
      <c r="F41" s="130"/>
      <c r="G41" s="141"/>
      <c r="H41" s="130"/>
      <c r="I41" s="141"/>
      <c r="J41" s="130"/>
      <c r="K41" s="141"/>
      <c r="L41" s="130"/>
      <c r="M41" s="141"/>
      <c r="N41" s="130"/>
      <c r="O41" s="141"/>
      <c r="P41" s="130"/>
      <c r="Q41" s="129"/>
    </row>
    <row r="42" spans="2:17" ht="15" customHeight="1" x14ac:dyDescent="0.25">
      <c r="B42" s="67"/>
      <c r="C42" s="138"/>
      <c r="D42" s="130"/>
      <c r="E42" s="129"/>
      <c r="F42" s="130"/>
      <c r="G42" s="141"/>
      <c r="H42" s="130"/>
      <c r="I42" s="141"/>
      <c r="J42" s="130"/>
      <c r="K42" s="141"/>
      <c r="L42" s="130"/>
      <c r="M42" s="141"/>
      <c r="N42" s="130"/>
      <c r="O42" s="141"/>
      <c r="P42" s="130"/>
      <c r="Q42" s="129"/>
    </row>
    <row r="43" spans="2:17" x14ac:dyDescent="0.25">
      <c r="B43" s="67"/>
      <c r="C43" s="138"/>
      <c r="D43" s="138"/>
      <c r="E43" s="99"/>
      <c r="F43" s="99"/>
      <c r="G43" s="99"/>
      <c r="H43" s="99"/>
      <c r="I43" s="100"/>
      <c r="J43" s="100"/>
      <c r="K43" s="78"/>
      <c r="L43" s="12"/>
      <c r="M43" s="4"/>
      <c r="N43" s="76"/>
      <c r="O43" s="76"/>
      <c r="P43" s="76"/>
    </row>
    <row r="44" spans="2:17" x14ac:dyDescent="0.25">
      <c r="F44" s="74"/>
    </row>
    <row r="45" spans="2:17" ht="15.75" thickBot="1" x14ac:dyDescent="0.3">
      <c r="D45" s="259" t="s">
        <v>34</v>
      </c>
      <c r="E45" s="259"/>
      <c r="F45" s="258" t="s">
        <v>35</v>
      </c>
      <c r="G45" s="258"/>
      <c r="H45" s="259" t="s">
        <v>36</v>
      </c>
      <c r="I45" s="259"/>
      <c r="J45" s="260" t="s">
        <v>37</v>
      </c>
      <c r="K45" s="260"/>
      <c r="L45" s="259" t="s">
        <v>38</v>
      </c>
      <c r="M45" s="259"/>
      <c r="N45" s="258" t="s">
        <v>39</v>
      </c>
      <c r="O45" s="258"/>
      <c r="P45" s="259" t="s">
        <v>40</v>
      </c>
      <c r="Q45" s="259"/>
    </row>
    <row r="46" spans="2:17" ht="15.75" thickBot="1" x14ac:dyDescent="0.3">
      <c r="B46" s="68" t="s">
        <v>1</v>
      </c>
      <c r="C46" s="118" t="s">
        <v>207</v>
      </c>
      <c r="D46" s="127" t="s">
        <v>217</v>
      </c>
      <c r="E46" s="128" t="s">
        <v>218</v>
      </c>
      <c r="F46" s="127" t="s">
        <v>217</v>
      </c>
      <c r="G46" s="128" t="s">
        <v>218</v>
      </c>
      <c r="H46" s="127" t="s">
        <v>217</v>
      </c>
      <c r="I46" s="134" t="s">
        <v>218</v>
      </c>
      <c r="J46" s="119" t="s">
        <v>217</v>
      </c>
      <c r="K46" s="120" t="s">
        <v>218</v>
      </c>
      <c r="L46" s="134" t="s">
        <v>217</v>
      </c>
      <c r="M46" s="128" t="s">
        <v>218</v>
      </c>
      <c r="N46" s="127" t="s">
        <v>217</v>
      </c>
      <c r="O46" s="128" t="s">
        <v>218</v>
      </c>
      <c r="P46" s="119" t="s">
        <v>217</v>
      </c>
      <c r="Q46" s="120" t="s">
        <v>218</v>
      </c>
    </row>
    <row r="47" spans="2:17" ht="15" customHeight="1" x14ac:dyDescent="0.25">
      <c r="B47" s="69" t="s">
        <v>208</v>
      </c>
      <c r="C47" s="116">
        <v>-5.5999999999999999E-3</v>
      </c>
      <c r="D47" s="131">
        <v>0</v>
      </c>
      <c r="E47" s="133">
        <v>0</v>
      </c>
      <c r="F47" s="131">
        <v>0</v>
      </c>
      <c r="G47" s="133">
        <v>0</v>
      </c>
      <c r="H47" s="131">
        <v>0</v>
      </c>
      <c r="I47" s="133">
        <v>0</v>
      </c>
      <c r="J47" s="121">
        <v>0</v>
      </c>
      <c r="K47" s="129">
        <v>0</v>
      </c>
      <c r="L47" s="131">
        <v>147.22</v>
      </c>
      <c r="M47" s="133">
        <v>-5.2262786606200099E-4</v>
      </c>
      <c r="N47" s="131">
        <v>132.16999999999999</v>
      </c>
      <c r="O47" s="132">
        <v>-1.15136258365171E-3</v>
      </c>
      <c r="P47" s="125"/>
      <c r="Q47" s="122"/>
    </row>
    <row r="48" spans="2:17" ht="15" customHeight="1" x14ac:dyDescent="0.25">
      <c r="B48" s="69" t="s">
        <v>209</v>
      </c>
      <c r="C48" s="116">
        <v>-1.1299999999999999E-2</v>
      </c>
      <c r="D48" s="121">
        <v>0</v>
      </c>
      <c r="E48" s="129">
        <v>0</v>
      </c>
      <c r="F48" s="121">
        <v>0</v>
      </c>
      <c r="G48" s="129">
        <v>0</v>
      </c>
      <c r="H48" s="121">
        <v>0</v>
      </c>
      <c r="I48" s="129">
        <v>0</v>
      </c>
      <c r="J48" s="121">
        <v>0</v>
      </c>
      <c r="K48" s="129">
        <v>0</v>
      </c>
      <c r="L48" s="121">
        <v>463.6</v>
      </c>
      <c r="M48" s="129">
        <v>-8.4088389085755196E-4</v>
      </c>
      <c r="N48" s="121">
        <v>200.3</v>
      </c>
      <c r="O48" s="122">
        <v>-6.8607685293841595E-4</v>
      </c>
      <c r="P48" s="125"/>
      <c r="Q48" s="122"/>
    </row>
    <row r="49" spans="2:17" ht="15" customHeight="1" x14ac:dyDescent="0.25">
      <c r="B49" s="69" t="s">
        <v>198</v>
      </c>
      <c r="C49" s="116">
        <v>-2.8199999999999999E-2</v>
      </c>
      <c r="D49" s="121">
        <v>0</v>
      </c>
      <c r="E49" s="129">
        <v>0</v>
      </c>
      <c r="F49" s="121">
        <v>0</v>
      </c>
      <c r="G49" s="129">
        <v>0</v>
      </c>
      <c r="H49" s="121">
        <v>0</v>
      </c>
      <c r="I49" s="129">
        <v>0</v>
      </c>
      <c r="J49" s="121">
        <v>0</v>
      </c>
      <c r="K49" s="129">
        <v>0</v>
      </c>
      <c r="L49" s="121">
        <v>27640.620000000003</v>
      </c>
      <c r="M49" s="129">
        <v>-3.4554612721675398E-2</v>
      </c>
      <c r="N49" s="121">
        <v>22170.249999999989</v>
      </c>
      <c r="O49" s="122">
        <v>-5.48240380888491E-2</v>
      </c>
      <c r="P49" s="125"/>
      <c r="Q49" s="122"/>
    </row>
    <row r="50" spans="2:17" ht="15" customHeight="1" x14ac:dyDescent="0.25">
      <c r="B50" s="69" t="s">
        <v>210</v>
      </c>
      <c r="C50" s="116">
        <v>-2.5399999999999999E-2</v>
      </c>
      <c r="D50" s="121">
        <v>0</v>
      </c>
      <c r="E50" s="129">
        <v>0</v>
      </c>
      <c r="F50" s="121">
        <v>0</v>
      </c>
      <c r="G50" s="129">
        <v>0</v>
      </c>
      <c r="H50" s="121">
        <v>0</v>
      </c>
      <c r="I50" s="129">
        <v>0</v>
      </c>
      <c r="J50" s="121">
        <v>0</v>
      </c>
      <c r="K50" s="129">
        <v>0</v>
      </c>
      <c r="L50" s="121">
        <v>5585.1500000000005</v>
      </c>
      <c r="M50" s="129">
        <v>-1.8783652439455002E-2</v>
      </c>
      <c r="N50" s="121">
        <v>3339.2199999999966</v>
      </c>
      <c r="O50" s="122">
        <v>-2.3790621555476399E-2</v>
      </c>
      <c r="P50" s="125"/>
      <c r="Q50" s="122"/>
    </row>
    <row r="51" spans="2:17" ht="15" customHeight="1" x14ac:dyDescent="0.25">
      <c r="B51" s="69" t="s">
        <v>211</v>
      </c>
      <c r="C51" s="116">
        <v>-4.24E-2</v>
      </c>
      <c r="D51" s="121">
        <v>0</v>
      </c>
      <c r="E51" s="129">
        <v>0</v>
      </c>
      <c r="F51" s="121">
        <v>0</v>
      </c>
      <c r="G51" s="129">
        <v>0</v>
      </c>
      <c r="H51" s="121">
        <v>0</v>
      </c>
      <c r="I51" s="129">
        <v>0</v>
      </c>
      <c r="J51" s="121">
        <v>0</v>
      </c>
      <c r="K51" s="129">
        <v>0</v>
      </c>
      <c r="L51" s="121">
        <v>16126.029999999999</v>
      </c>
      <c r="M51" s="129">
        <v>-0.101932033848755</v>
      </c>
      <c r="N51" s="121">
        <v>13939.419999999996</v>
      </c>
      <c r="O51" s="122">
        <v>-0.18910631744484699</v>
      </c>
      <c r="P51" s="125"/>
      <c r="Q51" s="122"/>
    </row>
    <row r="52" spans="2:17" ht="15" customHeight="1" x14ac:dyDescent="0.25">
      <c r="B52" s="69" t="s">
        <v>2</v>
      </c>
      <c r="C52" s="116">
        <v>-3.8899999999999997E-2</v>
      </c>
      <c r="D52" s="121">
        <v>0</v>
      </c>
      <c r="E52" s="129">
        <v>0</v>
      </c>
      <c r="F52" s="121">
        <v>0</v>
      </c>
      <c r="G52" s="129">
        <v>0</v>
      </c>
      <c r="H52" s="121">
        <v>0</v>
      </c>
      <c r="I52" s="129">
        <v>0</v>
      </c>
      <c r="J52" s="121">
        <v>0</v>
      </c>
      <c r="K52" s="129">
        <v>0</v>
      </c>
      <c r="L52" s="121">
        <v>5059.26</v>
      </c>
      <c r="M52" s="129">
        <v>-4.9556973240315903E-2</v>
      </c>
      <c r="N52" s="121">
        <v>2403.7999999999997</v>
      </c>
      <c r="O52" s="122">
        <v>-3.78390350306224E-2</v>
      </c>
      <c r="P52" s="125"/>
      <c r="Q52" s="122"/>
    </row>
    <row r="53" spans="2:17" ht="15" customHeight="1" x14ac:dyDescent="0.25">
      <c r="B53" s="69" t="s">
        <v>213</v>
      </c>
      <c r="C53" s="116">
        <v>-1.6899999999999998E-2</v>
      </c>
      <c r="D53" s="121">
        <v>0</v>
      </c>
      <c r="E53" s="129">
        <v>0</v>
      </c>
      <c r="F53" s="121">
        <v>0</v>
      </c>
      <c r="G53" s="129">
        <v>0</v>
      </c>
      <c r="H53" s="121">
        <v>0</v>
      </c>
      <c r="I53" s="129">
        <v>0</v>
      </c>
      <c r="J53" s="121">
        <v>0</v>
      </c>
      <c r="K53" s="129">
        <v>0</v>
      </c>
      <c r="L53" s="121">
        <v>81.600000000000009</v>
      </c>
      <c r="M53" s="129">
        <v>-5.6783214213840597E-4</v>
      </c>
      <c r="N53" s="121">
        <v>1249.71</v>
      </c>
      <c r="O53" s="122">
        <v>-1.8043586673061801E-2</v>
      </c>
      <c r="P53" s="125"/>
      <c r="Q53" s="122"/>
    </row>
    <row r="54" spans="2:17" ht="15" customHeight="1" x14ac:dyDescent="0.25">
      <c r="B54" s="69" t="s">
        <v>212</v>
      </c>
      <c r="C54" s="116">
        <v>-2.1100000000000001E-2</v>
      </c>
      <c r="D54" s="121">
        <v>0</v>
      </c>
      <c r="E54" s="129">
        <v>0</v>
      </c>
      <c r="F54" s="121">
        <v>0</v>
      </c>
      <c r="G54" s="129">
        <v>0</v>
      </c>
      <c r="H54" s="121">
        <v>0</v>
      </c>
      <c r="I54" s="129">
        <v>0</v>
      </c>
      <c r="J54" s="121">
        <v>0</v>
      </c>
      <c r="K54" s="129">
        <v>0</v>
      </c>
      <c r="L54" s="121">
        <v>788.58</v>
      </c>
      <c r="M54" s="129">
        <v>-8.0000251592259493E-3</v>
      </c>
      <c r="N54" s="121">
        <v>1238.1000000000001</v>
      </c>
      <c r="O54" s="122">
        <v>-2.15206238877708E-2</v>
      </c>
      <c r="P54" s="125"/>
      <c r="Q54" s="122"/>
    </row>
    <row r="55" spans="2:17" ht="15" customHeight="1" x14ac:dyDescent="0.25">
      <c r="B55" s="69" t="s">
        <v>214</v>
      </c>
      <c r="C55" s="116">
        <v>-2.5000000000000001E-3</v>
      </c>
      <c r="D55" s="121">
        <v>0</v>
      </c>
      <c r="E55" s="129">
        <v>0</v>
      </c>
      <c r="F55" s="121">
        <v>0</v>
      </c>
      <c r="G55" s="129">
        <v>0</v>
      </c>
      <c r="H55" s="121">
        <v>0</v>
      </c>
      <c r="I55" s="129">
        <v>0</v>
      </c>
      <c r="J55" s="121">
        <v>0</v>
      </c>
      <c r="K55" s="129">
        <v>0</v>
      </c>
      <c r="L55" s="121">
        <v>8.99</v>
      </c>
      <c r="M55" s="129">
        <v>0</v>
      </c>
      <c r="N55" s="121">
        <v>0</v>
      </c>
      <c r="O55" s="122">
        <v>0</v>
      </c>
      <c r="P55" s="125"/>
      <c r="Q55" s="122"/>
    </row>
    <row r="56" spans="2:17" ht="15" customHeight="1" x14ac:dyDescent="0.25">
      <c r="B56" s="69" t="s">
        <v>215</v>
      </c>
      <c r="C56" s="116">
        <v>-2.9700000000000001E-2</v>
      </c>
      <c r="D56" s="121">
        <v>0</v>
      </c>
      <c r="E56" s="129">
        <v>0</v>
      </c>
      <c r="F56" s="121">
        <v>0</v>
      </c>
      <c r="G56" s="129">
        <v>0</v>
      </c>
      <c r="H56" s="121">
        <v>0</v>
      </c>
      <c r="I56" s="129">
        <v>0</v>
      </c>
      <c r="J56" s="121">
        <v>0</v>
      </c>
      <c r="K56" s="129">
        <v>0</v>
      </c>
      <c r="L56" s="121">
        <v>7.84</v>
      </c>
      <c r="M56" s="129">
        <v>-1E-4</v>
      </c>
      <c r="N56" s="121">
        <v>0</v>
      </c>
      <c r="O56" s="122">
        <v>0</v>
      </c>
      <c r="P56" s="125"/>
      <c r="Q56" s="122"/>
    </row>
    <row r="57" spans="2:17" ht="15" customHeight="1" x14ac:dyDescent="0.25">
      <c r="B57" s="69" t="s">
        <v>3</v>
      </c>
      <c r="C57" s="116">
        <v>-1.46E-2</v>
      </c>
      <c r="D57" s="121">
        <v>0</v>
      </c>
      <c r="E57" s="129">
        <v>0</v>
      </c>
      <c r="F57" s="121">
        <v>0</v>
      </c>
      <c r="G57" s="129">
        <v>0</v>
      </c>
      <c r="H57" s="121">
        <v>0</v>
      </c>
      <c r="I57" s="129">
        <v>0</v>
      </c>
      <c r="J57" s="121">
        <v>0</v>
      </c>
      <c r="K57" s="129">
        <v>0</v>
      </c>
      <c r="L57" s="121">
        <v>0</v>
      </c>
      <c r="M57" s="129">
        <v>0</v>
      </c>
      <c r="N57" s="121">
        <v>0</v>
      </c>
      <c r="O57" s="122">
        <v>0</v>
      </c>
      <c r="P57" s="125"/>
      <c r="Q57" s="122"/>
    </row>
    <row r="58" spans="2:17" ht="15" customHeight="1" thickBot="1" x14ac:dyDescent="0.3">
      <c r="B58" s="163" t="s">
        <v>216</v>
      </c>
      <c r="C58" s="164">
        <v>-1.66E-2</v>
      </c>
      <c r="D58" s="165">
        <f t="shared" ref="D58:K58" si="0">SUM(D47,D48,D49,D55,D56,D57)</f>
        <v>0</v>
      </c>
      <c r="E58" s="166">
        <f t="shared" si="0"/>
        <v>0</v>
      </c>
      <c r="F58" s="165">
        <f t="shared" si="0"/>
        <v>0</v>
      </c>
      <c r="G58" s="167">
        <f t="shared" si="0"/>
        <v>0</v>
      </c>
      <c r="H58" s="165">
        <f t="shared" si="0"/>
        <v>0</v>
      </c>
      <c r="I58" s="167">
        <f t="shared" si="0"/>
        <v>0</v>
      </c>
      <c r="J58" s="165">
        <f t="shared" si="0"/>
        <v>0</v>
      </c>
      <c r="K58" s="167">
        <f t="shared" si="0"/>
        <v>0</v>
      </c>
      <c r="L58" s="165">
        <f>SUM(L47:L57)</f>
        <v>55908.89</v>
      </c>
      <c r="M58" s="167">
        <v>-1.44E-2</v>
      </c>
      <c r="N58" s="165">
        <f>SUM(N47:N57)</f>
        <v>44672.969999999987</v>
      </c>
      <c r="O58" s="168">
        <v>-2.3699999999999999E-2</v>
      </c>
      <c r="P58" s="169"/>
      <c r="Q58" s="170">
        <f>SUM(Q47,Q48,Q49,Q55,Q56,Q57)</f>
        <v>0</v>
      </c>
    </row>
    <row r="59" spans="2:17" x14ac:dyDescent="0.25">
      <c r="B59" s="67"/>
      <c r="C59" s="138"/>
      <c r="D59" s="130"/>
      <c r="E59" s="129"/>
      <c r="F59" s="130"/>
      <c r="G59" s="141"/>
      <c r="H59" s="130"/>
      <c r="I59" s="141"/>
      <c r="J59" s="130"/>
      <c r="K59" s="141"/>
      <c r="L59" s="130"/>
      <c r="M59" s="141"/>
      <c r="N59" s="130"/>
      <c r="O59" s="141"/>
      <c r="P59" s="130"/>
      <c r="Q59" s="129"/>
    </row>
    <row r="60" spans="2:17" ht="15.75" thickBot="1" x14ac:dyDescent="0.3">
      <c r="B60" s="67"/>
      <c r="C60" s="138"/>
      <c r="D60" s="130"/>
      <c r="E60" s="129"/>
      <c r="F60" s="130"/>
      <c r="G60" s="141"/>
      <c r="H60" s="130"/>
      <c r="I60" s="141"/>
      <c r="J60" s="130"/>
      <c r="K60" s="141"/>
      <c r="L60" s="130"/>
      <c r="M60" s="141"/>
      <c r="N60" s="130"/>
      <c r="O60" s="141"/>
      <c r="P60" s="130"/>
      <c r="Q60" s="129"/>
    </row>
    <row r="61" spans="2:17" ht="15.75" thickBot="1" x14ac:dyDescent="0.3">
      <c r="B61" s="67"/>
      <c r="C61" s="138"/>
      <c r="D61" s="130"/>
      <c r="E61" s="129"/>
      <c r="F61" s="171"/>
      <c r="G61" s="172"/>
      <c r="H61" s="130"/>
      <c r="I61" s="141"/>
      <c r="J61" s="130"/>
      <c r="K61" s="141"/>
      <c r="L61" s="130"/>
      <c r="M61" s="141"/>
      <c r="N61" s="130"/>
      <c r="O61" s="141"/>
      <c r="P61" s="130"/>
      <c r="Q61" s="129"/>
    </row>
    <row r="62" spans="2:17" x14ac:dyDescent="0.25">
      <c r="F62" s="74"/>
    </row>
    <row r="63" spans="2:17" ht="15.75" thickBot="1" x14ac:dyDescent="0.3">
      <c r="D63" s="261" t="s">
        <v>34</v>
      </c>
      <c r="E63" s="261"/>
      <c r="F63" s="258" t="s">
        <v>35</v>
      </c>
      <c r="G63" s="258"/>
      <c r="H63" s="259" t="s">
        <v>36</v>
      </c>
      <c r="I63" s="259"/>
      <c r="J63" s="260" t="s">
        <v>37</v>
      </c>
      <c r="K63" s="260"/>
      <c r="L63" s="259" t="s">
        <v>38</v>
      </c>
      <c r="M63" s="259"/>
      <c r="N63" s="258" t="s">
        <v>39</v>
      </c>
      <c r="O63" s="258"/>
      <c r="P63" s="259" t="s">
        <v>40</v>
      </c>
      <c r="Q63" s="259"/>
    </row>
    <row r="64" spans="2:17" ht="15.75" thickBot="1" x14ac:dyDescent="0.3">
      <c r="B64" s="68" t="s">
        <v>1</v>
      </c>
      <c r="C64" s="118" t="s">
        <v>207</v>
      </c>
      <c r="D64" s="173" t="s">
        <v>217</v>
      </c>
      <c r="E64" s="174" t="s">
        <v>218</v>
      </c>
      <c r="F64" s="134" t="s">
        <v>217</v>
      </c>
      <c r="G64" s="128" t="s">
        <v>218</v>
      </c>
      <c r="H64" s="127" t="s">
        <v>217</v>
      </c>
      <c r="I64" s="134" t="s">
        <v>218</v>
      </c>
      <c r="J64" s="119" t="s">
        <v>217</v>
      </c>
      <c r="K64" s="120" t="s">
        <v>218</v>
      </c>
      <c r="L64" s="134" t="s">
        <v>217</v>
      </c>
      <c r="M64" s="128" t="s">
        <v>218</v>
      </c>
      <c r="N64" s="127" t="s">
        <v>217</v>
      </c>
      <c r="O64" s="128" t="s">
        <v>218</v>
      </c>
      <c r="P64" s="119" t="s">
        <v>217</v>
      </c>
      <c r="Q64" s="120" t="s">
        <v>218</v>
      </c>
    </row>
    <row r="65" spans="2:17" ht="15" customHeight="1" x14ac:dyDescent="0.25">
      <c r="B65" s="69" t="s">
        <v>208</v>
      </c>
      <c r="C65" s="116">
        <v>-5.5999999999999999E-3</v>
      </c>
      <c r="D65" s="121">
        <v>885.96</v>
      </c>
      <c r="E65" s="129">
        <v>1.1051575165056367E-3</v>
      </c>
      <c r="F65" s="131">
        <v>141.22999999999999</v>
      </c>
      <c r="G65" s="133">
        <v>1.7114816411571113E-4</v>
      </c>
      <c r="H65" s="131">
        <v>1473.3700000000001</v>
      </c>
      <c r="I65" s="133">
        <v>1.6653015677956897E-3</v>
      </c>
      <c r="J65" s="121">
        <v>563.05999999999995</v>
      </c>
      <c r="K65" s="129">
        <v>6.9095765828257436E-4</v>
      </c>
      <c r="L65" s="131">
        <v>318.60000000000002</v>
      </c>
      <c r="M65" s="133">
        <v>2.7040628773890643E-4</v>
      </c>
      <c r="N65" s="131">
        <v>1844.9900000000002</v>
      </c>
      <c r="O65" s="132">
        <v>2.5015176294834233E-3</v>
      </c>
      <c r="P65" s="125"/>
      <c r="Q65" s="122"/>
    </row>
    <row r="66" spans="2:17" ht="15" customHeight="1" x14ac:dyDescent="0.25">
      <c r="B66" s="69" t="s">
        <v>209</v>
      </c>
      <c r="C66" s="116">
        <v>-1.1299999999999999E-2</v>
      </c>
      <c r="D66" s="121">
        <v>8991.92</v>
      </c>
      <c r="E66" s="129">
        <v>3.9612655968511183E-3</v>
      </c>
      <c r="F66" s="121">
        <v>3380.75</v>
      </c>
      <c r="G66" s="129">
        <v>1.4896751292067078E-3</v>
      </c>
      <c r="H66" s="121">
        <v>4182.6099999999997</v>
      </c>
      <c r="I66" s="129">
        <v>1.6282640424279764E-3</v>
      </c>
      <c r="J66" s="121">
        <v>4005.22</v>
      </c>
      <c r="K66" s="129">
        <v>1.9021944214508975E-3</v>
      </c>
      <c r="L66" s="121">
        <v>8096.93</v>
      </c>
      <c r="M66" s="129">
        <v>2.95644191954097E-3</v>
      </c>
      <c r="N66" s="121">
        <v>8881.619999999999</v>
      </c>
      <c r="O66" s="122">
        <v>5.1149440214475162E-3</v>
      </c>
      <c r="P66" s="125"/>
      <c r="Q66" s="122"/>
    </row>
    <row r="67" spans="2:17" ht="15" customHeight="1" x14ac:dyDescent="0.25">
      <c r="B67" s="69" t="s">
        <v>198</v>
      </c>
      <c r="C67" s="116">
        <v>-2.8199999999999999E-2</v>
      </c>
      <c r="D67" s="121">
        <v>136422.48000000001</v>
      </c>
      <c r="E67" s="129">
        <v>5.5484697690478632E-2</v>
      </c>
      <c r="F67" s="121">
        <v>82910.02</v>
      </c>
      <c r="G67" s="129">
        <v>3.5591484635255091E-2</v>
      </c>
      <c r="H67" s="121">
        <v>72514.340000000011</v>
      </c>
      <c r="I67" s="129">
        <v>2.8826880771329517E-2</v>
      </c>
      <c r="J67" s="121">
        <v>86867.862000000008</v>
      </c>
      <c r="K67" s="129">
        <v>3.8849877053011843E-2</v>
      </c>
      <c r="L67" s="121">
        <v>90225.51999999999</v>
      </c>
      <c r="M67" s="129">
        <v>2.9040919232092673E-2</v>
      </c>
      <c r="N67" s="121">
        <v>71040.710999999981</v>
      </c>
      <c r="O67" s="122">
        <v>3.6348463460067391E-2</v>
      </c>
      <c r="P67" s="125"/>
      <c r="Q67" s="122"/>
    </row>
    <row r="68" spans="2:17" ht="15" customHeight="1" x14ac:dyDescent="0.25">
      <c r="B68" s="69" t="s">
        <v>210</v>
      </c>
      <c r="C68" s="116">
        <v>-2.5399999999999999E-2</v>
      </c>
      <c r="D68" s="121">
        <v>40794.36</v>
      </c>
      <c r="E68" s="129">
        <v>4.9771396918300001E-2</v>
      </c>
      <c r="F68" s="121">
        <v>-505.86999999999944</v>
      </c>
      <c r="G68" s="129">
        <v>-6.5149162244003032E-4</v>
      </c>
      <c r="H68" s="121">
        <v>-1375.9999999999991</v>
      </c>
      <c r="I68" s="129">
        <v>-1.668951266077224E-3</v>
      </c>
      <c r="J68" s="121">
        <v>20064.531999999999</v>
      </c>
      <c r="K68" s="129">
        <v>2.7923981481201857E-2</v>
      </c>
      <c r="L68" s="121">
        <v>-1909.4199999999992</v>
      </c>
      <c r="M68" s="129">
        <v>-1.8384141932484858E-3</v>
      </c>
      <c r="N68" s="121">
        <v>11337.859999999997</v>
      </c>
      <c r="O68" s="122">
        <v>1.7453514358078889E-2</v>
      </c>
      <c r="P68" s="125"/>
      <c r="Q68" s="122"/>
    </row>
    <row r="69" spans="2:17" ht="15" customHeight="1" x14ac:dyDescent="0.25">
      <c r="B69" s="69" t="s">
        <v>211</v>
      </c>
      <c r="C69" s="116">
        <v>-4.24E-2</v>
      </c>
      <c r="D69" s="121">
        <v>47410.570000000007</v>
      </c>
      <c r="E69" s="129">
        <v>8.6868472105652364E-2</v>
      </c>
      <c r="F69" s="121">
        <v>40962.120000000003</v>
      </c>
      <c r="G69" s="129">
        <v>7.6276163967835625E-2</v>
      </c>
      <c r="H69" s="121">
        <v>39356.44</v>
      </c>
      <c r="I69" s="129">
        <v>6.7976388711299296E-2</v>
      </c>
      <c r="J69" s="121">
        <v>43389.749999999993</v>
      </c>
      <c r="K69" s="129">
        <v>7.9692784108340783E-2</v>
      </c>
      <c r="L69" s="121">
        <v>57268.459999999992</v>
      </c>
      <c r="M69" s="129">
        <v>8.2363742767216877E-2</v>
      </c>
      <c r="N69" s="121">
        <v>30430.509999999995</v>
      </c>
      <c r="O69" s="122">
        <v>7.1060373707784771E-2</v>
      </c>
      <c r="P69" s="125"/>
      <c r="Q69" s="122"/>
    </row>
    <row r="70" spans="2:17" ht="15" customHeight="1" x14ac:dyDescent="0.25">
      <c r="B70" s="69" t="s">
        <v>2</v>
      </c>
      <c r="C70" s="116">
        <v>-3.8899999999999997E-2</v>
      </c>
      <c r="D70" s="121">
        <v>41718.18</v>
      </c>
      <c r="E70" s="129">
        <v>0.15450470489573145</v>
      </c>
      <c r="F70" s="121">
        <v>25444.89</v>
      </c>
      <c r="G70" s="129">
        <v>0.10407181669440223</v>
      </c>
      <c r="H70" s="121">
        <v>22864.240000000005</v>
      </c>
      <c r="I70" s="129">
        <v>8.1500119714520175E-2</v>
      </c>
      <c r="J70" s="121">
        <v>16241.960000000005</v>
      </c>
      <c r="K70" s="129">
        <v>6.2160590647238334E-2</v>
      </c>
      <c r="L70" s="121">
        <v>23583.880000000005</v>
      </c>
      <c r="M70" s="129">
        <v>6.1188852737421175E-2</v>
      </c>
      <c r="N70" s="121">
        <v>18241.521000000001</v>
      </c>
      <c r="O70" s="122">
        <v>7.131744155624202E-2</v>
      </c>
      <c r="P70" s="125"/>
      <c r="Q70" s="122"/>
    </row>
    <row r="71" spans="2:17" ht="15" customHeight="1" x14ac:dyDescent="0.25">
      <c r="B71" s="69" t="s">
        <v>213</v>
      </c>
      <c r="C71" s="116">
        <v>-1.6899999999999998E-2</v>
      </c>
      <c r="D71" s="121">
        <v>4141.6900000000005</v>
      </c>
      <c r="E71" s="129">
        <v>9.3896810472921463E-3</v>
      </c>
      <c r="F71" s="121">
        <v>2023.9099999999999</v>
      </c>
      <c r="G71" s="129">
        <v>4.9124083973491805E-3</v>
      </c>
      <c r="H71" s="121">
        <v>8057.06</v>
      </c>
      <c r="I71" s="129">
        <v>1.7861396858572354E-2</v>
      </c>
      <c r="J71" s="121">
        <v>944.81999999999994</v>
      </c>
      <c r="K71" s="129">
        <v>2.5920871739311562E-3</v>
      </c>
      <c r="L71" s="121">
        <v>1971.35</v>
      </c>
      <c r="M71" s="129">
        <v>3.7443346603069729E-3</v>
      </c>
      <c r="N71" s="121">
        <v>5955.0800000000008</v>
      </c>
      <c r="O71" s="122">
        <v>1.887322497405957E-2</v>
      </c>
      <c r="P71" s="125"/>
      <c r="Q71" s="122"/>
    </row>
    <row r="72" spans="2:17" ht="15" customHeight="1" x14ac:dyDescent="0.25">
      <c r="B72" s="69" t="s">
        <v>212</v>
      </c>
      <c r="C72" s="116">
        <v>-2.1100000000000001E-2</v>
      </c>
      <c r="D72" s="121">
        <v>2357.6799999999994</v>
      </c>
      <c r="E72" s="129">
        <v>7.7352655180217738E-3</v>
      </c>
      <c r="F72" s="121">
        <v>14984.970000000001</v>
      </c>
      <c r="G72" s="129">
        <v>5.1903136119494174E-2</v>
      </c>
      <c r="H72" s="121">
        <v>3612.6</v>
      </c>
      <c r="I72" s="129">
        <v>1.1932864014533745E-2</v>
      </c>
      <c r="J72" s="121">
        <v>6226.8000000000011</v>
      </c>
      <c r="K72" s="129">
        <v>2.2923072380849022E-2</v>
      </c>
      <c r="L72" s="121">
        <v>9311.2499999999982</v>
      </c>
      <c r="M72" s="129">
        <v>2.3887605305568937E-2</v>
      </c>
      <c r="N72" s="121">
        <v>5075.74</v>
      </c>
      <c r="O72" s="122">
        <v>1.9893596728221483E-2</v>
      </c>
      <c r="P72" s="125"/>
      <c r="Q72" s="122"/>
    </row>
    <row r="73" spans="2:17" ht="15" customHeight="1" x14ac:dyDescent="0.25">
      <c r="B73" s="69" t="s">
        <v>214</v>
      </c>
      <c r="C73" s="116">
        <v>-2.5000000000000001E-3</v>
      </c>
      <c r="D73" s="121">
        <v>547.77</v>
      </c>
      <c r="E73" s="129">
        <v>6.8452730969295389E-4</v>
      </c>
      <c r="F73" s="121">
        <v>395.4</v>
      </c>
      <c r="G73" s="129">
        <v>5.1770069612151444E-4</v>
      </c>
      <c r="H73" s="121">
        <v>825.9</v>
      </c>
      <c r="I73" s="129">
        <v>9.9848313739819491E-4</v>
      </c>
      <c r="J73" s="121">
        <v>360.13</v>
      </c>
      <c r="K73" s="129">
        <v>4.755369746404489E-4</v>
      </c>
      <c r="L73" s="121">
        <v>515.04</v>
      </c>
      <c r="M73" s="129">
        <v>5.0722157505338065E-4</v>
      </c>
      <c r="N73" s="121">
        <v>467.1</v>
      </c>
      <c r="O73" s="122">
        <v>7.8421487440549461E-4</v>
      </c>
      <c r="P73" s="125"/>
      <c r="Q73" s="122"/>
    </row>
    <row r="74" spans="2:17" ht="15" customHeight="1" x14ac:dyDescent="0.25">
      <c r="B74" s="69" t="s">
        <v>215</v>
      </c>
      <c r="C74" s="116">
        <v>-2.9700000000000001E-2</v>
      </c>
      <c r="D74" s="121">
        <v>533.67000000000007</v>
      </c>
      <c r="E74" s="129">
        <v>1.6040460903183722E-3</v>
      </c>
      <c r="F74" s="121">
        <v>193.34000000000003</v>
      </c>
      <c r="G74" s="129">
        <v>5.7482092294643572E-4</v>
      </c>
      <c r="H74" s="121">
        <v>204.18</v>
      </c>
      <c r="I74" s="129">
        <v>5.8574204377097837E-4</v>
      </c>
      <c r="J74" s="121">
        <v>585.57000000000005</v>
      </c>
      <c r="K74" s="129">
        <v>1.9521930241729287E-3</v>
      </c>
      <c r="L74" s="121">
        <v>826.36000000000013</v>
      </c>
      <c r="M74" s="129">
        <v>1.9529033059285795E-3</v>
      </c>
      <c r="N74" s="121">
        <v>1127.05</v>
      </c>
      <c r="O74" s="122">
        <v>4.4083603367650126E-3</v>
      </c>
      <c r="P74" s="125"/>
      <c r="Q74" s="122"/>
    </row>
    <row r="75" spans="2:17" ht="15" customHeight="1" x14ac:dyDescent="0.25">
      <c r="B75" s="69" t="s">
        <v>3</v>
      </c>
      <c r="C75" s="116">
        <v>-1.46E-2</v>
      </c>
      <c r="D75" s="121"/>
      <c r="E75" s="129"/>
      <c r="F75" s="121"/>
      <c r="G75" s="129"/>
      <c r="H75" s="121"/>
      <c r="I75" s="129"/>
      <c r="J75" s="121"/>
      <c r="K75" s="129"/>
      <c r="L75" s="121"/>
      <c r="M75" s="129"/>
      <c r="N75" s="121"/>
      <c r="O75" s="122"/>
      <c r="P75" s="125"/>
      <c r="Q75" s="122"/>
    </row>
    <row r="76" spans="2:17" ht="15" customHeight="1" thickBot="1" x14ac:dyDescent="0.3">
      <c r="B76" s="115" t="s">
        <v>216</v>
      </c>
      <c r="C76" s="117">
        <v>-1.66E-2</v>
      </c>
      <c r="D76" s="123">
        <f>SUM(D65,D66,D67,D73,D74,D75)</f>
        <v>147381.80000000002</v>
      </c>
      <c r="E76" s="135">
        <v>-2.2100000000000002E-2</v>
      </c>
      <c r="F76" s="123">
        <f>SUM(F65,F66,F67,F73,F74,F75)</f>
        <v>87020.739999999991</v>
      </c>
      <c r="G76" s="136">
        <v>-1.3299999999999999E-2</v>
      </c>
      <c r="H76" s="123">
        <f>SUM(H65,H66,H67,H73,H74,H75)</f>
        <v>79200.399999999994</v>
      </c>
      <c r="I76" s="136">
        <v>-1.11E-2</v>
      </c>
      <c r="J76" s="123">
        <f>SUM(J65,J66,J67,J73,J74,J75)</f>
        <v>92381.842000000019</v>
      </c>
      <c r="K76" s="136">
        <v>-1.49E-2</v>
      </c>
      <c r="L76" s="123">
        <f>SUM(L65,L66,L67,L73,L74,L75)</f>
        <v>99982.449999999983</v>
      </c>
      <c r="M76" s="136">
        <v>-1.18E-2</v>
      </c>
      <c r="N76" s="123">
        <f>SUM(N65,N66,N67,N73,N74,N75)</f>
        <v>83361.47099999999</v>
      </c>
      <c r="O76" s="137">
        <v>-1.5800000000000002E-2</v>
      </c>
      <c r="P76" s="126">
        <f>SUM(P65,P66,P67,P73,P74,P75)</f>
        <v>0</v>
      </c>
      <c r="Q76" s="124">
        <f>SUM(Q65,Q66,Q67,Q73,Q74,Q75)</f>
        <v>0</v>
      </c>
    </row>
    <row r="77" spans="2:17" ht="15" customHeight="1" x14ac:dyDescent="0.25">
      <c r="B77" s="67"/>
      <c r="C77" s="138"/>
      <c r="D77" s="138"/>
      <c r="E77" s="99"/>
      <c r="F77" s="99"/>
      <c r="G77" s="99"/>
      <c r="H77" s="99"/>
      <c r="I77" s="100"/>
      <c r="J77" s="100"/>
      <c r="K77" s="78"/>
      <c r="L77" s="12"/>
      <c r="M77" s="4"/>
      <c r="N77" s="76"/>
      <c r="O77" s="76"/>
      <c r="P77" s="76"/>
    </row>
    <row r="78" spans="2:17" ht="15" customHeight="1" x14ac:dyDescent="0.25">
      <c r="B78" s="67"/>
      <c r="C78" s="138"/>
      <c r="D78" s="138"/>
      <c r="E78" s="99"/>
      <c r="F78" s="99"/>
      <c r="G78" s="99"/>
      <c r="H78" s="99"/>
      <c r="I78" s="100"/>
      <c r="J78" s="100"/>
      <c r="K78" s="12"/>
      <c r="L78" s="4"/>
      <c r="M78" s="76"/>
      <c r="N78" s="76"/>
      <c r="O78" s="76"/>
      <c r="P78" s="76"/>
    </row>
    <row r="79" spans="2:17" x14ac:dyDescent="0.25">
      <c r="B79" s="67"/>
      <c r="C79" s="138"/>
      <c r="D79" s="138"/>
      <c r="E79" s="99"/>
      <c r="F79" s="99"/>
      <c r="G79" s="99"/>
      <c r="H79" s="99"/>
      <c r="I79" s="100"/>
      <c r="J79" s="100"/>
      <c r="K79" s="12"/>
      <c r="L79" s="4"/>
      <c r="M79" s="76"/>
      <c r="N79" s="76"/>
      <c r="O79" s="76"/>
      <c r="P79" s="76"/>
    </row>
    <row r="80" spans="2:17" x14ac:dyDescent="0.25">
      <c r="B80" s="67"/>
      <c r="C80" s="138"/>
      <c r="D80" s="138"/>
      <c r="E80" s="99"/>
      <c r="F80" s="99"/>
      <c r="G80" s="99"/>
      <c r="H80" s="99"/>
      <c r="I80" s="100"/>
      <c r="J80" s="100"/>
      <c r="K80" s="12"/>
      <c r="L80" s="4"/>
      <c r="M80" s="76"/>
      <c r="N80" s="76"/>
      <c r="O80" s="76"/>
      <c r="P80" s="76"/>
    </row>
    <row r="81" spans="2:16" ht="15" customHeight="1" x14ac:dyDescent="0.25">
      <c r="B81" s="67"/>
      <c r="C81" s="138"/>
      <c r="D81" s="138"/>
      <c r="E81" s="99"/>
      <c r="F81" s="99"/>
      <c r="G81" s="99"/>
      <c r="H81" s="99"/>
      <c r="I81" s="100"/>
      <c r="J81" s="100"/>
      <c r="K81" s="12"/>
      <c r="L81" s="4"/>
      <c r="M81" s="76"/>
      <c r="N81" s="76"/>
      <c r="O81" s="76"/>
      <c r="P81" s="76"/>
    </row>
    <row r="82" spans="2:16" ht="15" customHeight="1" x14ac:dyDescent="0.25">
      <c r="B82" s="67"/>
      <c r="C82" s="138"/>
      <c r="D82" s="138"/>
      <c r="E82" s="99"/>
      <c r="F82" s="99"/>
      <c r="G82" s="99"/>
      <c r="H82" s="99"/>
      <c r="I82" s="100"/>
      <c r="J82" s="100"/>
      <c r="K82" s="12"/>
      <c r="L82" s="4"/>
      <c r="M82" s="76"/>
      <c r="N82" s="76"/>
      <c r="O82" s="76"/>
      <c r="P82" s="76"/>
    </row>
    <row r="83" spans="2:16" ht="15" customHeight="1" x14ac:dyDescent="0.25">
      <c r="B83" s="67"/>
      <c r="C83" s="138"/>
      <c r="D83" s="138"/>
      <c r="E83" s="99"/>
      <c r="F83" s="99"/>
      <c r="G83" s="99"/>
      <c r="H83" s="99"/>
      <c r="I83" s="100"/>
      <c r="J83" s="100"/>
      <c r="K83" s="12"/>
      <c r="L83" s="4"/>
      <c r="M83" s="76"/>
      <c r="N83" s="76"/>
      <c r="O83" s="76"/>
      <c r="P83" s="76"/>
    </row>
    <row r="84" spans="2:16" ht="15" customHeight="1" x14ac:dyDescent="0.25">
      <c r="B84" s="139"/>
      <c r="C84" s="140"/>
      <c r="D84" s="140"/>
      <c r="E84" s="99"/>
      <c r="F84" s="99"/>
      <c r="G84" s="99"/>
      <c r="H84" s="99"/>
      <c r="I84" s="100"/>
      <c r="J84" s="100"/>
      <c r="K84" s="12"/>
      <c r="L84" s="4"/>
      <c r="M84" s="76"/>
      <c r="N84" s="76"/>
      <c r="O84" s="76"/>
      <c r="P84" s="76"/>
    </row>
    <row r="85" spans="2:16" x14ac:dyDescent="0.25">
      <c r="B85" s="139"/>
      <c r="C85" s="140"/>
      <c r="D85" s="140"/>
      <c r="E85" s="99"/>
      <c r="F85" s="99"/>
      <c r="G85" s="99"/>
      <c r="H85" s="99"/>
      <c r="I85" s="100"/>
      <c r="J85" s="100"/>
      <c r="K85" s="12"/>
      <c r="L85" s="4"/>
      <c r="M85" s="76"/>
      <c r="N85" s="76"/>
      <c r="O85" s="76"/>
      <c r="P85" s="76"/>
    </row>
    <row r="86" spans="2:16" x14ac:dyDescent="0.25">
      <c r="F86" s="74"/>
    </row>
    <row r="87" spans="2:16" x14ac:dyDescent="0.25">
      <c r="F87" s="74"/>
    </row>
    <row r="88" spans="2:16" x14ac:dyDescent="0.25">
      <c r="F88" s="74"/>
    </row>
    <row r="89" spans="2:16" x14ac:dyDescent="0.25">
      <c r="F89" s="74"/>
    </row>
    <row r="90" spans="2:16" x14ac:dyDescent="0.25">
      <c r="F90" s="74"/>
    </row>
    <row r="91" spans="2:16" x14ac:dyDescent="0.25">
      <c r="F91" s="74"/>
    </row>
    <row r="92" spans="2:16" x14ac:dyDescent="0.25">
      <c r="F92" s="74"/>
    </row>
    <row r="93" spans="2:16" x14ac:dyDescent="0.25">
      <c r="F93" s="74"/>
    </row>
    <row r="94" spans="2:16" x14ac:dyDescent="0.25">
      <c r="F94" s="74"/>
    </row>
    <row r="95" spans="2:16" x14ac:dyDescent="0.25">
      <c r="F95" s="74"/>
    </row>
    <row r="96" spans="2:16" x14ac:dyDescent="0.25">
      <c r="F96" s="74"/>
    </row>
  </sheetData>
  <mergeCells count="28">
    <mergeCell ref="N63:O63"/>
    <mergeCell ref="P63:Q63"/>
    <mergeCell ref="D63:E63"/>
    <mergeCell ref="F63:G63"/>
    <mergeCell ref="H63:I63"/>
    <mergeCell ref="J63:K63"/>
    <mergeCell ref="L63:M63"/>
    <mergeCell ref="J27:K27"/>
    <mergeCell ref="L27:M27"/>
    <mergeCell ref="N27:O27"/>
    <mergeCell ref="P27:Q27"/>
    <mergeCell ref="D45:E45"/>
    <mergeCell ref="F45:G45"/>
    <mergeCell ref="H45:I45"/>
    <mergeCell ref="J45:K45"/>
    <mergeCell ref="L45:M45"/>
    <mergeCell ref="N45:O45"/>
    <mergeCell ref="P45:Q45"/>
    <mergeCell ref="D27:E27"/>
    <mergeCell ref="F27:G27"/>
    <mergeCell ref="H27:I27"/>
    <mergeCell ref="N9:O9"/>
    <mergeCell ref="P9:Q9"/>
    <mergeCell ref="D9:E9"/>
    <mergeCell ref="F9:G9"/>
    <mergeCell ref="H9:I9"/>
    <mergeCell ref="J9:K9"/>
    <mergeCell ref="L9:M9"/>
  </mergeCells>
  <conditionalFormatting sqref="C22">
    <cfRule type="cellIs" dxfId="45" priority="314" operator="greaterThan">
      <formula>0</formula>
    </cfRule>
  </conditionalFormatting>
  <conditionalFormatting sqref="C40:C42">
    <cfRule type="cellIs" dxfId="44" priority="3" operator="greaterThan">
      <formula>0</formula>
    </cfRule>
  </conditionalFormatting>
  <conditionalFormatting sqref="C58:C61">
    <cfRule type="cellIs" dxfId="43" priority="2" operator="greaterThan">
      <formula>0</formula>
    </cfRule>
  </conditionalFormatting>
  <conditionalFormatting sqref="C76">
    <cfRule type="cellIs" dxfId="42" priority="1" operator="greaterThan">
      <formula>0</formula>
    </cfRule>
  </conditionalFormatting>
  <conditionalFormatting sqref="C77:D83">
    <cfRule type="cellIs" dxfId="41" priority="130" operator="greaterThan">
      <formula>0</formula>
    </cfRule>
  </conditionalFormatting>
  <conditionalFormatting sqref="C43:H43 J43:L43">
    <cfRule type="cellIs" dxfId="40" priority="268" operator="greaterThan">
      <formula>0</formula>
    </cfRule>
  </conditionalFormatting>
  <conditionalFormatting sqref="E44:G44 L44">
    <cfRule type="cellIs" dxfId="39" priority="341" operator="lessThan">
      <formula>0</formula>
    </cfRule>
  </conditionalFormatting>
  <conditionalFormatting sqref="E77:H78">
    <cfRule type="cellIs" dxfId="38" priority="24" operator="lessThan">
      <formula>#REF!</formula>
    </cfRule>
  </conditionalFormatting>
  <conditionalFormatting sqref="E77:H85">
    <cfRule type="cellIs" dxfId="37" priority="38" operator="greaterThan">
      <formula>0</formula>
    </cfRule>
  </conditionalFormatting>
  <conditionalFormatting sqref="E79:H79">
    <cfRule type="cellIs" dxfId="36" priority="23" operator="lessThan">
      <formula>$C$22</formula>
    </cfRule>
  </conditionalFormatting>
  <conditionalFormatting sqref="E80:H85">
    <cfRule type="cellIs" dxfId="35" priority="17" operator="lessThan">
      <formula>#REF!</formula>
    </cfRule>
  </conditionalFormatting>
  <conditionalFormatting sqref="E43:P43">
    <cfRule type="cellIs" dxfId="34" priority="255" operator="lessThan">
      <formula>#REF!</formula>
    </cfRule>
  </conditionalFormatting>
  <conditionalFormatting sqref="I79:K79">
    <cfRule type="cellIs" dxfId="33" priority="114" operator="lessThan">
      <formula>$H$22</formula>
    </cfRule>
  </conditionalFormatting>
  <conditionalFormatting sqref="I77:P78">
    <cfRule type="cellIs" dxfId="32" priority="115" operator="lessThan">
      <formula>#REF!</formula>
    </cfRule>
  </conditionalFormatting>
  <conditionalFormatting sqref="I79:P79">
    <cfRule type="cellIs" dxfId="31" priority="299" operator="lessThan">
      <formula>$C$22</formula>
    </cfRule>
  </conditionalFormatting>
  <conditionalFormatting sqref="I80:P85">
    <cfRule type="cellIs" dxfId="30" priority="108" operator="lessThan">
      <formula>#REF!</formula>
    </cfRule>
  </conditionalFormatting>
  <conditionalFormatting sqref="J43:L43">
    <cfRule type="cellIs" dxfId="29" priority="277" operator="lessThan">
      <formula>#REF!</formula>
    </cfRule>
  </conditionalFormatting>
  <conditionalFormatting sqref="J77:L77 I78:K85">
    <cfRule type="cellIs" dxfId="28" priority="107" operator="greaterThan">
      <formula>0</formula>
    </cfRule>
  </conditionalFormatting>
  <conditionalFormatting sqref="K62">
    <cfRule type="cellIs" dxfId="27" priority="338" operator="lessThan">
      <formula>$J$11</formula>
    </cfRule>
  </conditionalFormatting>
  <conditionalFormatting sqref="K78:K90">
    <cfRule type="cellIs" dxfId="26" priority="129" operator="lessThan">
      <formula>$J$11</formula>
    </cfRule>
  </conditionalFormatting>
  <conditionalFormatting sqref="L43 L77 K44">
    <cfRule type="cellIs" dxfId="25" priority="345" operator="lessThan">
      <formula>$J$11</formula>
    </cfRule>
  </conditionalFormatting>
  <conditionalFormatting sqref="L62">
    <cfRule type="cellIs" dxfId="24" priority="337" operator="lessThan">
      <formula>0</formula>
    </cfRule>
  </conditionalFormatting>
  <conditionalFormatting sqref="M43">
    <cfRule type="cellIs" dxfId="23" priority="289" operator="lessThan">
      <formula>0</formula>
    </cfRule>
  </conditionalFormatting>
  <conditionalFormatting sqref="M77 L78:L90">
    <cfRule type="cellIs" dxfId="22" priority="128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5"/>
  <dimension ref="A1:EX43"/>
  <sheetViews>
    <sheetView showGridLines="0" workbookViewId="0">
      <pane xSplit="1" ySplit="6" topLeftCell="EM18" activePane="bottomRight" state="frozen"/>
      <selection pane="topRight" activeCell="B1" sqref="B1"/>
      <selection pane="bottomLeft" activeCell="A7" sqref="A7"/>
      <selection pane="bottomRight" activeCell="EM18" sqref="EM18"/>
    </sheetView>
  </sheetViews>
  <sheetFormatPr defaultRowHeight="15" customHeight="1" x14ac:dyDescent="0.25"/>
  <cols>
    <col min="1" max="1" width="28.28515625" bestFit="1" customWidth="1"/>
    <col min="2" max="2" width="18.7109375" style="30" bestFit="1" customWidth="1"/>
    <col min="3" max="3" width="17.28515625" style="30" bestFit="1" customWidth="1"/>
    <col min="4" max="4" width="22.42578125" style="30" bestFit="1" customWidth="1"/>
    <col min="5" max="5" width="19.85546875" style="30" bestFit="1" customWidth="1"/>
    <col min="6" max="6" width="18.28515625" style="30" customWidth="1"/>
    <col min="7" max="7" width="23.42578125" style="30" bestFit="1" customWidth="1"/>
    <col min="8" max="8" width="19.85546875" style="30" bestFit="1" customWidth="1"/>
    <col min="9" max="9" width="18.28515625" style="30" bestFit="1" customWidth="1"/>
    <col min="10" max="10" width="23.42578125" style="30" bestFit="1" customWidth="1"/>
    <col min="11" max="11" width="19.85546875" style="30" bestFit="1" customWidth="1"/>
    <col min="12" max="12" width="18.28515625" style="30" bestFit="1" customWidth="1"/>
    <col min="13" max="13" width="24.5703125" style="30" bestFit="1" customWidth="1"/>
    <col min="14" max="14" width="20.85546875" style="30" bestFit="1" customWidth="1"/>
    <col min="15" max="15" width="19.28515625" style="30" bestFit="1" customWidth="1"/>
    <col min="16" max="16" width="24.5703125" style="30" bestFit="1" customWidth="1"/>
    <col min="17" max="17" width="20.85546875" style="30" bestFit="1" customWidth="1"/>
    <col min="18" max="18" width="19.28515625" style="30" bestFit="1" customWidth="1"/>
    <col min="19" max="19" width="24.5703125" style="30" bestFit="1" customWidth="1"/>
    <col min="20" max="20" width="20.85546875" style="30" bestFit="1" customWidth="1"/>
    <col min="21" max="21" width="19.28515625" style="30" bestFit="1" customWidth="1"/>
    <col min="22" max="22" width="24.5703125" style="30" bestFit="1" customWidth="1"/>
    <col min="23" max="23" width="20.85546875" style="30" bestFit="1" customWidth="1"/>
    <col min="24" max="24" width="19.28515625" style="30" bestFit="1" customWidth="1"/>
    <col min="25" max="25" width="24.5703125" style="30" bestFit="1" customWidth="1"/>
    <col min="26" max="26" width="20.85546875" style="30" bestFit="1" customWidth="1"/>
    <col min="27" max="27" width="19.28515625" style="30" bestFit="1" customWidth="1"/>
    <col min="28" max="28" width="24.5703125" style="30" bestFit="1" customWidth="1"/>
    <col min="29" max="29" width="20.85546875" style="30" bestFit="1" customWidth="1"/>
    <col min="30" max="30" width="19.28515625" style="30" bestFit="1" customWidth="1"/>
    <col min="31" max="31" width="24.5703125" style="30" bestFit="1" customWidth="1"/>
    <col min="32" max="32" width="20.85546875" style="30" bestFit="1" customWidth="1"/>
    <col min="33" max="33" width="19.28515625" style="30" bestFit="1" customWidth="1"/>
    <col min="34" max="34" width="24.5703125" style="30" bestFit="1" customWidth="1"/>
    <col min="35" max="35" width="20.85546875" style="30" bestFit="1" customWidth="1"/>
    <col min="36" max="36" width="19.28515625" style="30" bestFit="1" customWidth="1"/>
    <col min="37" max="37" width="24.5703125" style="30" bestFit="1" customWidth="1"/>
    <col min="38" max="38" width="20.85546875" style="30" bestFit="1" customWidth="1"/>
    <col min="39" max="39" width="19.28515625" style="30" bestFit="1" customWidth="1"/>
    <col min="40" max="40" width="24.5703125" style="30" bestFit="1" customWidth="1"/>
    <col min="41" max="41" width="20.85546875" style="30" bestFit="1" customWidth="1"/>
    <col min="42" max="42" width="19.28515625" style="30" bestFit="1" customWidth="1"/>
    <col min="43" max="43" width="24.5703125" style="30" bestFit="1" customWidth="1"/>
    <col min="44" max="44" width="20.85546875" style="30" bestFit="1" customWidth="1"/>
    <col min="45" max="45" width="19.28515625" style="30" bestFit="1" customWidth="1"/>
    <col min="46" max="46" width="24.5703125" style="30" bestFit="1" customWidth="1"/>
    <col min="47" max="47" width="20.85546875" style="30" bestFit="1" customWidth="1"/>
    <col min="48" max="48" width="19.28515625" style="30" bestFit="1" customWidth="1"/>
    <col min="49" max="49" width="24.5703125" style="30" bestFit="1" customWidth="1"/>
    <col min="50" max="50" width="19.85546875" bestFit="1" customWidth="1"/>
    <col min="51" max="51" width="18.28515625" bestFit="1" customWidth="1"/>
    <col min="52" max="52" width="23.42578125" bestFit="1" customWidth="1"/>
    <col min="53" max="53" width="20.85546875" bestFit="1" customWidth="1"/>
    <col min="54" max="54" width="19.28515625" bestFit="1" customWidth="1"/>
    <col min="55" max="55" width="24.5703125" bestFit="1" customWidth="1"/>
    <col min="56" max="56" width="21.85546875" bestFit="1" customWidth="1"/>
    <col min="57" max="57" width="20.42578125" bestFit="1" customWidth="1"/>
    <col min="58" max="58" width="25.5703125" bestFit="1" customWidth="1"/>
    <col min="59" max="59" width="19.85546875" bestFit="1" customWidth="1"/>
    <col min="60" max="60" width="18.28515625" bestFit="1" customWidth="1"/>
    <col min="61" max="61" width="23.85546875" bestFit="1" customWidth="1"/>
    <col min="62" max="62" width="21.85546875" bestFit="1" customWidth="1"/>
    <col min="63" max="63" width="20.42578125" bestFit="1" customWidth="1"/>
    <col min="64" max="64" width="26.5703125" bestFit="1" customWidth="1"/>
    <col min="65" max="65" width="22.85546875" bestFit="1" customWidth="1"/>
    <col min="66" max="66" width="21.42578125" bestFit="1" customWidth="1"/>
    <col min="67" max="67" width="26.5703125" bestFit="1" customWidth="1"/>
    <col min="68" max="68" width="22.85546875" bestFit="1" customWidth="1"/>
    <col min="69" max="69" width="21.42578125" bestFit="1" customWidth="1"/>
    <col min="70" max="70" width="26.5703125" bestFit="1" customWidth="1"/>
    <col min="71" max="71" width="22.85546875" bestFit="1" customWidth="1"/>
    <col min="72" max="72" width="21.42578125" bestFit="1" customWidth="1"/>
    <col min="73" max="73" width="26.5703125" bestFit="1" customWidth="1"/>
    <col min="74" max="74" width="22.85546875" bestFit="1" customWidth="1"/>
    <col min="75" max="75" width="21.42578125" bestFit="1" customWidth="1"/>
    <col min="76" max="76" width="26.5703125" bestFit="1" customWidth="1"/>
    <col min="77" max="77" width="22.85546875" bestFit="1" customWidth="1"/>
    <col min="78" max="78" width="21.42578125" bestFit="1" customWidth="1"/>
    <col min="79" max="79" width="26.5703125" bestFit="1" customWidth="1"/>
    <col min="80" max="80" width="22.85546875" bestFit="1" customWidth="1"/>
    <col min="81" max="81" width="21.42578125" bestFit="1" customWidth="1"/>
    <col min="82" max="82" width="26.5703125" bestFit="1" customWidth="1"/>
    <col min="83" max="83" width="19.85546875" bestFit="1" customWidth="1"/>
    <col min="84" max="84" width="18.28515625" bestFit="1" customWidth="1"/>
    <col min="85" max="85" width="24.85546875" bestFit="1" customWidth="1"/>
    <col min="86" max="86" width="22.85546875" bestFit="1" customWidth="1"/>
    <col min="87" max="87" width="21.42578125" bestFit="1" customWidth="1"/>
    <col min="88" max="88" width="26.5703125" bestFit="1" customWidth="1"/>
    <col min="89" max="89" width="22.85546875" bestFit="1" customWidth="1"/>
    <col min="90" max="90" width="21.42578125" bestFit="1" customWidth="1"/>
    <col min="91" max="91" width="26.5703125" bestFit="1" customWidth="1"/>
    <col min="92" max="92" width="22.85546875" bestFit="1" customWidth="1"/>
    <col min="93" max="93" width="21.42578125" bestFit="1" customWidth="1"/>
    <col min="94" max="94" width="26.5703125" bestFit="1" customWidth="1"/>
    <col min="95" max="95" width="22.85546875" bestFit="1" customWidth="1"/>
    <col min="96" max="96" width="21.42578125" bestFit="1" customWidth="1"/>
    <col min="97" max="97" width="26.5703125" bestFit="1" customWidth="1"/>
    <col min="98" max="98" width="22.85546875" bestFit="1" customWidth="1"/>
    <col min="99" max="99" width="21.42578125" bestFit="1" customWidth="1"/>
    <col min="100" max="100" width="26.5703125" bestFit="1" customWidth="1"/>
    <col min="101" max="101" width="22.85546875" bestFit="1" customWidth="1"/>
    <col min="102" max="102" width="21.42578125" bestFit="1" customWidth="1"/>
    <col min="103" max="103" width="26.5703125" bestFit="1" customWidth="1"/>
    <col min="104" max="104" width="19.85546875" style="9" bestFit="1" customWidth="1"/>
    <col min="105" max="105" width="18.28515625" style="9" bestFit="1" customWidth="1"/>
    <col min="106" max="106" width="23.42578125" style="9" bestFit="1" customWidth="1"/>
    <col min="107" max="107" width="20.85546875" style="9" bestFit="1" customWidth="1"/>
    <col min="108" max="108" width="20.42578125" style="9" bestFit="1" customWidth="1"/>
    <col min="109" max="109" width="25.5703125" style="9" bestFit="1" customWidth="1"/>
    <col min="110" max="110" width="21.85546875" style="9" bestFit="1" customWidth="1"/>
    <col min="111" max="111" width="20.42578125" style="9" bestFit="1" customWidth="1"/>
    <col min="112" max="112" width="25.5703125" style="9" bestFit="1" customWidth="1"/>
    <col min="113" max="113" width="19.85546875" style="9" bestFit="1" customWidth="1"/>
    <col min="114" max="114" width="18.28515625" style="9" bestFit="1" customWidth="1"/>
    <col min="115" max="115" width="25.5703125" style="9" customWidth="1"/>
    <col min="116" max="116" width="21.85546875" style="9" bestFit="1" customWidth="1"/>
    <col min="117" max="117" width="20.42578125" style="9" bestFit="1" customWidth="1"/>
    <col min="118" max="118" width="26.5703125" style="9" bestFit="1" customWidth="1"/>
    <col min="119" max="119" width="22.85546875" style="9" bestFit="1" customWidth="1"/>
    <col min="120" max="120" width="21.42578125" style="9" bestFit="1" customWidth="1"/>
    <col min="121" max="121" width="26.5703125" style="9" bestFit="1" customWidth="1"/>
    <col min="122" max="122" width="22.85546875" style="9" bestFit="1" customWidth="1"/>
    <col min="123" max="123" width="21.42578125" style="9" bestFit="1" customWidth="1"/>
    <col min="124" max="124" width="26.5703125" style="9" bestFit="1" customWidth="1"/>
    <col min="125" max="125" width="22.85546875" style="9" bestFit="1" customWidth="1"/>
    <col min="126" max="126" width="21.42578125" style="9" bestFit="1" customWidth="1"/>
    <col min="127" max="127" width="26.5703125" style="9" bestFit="1" customWidth="1"/>
    <col min="128" max="128" width="22.85546875" style="9" bestFit="1" customWidth="1"/>
    <col min="129" max="129" width="21.42578125" style="9" bestFit="1" customWidth="1"/>
    <col min="130" max="130" width="26.5703125" style="9" bestFit="1" customWidth="1"/>
    <col min="131" max="131" width="22.85546875" style="9" bestFit="1" customWidth="1"/>
    <col min="132" max="132" width="21.42578125" style="9" bestFit="1" customWidth="1"/>
    <col min="133" max="133" width="26.5703125" style="9" bestFit="1" customWidth="1"/>
    <col min="134" max="134" width="22.85546875" style="9" bestFit="1" customWidth="1"/>
    <col min="135" max="135" width="21.42578125" style="9" bestFit="1" customWidth="1"/>
    <col min="136" max="136" width="26.5703125" style="9" bestFit="1" customWidth="1"/>
    <col min="137" max="137" width="22.85546875" style="9" bestFit="1" customWidth="1"/>
    <col min="138" max="138" width="21.42578125" style="9" bestFit="1" customWidth="1"/>
    <col min="139" max="139" width="26.5703125" style="9" bestFit="1" customWidth="1"/>
    <col min="140" max="140" width="22.85546875" style="9" bestFit="1" customWidth="1"/>
    <col min="141" max="141" width="21.42578125" style="9" bestFit="1" customWidth="1"/>
    <col min="142" max="142" width="26.5703125" style="9" bestFit="1" customWidth="1"/>
    <col min="143" max="143" width="22.85546875" style="9" bestFit="1" customWidth="1"/>
    <col min="144" max="144" width="21.42578125" style="9" bestFit="1" customWidth="1"/>
    <col min="145" max="145" width="26.5703125" style="9" bestFit="1" customWidth="1"/>
    <col min="146" max="146" width="22.85546875" style="9" bestFit="1" customWidth="1"/>
    <col min="147" max="147" width="21.42578125" style="9" bestFit="1" customWidth="1"/>
    <col min="148" max="148" width="26.5703125" style="9" bestFit="1" customWidth="1"/>
    <col min="149" max="149" width="22.85546875" style="9" bestFit="1" customWidth="1"/>
    <col min="150" max="150" width="21.42578125" style="9" bestFit="1" customWidth="1"/>
    <col min="151" max="151" width="26.5703125" style="9" bestFit="1" customWidth="1"/>
    <col min="152" max="152" width="22.85546875" style="9" bestFit="1" customWidth="1"/>
    <col min="153" max="153" width="21.42578125" style="9" bestFit="1" customWidth="1"/>
    <col min="154" max="154" width="26.5703125" style="9" bestFit="1" customWidth="1"/>
  </cols>
  <sheetData>
    <row r="1" spans="1:154" ht="15" customHeight="1" x14ac:dyDescent="0.25">
      <c r="B1" s="283" t="s">
        <v>95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0" t="s">
        <v>94</v>
      </c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280"/>
      <c r="BO1" s="280"/>
      <c r="BP1" s="280"/>
      <c r="BQ1" s="280"/>
      <c r="BR1" s="280"/>
      <c r="BS1" s="280"/>
      <c r="BT1" s="280"/>
      <c r="BU1" s="280"/>
      <c r="BV1" s="280"/>
      <c r="BW1" s="280"/>
      <c r="BX1" s="280"/>
      <c r="BY1" s="280"/>
      <c r="BZ1" s="280"/>
      <c r="CA1" s="280"/>
      <c r="CB1" s="280"/>
      <c r="CC1" s="280"/>
      <c r="CD1" s="280"/>
      <c r="CE1" s="280"/>
      <c r="CF1" s="280"/>
      <c r="CG1" s="280"/>
      <c r="CH1" s="280"/>
      <c r="CI1" s="280"/>
      <c r="CJ1" s="280"/>
      <c r="CK1" s="280"/>
      <c r="CL1" s="280"/>
      <c r="CM1" s="280"/>
      <c r="CN1" s="280"/>
      <c r="CO1" s="280"/>
      <c r="CP1" s="280"/>
      <c r="CQ1" s="280"/>
      <c r="CR1" s="280"/>
      <c r="CS1" s="280"/>
      <c r="CT1" s="280"/>
      <c r="CU1" s="280"/>
      <c r="CV1" s="280"/>
      <c r="CW1" s="280"/>
      <c r="CX1" s="280"/>
      <c r="CY1" s="280"/>
      <c r="CZ1" s="267" t="s">
        <v>145</v>
      </c>
      <c r="DA1" s="267"/>
      <c r="DB1" s="267"/>
      <c r="DC1" s="267"/>
      <c r="DD1" s="267"/>
      <c r="DE1" s="267"/>
      <c r="DF1" s="267"/>
      <c r="DG1" s="267"/>
      <c r="DH1" s="267"/>
      <c r="DI1" s="267"/>
      <c r="DJ1" s="267"/>
      <c r="DK1" s="267"/>
      <c r="DL1" s="267"/>
      <c r="DM1" s="267"/>
      <c r="DN1" s="267"/>
      <c r="DO1" s="267"/>
      <c r="DP1" s="267"/>
      <c r="DQ1" s="267"/>
      <c r="DR1" s="267"/>
      <c r="DS1" s="267"/>
      <c r="DT1" s="267"/>
      <c r="DU1" s="267"/>
      <c r="DV1" s="267"/>
      <c r="DW1" s="267"/>
      <c r="DX1" s="267"/>
      <c r="DY1" s="267"/>
      <c r="DZ1" s="267"/>
      <c r="EA1" s="267"/>
      <c r="EB1" s="267"/>
      <c r="EC1" s="267"/>
      <c r="ED1" s="267"/>
      <c r="EE1" s="267"/>
      <c r="EF1" s="267"/>
      <c r="EG1" s="267"/>
      <c r="EH1" s="267"/>
      <c r="EI1" s="267"/>
      <c r="EJ1" s="267"/>
      <c r="EK1" s="267"/>
      <c r="EL1" s="267"/>
      <c r="EM1" s="267"/>
      <c r="EN1" s="267"/>
      <c r="EO1" s="267"/>
      <c r="EP1" s="267"/>
      <c r="EQ1" s="267"/>
      <c r="ER1" s="267"/>
      <c r="ES1" s="267"/>
      <c r="ET1" s="267"/>
      <c r="EU1" s="267"/>
      <c r="EV1" s="267"/>
      <c r="EW1" s="267"/>
      <c r="EX1" s="267"/>
    </row>
    <row r="2" spans="1:154" ht="15" customHeight="1" thickBot="1" x14ac:dyDescent="0.3"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0"/>
      <c r="BL2" s="280"/>
      <c r="BM2" s="280"/>
      <c r="BN2" s="280"/>
      <c r="BO2" s="280"/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280"/>
      <c r="CC2" s="280"/>
      <c r="CD2" s="280"/>
      <c r="CE2" s="280"/>
      <c r="CF2" s="280"/>
      <c r="CG2" s="280"/>
      <c r="CH2" s="280"/>
      <c r="CI2" s="280"/>
      <c r="CJ2" s="280"/>
      <c r="CK2" s="280"/>
      <c r="CL2" s="280"/>
      <c r="CM2" s="280"/>
      <c r="CN2" s="280"/>
      <c r="CO2" s="280"/>
      <c r="CP2" s="280"/>
      <c r="CQ2" s="280"/>
      <c r="CR2" s="280"/>
      <c r="CS2" s="280"/>
      <c r="CT2" s="280"/>
      <c r="CU2" s="280"/>
      <c r="CV2" s="280"/>
      <c r="CW2" s="280"/>
      <c r="CX2" s="280"/>
      <c r="CY2" s="280"/>
      <c r="CZ2" s="267"/>
      <c r="DA2" s="267"/>
      <c r="DB2" s="267"/>
      <c r="DC2" s="267"/>
      <c r="DD2" s="267"/>
      <c r="DE2" s="267"/>
      <c r="DF2" s="267"/>
      <c r="DG2" s="267"/>
      <c r="DH2" s="267"/>
      <c r="DI2" s="267"/>
      <c r="DJ2" s="267"/>
      <c r="DK2" s="267"/>
      <c r="DL2" s="267"/>
      <c r="DM2" s="267"/>
      <c r="DN2" s="267"/>
      <c r="DO2" s="267"/>
      <c r="DP2" s="267"/>
      <c r="DQ2" s="267"/>
      <c r="DR2" s="267"/>
      <c r="DS2" s="267"/>
      <c r="DT2" s="267"/>
      <c r="DU2" s="267"/>
      <c r="DV2" s="267"/>
      <c r="DW2" s="267"/>
      <c r="DX2" s="267"/>
      <c r="DY2" s="267"/>
      <c r="DZ2" s="267"/>
      <c r="EA2" s="267"/>
      <c r="EB2" s="267"/>
      <c r="EC2" s="267"/>
      <c r="ED2" s="267"/>
      <c r="EE2" s="267"/>
      <c r="EF2" s="267"/>
      <c r="EG2" s="267"/>
      <c r="EH2" s="267"/>
      <c r="EI2" s="267"/>
      <c r="EJ2" s="267"/>
      <c r="EK2" s="267"/>
      <c r="EL2" s="267"/>
      <c r="EM2" s="267"/>
      <c r="EN2" s="267"/>
      <c r="EO2" s="267"/>
      <c r="EP2" s="267"/>
      <c r="EQ2" s="267"/>
      <c r="ER2" s="267"/>
      <c r="ES2" s="267"/>
      <c r="ET2" s="267"/>
      <c r="EU2" s="267"/>
      <c r="EV2" s="267"/>
      <c r="EW2" s="267"/>
      <c r="EX2" s="267"/>
    </row>
    <row r="3" spans="1:154" ht="15" customHeight="1" x14ac:dyDescent="0.25">
      <c r="B3" s="285" t="s">
        <v>4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94"/>
      <c r="N3" s="300" t="s">
        <v>8</v>
      </c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301"/>
      <c r="Z3" s="304" t="s">
        <v>14</v>
      </c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305"/>
      <c r="AL3" s="309" t="s">
        <v>2</v>
      </c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1"/>
      <c r="AX3" s="285" t="s">
        <v>144</v>
      </c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9" t="s">
        <v>8</v>
      </c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92" t="s">
        <v>203</v>
      </c>
      <c r="BZ3" s="292"/>
      <c r="CA3" s="292"/>
      <c r="CB3" s="292"/>
      <c r="CC3" s="292"/>
      <c r="CD3" s="292"/>
      <c r="CE3" s="292"/>
      <c r="CF3" s="292"/>
      <c r="CG3" s="292"/>
      <c r="CH3" s="292"/>
      <c r="CI3" s="292"/>
      <c r="CJ3" s="292"/>
      <c r="CK3" s="292"/>
      <c r="CL3" s="292"/>
      <c r="CM3" s="292"/>
      <c r="CN3" s="291" t="s">
        <v>2</v>
      </c>
      <c r="CO3" s="291"/>
      <c r="CP3" s="291"/>
      <c r="CQ3" s="291"/>
      <c r="CR3" s="291"/>
      <c r="CS3" s="291"/>
      <c r="CT3" s="291"/>
      <c r="CU3" s="291"/>
      <c r="CV3" s="291"/>
      <c r="CW3" s="291"/>
      <c r="CX3" s="291"/>
      <c r="CY3" s="291"/>
      <c r="CZ3" s="268" t="s">
        <v>144</v>
      </c>
      <c r="DA3" s="269"/>
      <c r="DB3" s="269"/>
      <c r="DC3" s="269"/>
      <c r="DD3" s="269"/>
      <c r="DE3" s="269"/>
      <c r="DF3" s="269"/>
      <c r="DG3" s="269"/>
      <c r="DH3" s="269"/>
      <c r="DI3" s="269"/>
      <c r="DJ3" s="269"/>
      <c r="DK3" s="269"/>
      <c r="DL3" s="269"/>
      <c r="DM3" s="269"/>
      <c r="DN3" s="269"/>
      <c r="DO3" s="272" t="s">
        <v>8</v>
      </c>
      <c r="DP3" s="272"/>
      <c r="DQ3" s="272"/>
      <c r="DR3" s="272"/>
      <c r="DS3" s="272"/>
      <c r="DT3" s="272"/>
      <c r="DU3" s="272"/>
      <c r="DV3" s="272"/>
      <c r="DW3" s="272"/>
      <c r="DX3" s="272"/>
      <c r="DY3" s="272"/>
      <c r="DZ3" s="272"/>
      <c r="EA3" s="274" t="s">
        <v>221</v>
      </c>
      <c r="EB3" s="274"/>
      <c r="EC3" s="274"/>
      <c r="ED3" s="274"/>
      <c r="EE3" s="274"/>
      <c r="EF3" s="274"/>
      <c r="EG3" s="274"/>
      <c r="EH3" s="274"/>
      <c r="EI3" s="274"/>
      <c r="EJ3" s="274"/>
      <c r="EK3" s="274"/>
      <c r="EL3" s="274"/>
      <c r="EM3" s="276" t="s">
        <v>2</v>
      </c>
      <c r="EN3" s="276"/>
      <c r="EO3" s="276"/>
      <c r="EP3" s="276"/>
      <c r="EQ3" s="276"/>
      <c r="ER3" s="276"/>
      <c r="ES3" s="276"/>
      <c r="ET3" s="276"/>
      <c r="EU3" s="276"/>
      <c r="EV3" s="276"/>
      <c r="EW3" s="276"/>
      <c r="EX3" s="276"/>
    </row>
    <row r="4" spans="1:154" ht="15" customHeight="1" thickBot="1" x14ac:dyDescent="0.3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7"/>
      <c r="N4" s="302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303"/>
      <c r="Z4" s="306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8"/>
      <c r="AL4" s="312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4"/>
      <c r="AX4" s="287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88"/>
      <c r="BL4" s="288"/>
      <c r="BM4" s="290"/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3"/>
      <c r="BZ4" s="293"/>
      <c r="CA4" s="293"/>
      <c r="CB4" s="293"/>
      <c r="CC4" s="293"/>
      <c r="CD4" s="293"/>
      <c r="CE4" s="293"/>
      <c r="CF4" s="293"/>
      <c r="CG4" s="293"/>
      <c r="CH4" s="293"/>
      <c r="CI4" s="293"/>
      <c r="CJ4" s="293"/>
      <c r="CK4" s="293"/>
      <c r="CL4" s="293"/>
      <c r="CM4" s="293"/>
      <c r="CN4" s="291"/>
      <c r="CO4" s="291"/>
      <c r="CP4" s="291"/>
      <c r="CQ4" s="291"/>
      <c r="CR4" s="291"/>
      <c r="CS4" s="291"/>
      <c r="CT4" s="291"/>
      <c r="CU4" s="291"/>
      <c r="CV4" s="291"/>
      <c r="CW4" s="291"/>
      <c r="CX4" s="291"/>
      <c r="CY4" s="291"/>
      <c r="CZ4" s="270"/>
      <c r="DA4" s="271"/>
      <c r="DB4" s="271"/>
      <c r="DC4" s="271"/>
      <c r="DD4" s="271"/>
      <c r="DE4" s="271"/>
      <c r="DF4" s="271"/>
      <c r="DG4" s="271"/>
      <c r="DH4" s="271"/>
      <c r="DI4" s="271"/>
      <c r="DJ4" s="271"/>
      <c r="DK4" s="271"/>
      <c r="DL4" s="271"/>
      <c r="DM4" s="271"/>
      <c r="DN4" s="271"/>
      <c r="DO4" s="273"/>
      <c r="DP4" s="273"/>
      <c r="DQ4" s="273"/>
      <c r="DR4" s="273"/>
      <c r="DS4" s="273"/>
      <c r="DT4" s="273"/>
      <c r="DU4" s="273"/>
      <c r="DV4" s="273"/>
      <c r="DW4" s="273"/>
      <c r="DX4" s="273"/>
      <c r="DY4" s="273"/>
      <c r="DZ4" s="273"/>
      <c r="EA4" s="275"/>
      <c r="EB4" s="275"/>
      <c r="EC4" s="275"/>
      <c r="ED4" s="275"/>
      <c r="EE4" s="275"/>
      <c r="EF4" s="275"/>
      <c r="EG4" s="275"/>
      <c r="EH4" s="275"/>
      <c r="EI4" s="275"/>
      <c r="EJ4" s="275"/>
      <c r="EK4" s="275"/>
      <c r="EL4" s="275"/>
      <c r="EM4" s="276"/>
      <c r="EN4" s="276"/>
      <c r="EO4" s="276"/>
      <c r="EP4" s="276"/>
      <c r="EQ4" s="276"/>
      <c r="ER4" s="276"/>
      <c r="ES4" s="276"/>
      <c r="ET4" s="276"/>
      <c r="EU4" s="276"/>
      <c r="EV4" s="276"/>
      <c r="EW4" s="276"/>
      <c r="EX4" s="276"/>
    </row>
    <row r="5" spans="1:154" ht="15" customHeight="1" thickBot="1" x14ac:dyDescent="0.3">
      <c r="B5" s="298" t="s">
        <v>5</v>
      </c>
      <c r="C5" s="282"/>
      <c r="D5" s="299"/>
      <c r="E5" s="298" t="s">
        <v>32</v>
      </c>
      <c r="F5" s="282"/>
      <c r="G5" s="299"/>
      <c r="H5" s="298" t="s">
        <v>9</v>
      </c>
      <c r="I5" s="282"/>
      <c r="J5" s="299"/>
      <c r="K5" s="298" t="s">
        <v>7</v>
      </c>
      <c r="L5" s="282"/>
      <c r="M5" s="299"/>
      <c r="N5" s="298" t="s">
        <v>10</v>
      </c>
      <c r="O5" s="282" t="s">
        <v>10</v>
      </c>
      <c r="P5" s="299"/>
      <c r="Q5" s="298" t="s">
        <v>11</v>
      </c>
      <c r="R5" s="282"/>
      <c r="S5" s="299"/>
      <c r="T5" s="298" t="s">
        <v>12</v>
      </c>
      <c r="U5" s="282"/>
      <c r="V5" s="299"/>
      <c r="W5" s="298" t="s">
        <v>13</v>
      </c>
      <c r="X5" s="282"/>
      <c r="Y5" s="299"/>
      <c r="Z5" s="298" t="s">
        <v>15</v>
      </c>
      <c r="AA5" s="282"/>
      <c r="AB5" s="299"/>
      <c r="AC5" s="298" t="s">
        <v>16</v>
      </c>
      <c r="AD5" s="282"/>
      <c r="AE5" s="299"/>
      <c r="AF5" s="298" t="s">
        <v>17</v>
      </c>
      <c r="AG5" s="282"/>
      <c r="AH5" s="299"/>
      <c r="AI5" s="298" t="s">
        <v>18</v>
      </c>
      <c r="AJ5" s="282"/>
      <c r="AK5" s="299"/>
      <c r="AL5" s="298" t="s">
        <v>19</v>
      </c>
      <c r="AM5" s="282"/>
      <c r="AN5" s="299"/>
      <c r="AO5" s="298" t="s">
        <v>20</v>
      </c>
      <c r="AP5" s="282"/>
      <c r="AQ5" s="299"/>
      <c r="AR5" s="298" t="s">
        <v>21</v>
      </c>
      <c r="AS5" s="282"/>
      <c r="AT5" s="299"/>
      <c r="AU5" s="298" t="s">
        <v>3</v>
      </c>
      <c r="AV5" s="282"/>
      <c r="AW5" s="282"/>
      <c r="AX5" s="277" t="s">
        <v>5</v>
      </c>
      <c r="AY5" s="278"/>
      <c r="AZ5" s="279"/>
      <c r="BA5" s="277" t="s">
        <v>32</v>
      </c>
      <c r="BB5" s="278"/>
      <c r="BC5" s="279"/>
      <c r="BD5" s="277" t="s">
        <v>9</v>
      </c>
      <c r="BE5" s="278"/>
      <c r="BF5" s="279"/>
      <c r="BG5" s="64"/>
      <c r="BH5" s="64" t="s">
        <v>199</v>
      </c>
      <c r="BI5" s="64"/>
      <c r="BJ5" s="277" t="s">
        <v>7</v>
      </c>
      <c r="BK5" s="278"/>
      <c r="BL5" s="279"/>
      <c r="BM5" s="281" t="s">
        <v>10</v>
      </c>
      <c r="BN5" s="282"/>
      <c r="BO5" s="282"/>
      <c r="BP5" s="281" t="s">
        <v>11</v>
      </c>
      <c r="BQ5" s="282"/>
      <c r="BR5" s="282"/>
      <c r="BS5" s="281" t="s">
        <v>12</v>
      </c>
      <c r="BT5" s="282"/>
      <c r="BU5" s="282"/>
      <c r="BV5" s="281" t="s">
        <v>13</v>
      </c>
      <c r="BW5" s="282"/>
      <c r="BX5" s="282"/>
      <c r="BY5" s="277" t="s">
        <v>15</v>
      </c>
      <c r="BZ5" s="278"/>
      <c r="CA5" s="279"/>
      <c r="CB5" s="277" t="s">
        <v>16</v>
      </c>
      <c r="CC5" s="278"/>
      <c r="CD5" s="279"/>
      <c r="CE5" s="64"/>
      <c r="CF5" s="64" t="s">
        <v>202</v>
      </c>
      <c r="CG5" s="64"/>
      <c r="CH5" s="277" t="s">
        <v>17</v>
      </c>
      <c r="CI5" s="278"/>
      <c r="CJ5" s="279"/>
      <c r="CK5" s="277" t="s">
        <v>18</v>
      </c>
      <c r="CL5" s="278"/>
      <c r="CM5" s="279"/>
      <c r="CN5" s="281" t="s">
        <v>19</v>
      </c>
      <c r="CO5" s="282"/>
      <c r="CP5" s="282"/>
      <c r="CQ5" s="281" t="s">
        <v>20</v>
      </c>
      <c r="CR5" s="282"/>
      <c r="CS5" s="282"/>
      <c r="CT5" s="281" t="s">
        <v>21</v>
      </c>
      <c r="CU5" s="282"/>
      <c r="CV5" s="282"/>
      <c r="CW5" s="277" t="s">
        <v>3</v>
      </c>
      <c r="CX5" s="278"/>
      <c r="CY5" s="279"/>
      <c r="CZ5" s="262" t="s">
        <v>5</v>
      </c>
      <c r="DA5" s="263"/>
      <c r="DB5" s="264"/>
      <c r="DC5" s="262" t="s">
        <v>32</v>
      </c>
      <c r="DD5" s="263"/>
      <c r="DE5" s="264"/>
      <c r="DF5" s="262" t="s">
        <v>9</v>
      </c>
      <c r="DG5" s="263"/>
      <c r="DH5" s="264"/>
      <c r="DI5" s="247" t="s">
        <v>199</v>
      </c>
      <c r="DJ5" s="247"/>
      <c r="DK5" s="247"/>
      <c r="DL5" s="262" t="s">
        <v>7</v>
      </c>
      <c r="DM5" s="263"/>
      <c r="DN5" s="264"/>
      <c r="DO5" s="265" t="s">
        <v>10</v>
      </c>
      <c r="DP5" s="266"/>
      <c r="DQ5" s="266"/>
      <c r="DR5" s="265" t="s">
        <v>11</v>
      </c>
      <c r="DS5" s="266"/>
      <c r="DT5" s="266"/>
      <c r="DU5" s="265" t="s">
        <v>12</v>
      </c>
      <c r="DV5" s="266"/>
      <c r="DW5" s="266"/>
      <c r="DX5" s="265" t="s">
        <v>13</v>
      </c>
      <c r="DY5" s="266"/>
      <c r="DZ5" s="266"/>
      <c r="EA5" s="262" t="s">
        <v>15</v>
      </c>
      <c r="EB5" s="263"/>
      <c r="EC5" s="264"/>
      <c r="ED5" s="262" t="s">
        <v>16</v>
      </c>
      <c r="EE5" s="263"/>
      <c r="EF5" s="264"/>
      <c r="EG5" s="262" t="s">
        <v>17</v>
      </c>
      <c r="EH5" s="263"/>
      <c r="EI5" s="264"/>
      <c r="EJ5" s="262" t="s">
        <v>18</v>
      </c>
      <c r="EK5" s="263"/>
      <c r="EL5" s="264"/>
      <c r="EM5" s="265" t="s">
        <v>19</v>
      </c>
      <c r="EN5" s="266"/>
      <c r="EO5" s="266"/>
      <c r="EP5" s="265" t="s">
        <v>20</v>
      </c>
      <c r="EQ5" s="266"/>
      <c r="ER5" s="266"/>
      <c r="ES5" s="265" t="s">
        <v>21</v>
      </c>
      <c r="ET5" s="266"/>
      <c r="EU5" s="266"/>
      <c r="EV5" s="262" t="s">
        <v>3</v>
      </c>
      <c r="EW5" s="263"/>
      <c r="EX5" s="264"/>
    </row>
    <row r="6" spans="1:154" ht="15" customHeight="1" x14ac:dyDescent="0.25">
      <c r="A6" t="s">
        <v>33</v>
      </c>
      <c r="B6" s="30" t="s">
        <v>23</v>
      </c>
      <c r="C6" s="30" t="s">
        <v>24</v>
      </c>
      <c r="D6" s="30" t="s">
        <v>31</v>
      </c>
      <c r="E6" s="30" t="s">
        <v>46</v>
      </c>
      <c r="F6" s="30" t="s">
        <v>47</v>
      </c>
      <c r="G6" s="30" t="s">
        <v>48</v>
      </c>
      <c r="H6" s="30" t="s">
        <v>49</v>
      </c>
      <c r="I6" s="30" t="s">
        <v>50</v>
      </c>
      <c r="J6" s="30" t="s">
        <v>51</v>
      </c>
      <c r="K6" s="30" t="s">
        <v>52</v>
      </c>
      <c r="L6" s="30" t="s">
        <v>53</v>
      </c>
      <c r="M6" s="30" t="s">
        <v>54</v>
      </c>
      <c r="N6" s="30" t="s">
        <v>55</v>
      </c>
      <c r="O6" s="30" t="s">
        <v>56</v>
      </c>
      <c r="P6" s="30" t="s">
        <v>57</v>
      </c>
      <c r="Q6" s="30" t="s">
        <v>58</v>
      </c>
      <c r="R6" s="30" t="s">
        <v>59</v>
      </c>
      <c r="S6" s="30" t="s">
        <v>60</v>
      </c>
      <c r="T6" s="30" t="s">
        <v>61</v>
      </c>
      <c r="U6" s="30" t="s">
        <v>62</v>
      </c>
      <c r="V6" s="30" t="s">
        <v>63</v>
      </c>
      <c r="W6" s="30" t="s">
        <v>64</v>
      </c>
      <c r="X6" s="30" t="s">
        <v>65</v>
      </c>
      <c r="Y6" s="30" t="s">
        <v>66</v>
      </c>
      <c r="Z6" s="30" t="s">
        <v>67</v>
      </c>
      <c r="AA6" s="30" t="s">
        <v>68</v>
      </c>
      <c r="AB6" s="30" t="s">
        <v>69</v>
      </c>
      <c r="AC6" s="30" t="s">
        <v>70</v>
      </c>
      <c r="AD6" s="30" t="s">
        <v>71</v>
      </c>
      <c r="AE6" s="30" t="s">
        <v>72</v>
      </c>
      <c r="AF6" s="30" t="s">
        <v>73</v>
      </c>
      <c r="AG6" s="30" t="s">
        <v>74</v>
      </c>
      <c r="AH6" s="30" t="s">
        <v>75</v>
      </c>
      <c r="AI6" s="30" t="s">
        <v>76</v>
      </c>
      <c r="AJ6" s="30" t="s">
        <v>77</v>
      </c>
      <c r="AK6" s="30" t="s">
        <v>78</v>
      </c>
      <c r="AL6" s="30" t="s">
        <v>79</v>
      </c>
      <c r="AM6" s="30" t="s">
        <v>80</v>
      </c>
      <c r="AN6" s="30" t="s">
        <v>81</v>
      </c>
      <c r="AO6" s="30" t="s">
        <v>82</v>
      </c>
      <c r="AP6" s="30" t="s">
        <v>83</v>
      </c>
      <c r="AQ6" s="30" t="s">
        <v>84</v>
      </c>
      <c r="AR6" s="30" t="s">
        <v>85</v>
      </c>
      <c r="AS6" s="30" t="s">
        <v>86</v>
      </c>
      <c r="AT6" s="30" t="s">
        <v>87</v>
      </c>
      <c r="AU6" s="30" t="s">
        <v>88</v>
      </c>
      <c r="AV6" s="30" t="s">
        <v>89</v>
      </c>
      <c r="AW6" s="30" t="s">
        <v>90</v>
      </c>
      <c r="AX6" s="30" t="s">
        <v>96</v>
      </c>
      <c r="AY6" s="30" t="s">
        <v>97</v>
      </c>
      <c r="AZ6" s="30" t="s">
        <v>98</v>
      </c>
      <c r="BA6" s="30" t="s">
        <v>99</v>
      </c>
      <c r="BB6" s="30" t="s">
        <v>100</v>
      </c>
      <c r="BC6" s="30" t="s">
        <v>101</v>
      </c>
      <c r="BD6" s="30" t="s">
        <v>102</v>
      </c>
      <c r="BE6" s="30" t="s">
        <v>103</v>
      </c>
      <c r="BF6" s="30" t="s">
        <v>104</v>
      </c>
      <c r="BG6" s="30" t="s">
        <v>200</v>
      </c>
      <c r="BH6" s="30" t="s">
        <v>201</v>
      </c>
      <c r="BI6" s="30" t="s">
        <v>92</v>
      </c>
      <c r="BJ6" s="30" t="s">
        <v>105</v>
      </c>
      <c r="BK6" s="30" t="s">
        <v>106</v>
      </c>
      <c r="BL6" s="30" t="s">
        <v>107</v>
      </c>
      <c r="BM6" s="30" t="s">
        <v>108</v>
      </c>
      <c r="BN6" s="30" t="s">
        <v>109</v>
      </c>
      <c r="BO6" s="30" t="s">
        <v>110</v>
      </c>
      <c r="BP6" s="30" t="s">
        <v>111</v>
      </c>
      <c r="BQ6" s="30" t="s">
        <v>112</v>
      </c>
      <c r="BR6" s="30" t="s">
        <v>113</v>
      </c>
      <c r="BS6" s="30" t="s">
        <v>114</v>
      </c>
      <c r="BT6" s="30" t="s">
        <v>115</v>
      </c>
      <c r="BU6" s="30" t="s">
        <v>116</v>
      </c>
      <c r="BV6" s="30" t="s">
        <v>117</v>
      </c>
      <c r="BW6" s="30" t="s">
        <v>118</v>
      </c>
      <c r="BX6" s="30" t="s">
        <v>119</v>
      </c>
      <c r="BY6" s="30" t="s">
        <v>120</v>
      </c>
      <c r="BZ6" s="30" t="s">
        <v>121</v>
      </c>
      <c r="CA6" s="30" t="s">
        <v>122</v>
      </c>
      <c r="CB6" s="30" t="s">
        <v>123</v>
      </c>
      <c r="CC6" s="30" t="s">
        <v>124</v>
      </c>
      <c r="CD6" s="30" t="s">
        <v>125</v>
      </c>
      <c r="CE6" s="30" t="s">
        <v>204</v>
      </c>
      <c r="CF6" s="30" t="s">
        <v>205</v>
      </c>
      <c r="CG6" s="30" t="s">
        <v>206</v>
      </c>
      <c r="CH6" s="30" t="s">
        <v>126</v>
      </c>
      <c r="CI6" s="30" t="s">
        <v>127</v>
      </c>
      <c r="CJ6" s="30" t="s">
        <v>128</v>
      </c>
      <c r="CK6" s="30" t="s">
        <v>129</v>
      </c>
      <c r="CL6" s="30" t="s">
        <v>130</v>
      </c>
      <c r="CM6" s="30" t="s">
        <v>131</v>
      </c>
      <c r="CN6" s="30" t="s">
        <v>132</v>
      </c>
      <c r="CO6" s="30" t="s">
        <v>133</v>
      </c>
      <c r="CP6" s="30" t="s">
        <v>134</v>
      </c>
      <c r="CQ6" s="30" t="s">
        <v>135</v>
      </c>
      <c r="CR6" s="30" t="s">
        <v>136</v>
      </c>
      <c r="CS6" s="30" t="s">
        <v>137</v>
      </c>
      <c r="CT6" s="30" t="s">
        <v>138</v>
      </c>
      <c r="CU6" s="30" t="s">
        <v>139</v>
      </c>
      <c r="CV6" s="30" t="s">
        <v>140</v>
      </c>
      <c r="CW6" s="30" t="s">
        <v>141</v>
      </c>
      <c r="CX6" s="30" t="s">
        <v>142</v>
      </c>
      <c r="CY6" s="30" t="s">
        <v>143</v>
      </c>
      <c r="CZ6" s="9" t="s">
        <v>146</v>
      </c>
      <c r="DA6" s="9" t="s">
        <v>147</v>
      </c>
      <c r="DB6" s="9" t="s">
        <v>148</v>
      </c>
      <c r="DC6" s="9" t="s">
        <v>149</v>
      </c>
      <c r="DD6" s="9" t="s">
        <v>150</v>
      </c>
      <c r="DE6" s="9" t="s">
        <v>151</v>
      </c>
      <c r="DF6" s="9" t="s">
        <v>152</v>
      </c>
      <c r="DG6" s="9" t="s">
        <v>153</v>
      </c>
      <c r="DH6" s="9" t="s">
        <v>154</v>
      </c>
      <c r="DI6" s="9" t="s">
        <v>726</v>
      </c>
      <c r="DJ6" s="9" t="s">
        <v>727</v>
      </c>
      <c r="DK6" s="9" t="s">
        <v>725</v>
      </c>
      <c r="DL6" s="9" t="s">
        <v>155</v>
      </c>
      <c r="DM6" s="9" t="s">
        <v>156</v>
      </c>
      <c r="DN6" s="9" t="s">
        <v>157</v>
      </c>
      <c r="DO6" s="9" t="s">
        <v>158</v>
      </c>
      <c r="DP6" s="9" t="s">
        <v>159</v>
      </c>
      <c r="DQ6" s="9" t="s">
        <v>160</v>
      </c>
      <c r="DR6" s="9" t="s">
        <v>161</v>
      </c>
      <c r="DS6" s="9" t="s">
        <v>162</v>
      </c>
      <c r="DT6" s="9" t="s">
        <v>163</v>
      </c>
      <c r="DU6" s="9" t="s">
        <v>164</v>
      </c>
      <c r="DV6" s="9" t="s">
        <v>165</v>
      </c>
      <c r="DW6" s="9" t="s">
        <v>166</v>
      </c>
      <c r="DX6" s="9" t="s">
        <v>167</v>
      </c>
      <c r="DY6" s="9" t="s">
        <v>168</v>
      </c>
      <c r="DZ6" s="9" t="s">
        <v>169</v>
      </c>
      <c r="EA6" s="9" t="s">
        <v>170</v>
      </c>
      <c r="EB6" s="9" t="s">
        <v>171</v>
      </c>
      <c r="EC6" s="9" t="s">
        <v>172</v>
      </c>
      <c r="ED6" s="9" t="s">
        <v>173</v>
      </c>
      <c r="EE6" s="9" t="s">
        <v>174</v>
      </c>
      <c r="EF6" s="9" t="s">
        <v>175</v>
      </c>
      <c r="EG6" s="9" t="s">
        <v>176</v>
      </c>
      <c r="EH6" s="9" t="s">
        <v>177</v>
      </c>
      <c r="EI6" s="9" t="s">
        <v>178</v>
      </c>
      <c r="EJ6" s="9" t="s">
        <v>179</v>
      </c>
      <c r="EK6" s="9" t="s">
        <v>180</v>
      </c>
      <c r="EL6" s="9" t="s">
        <v>181</v>
      </c>
      <c r="EM6" s="9" t="s">
        <v>182</v>
      </c>
      <c r="EN6" s="9" t="s">
        <v>183</v>
      </c>
      <c r="EO6" s="9" t="s">
        <v>184</v>
      </c>
      <c r="EP6" s="9" t="s">
        <v>185</v>
      </c>
      <c r="EQ6" s="9" t="s">
        <v>186</v>
      </c>
      <c r="ER6" s="9" t="s">
        <v>187</v>
      </c>
      <c r="ES6" s="9" t="s">
        <v>188</v>
      </c>
      <c r="ET6" s="9" t="s">
        <v>189</v>
      </c>
      <c r="EU6" s="9" t="s">
        <v>190</v>
      </c>
      <c r="EV6" s="9" t="s">
        <v>191</v>
      </c>
      <c r="EW6" s="9" t="s">
        <v>192</v>
      </c>
      <c r="EX6" s="9" t="s">
        <v>193</v>
      </c>
    </row>
    <row r="7" spans="1:154" ht="15" hidden="1" customHeight="1" x14ac:dyDescent="0.25">
      <c r="A7" t="s">
        <v>34</v>
      </c>
      <c r="B7" s="31">
        <v>100982.49</v>
      </c>
      <c r="C7" s="30">
        <v>-6.6</v>
      </c>
      <c r="D7" s="30">
        <v>-1004.9</v>
      </c>
      <c r="E7" s="31">
        <v>280677.34000000003</v>
      </c>
      <c r="F7" s="30">
        <v>-129.30000000000001</v>
      </c>
      <c r="G7" s="30">
        <v>-13941.77</v>
      </c>
      <c r="H7" s="31">
        <v>66389.460000000006</v>
      </c>
      <c r="I7" s="30">
        <v>0</v>
      </c>
      <c r="J7" s="30">
        <v>-4633.45</v>
      </c>
      <c r="K7" s="31">
        <v>56380.95</v>
      </c>
      <c r="L7" s="30">
        <v>-829.77</v>
      </c>
      <c r="M7" s="30">
        <v>7681.82</v>
      </c>
      <c r="N7" s="31">
        <v>111217.06</v>
      </c>
      <c r="O7" s="30">
        <v>-1259.47</v>
      </c>
      <c r="P7" s="30">
        <v>-4254.4399999999996</v>
      </c>
      <c r="Q7" s="31">
        <v>105655.5</v>
      </c>
      <c r="R7" s="30">
        <v>-9458.86</v>
      </c>
      <c r="S7" s="30">
        <v>1507.44</v>
      </c>
      <c r="T7" s="31">
        <v>59960.94</v>
      </c>
      <c r="U7" s="30">
        <v>-3724.61</v>
      </c>
      <c r="V7" s="30">
        <v>-3382.89</v>
      </c>
      <c r="W7" s="31">
        <v>27195.96</v>
      </c>
      <c r="X7" s="30">
        <v>-1366.34</v>
      </c>
      <c r="Y7" s="30">
        <v>-1098.68</v>
      </c>
      <c r="Z7" s="31">
        <v>40287.199999999997</v>
      </c>
      <c r="AA7" s="30">
        <v>-1864.02</v>
      </c>
      <c r="AB7" s="30">
        <v>-1878.49</v>
      </c>
      <c r="AC7" s="31">
        <v>32811.06</v>
      </c>
      <c r="AD7" s="30">
        <v>-569.87</v>
      </c>
      <c r="AE7" s="30">
        <v>-1157.48</v>
      </c>
      <c r="AF7" s="31">
        <v>9726.35</v>
      </c>
      <c r="AG7" s="30">
        <v>-159.05000000000001</v>
      </c>
      <c r="AH7" s="30">
        <v>1953</v>
      </c>
      <c r="AI7" s="31">
        <v>47771.71</v>
      </c>
      <c r="AJ7" s="30">
        <v>-1267.06</v>
      </c>
      <c r="AK7" s="30">
        <v>1283</v>
      </c>
      <c r="AL7" s="31">
        <v>32059.39</v>
      </c>
      <c r="AM7" s="30">
        <v>-2136.29</v>
      </c>
      <c r="AN7" s="30">
        <v>-79.036000000000001</v>
      </c>
      <c r="AO7" s="31">
        <v>59176.46</v>
      </c>
      <c r="AP7" s="30">
        <v>-513.63</v>
      </c>
      <c r="AQ7" s="30">
        <v>-2059.2199999999998</v>
      </c>
      <c r="AR7" s="31">
        <v>21485.5</v>
      </c>
      <c r="AS7" s="30">
        <v>-1276.4100000000001</v>
      </c>
      <c r="AT7" s="30">
        <v>535.58000000000004</v>
      </c>
      <c r="AU7" s="31">
        <v>11292.1</v>
      </c>
      <c r="AV7" s="30">
        <v>0</v>
      </c>
      <c r="AW7" s="30">
        <v>-1071.5999999999999</v>
      </c>
      <c r="AX7" s="33">
        <v>137772.98000000001</v>
      </c>
      <c r="AY7" s="9">
        <v>-531.87</v>
      </c>
      <c r="AZ7" s="9">
        <v>-382.29</v>
      </c>
      <c r="BA7" s="33">
        <v>434989.87</v>
      </c>
      <c r="BB7" s="9">
        <v>-15363.18</v>
      </c>
      <c r="BC7" s="9">
        <v>-6107.1</v>
      </c>
      <c r="BD7" s="9">
        <v>95386.07</v>
      </c>
      <c r="BE7" s="9">
        <v>-53.78</v>
      </c>
      <c r="BF7" s="9">
        <v>-536.6</v>
      </c>
      <c r="BG7" s="9"/>
      <c r="BH7" s="9"/>
      <c r="BI7" s="9"/>
      <c r="BJ7" s="9">
        <v>72715.31</v>
      </c>
      <c r="BK7" s="35">
        <v>-2033.1</v>
      </c>
      <c r="BL7" s="35">
        <v>-3718.56</v>
      </c>
      <c r="BM7" s="9">
        <v>141666.03</v>
      </c>
      <c r="BN7" s="9">
        <v>-2817.52</v>
      </c>
      <c r="BO7" s="9">
        <v>-1790.83</v>
      </c>
      <c r="BP7" s="9">
        <v>190915.66</v>
      </c>
      <c r="BQ7" s="9">
        <v>-10095.1</v>
      </c>
      <c r="BR7" s="9">
        <v>785.17</v>
      </c>
      <c r="BS7" s="9">
        <v>77342.95</v>
      </c>
      <c r="BT7" s="9">
        <v>-6975.08</v>
      </c>
      <c r="BU7" s="9">
        <v>-4626.42</v>
      </c>
      <c r="BV7" s="9">
        <v>30304.3</v>
      </c>
      <c r="BW7" s="9">
        <v>-850.53</v>
      </c>
      <c r="BX7" s="9">
        <v>-862.16</v>
      </c>
      <c r="BY7" s="9">
        <v>70948.19</v>
      </c>
      <c r="BZ7" s="9">
        <v>-137.80000000000001</v>
      </c>
      <c r="CA7" s="9">
        <v>-1231.97</v>
      </c>
      <c r="CB7" s="9">
        <v>64281.38</v>
      </c>
      <c r="CC7" s="9">
        <v>-499.01</v>
      </c>
      <c r="CD7" s="9">
        <v>-1297.3699999999999</v>
      </c>
      <c r="CE7" s="9"/>
      <c r="CF7" s="9"/>
      <c r="CG7" s="9"/>
      <c r="CH7" s="9">
        <v>26203.34</v>
      </c>
      <c r="CI7" s="9">
        <v>-453.01</v>
      </c>
      <c r="CJ7" s="9">
        <v>1078.08</v>
      </c>
      <c r="CK7" s="9">
        <v>104143</v>
      </c>
      <c r="CL7" s="9">
        <v>-1477.44</v>
      </c>
      <c r="CM7" s="9">
        <v>2187.34</v>
      </c>
      <c r="CN7" s="9">
        <v>81446.399999999994</v>
      </c>
      <c r="CO7" s="9">
        <v>-6764.25</v>
      </c>
      <c r="CP7" s="9">
        <v>-8045.41</v>
      </c>
      <c r="CQ7" s="9">
        <v>83554.600000000006</v>
      </c>
      <c r="CR7" s="9">
        <v>-706.31</v>
      </c>
      <c r="CS7" s="9">
        <v>-10842.69</v>
      </c>
      <c r="CT7" s="9">
        <v>65800.34</v>
      </c>
      <c r="CU7" s="9">
        <v>-2666.64</v>
      </c>
      <c r="CV7" s="9">
        <v>-5442.07</v>
      </c>
      <c r="CW7" s="9">
        <v>24085.85</v>
      </c>
      <c r="CX7" s="9">
        <v>-484.72</v>
      </c>
      <c r="CY7" s="34">
        <v>614.98</v>
      </c>
      <c r="EX7" s="34"/>
    </row>
    <row r="8" spans="1:154" ht="15" hidden="1" customHeight="1" x14ac:dyDescent="0.25">
      <c r="A8" t="s">
        <v>35</v>
      </c>
      <c r="B8" s="9">
        <v>74045.13</v>
      </c>
      <c r="C8" s="9">
        <v>-374.34</v>
      </c>
      <c r="D8" s="9">
        <v>260.07</v>
      </c>
      <c r="E8" s="9">
        <v>164414.64000000001</v>
      </c>
      <c r="F8" s="9">
        <v>-2710.07</v>
      </c>
      <c r="G8" s="9">
        <v>2473.58</v>
      </c>
      <c r="H8" s="9">
        <v>35158.54</v>
      </c>
      <c r="I8" s="9">
        <v>-159.56</v>
      </c>
      <c r="J8" s="9">
        <v>-1328.3</v>
      </c>
      <c r="K8" s="9">
        <v>47064.45</v>
      </c>
      <c r="L8" s="9">
        <v>-78.28</v>
      </c>
      <c r="M8" s="9">
        <v>6271.89</v>
      </c>
      <c r="N8" s="9">
        <v>63164.49</v>
      </c>
      <c r="O8" s="9">
        <v>-181.53</v>
      </c>
      <c r="P8" s="9">
        <v>898.2</v>
      </c>
      <c r="Q8" s="9">
        <v>56671.21</v>
      </c>
      <c r="R8" s="9">
        <v>-6126.19</v>
      </c>
      <c r="S8" s="9">
        <v>-3720.95</v>
      </c>
      <c r="T8" s="9">
        <v>42545.1</v>
      </c>
      <c r="U8" s="9">
        <v>-4039.14</v>
      </c>
      <c r="V8" s="9">
        <v>-994.48</v>
      </c>
      <c r="W8" s="9">
        <v>19113.68</v>
      </c>
      <c r="X8" s="9">
        <v>-1061.18</v>
      </c>
      <c r="Y8" s="9">
        <v>2038.87</v>
      </c>
      <c r="Z8" s="9">
        <v>30566.57</v>
      </c>
      <c r="AA8" s="9">
        <v>-112.57</v>
      </c>
      <c r="AB8" s="9">
        <v>-655.29</v>
      </c>
      <c r="AC8" s="9">
        <v>22701.24</v>
      </c>
      <c r="AD8" s="9">
        <v>-282.18</v>
      </c>
      <c r="AE8" s="9">
        <v>-1728.83</v>
      </c>
      <c r="AF8" s="9">
        <v>8393.81</v>
      </c>
      <c r="AG8" s="9">
        <v>0</v>
      </c>
      <c r="AH8" s="9">
        <v>-965.64</v>
      </c>
      <c r="AI8" s="9">
        <v>35530.839999999997</v>
      </c>
      <c r="AJ8" s="9">
        <v>-796.5</v>
      </c>
      <c r="AK8" s="9">
        <v>-2696.16</v>
      </c>
      <c r="AL8" s="9">
        <v>22347.49</v>
      </c>
      <c r="AM8" s="9">
        <v>-1165.55</v>
      </c>
      <c r="AN8" s="9">
        <v>544.54999999999995</v>
      </c>
      <c r="AO8" s="9">
        <v>47378.29</v>
      </c>
      <c r="AP8" s="9">
        <v>-297.32</v>
      </c>
      <c r="AQ8" s="9">
        <v>-1568.22</v>
      </c>
      <c r="AR8" s="9">
        <v>0</v>
      </c>
      <c r="AS8" s="9">
        <v>0</v>
      </c>
      <c r="AT8" s="9">
        <v>0</v>
      </c>
      <c r="AU8" s="9">
        <v>818</v>
      </c>
      <c r="AV8" s="9">
        <v>-666.8</v>
      </c>
      <c r="AW8" s="9">
        <v>251.73</v>
      </c>
      <c r="AX8" s="33">
        <v>96490.38</v>
      </c>
      <c r="AY8" s="9">
        <v>-502.87</v>
      </c>
      <c r="AZ8" s="9">
        <v>3951.62</v>
      </c>
      <c r="BA8" s="9">
        <v>244391.05</v>
      </c>
      <c r="BB8" s="9">
        <v>-5840.32</v>
      </c>
      <c r="BC8" s="9">
        <v>-953.2</v>
      </c>
      <c r="BD8" s="9">
        <v>46093.26</v>
      </c>
      <c r="BE8" s="9">
        <v>-42.57</v>
      </c>
      <c r="BF8" s="9">
        <v>-3186.22</v>
      </c>
      <c r="BG8" s="9"/>
      <c r="BH8" s="9"/>
      <c r="BI8" s="9"/>
      <c r="BJ8" s="9">
        <v>53810.91</v>
      </c>
      <c r="BK8" s="9">
        <v>-1014.82</v>
      </c>
      <c r="BL8" s="9">
        <v>1924.77</v>
      </c>
      <c r="BM8" s="9">
        <v>95400.29</v>
      </c>
      <c r="BN8" s="9">
        <v>-1032.98</v>
      </c>
      <c r="BO8" s="9">
        <v>-1741.27</v>
      </c>
      <c r="BP8" s="9">
        <v>109501.44</v>
      </c>
      <c r="BQ8" s="9">
        <v>-8833.5</v>
      </c>
      <c r="BR8" s="9">
        <v>-6303.16</v>
      </c>
      <c r="BS8" s="9">
        <v>62104.43</v>
      </c>
      <c r="BT8" s="9">
        <v>-6765.5</v>
      </c>
      <c r="BU8" s="9">
        <v>-4413.74</v>
      </c>
      <c r="BV8" s="9">
        <v>24767.89</v>
      </c>
      <c r="BW8" s="9">
        <v>-1184.6199999999999</v>
      </c>
      <c r="BX8" s="9">
        <v>301.08999999999997</v>
      </c>
      <c r="BY8" s="9">
        <v>48936.59</v>
      </c>
      <c r="BZ8" s="9">
        <v>-20.87</v>
      </c>
      <c r="CA8" s="9">
        <v>-737.48</v>
      </c>
      <c r="CB8" s="9">
        <v>42841.01</v>
      </c>
      <c r="CC8" s="9">
        <v>-497.26</v>
      </c>
      <c r="CD8" s="9">
        <v>127.28</v>
      </c>
      <c r="CE8" s="9"/>
      <c r="CF8" s="9"/>
      <c r="CG8" s="9"/>
      <c r="CH8" s="9">
        <v>17244.97</v>
      </c>
      <c r="CI8" s="9">
        <v>-39.049999999999997</v>
      </c>
      <c r="CJ8" s="9">
        <v>-149.02000000000001</v>
      </c>
      <c r="CK8" s="9">
        <v>71676.509999999995</v>
      </c>
      <c r="CL8" s="9">
        <v>-101.53</v>
      </c>
      <c r="CM8" s="9">
        <v>-3627.69</v>
      </c>
      <c r="CN8" s="9">
        <v>52022.61</v>
      </c>
      <c r="CO8" s="9">
        <v>-3756.84</v>
      </c>
      <c r="CP8" s="9">
        <v>-1716.63</v>
      </c>
      <c r="CQ8" s="9">
        <v>63281.760000000002</v>
      </c>
      <c r="CR8" s="9">
        <v>-523.58000000000004</v>
      </c>
      <c r="CS8" s="9">
        <v>-5220.4399999999996</v>
      </c>
      <c r="CT8" s="9">
        <v>42512.57</v>
      </c>
      <c r="CU8" s="9">
        <v>-3839.95</v>
      </c>
      <c r="CV8" s="9">
        <v>-3526.13</v>
      </c>
      <c r="CW8" s="9">
        <v>2110.08</v>
      </c>
      <c r="CX8" s="9">
        <v>-127.93</v>
      </c>
      <c r="CY8" s="34">
        <v>74.099999999999994</v>
      </c>
      <c r="EX8" s="34"/>
    </row>
    <row r="9" spans="1:154" ht="15" hidden="1" customHeight="1" x14ac:dyDescent="0.25">
      <c r="A9" t="s">
        <v>36</v>
      </c>
      <c r="B9" s="9">
        <v>65595.289999999994</v>
      </c>
      <c r="C9" s="9">
        <v>-72.3</v>
      </c>
      <c r="D9" s="9">
        <v>39.4</v>
      </c>
      <c r="E9" s="9">
        <v>160386.13</v>
      </c>
      <c r="F9" s="9">
        <v>-1538.15</v>
      </c>
      <c r="G9" s="9">
        <v>4972.01</v>
      </c>
      <c r="H9" s="9">
        <v>36283.81</v>
      </c>
      <c r="I9" s="9">
        <v>-71.2</v>
      </c>
      <c r="J9" s="9">
        <v>395.5</v>
      </c>
      <c r="K9" s="9">
        <v>43295.53</v>
      </c>
      <c r="L9" s="9">
        <v>-3144.25</v>
      </c>
      <c r="M9" s="9">
        <v>1091.27</v>
      </c>
      <c r="N9" s="9">
        <v>69008.149999999994</v>
      </c>
      <c r="O9" s="9">
        <v>-1277.1500000000001</v>
      </c>
      <c r="P9" s="9">
        <v>-1490.76</v>
      </c>
      <c r="Q9" s="9">
        <v>72156.740000000005</v>
      </c>
      <c r="R9" s="9">
        <v>-5168.0600000000004</v>
      </c>
      <c r="S9" s="9">
        <v>-1900.27</v>
      </c>
      <c r="T9" s="9">
        <v>46068.39</v>
      </c>
      <c r="U9" s="9">
        <v>-3742.25</v>
      </c>
      <c r="V9" s="9">
        <v>-2085.77</v>
      </c>
      <c r="W9" s="9">
        <v>22352.39</v>
      </c>
      <c r="X9" s="9">
        <v>-293.29000000000002</v>
      </c>
      <c r="Y9" s="9">
        <v>784.76</v>
      </c>
      <c r="Z9" s="9">
        <v>29448.48</v>
      </c>
      <c r="AA9" s="9">
        <v>-403.2</v>
      </c>
      <c r="AB9" s="9">
        <v>-2897.95</v>
      </c>
      <c r="AC9" s="9">
        <v>21942.38</v>
      </c>
      <c r="AD9" s="9">
        <v>-2038</v>
      </c>
      <c r="AE9" s="9">
        <v>-160.58000000000001</v>
      </c>
      <c r="AF9" s="9">
        <v>9278.7999999999993</v>
      </c>
      <c r="AG9" s="9">
        <v>-24.49</v>
      </c>
      <c r="AH9" s="9">
        <v>1345.16</v>
      </c>
      <c r="AI9" s="10">
        <v>32846.1</v>
      </c>
      <c r="AJ9" s="9">
        <v>-642.91999999999996</v>
      </c>
      <c r="AK9" s="9">
        <v>3857.39</v>
      </c>
      <c r="AL9" s="9">
        <v>19947.36</v>
      </c>
      <c r="AM9" s="9">
        <v>-2030.35</v>
      </c>
      <c r="AN9" s="9">
        <v>-1001.58</v>
      </c>
      <c r="AO9" s="9">
        <v>45051.51</v>
      </c>
      <c r="AP9" s="9">
        <v>-451.58</v>
      </c>
      <c r="AQ9" s="9">
        <v>-101.43</v>
      </c>
      <c r="AR9" s="9">
        <v>0</v>
      </c>
      <c r="AS9" s="9">
        <v>0</v>
      </c>
      <c r="AT9" s="9">
        <v>0</v>
      </c>
      <c r="AU9" s="10">
        <v>593.46</v>
      </c>
      <c r="AV9" s="9">
        <v>-97.09</v>
      </c>
      <c r="AW9" s="9">
        <v>598.09</v>
      </c>
      <c r="AX9" s="33">
        <v>92456.57</v>
      </c>
      <c r="AY9" s="9">
        <v>-1047.6400000000001</v>
      </c>
      <c r="AZ9" s="9">
        <v>-3104.79</v>
      </c>
      <c r="BA9" s="9">
        <v>249492.89</v>
      </c>
      <c r="BB9" s="9">
        <v>-2864.93</v>
      </c>
      <c r="BC9" s="9">
        <v>287.83999999999997</v>
      </c>
      <c r="BD9" s="9">
        <v>50543.58</v>
      </c>
      <c r="BE9" s="9">
        <v>0</v>
      </c>
      <c r="BF9" s="9">
        <v>-150.94</v>
      </c>
      <c r="BG9" s="9"/>
      <c r="BH9" s="9"/>
      <c r="BI9" s="9"/>
      <c r="BJ9" s="9">
        <v>54362.67</v>
      </c>
      <c r="BK9" s="9">
        <v>-1390.96</v>
      </c>
      <c r="BL9" s="9">
        <v>6467.04</v>
      </c>
      <c r="BM9" s="9">
        <v>97862.28</v>
      </c>
      <c r="BN9" s="9">
        <v>-2226.09</v>
      </c>
      <c r="BO9" s="9">
        <v>-1389.85</v>
      </c>
      <c r="BP9" s="9">
        <v>113922.84</v>
      </c>
      <c r="BQ9" s="9">
        <v>-7992.05</v>
      </c>
      <c r="BR9" s="9">
        <v>-5666.76</v>
      </c>
      <c r="BS9" s="9">
        <v>63300.43</v>
      </c>
      <c r="BT9" s="9">
        <v>-3825.27</v>
      </c>
      <c r="BU9" s="9">
        <v>-1375.03</v>
      </c>
      <c r="BV9" s="9">
        <v>30025.14</v>
      </c>
      <c r="BW9" s="9">
        <v>-624.28</v>
      </c>
      <c r="BX9" s="9">
        <v>84.56</v>
      </c>
      <c r="BY9" s="9">
        <v>47074.06</v>
      </c>
      <c r="BZ9" s="9">
        <v>-141.43</v>
      </c>
      <c r="CA9" s="9">
        <v>457.68</v>
      </c>
      <c r="CB9" s="9">
        <v>44918.57</v>
      </c>
      <c r="CC9" s="9">
        <v>-1521.46</v>
      </c>
      <c r="CD9" s="9">
        <v>126.1</v>
      </c>
      <c r="CE9" s="9"/>
      <c r="CF9" s="9"/>
      <c r="CG9" s="9"/>
      <c r="CH9" s="9">
        <v>17519.060000000001</v>
      </c>
      <c r="CI9" s="9">
        <v>-106.02</v>
      </c>
      <c r="CJ9" s="9">
        <v>-24.71</v>
      </c>
      <c r="CK9" s="9">
        <v>75658.19</v>
      </c>
      <c r="CL9" s="9">
        <v>-203.68</v>
      </c>
      <c r="CM9" s="9">
        <v>780.93</v>
      </c>
      <c r="CN9" s="9">
        <v>55024.67</v>
      </c>
      <c r="CO9" s="9">
        <v>-5200.8100000000004</v>
      </c>
      <c r="CP9" s="9">
        <v>-3748.13</v>
      </c>
      <c r="CQ9" s="9">
        <v>60961.05</v>
      </c>
      <c r="CR9" s="9">
        <v>-593.78</v>
      </c>
      <c r="CS9" s="9">
        <v>-3521.53</v>
      </c>
      <c r="CT9" s="9">
        <v>39766.67</v>
      </c>
      <c r="CU9" s="9">
        <v>-4745.3900000000003</v>
      </c>
      <c r="CV9" s="9">
        <v>-213.91</v>
      </c>
      <c r="CW9" s="9">
        <v>1255.58</v>
      </c>
      <c r="CX9" s="9">
        <v>-306.32</v>
      </c>
      <c r="CY9" s="34">
        <v>-23.740000000000009</v>
      </c>
      <c r="EX9" s="34"/>
    </row>
    <row r="10" spans="1:154" ht="15" hidden="1" customHeight="1" x14ac:dyDescent="0.25">
      <c r="A10" t="s">
        <v>37</v>
      </c>
      <c r="B10" s="9">
        <v>81953.69</v>
      </c>
      <c r="C10" s="9">
        <v>-109.7</v>
      </c>
      <c r="D10" s="9">
        <v>568.89</v>
      </c>
      <c r="E10" s="9">
        <v>196256.04</v>
      </c>
      <c r="F10" s="9">
        <v>-422.85</v>
      </c>
      <c r="G10" s="9">
        <v>467.9</v>
      </c>
      <c r="H10" s="9">
        <v>46250.19</v>
      </c>
      <c r="I10" s="9">
        <v>-300.89999999999998</v>
      </c>
      <c r="J10" s="9">
        <v>-104.822</v>
      </c>
      <c r="K10" s="9">
        <v>60189.53</v>
      </c>
      <c r="L10" s="9">
        <v>-1279.79</v>
      </c>
      <c r="M10" s="9">
        <v>-4793.16</v>
      </c>
      <c r="N10" s="9">
        <v>107131.27</v>
      </c>
      <c r="O10" s="9">
        <v>-252.81</v>
      </c>
      <c r="P10" s="9">
        <v>-2549.0100000000002</v>
      </c>
      <c r="Q10" s="9">
        <v>79627.02</v>
      </c>
      <c r="R10" s="9">
        <v>-6408.15</v>
      </c>
      <c r="S10" s="9">
        <v>-981.29</v>
      </c>
      <c r="T10" s="9">
        <v>60216.63</v>
      </c>
      <c r="U10" s="9">
        <v>-3266.25</v>
      </c>
      <c r="V10" s="9">
        <v>-2154.6799999999998</v>
      </c>
      <c r="W10" s="9">
        <v>23353.24</v>
      </c>
      <c r="X10" s="9">
        <v>-388.71</v>
      </c>
      <c r="Y10" s="9">
        <v>-344.73</v>
      </c>
      <c r="Z10" s="9">
        <v>36786.959999999999</v>
      </c>
      <c r="AA10" s="9">
        <v>-985.8</v>
      </c>
      <c r="AB10" s="9">
        <v>-1090.47</v>
      </c>
      <c r="AC10" s="9">
        <v>30599.14</v>
      </c>
      <c r="AD10" s="9">
        <v>-506.45</v>
      </c>
      <c r="AE10" s="9">
        <v>-746.94</v>
      </c>
      <c r="AF10" s="9">
        <v>9375.75</v>
      </c>
      <c r="AG10" s="9">
        <v>-38.49</v>
      </c>
      <c r="AH10" s="9">
        <v>1517.62</v>
      </c>
      <c r="AI10" s="9">
        <v>44325.46</v>
      </c>
      <c r="AJ10" s="9">
        <v>-1088.48</v>
      </c>
      <c r="AK10" s="9">
        <v>1324.8</v>
      </c>
      <c r="AL10" s="9">
        <v>27984.68</v>
      </c>
      <c r="AM10" s="9">
        <v>-2194.9699999999998</v>
      </c>
      <c r="AN10" s="9">
        <v>1939.56</v>
      </c>
      <c r="AO10" s="9">
        <v>60721.75</v>
      </c>
      <c r="AP10" s="9">
        <v>-965.09</v>
      </c>
      <c r="AQ10" s="9">
        <v>-292.60000000000002</v>
      </c>
      <c r="AR10" s="9">
        <v>22223.9</v>
      </c>
      <c r="AS10" s="9">
        <v>-1724.44</v>
      </c>
      <c r="AT10" s="9">
        <v>53.12</v>
      </c>
      <c r="AU10" s="9">
        <v>395.64</v>
      </c>
      <c r="AV10" s="9">
        <v>-71.41</v>
      </c>
      <c r="AW10" s="9">
        <v>-3.82</v>
      </c>
      <c r="AX10" s="33">
        <v>110706.42</v>
      </c>
      <c r="AY10" s="9">
        <v>-534.80999999999995</v>
      </c>
      <c r="AZ10" s="9">
        <v>-945.93</v>
      </c>
      <c r="BA10" s="9">
        <v>294837.34000000003</v>
      </c>
      <c r="BB10" s="9">
        <v>-3771.49</v>
      </c>
      <c r="BC10" s="9">
        <v>-4190.8999999999996</v>
      </c>
      <c r="BD10" s="9">
        <v>58091.42</v>
      </c>
      <c r="BE10" s="9">
        <v>-18.66</v>
      </c>
      <c r="BF10" s="9">
        <v>-1423</v>
      </c>
      <c r="BG10" s="9"/>
      <c r="BH10" s="9"/>
      <c r="BI10" s="9"/>
      <c r="BJ10" s="9">
        <v>61599.34</v>
      </c>
      <c r="BK10" s="9">
        <v>-609.70000000000005</v>
      </c>
      <c r="BL10" s="9">
        <v>-1741.44</v>
      </c>
      <c r="BM10" s="9">
        <v>137555.04</v>
      </c>
      <c r="BN10" s="9">
        <v>-2035.61</v>
      </c>
      <c r="BO10" s="9">
        <v>-1768.87</v>
      </c>
      <c r="BP10" s="9">
        <v>130296.9</v>
      </c>
      <c r="BQ10" s="9">
        <v>-12469.67</v>
      </c>
      <c r="BR10" s="9">
        <v>-5996.51</v>
      </c>
      <c r="BS10" s="9">
        <v>83335.77</v>
      </c>
      <c r="BT10" s="9">
        <v>-5094.96</v>
      </c>
      <c r="BU10" s="9">
        <v>-4530.51</v>
      </c>
      <c r="BV10" s="9">
        <v>32743.37</v>
      </c>
      <c r="BW10" s="9">
        <v>-871.94</v>
      </c>
      <c r="BX10" s="9">
        <v>-1070.1500000000001</v>
      </c>
      <c r="BY10" s="9">
        <v>56381.57</v>
      </c>
      <c r="BZ10" s="9">
        <v>-554.87</v>
      </c>
      <c r="CA10" s="9">
        <v>-670.93</v>
      </c>
      <c r="CB10" s="9">
        <v>52307.05</v>
      </c>
      <c r="CC10" s="9">
        <v>-2572.54</v>
      </c>
      <c r="CD10" s="9">
        <v>126.1</v>
      </c>
      <c r="CE10" s="9"/>
      <c r="CF10" s="9"/>
      <c r="CG10" s="9"/>
      <c r="CH10" s="9">
        <v>20621.330000000002</v>
      </c>
      <c r="CI10" s="9">
        <v>-365.21</v>
      </c>
      <c r="CJ10" s="9">
        <v>2045.37</v>
      </c>
      <c r="CK10" s="9">
        <v>90233.279999999999</v>
      </c>
      <c r="CL10" s="9">
        <v>-1422.96</v>
      </c>
      <c r="CM10" s="9">
        <v>780.93</v>
      </c>
      <c r="CN10" s="9">
        <v>69513.02</v>
      </c>
      <c r="CO10" s="9">
        <v>-4164.17</v>
      </c>
      <c r="CP10" s="9">
        <v>-1098.0899999999999</v>
      </c>
      <c r="CQ10" s="9">
        <v>79951.56</v>
      </c>
      <c r="CR10" s="9">
        <v>-2851.6</v>
      </c>
      <c r="CS10" s="9">
        <v>-349.11</v>
      </c>
      <c r="CT10" s="9">
        <v>55617.17</v>
      </c>
      <c r="CU10" s="9">
        <v>-4501.93</v>
      </c>
      <c r="CV10" s="9">
        <v>43.13</v>
      </c>
      <c r="CW10" s="9">
        <v>2129.23</v>
      </c>
      <c r="CX10" s="9">
        <v>-236.2</v>
      </c>
      <c r="CY10" s="34">
        <v>-79.28</v>
      </c>
      <c r="EX10" s="34"/>
    </row>
    <row r="11" spans="1:154" ht="15" hidden="1" customHeight="1" x14ac:dyDescent="0.25">
      <c r="A11" t="s">
        <v>38</v>
      </c>
      <c r="B11" s="9">
        <v>72653.02</v>
      </c>
      <c r="C11" s="9">
        <v>-79.319999999999993</v>
      </c>
      <c r="D11" s="9">
        <v>1718.79</v>
      </c>
      <c r="E11" s="9">
        <v>189111.05</v>
      </c>
      <c r="F11" s="9">
        <v>-597.74</v>
      </c>
      <c r="G11" s="9">
        <v>5397.73</v>
      </c>
      <c r="H11" s="9">
        <v>40791.14</v>
      </c>
      <c r="I11" s="9">
        <v>-161.31</v>
      </c>
      <c r="J11" s="9">
        <v>-150.91</v>
      </c>
      <c r="K11" s="9">
        <v>50114.9</v>
      </c>
      <c r="L11" s="9">
        <v>-3661.8</v>
      </c>
      <c r="M11" s="9">
        <v>81.44</v>
      </c>
      <c r="N11" s="9">
        <v>101146.48</v>
      </c>
      <c r="O11" s="9">
        <v>-273.36</v>
      </c>
      <c r="P11" s="9">
        <v>-3150.15</v>
      </c>
      <c r="Q11" s="9">
        <v>77697.61</v>
      </c>
      <c r="R11" s="9">
        <v>-5997.34</v>
      </c>
      <c r="S11" s="9">
        <v>-2925.3</v>
      </c>
      <c r="T11" s="9">
        <v>53624.67</v>
      </c>
      <c r="U11" s="9">
        <v>-2736.68</v>
      </c>
      <c r="V11" s="9">
        <v>-1660.05</v>
      </c>
      <c r="W11" s="10">
        <v>23137.1</v>
      </c>
      <c r="X11" s="9">
        <v>-141.6</v>
      </c>
      <c r="Y11" s="9">
        <v>-324.42</v>
      </c>
      <c r="Z11" s="10">
        <v>31379.08</v>
      </c>
      <c r="AA11" s="9">
        <v>-397.72</v>
      </c>
      <c r="AB11" s="9">
        <v>-616.67999999999995</v>
      </c>
      <c r="AC11" s="9">
        <v>24768.74</v>
      </c>
      <c r="AD11" s="9">
        <v>-523.15</v>
      </c>
      <c r="AE11" s="9">
        <v>-639.54999999999995</v>
      </c>
      <c r="AF11" s="9">
        <v>8266.99</v>
      </c>
      <c r="AG11" s="9">
        <v>-276.83999999999997</v>
      </c>
      <c r="AH11" s="9">
        <v>-413.26</v>
      </c>
      <c r="AI11" s="9">
        <v>40068.300000000003</v>
      </c>
      <c r="AJ11" s="9">
        <v>-1179.1099999999999</v>
      </c>
      <c r="AK11" s="9">
        <v>669.51</v>
      </c>
      <c r="AL11" s="9">
        <v>29375.01</v>
      </c>
      <c r="AM11" s="9">
        <v>-2890.61</v>
      </c>
      <c r="AN11" s="9">
        <v>3662.79</v>
      </c>
      <c r="AO11" s="10">
        <v>54311.42</v>
      </c>
      <c r="AP11" s="11">
        <v>-1315.22</v>
      </c>
      <c r="AQ11" s="9">
        <v>858.67</v>
      </c>
      <c r="AR11" s="9">
        <v>0</v>
      </c>
      <c r="AS11" s="9">
        <v>0</v>
      </c>
      <c r="AT11" s="9">
        <v>0</v>
      </c>
      <c r="AU11" s="10">
        <v>252.77</v>
      </c>
      <c r="AV11" s="9">
        <v>-15.7</v>
      </c>
      <c r="AW11" s="9">
        <v>63.53</v>
      </c>
      <c r="AX11" s="33">
        <v>86326.99</v>
      </c>
      <c r="AY11" s="9">
        <v>-904.83</v>
      </c>
      <c r="AZ11" s="9">
        <v>-388.84</v>
      </c>
      <c r="BA11" s="9">
        <v>219317.69</v>
      </c>
      <c r="BB11" s="9">
        <v>-10351.74</v>
      </c>
      <c r="BC11" s="9">
        <v>8113.44</v>
      </c>
      <c r="BD11" s="9">
        <v>406914.17</v>
      </c>
      <c r="BE11" s="9">
        <v>-844.88</v>
      </c>
      <c r="BF11" s="9">
        <v>-1277.96</v>
      </c>
      <c r="BG11" s="9"/>
      <c r="BH11" s="9"/>
      <c r="BI11" s="9"/>
      <c r="BJ11" s="9">
        <v>50681.5</v>
      </c>
      <c r="BK11" s="9">
        <v>-3470.45</v>
      </c>
      <c r="BL11" s="9">
        <v>843.98</v>
      </c>
      <c r="BM11" s="9">
        <v>104946.87</v>
      </c>
      <c r="BN11" s="9">
        <v>-1302.3399999999999</v>
      </c>
      <c r="BO11" s="9">
        <v>-3636.37</v>
      </c>
      <c r="BP11" s="9">
        <v>102022.87</v>
      </c>
      <c r="BQ11" s="9">
        <v>-10793.57</v>
      </c>
      <c r="BR11" s="9">
        <v>-3747.07</v>
      </c>
      <c r="BS11" s="9">
        <v>53535.65</v>
      </c>
      <c r="BT11" s="9">
        <v>-2824.7</v>
      </c>
      <c r="BU11" s="9">
        <v>-2709.69</v>
      </c>
      <c r="BV11" s="9">
        <v>22176.17</v>
      </c>
      <c r="BW11" s="9">
        <v>-197.72</v>
      </c>
      <c r="BX11" s="9">
        <v>363.11</v>
      </c>
      <c r="BY11" s="9">
        <v>40856.97</v>
      </c>
      <c r="BZ11" s="9">
        <v>-511.77</v>
      </c>
      <c r="CA11" s="9">
        <v>-137.91</v>
      </c>
      <c r="CB11" s="9">
        <v>38126.32</v>
      </c>
      <c r="CC11" s="9">
        <v>-1500.08</v>
      </c>
      <c r="CD11" s="9">
        <v>-288.51</v>
      </c>
      <c r="CE11" s="9"/>
      <c r="CF11" s="9"/>
      <c r="CG11" s="9"/>
      <c r="CH11" s="9">
        <v>16119.39</v>
      </c>
      <c r="CI11" s="9">
        <v>-281.07</v>
      </c>
      <c r="CJ11" s="9">
        <v>795.33</v>
      </c>
      <c r="CK11" s="9">
        <v>65947.92</v>
      </c>
      <c r="CL11" s="9">
        <v>-1144.26</v>
      </c>
      <c r="CM11" s="9">
        <v>-1743.68</v>
      </c>
      <c r="CN11" s="9">
        <v>53722.9</v>
      </c>
      <c r="CO11" s="9">
        <v>-2839.09</v>
      </c>
      <c r="CP11" s="9">
        <v>-2267.5100000000002</v>
      </c>
      <c r="CQ11" s="9">
        <v>57276.28</v>
      </c>
      <c r="CR11" s="9">
        <v>-1874.99</v>
      </c>
      <c r="CS11" s="9">
        <v>-2661.44</v>
      </c>
      <c r="CT11" s="9">
        <v>38191.5</v>
      </c>
      <c r="CU11" s="9">
        <v>-3866.35</v>
      </c>
      <c r="CV11" s="9">
        <v>730.41</v>
      </c>
      <c r="CW11" s="9">
        <v>463.85</v>
      </c>
      <c r="CX11" s="9">
        <v>-88</v>
      </c>
      <c r="CY11" s="34">
        <v>3.22</v>
      </c>
      <c r="CZ11" s="9">
        <v>48718.57</v>
      </c>
      <c r="DA11" s="9">
        <v>-91.7</v>
      </c>
      <c r="DB11" s="9">
        <v>496.16</v>
      </c>
      <c r="DC11" s="9">
        <v>131074.26999999999</v>
      </c>
      <c r="DD11" s="9">
        <v>-991.8</v>
      </c>
      <c r="DE11" s="9">
        <v>2911.49</v>
      </c>
      <c r="DF11" s="9">
        <v>22255.96</v>
      </c>
      <c r="DG11" s="9">
        <v>-50.75</v>
      </c>
      <c r="DH11" s="9">
        <v>-961.04</v>
      </c>
      <c r="DL11" s="9">
        <v>33232.1</v>
      </c>
      <c r="DM11" s="9">
        <v>-3689.83</v>
      </c>
      <c r="DN11" s="9">
        <v>8217.66</v>
      </c>
      <c r="DO11" s="9">
        <v>52645.94</v>
      </c>
      <c r="DP11" s="9">
        <v>-662.24</v>
      </c>
      <c r="DQ11" s="9">
        <v>-1818.68</v>
      </c>
      <c r="DR11" s="9">
        <v>37321.54</v>
      </c>
      <c r="DS11" s="9">
        <v>-5187.34</v>
      </c>
      <c r="DT11" s="9">
        <v>-2478.7800000000002</v>
      </c>
      <c r="DU11" s="9">
        <v>22504.9</v>
      </c>
      <c r="DV11" s="9">
        <v>-3436.24</v>
      </c>
      <c r="DW11" s="9">
        <v>-1246.0999999999999</v>
      </c>
      <c r="DX11" s="9">
        <v>5978.56</v>
      </c>
      <c r="DY11" s="9">
        <v>-97.78</v>
      </c>
      <c r="DZ11" s="9">
        <v>-994.05</v>
      </c>
      <c r="EA11" s="9">
        <v>16099.09</v>
      </c>
      <c r="EB11" s="9">
        <v>-79.37</v>
      </c>
      <c r="EC11" s="9">
        <v>-1532.1</v>
      </c>
      <c r="ED11" s="9">
        <v>15293.62</v>
      </c>
      <c r="EE11" s="9">
        <v>-63.92</v>
      </c>
      <c r="EF11" s="9">
        <v>-175.81</v>
      </c>
      <c r="EG11" s="9">
        <v>9468.01</v>
      </c>
      <c r="EH11" s="9">
        <v>-320.69</v>
      </c>
      <c r="EI11" s="9">
        <v>-1487.12</v>
      </c>
      <c r="EJ11" s="9">
        <v>26188.46</v>
      </c>
      <c r="EK11" s="9">
        <v>-76.150000000000006</v>
      </c>
      <c r="EL11" s="9">
        <v>7404.2</v>
      </c>
      <c r="EM11" s="9">
        <v>33097.97</v>
      </c>
      <c r="EN11" s="9">
        <v>-1152.56</v>
      </c>
      <c r="EO11" s="9">
        <v>-2998.68</v>
      </c>
      <c r="EP11" s="9">
        <v>24456.240000000002</v>
      </c>
      <c r="EQ11" s="9">
        <v>-985.34</v>
      </c>
      <c r="ER11" s="9">
        <v>1094.5899999999999</v>
      </c>
      <c r="ES11" s="9">
        <v>12244.21</v>
      </c>
      <c r="ET11" s="9">
        <v>-642.72</v>
      </c>
      <c r="EU11" s="9">
        <v>-841.13</v>
      </c>
      <c r="EV11" s="9">
        <v>44.88</v>
      </c>
      <c r="EW11" s="9">
        <v>0</v>
      </c>
      <c r="EX11" s="34">
        <v>0</v>
      </c>
    </row>
    <row r="12" spans="1:154" ht="15" hidden="1" customHeight="1" x14ac:dyDescent="0.25">
      <c r="A12" t="s">
        <v>39</v>
      </c>
      <c r="B12" s="9">
        <v>40600.11</v>
      </c>
      <c r="C12" s="9">
        <v>-116.62</v>
      </c>
      <c r="D12" s="55">
        <v>-233.3</v>
      </c>
      <c r="E12" s="9">
        <v>100147.19</v>
      </c>
      <c r="F12" s="30">
        <v>-947.27</v>
      </c>
      <c r="G12" s="9">
        <v>735.18</v>
      </c>
      <c r="H12" s="9">
        <v>20289.060000000001</v>
      </c>
      <c r="I12" s="9">
        <v>-258.89999999999998</v>
      </c>
      <c r="J12" s="9">
        <v>-452.17</v>
      </c>
      <c r="K12" s="9">
        <v>27257.08</v>
      </c>
      <c r="L12" s="9">
        <v>-318.99</v>
      </c>
      <c r="M12" s="9">
        <v>-1220.28</v>
      </c>
      <c r="N12" s="9">
        <v>54692.68</v>
      </c>
      <c r="O12" s="9">
        <v>-160.6</v>
      </c>
      <c r="P12" s="9">
        <v>734.91</v>
      </c>
      <c r="Q12" s="9">
        <v>37282.879999999997</v>
      </c>
      <c r="R12" s="9">
        <v>-2079.66</v>
      </c>
      <c r="S12" s="9">
        <v>-350.6</v>
      </c>
      <c r="T12" s="9">
        <v>30995.86</v>
      </c>
      <c r="U12" s="9">
        <v>-899.1</v>
      </c>
      <c r="V12" s="9">
        <v>-531.32000000000005</v>
      </c>
      <c r="W12" s="9">
        <v>12142.45</v>
      </c>
      <c r="X12" s="9">
        <v>-40.409999999999997</v>
      </c>
      <c r="Y12" s="9">
        <v>-158.71</v>
      </c>
      <c r="Z12" s="9">
        <v>19649.419999999998</v>
      </c>
      <c r="AA12" s="9">
        <v>-243.58</v>
      </c>
      <c r="AB12" s="9">
        <v>-1701.28</v>
      </c>
      <c r="AC12" s="9">
        <v>13993.51</v>
      </c>
      <c r="AD12" s="9">
        <v>-30.3</v>
      </c>
      <c r="AE12" s="9">
        <v>-711.73</v>
      </c>
      <c r="AF12" s="9">
        <v>6260.18</v>
      </c>
      <c r="AG12" s="9">
        <v>-145.18</v>
      </c>
      <c r="AH12" s="9">
        <v>166.92</v>
      </c>
      <c r="AI12" s="9">
        <v>26195.77</v>
      </c>
      <c r="AJ12" s="9">
        <v>-330.87</v>
      </c>
      <c r="AK12" s="9">
        <v>1247.6600000000001</v>
      </c>
      <c r="AL12" s="9">
        <v>17905.78</v>
      </c>
      <c r="AM12" s="9">
        <v>-1723.19</v>
      </c>
      <c r="AN12" s="9">
        <v>119.9</v>
      </c>
      <c r="AO12" s="9">
        <v>38083.58</v>
      </c>
      <c r="AP12" s="9">
        <v>-1035.6300000000001</v>
      </c>
      <c r="AQ12" s="9">
        <v>207.57</v>
      </c>
      <c r="AR12" s="9">
        <v>12681.43</v>
      </c>
      <c r="AS12" s="9">
        <v>-1866.32</v>
      </c>
      <c r="AT12" s="9"/>
      <c r="AU12" s="9">
        <v>87.92</v>
      </c>
      <c r="AV12" s="9">
        <v>0</v>
      </c>
      <c r="AW12" s="9">
        <v>0</v>
      </c>
      <c r="AX12" s="9">
        <v>84596.49</v>
      </c>
      <c r="AY12" s="9">
        <v>-219.77</v>
      </c>
      <c r="AZ12" s="9">
        <v>57.32</v>
      </c>
      <c r="BA12" s="9">
        <v>221485.24</v>
      </c>
      <c r="BB12" s="9">
        <v>-2427.63</v>
      </c>
      <c r="BC12" s="9">
        <v>1015.43</v>
      </c>
      <c r="BD12" s="9">
        <v>43340.959999999999</v>
      </c>
      <c r="BE12" s="9">
        <v>-39.93</v>
      </c>
      <c r="BF12" s="9">
        <v>-1115.72</v>
      </c>
      <c r="BG12" s="9">
        <v>191.08</v>
      </c>
      <c r="BH12" s="9">
        <v>0</v>
      </c>
      <c r="BI12" s="9">
        <v>0.02</v>
      </c>
      <c r="BJ12" s="9">
        <v>51536.58</v>
      </c>
      <c r="BK12" s="9">
        <v>-1580.07</v>
      </c>
      <c r="BL12" s="9">
        <v>-3010.16</v>
      </c>
      <c r="BM12" s="9">
        <v>110642.68</v>
      </c>
      <c r="BN12" s="9">
        <v>-833.4</v>
      </c>
      <c r="BO12" s="9">
        <v>-2377.87</v>
      </c>
      <c r="BP12" s="9">
        <v>86716.49</v>
      </c>
      <c r="BQ12" s="9">
        <v>-7718.46</v>
      </c>
      <c r="BR12" s="9">
        <v>-2679.65</v>
      </c>
      <c r="BS12" s="9">
        <v>53676.94</v>
      </c>
      <c r="BT12" s="9">
        <v>-2201.4499999999998</v>
      </c>
      <c r="BU12" s="9">
        <v>-573.35</v>
      </c>
      <c r="BV12" s="9">
        <v>19447.59</v>
      </c>
      <c r="BW12" s="9">
        <v>-98.1</v>
      </c>
      <c r="BX12" s="9">
        <v>-979.4</v>
      </c>
      <c r="BY12" s="9">
        <v>44340.24</v>
      </c>
      <c r="BZ12" s="9">
        <v>-425.21</v>
      </c>
      <c r="CA12" s="9">
        <v>-18.87</v>
      </c>
      <c r="CB12" s="9">
        <v>40805.370000000003</v>
      </c>
      <c r="CC12" s="9">
        <v>-1683.66</v>
      </c>
      <c r="CD12" s="9">
        <v>550.71</v>
      </c>
      <c r="CE12" s="9">
        <v>868.87</v>
      </c>
      <c r="CF12" s="9">
        <v>0</v>
      </c>
      <c r="CG12" s="9">
        <v>-2.73</v>
      </c>
      <c r="CH12" s="9">
        <v>17331.72</v>
      </c>
      <c r="CI12" s="9">
        <v>-315.07</v>
      </c>
      <c r="CJ12" s="9">
        <v>823.37</v>
      </c>
      <c r="CK12" s="9">
        <v>71593.960000000006</v>
      </c>
      <c r="CL12" s="9">
        <v>-635.72</v>
      </c>
      <c r="CM12" s="9">
        <v>1057.78</v>
      </c>
      <c r="CN12" s="9">
        <v>70857.3</v>
      </c>
      <c r="CO12" s="9">
        <v>-1957.83</v>
      </c>
      <c r="CP12" s="9">
        <v>-2251.0500000000002</v>
      </c>
      <c r="CQ12" s="9">
        <v>65985.66</v>
      </c>
      <c r="CR12" s="9">
        <v>-1858.95</v>
      </c>
      <c r="CS12" s="9">
        <v>-1450.23</v>
      </c>
      <c r="CT12" s="9">
        <v>43829.26</v>
      </c>
      <c r="CU12" s="9">
        <v>-3180.24</v>
      </c>
      <c r="CV12" s="9">
        <v>-2402.98</v>
      </c>
      <c r="CW12" s="9">
        <v>275.61</v>
      </c>
      <c r="CX12" s="9">
        <v>-8.09</v>
      </c>
      <c r="CY12" s="34">
        <v>-0.26</v>
      </c>
      <c r="CZ12" s="9">
        <v>45249.73</v>
      </c>
      <c r="DA12" s="9">
        <v>-161.72</v>
      </c>
      <c r="DB12" s="9">
        <v>1.19</v>
      </c>
      <c r="DC12" s="9">
        <v>110196.59</v>
      </c>
      <c r="DD12" s="9">
        <v>-1445.94</v>
      </c>
      <c r="DE12" s="9">
        <v>-3440.31</v>
      </c>
      <c r="DF12" s="9">
        <v>21779.37</v>
      </c>
      <c r="DG12" s="9">
        <v>-249.1</v>
      </c>
      <c r="DH12" s="9">
        <v>-732.6</v>
      </c>
      <c r="DL12" s="9">
        <v>24814.33</v>
      </c>
      <c r="DM12" s="9">
        <v>-2080.85</v>
      </c>
      <c r="DN12" s="9">
        <v>4174.38</v>
      </c>
      <c r="DO12" s="9">
        <v>42789.49</v>
      </c>
      <c r="DP12" s="9">
        <v>-993.54</v>
      </c>
      <c r="DQ12" s="9">
        <v>-1158.74</v>
      </c>
      <c r="DR12" s="9">
        <v>30612.73</v>
      </c>
      <c r="DS12" s="9">
        <v>-6909.09</v>
      </c>
      <c r="DT12" s="9">
        <v>-1652.91</v>
      </c>
      <c r="DU12" s="9">
        <v>22808.55</v>
      </c>
      <c r="DV12" s="9">
        <v>-3812.28</v>
      </c>
      <c r="DW12" s="9">
        <v>-2058.23</v>
      </c>
      <c r="DX12" s="9">
        <v>5976.1</v>
      </c>
      <c r="DY12" s="9">
        <v>-59.62</v>
      </c>
      <c r="DZ12" s="9">
        <v>161.5</v>
      </c>
      <c r="EA12" s="9">
        <v>19084.419999999998</v>
      </c>
      <c r="EB12" s="9">
        <v>-495.48</v>
      </c>
      <c r="EC12" s="9">
        <v>-448.98</v>
      </c>
      <c r="ED12" s="9">
        <v>17693.849999999999</v>
      </c>
      <c r="EE12" s="9">
        <v>-491.47</v>
      </c>
      <c r="EF12" s="9">
        <v>-1741.62</v>
      </c>
      <c r="EG12" s="9">
        <v>8784.07</v>
      </c>
      <c r="EH12" s="9">
        <v>-125.75</v>
      </c>
      <c r="EI12" s="9">
        <v>-322.29000000000002</v>
      </c>
      <c r="EJ12" s="9">
        <v>34985.74</v>
      </c>
      <c r="EK12" s="9">
        <v>-958.55</v>
      </c>
      <c r="EL12" s="9">
        <v>2285.77</v>
      </c>
      <c r="EM12" s="9">
        <v>43139.93</v>
      </c>
      <c r="EN12" s="9">
        <v>-2631.83</v>
      </c>
      <c r="EO12" s="9">
        <v>566.29999999999995</v>
      </c>
      <c r="EP12" s="9">
        <v>36353.519999999997</v>
      </c>
      <c r="EQ12" s="9">
        <v>-994.28</v>
      </c>
      <c r="ER12" s="9">
        <v>-238.25</v>
      </c>
      <c r="ES12" s="9">
        <v>13472.94</v>
      </c>
      <c r="ET12" s="9">
        <v>-1231.04</v>
      </c>
      <c r="EU12" s="9">
        <v>1155.82</v>
      </c>
      <c r="EV12" s="9">
        <v>427.17</v>
      </c>
      <c r="EW12" s="9">
        <v>-5.67</v>
      </c>
      <c r="EX12" s="34">
        <v>0</v>
      </c>
    </row>
    <row r="13" spans="1:154" ht="15" hidden="1" customHeight="1" x14ac:dyDescent="0.25">
      <c r="A13" t="s">
        <v>40</v>
      </c>
      <c r="B13" s="9">
        <v>72251.67</v>
      </c>
      <c r="C13" s="9">
        <v>-209.41</v>
      </c>
      <c r="D13" s="9">
        <v>-2707.91</v>
      </c>
      <c r="E13" s="9">
        <v>176713.3</v>
      </c>
      <c r="F13" s="9">
        <v>-1542.63</v>
      </c>
      <c r="G13" s="9">
        <v>5195.3</v>
      </c>
      <c r="H13" s="9">
        <v>37246.85</v>
      </c>
      <c r="I13" s="9">
        <v>-240.2</v>
      </c>
      <c r="J13" s="9">
        <v>-1184.1300000000001</v>
      </c>
      <c r="K13" s="9">
        <v>51200.54</v>
      </c>
      <c r="L13" s="9">
        <v>-418.12</v>
      </c>
      <c r="M13" s="9">
        <v>-3336.13</v>
      </c>
      <c r="N13" s="9">
        <v>105740.05</v>
      </c>
      <c r="O13" s="9">
        <v>-85</v>
      </c>
      <c r="P13" s="9">
        <v>-551.16999999999996</v>
      </c>
      <c r="Q13" s="9">
        <v>72089.679999999993</v>
      </c>
      <c r="R13" s="9">
        <v>-4337.03</v>
      </c>
      <c r="S13" s="9">
        <v>-1680.89</v>
      </c>
      <c r="T13" s="9">
        <v>53371.75</v>
      </c>
      <c r="U13" s="9">
        <v>-1347.41</v>
      </c>
      <c r="V13" s="9">
        <v>-1330.09</v>
      </c>
      <c r="W13" s="9">
        <v>19586.310000000001</v>
      </c>
      <c r="X13" s="9">
        <v>-70.87</v>
      </c>
      <c r="Y13" s="9">
        <v>95.03</v>
      </c>
      <c r="Z13" s="9">
        <v>30259.96</v>
      </c>
      <c r="AA13" s="9">
        <v>-1520.09</v>
      </c>
      <c r="AB13" s="9">
        <v>-3416.41</v>
      </c>
      <c r="AC13" s="9">
        <v>26832.07</v>
      </c>
      <c r="AD13" s="9">
        <v>-212.13</v>
      </c>
      <c r="AE13" s="9">
        <v>-797.77</v>
      </c>
      <c r="AF13" s="9">
        <v>13131.47</v>
      </c>
      <c r="AG13" s="9">
        <v>-61.76</v>
      </c>
      <c r="AH13" s="9">
        <v>2422.3000000000002</v>
      </c>
      <c r="AI13" s="9">
        <v>45558.93</v>
      </c>
      <c r="AJ13" s="9">
        <v>-1270.83</v>
      </c>
      <c r="AK13" s="9">
        <v>-370.81</v>
      </c>
      <c r="AL13" s="9">
        <v>29762.91</v>
      </c>
      <c r="AM13" s="9">
        <v>-3227.11</v>
      </c>
      <c r="AN13" s="9">
        <v>1587.43</v>
      </c>
      <c r="AO13" s="9">
        <v>61214.85</v>
      </c>
      <c r="AP13" s="9">
        <v>-1235.17</v>
      </c>
      <c r="AQ13" s="9">
        <v>-54</v>
      </c>
      <c r="AR13" s="9">
        <v>20413.099999999999</v>
      </c>
      <c r="AS13" s="9">
        <v>-3446.1</v>
      </c>
      <c r="AT13" s="9">
        <v>3271.1</v>
      </c>
      <c r="AU13" s="9">
        <v>335.76</v>
      </c>
      <c r="AV13" s="9">
        <v>-3.82</v>
      </c>
      <c r="AW13" s="9">
        <v>40.89</v>
      </c>
      <c r="AX13" s="33">
        <v>106217.47</v>
      </c>
      <c r="AY13" s="9">
        <v>-378.11</v>
      </c>
      <c r="AZ13" s="9">
        <v>-1100.32</v>
      </c>
      <c r="BA13" s="9">
        <v>294863.53999999998</v>
      </c>
      <c r="BB13" s="9">
        <v>-3566.26</v>
      </c>
      <c r="BC13" s="9">
        <v>3005.26</v>
      </c>
      <c r="BD13" s="9">
        <v>58619.53</v>
      </c>
      <c r="BE13" s="9">
        <v>-33.24</v>
      </c>
      <c r="BF13" s="9">
        <v>-1080.53</v>
      </c>
      <c r="BG13" s="9">
        <v>135.33000000000001</v>
      </c>
      <c r="BH13" s="9"/>
      <c r="BI13" s="9">
        <v>-55.84</v>
      </c>
      <c r="BJ13" s="9">
        <v>69693.73</v>
      </c>
      <c r="BK13" s="9">
        <v>-104.32</v>
      </c>
      <c r="BL13" s="9">
        <v>5589.08</v>
      </c>
      <c r="BM13" s="9">
        <v>159793.07</v>
      </c>
      <c r="BN13" s="9">
        <v>-944.73</v>
      </c>
      <c r="BO13" s="9">
        <v>-2019.51</v>
      </c>
      <c r="BP13" s="9">
        <v>124337.48</v>
      </c>
      <c r="BQ13" s="9">
        <v>-5547.8</v>
      </c>
      <c r="BR13" s="9">
        <v>-3110.03</v>
      </c>
      <c r="BS13" s="9">
        <v>68635.990000000005</v>
      </c>
      <c r="BT13" s="9">
        <v>-1485.8</v>
      </c>
      <c r="BU13" s="9">
        <v>-1581.62</v>
      </c>
      <c r="BV13" s="9">
        <v>25296.41</v>
      </c>
      <c r="BW13" s="9">
        <v>-127.33</v>
      </c>
      <c r="BX13" s="9">
        <v>-1751.78</v>
      </c>
      <c r="BY13" s="9">
        <v>58184.12</v>
      </c>
      <c r="BZ13" s="9">
        <v>-509.75</v>
      </c>
      <c r="CA13" s="9">
        <v>357.42</v>
      </c>
      <c r="CB13" s="9">
        <v>53509.25</v>
      </c>
      <c r="CC13" s="9">
        <v>-1030.27</v>
      </c>
      <c r="CD13" s="9">
        <v>-659.96</v>
      </c>
      <c r="CE13" s="9">
        <v>748.92</v>
      </c>
      <c r="CF13" s="9"/>
      <c r="CG13" s="9">
        <v>12.25</v>
      </c>
      <c r="CH13" s="9">
        <v>25553.53</v>
      </c>
      <c r="CI13" s="9">
        <v>-1118.77</v>
      </c>
      <c r="CJ13" s="9">
        <v>4072.85</v>
      </c>
      <c r="CK13" s="9">
        <v>100432.46</v>
      </c>
      <c r="CL13" s="9">
        <v>-470.63</v>
      </c>
      <c r="CM13" s="9">
        <v>4599.41</v>
      </c>
      <c r="CN13" s="9">
        <v>86720.42</v>
      </c>
      <c r="CO13" s="9">
        <v>-1867.48</v>
      </c>
      <c r="CP13" s="9">
        <v>-5965.95</v>
      </c>
      <c r="CQ13" s="9">
        <v>81583.66</v>
      </c>
      <c r="CR13" s="9">
        <v>-1599.39</v>
      </c>
      <c r="CS13" s="9">
        <v>-2802.07</v>
      </c>
      <c r="CT13" s="9">
        <v>51059.86</v>
      </c>
      <c r="CU13" s="9">
        <v>-4197.28</v>
      </c>
      <c r="CV13" s="9">
        <v>-551.78</v>
      </c>
      <c r="CW13" s="9">
        <v>1446.51</v>
      </c>
      <c r="CX13" s="9">
        <v>-52.14</v>
      </c>
      <c r="CY13" s="34">
        <v>-69.16</v>
      </c>
      <c r="CZ13" s="9">
        <v>41195.230000000003</v>
      </c>
      <c r="DA13" s="9">
        <v>-369.26</v>
      </c>
      <c r="DB13" s="9">
        <v>-174.28</v>
      </c>
      <c r="DC13" s="9">
        <v>108080.4</v>
      </c>
      <c r="DD13" s="9">
        <v>-1136.07</v>
      </c>
      <c r="DE13" s="9">
        <v>497.97</v>
      </c>
      <c r="DF13" s="9">
        <v>18631.25</v>
      </c>
      <c r="DG13" s="9">
        <v>-213.57</v>
      </c>
      <c r="DH13" s="9">
        <v>-508.07</v>
      </c>
      <c r="DL13" s="9">
        <v>24872.57</v>
      </c>
      <c r="DM13" s="9">
        <v>-519.80999999999995</v>
      </c>
      <c r="DN13" s="9">
        <v>2004.55</v>
      </c>
      <c r="DO13" s="9">
        <v>39782.94</v>
      </c>
      <c r="DP13" s="9">
        <v>-1651.43</v>
      </c>
      <c r="DQ13" s="9">
        <v>-1118.71</v>
      </c>
      <c r="DR13" s="9">
        <v>31723.68</v>
      </c>
      <c r="DS13" s="9">
        <v>-6533.42</v>
      </c>
      <c r="DT13" s="9">
        <v>-3348.57</v>
      </c>
      <c r="DU13" s="9">
        <v>18502.18</v>
      </c>
      <c r="DV13" s="9">
        <v>-3747.46</v>
      </c>
      <c r="DW13" s="9">
        <v>-2055.41</v>
      </c>
      <c r="DX13" s="9">
        <v>6010.6</v>
      </c>
      <c r="DY13" s="9">
        <v>-245.66</v>
      </c>
      <c r="DZ13" s="9">
        <v>-266.22000000000003</v>
      </c>
      <c r="EA13" s="9">
        <v>15844.32</v>
      </c>
      <c r="EB13" s="9">
        <v>-455.04</v>
      </c>
      <c r="EC13" s="9">
        <v>-1720.26</v>
      </c>
      <c r="ED13" s="9">
        <v>18061.560000000001</v>
      </c>
      <c r="EE13" s="9">
        <v>-21.44</v>
      </c>
      <c r="EF13" s="9">
        <v>-3096.24</v>
      </c>
      <c r="EG13" s="9">
        <v>20777.900000000001</v>
      </c>
      <c r="EH13" s="9">
        <v>0</v>
      </c>
      <c r="EI13" s="9">
        <v>-32.94</v>
      </c>
      <c r="EJ13" s="9">
        <v>33176.71</v>
      </c>
      <c r="EK13" s="9">
        <v>-299.31</v>
      </c>
      <c r="EL13" s="9">
        <v>-10801.82</v>
      </c>
      <c r="EM13" s="9">
        <v>15475.63</v>
      </c>
      <c r="EN13" s="9">
        <v>-3500.22</v>
      </c>
      <c r="EO13" s="9">
        <v>-799.01</v>
      </c>
      <c r="EP13" s="9">
        <v>13994.17</v>
      </c>
      <c r="EQ13" s="9">
        <v>-724.82</v>
      </c>
      <c r="ER13" s="9">
        <v>16.07</v>
      </c>
      <c r="ES13" s="9">
        <v>5693.22</v>
      </c>
      <c r="ET13" s="9">
        <v>-1432.05</v>
      </c>
      <c r="EU13" s="9">
        <v>-3259.17</v>
      </c>
      <c r="EV13" s="9">
        <v>69.95</v>
      </c>
      <c r="EW13" s="9">
        <v>0</v>
      </c>
      <c r="EX13" s="34">
        <v>90.36</v>
      </c>
    </row>
    <row r="14" spans="1:154" ht="15" hidden="1" customHeight="1" x14ac:dyDescent="0.25">
      <c r="A14" t="s">
        <v>484</v>
      </c>
      <c r="B14" s="9">
        <v>58294.32</v>
      </c>
      <c r="C14" s="9">
        <v>-23.48</v>
      </c>
      <c r="D14" s="9">
        <v>-417.01</v>
      </c>
      <c r="E14" s="9">
        <v>136086.69</v>
      </c>
      <c r="F14" s="9">
        <v>-980.89</v>
      </c>
      <c r="G14" s="9">
        <v>-594.99</v>
      </c>
      <c r="H14" s="9">
        <v>29787.84</v>
      </c>
      <c r="I14" s="9">
        <v>-385.75</v>
      </c>
      <c r="J14" s="9">
        <v>-745.19</v>
      </c>
      <c r="K14" s="9">
        <v>39395.230000000003</v>
      </c>
      <c r="L14" s="9">
        <v>-826.55</v>
      </c>
      <c r="M14" s="9">
        <v>-3177.79</v>
      </c>
      <c r="N14" s="9">
        <v>71398.44</v>
      </c>
      <c r="O14" s="9">
        <v>-66.260000000000005</v>
      </c>
      <c r="P14" s="9">
        <v>-831.43</v>
      </c>
      <c r="Q14" s="9">
        <v>59146.96</v>
      </c>
      <c r="R14" s="9">
        <v>-2553.2600000000002</v>
      </c>
      <c r="S14" s="9">
        <v>-220.9</v>
      </c>
      <c r="T14" s="9">
        <v>34855</v>
      </c>
      <c r="U14" s="9">
        <v>-475.13</v>
      </c>
      <c r="V14" s="9">
        <v>-686.41</v>
      </c>
      <c r="W14" s="9">
        <v>13893.56</v>
      </c>
      <c r="X14" s="9">
        <v>-52.38</v>
      </c>
      <c r="Y14" s="9">
        <v>-546.78</v>
      </c>
      <c r="Z14" s="9">
        <v>26314.39</v>
      </c>
      <c r="AA14" s="9">
        <v>-150.63</v>
      </c>
      <c r="AB14" s="9">
        <v>-1124.06</v>
      </c>
      <c r="AC14" s="9">
        <v>21029.4</v>
      </c>
      <c r="AD14" s="9">
        <v>-172.32</v>
      </c>
      <c r="AE14" s="9">
        <v>-736.19</v>
      </c>
      <c r="AF14" s="9">
        <v>6774.84</v>
      </c>
      <c r="AG14" s="9">
        <v>-13.63</v>
      </c>
      <c r="AH14" s="9">
        <v>80.180000000000007</v>
      </c>
      <c r="AI14" s="9">
        <v>37160.239999999998</v>
      </c>
      <c r="AJ14" s="9">
        <v>-115.53</v>
      </c>
      <c r="AK14" s="9">
        <v>-4283.5200000000004</v>
      </c>
      <c r="AL14" s="9">
        <v>22465.200000000001</v>
      </c>
      <c r="AM14" s="9">
        <v>-1668.77</v>
      </c>
      <c r="AN14" s="9">
        <v>-1599.17</v>
      </c>
      <c r="AO14" s="9">
        <v>53804.44</v>
      </c>
      <c r="AP14" s="9">
        <v>-364.18</v>
      </c>
      <c r="AQ14" s="9">
        <v>-2249.2600000000002</v>
      </c>
      <c r="AR14" s="9">
        <v>17245.23</v>
      </c>
      <c r="AS14" s="9">
        <v>-1410.05</v>
      </c>
      <c r="AT14" s="9">
        <v>30104.880000000001</v>
      </c>
      <c r="AU14" s="9">
        <v>91.91</v>
      </c>
      <c r="AV14" s="9">
        <v>-42.31</v>
      </c>
      <c r="AW14" s="9">
        <v>-38.67</v>
      </c>
      <c r="AX14" s="33">
        <v>86334.83</v>
      </c>
      <c r="AY14" s="9">
        <v>-232.31</v>
      </c>
      <c r="AZ14" s="9">
        <v>-1357.93</v>
      </c>
      <c r="BA14" s="9">
        <v>236889.01</v>
      </c>
      <c r="BB14" s="9">
        <v>-2139.2399999999998</v>
      </c>
      <c r="BC14" s="9">
        <v>3666.55</v>
      </c>
      <c r="BD14" s="9">
        <v>46380.78</v>
      </c>
      <c r="BE14" s="9">
        <v>-8.09</v>
      </c>
      <c r="BF14" s="9">
        <v>-429.22</v>
      </c>
      <c r="BG14" s="9">
        <v>90.59</v>
      </c>
      <c r="BH14" s="9">
        <v>0</v>
      </c>
      <c r="BI14" s="9">
        <v>-70.56</v>
      </c>
      <c r="BJ14" s="9">
        <v>55198.06</v>
      </c>
      <c r="BK14" s="9">
        <v>-286.25</v>
      </c>
      <c r="BL14" s="9">
        <v>10933.11</v>
      </c>
      <c r="BM14" s="9">
        <v>93678.45</v>
      </c>
      <c r="BN14" s="9">
        <v>-426.92</v>
      </c>
      <c r="BO14" s="9">
        <v>-1174.21</v>
      </c>
      <c r="BP14" s="9">
        <v>93298.19</v>
      </c>
      <c r="BQ14" s="9">
        <v>-5268.77</v>
      </c>
      <c r="BR14" s="9">
        <v>-2106.09</v>
      </c>
      <c r="BS14" s="9">
        <v>38811.69</v>
      </c>
      <c r="BT14" s="9">
        <v>-1550.74</v>
      </c>
      <c r="BU14" s="9">
        <v>-946.41</v>
      </c>
      <c r="BV14" s="9">
        <v>13878.07</v>
      </c>
      <c r="BW14" s="9">
        <v>-89.96</v>
      </c>
      <c r="BX14" s="9">
        <v>-10.59</v>
      </c>
      <c r="BY14" s="9">
        <v>50848.94</v>
      </c>
      <c r="BZ14" s="9">
        <v>-291.58</v>
      </c>
      <c r="CA14" s="9">
        <v>-1015.84</v>
      </c>
      <c r="CB14" s="9">
        <v>43336.53</v>
      </c>
      <c r="CC14" s="9">
        <v>-1996.21</v>
      </c>
      <c r="CD14" s="9">
        <v>508.1</v>
      </c>
      <c r="CE14" s="9">
        <v>341.91</v>
      </c>
      <c r="CF14" s="9">
        <v>-30.96</v>
      </c>
      <c r="CG14" s="9">
        <v>-9.14</v>
      </c>
      <c r="CH14" s="9">
        <v>12419.54</v>
      </c>
      <c r="CI14" s="9">
        <v>-413.52</v>
      </c>
      <c r="CJ14" s="9">
        <v>462.75</v>
      </c>
      <c r="CK14" s="9">
        <v>79476.42</v>
      </c>
      <c r="CL14" s="9">
        <v>-719.94</v>
      </c>
      <c r="CM14" s="9">
        <v>1156</v>
      </c>
      <c r="CN14" s="9">
        <v>65543.02</v>
      </c>
      <c r="CO14" s="9">
        <v>-1861.57</v>
      </c>
      <c r="CP14" s="9">
        <v>420.92</v>
      </c>
      <c r="CQ14" s="9">
        <v>69910.37</v>
      </c>
      <c r="CR14" s="9">
        <v>-1581.16</v>
      </c>
      <c r="CS14" s="9">
        <v>-1201.9000000000001</v>
      </c>
      <c r="CT14" s="9">
        <v>42301.599999999999</v>
      </c>
      <c r="CU14" s="9">
        <v>-2625.05</v>
      </c>
      <c r="CV14" s="9">
        <v>-5019.8</v>
      </c>
      <c r="CW14" s="9">
        <v>1183.26</v>
      </c>
      <c r="CX14" s="9">
        <v>-47.02</v>
      </c>
      <c r="CY14" s="34">
        <v>68.319999999999993</v>
      </c>
      <c r="CZ14" s="9">
        <v>39533.760000000002</v>
      </c>
      <c r="DA14" s="9">
        <v>-78.98</v>
      </c>
      <c r="DB14" s="9">
        <v>-1706.42</v>
      </c>
      <c r="DC14" s="9">
        <v>98640.18</v>
      </c>
      <c r="DD14" s="9">
        <v>-2503.31</v>
      </c>
      <c r="DE14" s="9">
        <v>6382.06</v>
      </c>
      <c r="DF14" s="9">
        <v>17968.740000000002</v>
      </c>
      <c r="DG14" s="9">
        <v>-271.25</v>
      </c>
      <c r="DH14" s="9">
        <v>-1167.77</v>
      </c>
      <c r="DL14" s="9">
        <v>23282.42</v>
      </c>
      <c r="DM14" s="9">
        <v>-165.62</v>
      </c>
      <c r="DN14" s="9">
        <v>9082.36</v>
      </c>
      <c r="DO14" s="9">
        <v>34473.93</v>
      </c>
      <c r="DP14" s="9">
        <v>-430.63</v>
      </c>
      <c r="DQ14" s="9">
        <v>-812.21</v>
      </c>
      <c r="DR14" s="9">
        <v>32826.480000000003</v>
      </c>
      <c r="DS14" s="9">
        <v>-4241.71</v>
      </c>
      <c r="DT14" s="9">
        <v>-1108.4000000000001</v>
      </c>
      <c r="DU14" s="9">
        <v>15905.83</v>
      </c>
      <c r="DV14" s="9">
        <v>-3504.66</v>
      </c>
      <c r="DW14" s="9">
        <v>-619</v>
      </c>
      <c r="DX14" s="9">
        <v>5311.12</v>
      </c>
      <c r="DY14" s="9">
        <v>-14</v>
      </c>
      <c r="DZ14" s="9">
        <v>-33.130000000000003</v>
      </c>
      <c r="EA14" s="9">
        <v>13552.67</v>
      </c>
      <c r="EB14" s="9">
        <v>-249.63</v>
      </c>
      <c r="EC14" s="9">
        <v>-770.25</v>
      </c>
      <c r="ED14" s="9">
        <v>17153.22</v>
      </c>
      <c r="EE14" s="9">
        <v>-503.57</v>
      </c>
      <c r="EF14" s="9">
        <v>598.61</v>
      </c>
      <c r="EG14" s="9">
        <v>7386.75</v>
      </c>
      <c r="EH14" s="9">
        <v>-138.03</v>
      </c>
      <c r="EI14" s="9">
        <v>-449.31</v>
      </c>
      <c r="EJ14" s="9">
        <v>28674.639999999999</v>
      </c>
      <c r="EK14" s="9">
        <v>-515.07000000000005</v>
      </c>
      <c r="EL14" s="9">
        <v>1690.09</v>
      </c>
      <c r="EM14" s="9">
        <v>31220.27</v>
      </c>
      <c r="EN14" s="9">
        <v>-4160.57</v>
      </c>
      <c r="EO14" s="9">
        <v>-693.06</v>
      </c>
      <c r="EP14" s="9">
        <v>31924.52</v>
      </c>
      <c r="EQ14" s="9">
        <v>-988.69</v>
      </c>
      <c r="ER14" s="9">
        <v>-4133.63</v>
      </c>
      <c r="ES14" s="9">
        <v>13302.57</v>
      </c>
      <c r="ET14" s="9">
        <v>-2263.3200000000002</v>
      </c>
      <c r="EU14" s="9">
        <v>-6296.14</v>
      </c>
      <c r="EV14" s="9">
        <v>41.97</v>
      </c>
      <c r="EW14" s="9">
        <v>0</v>
      </c>
      <c r="EX14" s="34">
        <v>0</v>
      </c>
    </row>
    <row r="15" spans="1:154" ht="15" hidden="1" customHeight="1" x14ac:dyDescent="0.25">
      <c r="A15" t="s">
        <v>483</v>
      </c>
      <c r="B15" s="9">
        <v>41895.67</v>
      </c>
      <c r="C15" s="222">
        <v>-194.72</v>
      </c>
      <c r="D15" s="222">
        <v>1313.57</v>
      </c>
      <c r="E15" s="9">
        <v>102162.99</v>
      </c>
      <c r="F15" s="9">
        <v>-1288.8399999999999</v>
      </c>
      <c r="G15" s="9">
        <v>-2349.11</v>
      </c>
      <c r="H15" s="9">
        <v>23247.16</v>
      </c>
      <c r="I15" s="9">
        <v>-400.1</v>
      </c>
      <c r="J15" s="9">
        <v>294.81</v>
      </c>
      <c r="K15" s="9">
        <v>30283.72</v>
      </c>
      <c r="L15" s="9">
        <v>-417.38</v>
      </c>
      <c r="M15" s="9">
        <v>-10150.530000000001</v>
      </c>
      <c r="N15" s="9">
        <v>51657.18</v>
      </c>
      <c r="O15" s="9">
        <v>-48.08</v>
      </c>
      <c r="P15" s="9">
        <v>-512.54999999999995</v>
      </c>
      <c r="Q15" s="9">
        <v>48115.35</v>
      </c>
      <c r="R15" s="9">
        <v>-1619.6</v>
      </c>
      <c r="S15" s="9">
        <v>67.44</v>
      </c>
      <c r="T15" s="9">
        <v>24302.11</v>
      </c>
      <c r="U15" s="9">
        <v>-689.77</v>
      </c>
      <c r="V15" s="9">
        <v>-960.24</v>
      </c>
      <c r="W15" s="9">
        <v>9022.01</v>
      </c>
      <c r="X15" s="9">
        <v>-94.92</v>
      </c>
      <c r="Y15" s="9">
        <v>-1064.52</v>
      </c>
      <c r="Z15" s="9">
        <v>16919.54</v>
      </c>
      <c r="AA15" s="9">
        <v>-177.86</v>
      </c>
      <c r="AB15" s="9">
        <f>-2504-96</f>
        <v>-2600</v>
      </c>
      <c r="AC15" s="9">
        <v>15376.32</v>
      </c>
      <c r="AD15" s="9">
        <v>-92.16</v>
      </c>
      <c r="AE15" s="9">
        <v>-1811.86</v>
      </c>
      <c r="AF15" s="9">
        <v>4292.41</v>
      </c>
      <c r="AG15" s="9">
        <v>-299.41000000000003</v>
      </c>
      <c r="AH15" s="9">
        <v>1444.67</v>
      </c>
      <c r="AI15" s="9">
        <v>25011.84</v>
      </c>
      <c r="AJ15" s="9">
        <v>-157.38999999999999</v>
      </c>
      <c r="AK15" s="9">
        <v>-1367.99</v>
      </c>
      <c r="AL15" s="9">
        <v>15975.48</v>
      </c>
      <c r="AM15" s="9">
        <v>-1679.98</v>
      </c>
      <c r="AN15" s="9">
        <v>6443.84</v>
      </c>
      <c r="AO15" s="9">
        <v>36915.519999999997</v>
      </c>
      <c r="AP15" s="9">
        <v>-553.61</v>
      </c>
      <c r="AQ15" s="9">
        <v>929.69</v>
      </c>
      <c r="AR15" s="9">
        <v>12369.1</v>
      </c>
      <c r="AS15" s="9">
        <v>-1165.27</v>
      </c>
      <c r="AT15" s="9">
        <v>-1874.39</v>
      </c>
      <c r="AU15" s="9">
        <v>0</v>
      </c>
      <c r="AV15" s="9">
        <v>0</v>
      </c>
      <c r="AW15" s="9">
        <v>0</v>
      </c>
      <c r="AX15" s="33">
        <v>60511.57</v>
      </c>
      <c r="AY15" s="9">
        <v>-258.32</v>
      </c>
      <c r="AZ15" s="9">
        <v>167.91</v>
      </c>
      <c r="BA15" s="9">
        <v>171154.22</v>
      </c>
      <c r="BB15" s="9">
        <v>-2115.7199999999998</v>
      </c>
      <c r="BC15" s="9">
        <v>2452.2199999999998</v>
      </c>
      <c r="BD15" s="9">
        <v>35079.46</v>
      </c>
      <c r="BE15" s="9">
        <v>-95.51</v>
      </c>
      <c r="BF15" s="9">
        <v>-551.51</v>
      </c>
      <c r="BG15" s="222">
        <v>268.69</v>
      </c>
      <c r="BH15" s="222">
        <v>0</v>
      </c>
      <c r="BI15" s="222">
        <v>0</v>
      </c>
      <c r="BJ15" s="9">
        <v>37561.94</v>
      </c>
      <c r="BK15" s="9">
        <v>-14.23</v>
      </c>
      <c r="BL15" s="9">
        <v>-10861.7</v>
      </c>
      <c r="BM15" s="9">
        <v>75110.679999999993</v>
      </c>
      <c r="BN15" s="222">
        <v>-369.05</v>
      </c>
      <c r="BO15" s="222">
        <v>79.16</v>
      </c>
      <c r="BP15" s="9">
        <v>79657.58</v>
      </c>
      <c r="BQ15" s="222">
        <v>-3831.13</v>
      </c>
      <c r="BR15" s="222">
        <v>-1189.52</v>
      </c>
      <c r="BS15" s="9">
        <v>32286.27</v>
      </c>
      <c r="BT15" s="222">
        <v>-1190.81</v>
      </c>
      <c r="BU15" s="222">
        <v>-878.44</v>
      </c>
      <c r="BV15" s="9">
        <v>11151.03</v>
      </c>
      <c r="BW15" s="222">
        <v>-72.28</v>
      </c>
      <c r="BX15" s="222">
        <v>-820.8</v>
      </c>
      <c r="BY15" s="9">
        <v>31169.34</v>
      </c>
      <c r="BZ15" s="9">
        <v>-622.77</v>
      </c>
      <c r="CA15" s="9">
        <v>-211.81</v>
      </c>
      <c r="CB15" s="9">
        <v>28641.84</v>
      </c>
      <c r="CC15" s="9">
        <v>-1616.36</v>
      </c>
      <c r="CD15" s="9">
        <v>165.14</v>
      </c>
      <c r="CE15" s="222">
        <v>320.39</v>
      </c>
      <c r="CF15" s="222">
        <v>-21.26</v>
      </c>
      <c r="CG15" s="222">
        <v>0.5</v>
      </c>
      <c r="CH15" s="9">
        <v>14555.1</v>
      </c>
      <c r="CI15" s="9">
        <v>-95.45</v>
      </c>
      <c r="CJ15" s="9">
        <v>-538.23</v>
      </c>
      <c r="CK15" s="9">
        <v>54390.75</v>
      </c>
      <c r="CL15" s="9">
        <v>-718.71</v>
      </c>
      <c r="CM15" s="9">
        <v>-6.28</v>
      </c>
      <c r="CN15" s="9">
        <v>47056.66</v>
      </c>
      <c r="CO15" s="9">
        <v>-1740.84</v>
      </c>
      <c r="CP15" s="9">
        <v>-1855.1</v>
      </c>
      <c r="CQ15" s="9">
        <v>45415.82</v>
      </c>
      <c r="CR15" s="9">
        <v>-1141.46</v>
      </c>
      <c r="CS15" s="9">
        <v>-1195.25</v>
      </c>
      <c r="CT15" s="9">
        <v>26416.38</v>
      </c>
      <c r="CU15" s="9">
        <v>-1715.13</v>
      </c>
      <c r="CV15" s="9">
        <v>-3377.84</v>
      </c>
      <c r="CW15" s="9">
        <v>405.71</v>
      </c>
      <c r="CX15" s="9">
        <v>-4.07</v>
      </c>
      <c r="CY15" s="34">
        <v>0</v>
      </c>
      <c r="CZ15" s="9">
        <v>28607.279999999999</v>
      </c>
      <c r="DA15" s="9">
        <v>-78.97</v>
      </c>
      <c r="DB15" s="9">
        <v>-1288.1600000000001</v>
      </c>
      <c r="DC15" s="9">
        <v>71867.11</v>
      </c>
      <c r="DD15" s="9">
        <v>-2426.58</v>
      </c>
      <c r="DE15" s="9">
        <v>-1724.07</v>
      </c>
      <c r="DF15" s="9">
        <v>12728.5</v>
      </c>
      <c r="DG15" s="9">
        <v>-231.78</v>
      </c>
      <c r="DH15" s="9">
        <v>114.26</v>
      </c>
      <c r="DL15" s="9">
        <v>16896.849999999999</v>
      </c>
      <c r="DM15" s="9">
        <v>-127.6</v>
      </c>
      <c r="DN15" s="9">
        <v>152.56</v>
      </c>
      <c r="DO15" s="9">
        <v>24607.9</v>
      </c>
      <c r="DP15" s="9">
        <v>-319.47000000000003</v>
      </c>
      <c r="DQ15" s="9">
        <v>-485.74</v>
      </c>
      <c r="DR15" s="9">
        <v>24531.01</v>
      </c>
      <c r="DS15" s="9">
        <v>-3053.73</v>
      </c>
      <c r="DT15" s="9">
        <v>-1970.08</v>
      </c>
      <c r="DU15" s="9">
        <v>11680.67</v>
      </c>
      <c r="DV15" s="9">
        <v>-2355.33</v>
      </c>
      <c r="DW15" s="9">
        <v>-858.89</v>
      </c>
      <c r="DX15" s="9">
        <v>3778.69</v>
      </c>
      <c r="DY15" s="9">
        <v>-14</v>
      </c>
      <c r="DZ15" s="9">
        <v>-114.84</v>
      </c>
      <c r="EA15" s="9">
        <v>9927.2199999999993</v>
      </c>
      <c r="EB15" s="9">
        <v>-72.64</v>
      </c>
      <c r="EC15" s="9">
        <v>-496.27</v>
      </c>
      <c r="ED15" s="9">
        <v>12375.45</v>
      </c>
      <c r="EE15" s="9">
        <v>-474.37</v>
      </c>
      <c r="EF15" s="9">
        <v>-1638.37</v>
      </c>
      <c r="EG15" s="9">
        <v>5850.32</v>
      </c>
      <c r="EH15" s="9">
        <v>-12.86</v>
      </c>
      <c r="EI15" s="9">
        <v>-247.83</v>
      </c>
      <c r="EJ15" s="9">
        <v>20843.97</v>
      </c>
      <c r="EK15" s="9">
        <v>-211.86</v>
      </c>
      <c r="EL15" s="9">
        <v>-4902.1099999999997</v>
      </c>
      <c r="EM15" s="9">
        <v>22850.12</v>
      </c>
      <c r="EN15" s="9">
        <v>-2105.5300000000002</v>
      </c>
      <c r="EO15" s="9">
        <v>-321.98</v>
      </c>
      <c r="EP15" s="9">
        <v>23297.52</v>
      </c>
      <c r="EQ15" s="9">
        <v>-587.13</v>
      </c>
      <c r="ER15" s="9">
        <v>354.17</v>
      </c>
      <c r="ES15" s="9">
        <v>9714.02</v>
      </c>
      <c r="ET15" s="9">
        <v>-834.54</v>
      </c>
      <c r="EU15" s="9">
        <v>-125.28</v>
      </c>
      <c r="EV15" s="9">
        <v>13.99</v>
      </c>
      <c r="EW15" s="9">
        <v>0</v>
      </c>
      <c r="EX15" s="34">
        <v>-95.4</v>
      </c>
    </row>
    <row r="16" spans="1:154" ht="15" hidden="1" customHeight="1" x14ac:dyDescent="0.25">
      <c r="A16" t="s">
        <v>42</v>
      </c>
      <c r="B16" s="9">
        <v>55482.400000000001</v>
      </c>
      <c r="C16" s="9">
        <v>-197.3</v>
      </c>
      <c r="D16" s="9">
        <v>-7111.16</v>
      </c>
      <c r="E16" s="9">
        <v>138161.92000000001</v>
      </c>
      <c r="F16" s="9">
        <v>-2066.16</v>
      </c>
      <c r="G16" s="9">
        <v>-1942.6</v>
      </c>
      <c r="H16" s="9">
        <v>31657.68</v>
      </c>
      <c r="I16" s="9">
        <v>-151.72</v>
      </c>
      <c r="J16" s="9">
        <v>-237.72</v>
      </c>
      <c r="K16" s="9">
        <v>40208.89</v>
      </c>
      <c r="L16" s="9">
        <v>-293.01</v>
      </c>
      <c r="M16" s="9">
        <v>-5407.49</v>
      </c>
      <c r="N16" s="9">
        <v>62347.12</v>
      </c>
      <c r="O16">
        <v>-256.67</v>
      </c>
      <c r="P16" s="9">
        <v>-8.6</v>
      </c>
      <c r="Q16" s="9">
        <v>73153.319999999992</v>
      </c>
      <c r="R16" s="9">
        <v>-2932.48</v>
      </c>
      <c r="S16" s="9">
        <v>-1261.1500000000001</v>
      </c>
      <c r="T16" s="9">
        <v>30213.01</v>
      </c>
      <c r="U16" s="9">
        <v>-1506.35</v>
      </c>
      <c r="V16" s="9">
        <v>-1442.39</v>
      </c>
      <c r="W16" s="9">
        <v>11407.52</v>
      </c>
      <c r="X16" s="9">
        <v>-53.1</v>
      </c>
      <c r="Y16" s="9">
        <v>-467.6</v>
      </c>
      <c r="Z16" s="9">
        <v>21515.9</v>
      </c>
      <c r="AA16" s="9">
        <v>-250.49</v>
      </c>
      <c r="AB16" s="9">
        <v>-746.77</v>
      </c>
      <c r="AC16" s="9">
        <v>18887.55</v>
      </c>
      <c r="AD16" s="9">
        <v>-441.57</v>
      </c>
      <c r="AE16" s="9">
        <v>-1479.45</v>
      </c>
      <c r="AF16" s="9">
        <v>4217.97</v>
      </c>
      <c r="AG16" s="9">
        <v>-67.099999999999994</v>
      </c>
      <c r="AH16" s="9">
        <v>-230.46</v>
      </c>
      <c r="AI16" s="9">
        <v>35442</v>
      </c>
      <c r="AJ16" s="9">
        <v>-513.79</v>
      </c>
      <c r="AK16" s="9">
        <v>-1168.5899999999999</v>
      </c>
      <c r="AL16" s="9">
        <v>20792.13</v>
      </c>
      <c r="AM16" s="9">
        <v>-2346.87</v>
      </c>
      <c r="AN16" s="9">
        <v>816.88</v>
      </c>
      <c r="AO16" s="9">
        <v>48718.77</v>
      </c>
      <c r="AP16" s="9">
        <v>-716.05</v>
      </c>
      <c r="AQ16" s="9">
        <v>290.97000000000003</v>
      </c>
      <c r="AR16" s="9">
        <v>17967.650000000001</v>
      </c>
      <c r="AS16" s="9">
        <v>-3026.67</v>
      </c>
      <c r="AT16" s="9">
        <v>-2720.84</v>
      </c>
      <c r="AU16" s="9">
        <v>265.81</v>
      </c>
      <c r="AV16" s="9"/>
      <c r="AW16" s="9">
        <v>0</v>
      </c>
      <c r="AX16" s="33">
        <v>88637.29</v>
      </c>
      <c r="AY16" s="9">
        <v>-264.58999999999997</v>
      </c>
      <c r="AZ16" s="9">
        <v>-1282.3900000000001</v>
      </c>
      <c r="BA16" s="9">
        <v>250469.78</v>
      </c>
      <c r="BB16" s="9">
        <v>-2278.0500000000002</v>
      </c>
      <c r="BC16" s="9">
        <v>1846.11</v>
      </c>
      <c r="BD16" s="9">
        <v>48402.03</v>
      </c>
      <c r="BE16" s="9">
        <v>-6.89</v>
      </c>
      <c r="BF16" s="9">
        <v>-1521.22</v>
      </c>
      <c r="BG16" s="9">
        <v>195.24</v>
      </c>
      <c r="BH16" s="9">
        <v>0</v>
      </c>
      <c r="BI16" s="9">
        <v>0.19</v>
      </c>
      <c r="BJ16" s="9">
        <v>53505.77</v>
      </c>
      <c r="BK16" s="9">
        <v>-137.97999999999999</v>
      </c>
      <c r="BL16" s="9">
        <v>-5512.32</v>
      </c>
      <c r="BM16" s="9">
        <v>92047.06</v>
      </c>
      <c r="BN16" s="9">
        <v>-1711.81</v>
      </c>
      <c r="BO16" s="9">
        <v>-1315.19</v>
      </c>
      <c r="BP16" s="9">
        <v>115904.91</v>
      </c>
      <c r="BQ16" s="9">
        <v>-4749.33</v>
      </c>
      <c r="BR16" s="9">
        <v>-1781.21</v>
      </c>
      <c r="BS16" s="9">
        <v>41945.919999999998</v>
      </c>
      <c r="BT16" s="9">
        <v>-2986.96</v>
      </c>
      <c r="BU16" s="9">
        <v>-737.75</v>
      </c>
      <c r="BV16" s="9">
        <v>14022.13</v>
      </c>
      <c r="BW16" s="9">
        <v>-86.61</v>
      </c>
      <c r="BX16" s="9">
        <v>-1099.92</v>
      </c>
      <c r="BY16" s="9">
        <v>48599.75</v>
      </c>
      <c r="BZ16" s="9">
        <v>-151.29</v>
      </c>
      <c r="CA16" s="9">
        <v>-635.18000000000029</v>
      </c>
      <c r="CB16" s="9">
        <v>40974.339999999997</v>
      </c>
      <c r="CC16" s="9">
        <v>-1039.46</v>
      </c>
      <c r="CD16" s="9">
        <v>-680.92000000000553</v>
      </c>
      <c r="CE16" s="9">
        <v>664.52</v>
      </c>
      <c r="CF16" s="9">
        <v>0</v>
      </c>
      <c r="CG16" s="9">
        <v>11.889999999999986</v>
      </c>
      <c r="CH16" s="9">
        <v>16811.57</v>
      </c>
      <c r="CI16" s="9">
        <v>-462.88</v>
      </c>
      <c r="CJ16" s="9">
        <v>774.70999999999992</v>
      </c>
      <c r="CK16" s="9">
        <v>78441.63</v>
      </c>
      <c r="CL16" s="9">
        <v>-445.98</v>
      </c>
      <c r="CM16" s="9">
        <v>-2542.7099999999991</v>
      </c>
      <c r="CN16" s="9">
        <v>63150.42</v>
      </c>
      <c r="CO16" s="9">
        <v>-2331.96</v>
      </c>
      <c r="CP16" s="9">
        <v>-3258.15</v>
      </c>
      <c r="CQ16" s="9">
        <v>63350.59</v>
      </c>
      <c r="CR16" s="9">
        <v>-1516.26</v>
      </c>
      <c r="CS16" s="9">
        <v>-1605.4500000000007</v>
      </c>
      <c r="CT16" s="9">
        <v>42720.18</v>
      </c>
      <c r="CU16" s="9">
        <v>-1863.75</v>
      </c>
      <c r="CV16" s="9">
        <v>-13593.22</v>
      </c>
      <c r="CW16" s="9">
        <v>657.53</v>
      </c>
      <c r="CX16" s="9">
        <v>-14.17</v>
      </c>
      <c r="CY16" s="34">
        <v>0</v>
      </c>
      <c r="CZ16" s="9">
        <v>38499.019999999997</v>
      </c>
      <c r="DA16" s="9">
        <v>-54.36</v>
      </c>
      <c r="DB16" s="9">
        <v>899.26000000000022</v>
      </c>
      <c r="DC16" s="9">
        <v>101153.85</v>
      </c>
      <c r="DD16" s="9">
        <v>-974.47</v>
      </c>
      <c r="DE16" s="9">
        <v>-753.33000000000175</v>
      </c>
      <c r="DF16" s="9">
        <v>17658.52</v>
      </c>
      <c r="DG16" s="9">
        <v>-104.73</v>
      </c>
      <c r="DH16" s="9">
        <v>17.550000000001091</v>
      </c>
      <c r="DL16" s="9">
        <v>24087.27</v>
      </c>
      <c r="DM16" s="9">
        <v>-616.22</v>
      </c>
      <c r="DN16" s="9">
        <v>-2467.8400000000011</v>
      </c>
      <c r="DO16" s="9">
        <v>29416.44</v>
      </c>
      <c r="DP16" s="9">
        <v>-620.21</v>
      </c>
      <c r="DQ16" s="9">
        <v>-616.54999999999927</v>
      </c>
      <c r="DR16" s="9">
        <v>34985.919999999998</v>
      </c>
      <c r="DS16" s="9">
        <v>-3538.54</v>
      </c>
      <c r="DT16" s="9">
        <v>-449.34000000000015</v>
      </c>
      <c r="DU16" s="9">
        <v>15031.89</v>
      </c>
      <c r="DV16" s="9">
        <v>-3610.62</v>
      </c>
      <c r="DW16" s="9">
        <v>-675.88000000000011</v>
      </c>
      <c r="DX16" s="9">
        <v>4856.3900000000003</v>
      </c>
      <c r="DY16" s="9">
        <v>-29.54</v>
      </c>
      <c r="DZ16" s="9">
        <v>-776.86</v>
      </c>
      <c r="EA16" s="9">
        <v>12558.33</v>
      </c>
      <c r="EB16" s="9">
        <v>-369.02</v>
      </c>
      <c r="EC16" s="9">
        <v>-1282.3400000000001</v>
      </c>
      <c r="ED16" s="9">
        <v>16710.64</v>
      </c>
      <c r="EE16" s="9">
        <v>-52.23</v>
      </c>
      <c r="EF16" s="9">
        <v>71.259999999999764</v>
      </c>
      <c r="EG16" s="9">
        <v>8020.43</v>
      </c>
      <c r="EH16" s="9">
        <v>-65.02</v>
      </c>
      <c r="EI16" s="9">
        <v>186.34</v>
      </c>
      <c r="EJ16" s="9">
        <v>32256.98</v>
      </c>
      <c r="EK16" s="9">
        <v>-218</v>
      </c>
      <c r="EL16" s="9">
        <v>-2393.9699999999993</v>
      </c>
      <c r="EM16" s="9">
        <v>24328.58</v>
      </c>
      <c r="EN16" s="9">
        <v>-2256.63</v>
      </c>
      <c r="EO16" s="9">
        <v>76.309999999999945</v>
      </c>
      <c r="EP16" s="9">
        <v>31634.86</v>
      </c>
      <c r="EQ16" s="9">
        <v>-911.44</v>
      </c>
      <c r="ER16" s="9">
        <v>-2268.2300000000005</v>
      </c>
      <c r="ES16" s="9">
        <v>14101.87</v>
      </c>
      <c r="ET16" s="9">
        <v>-1934.72</v>
      </c>
      <c r="EU16" s="9">
        <v>-3265.7299999999996</v>
      </c>
      <c r="EV16" s="9">
        <v>713.49</v>
      </c>
      <c r="EW16" s="9">
        <v>0</v>
      </c>
      <c r="EX16" s="34">
        <v>172.64000000000001</v>
      </c>
    </row>
    <row r="17" spans="1:154" ht="15" hidden="1" customHeight="1" x14ac:dyDescent="0.25">
      <c r="A17" t="s">
        <v>43</v>
      </c>
      <c r="B17" s="9">
        <v>71133.87</v>
      </c>
      <c r="C17" s="9">
        <v>-57.37</v>
      </c>
      <c r="D17" s="9">
        <v>-1113.9300000000003</v>
      </c>
      <c r="E17" s="9">
        <v>172901.57</v>
      </c>
      <c r="F17" s="9">
        <v>-817.37</v>
      </c>
      <c r="G17" s="9">
        <v>-2655.5899999999965</v>
      </c>
      <c r="H17" s="9">
        <v>37961.42</v>
      </c>
      <c r="I17" s="9">
        <v>-153.24</v>
      </c>
      <c r="J17" s="9">
        <v>-1052.6200000000008</v>
      </c>
      <c r="K17" s="9">
        <v>53032.73</v>
      </c>
      <c r="L17" s="9">
        <v>-405.04</v>
      </c>
      <c r="M17" s="9">
        <v>-5709.5199999999995</v>
      </c>
      <c r="N17" s="9">
        <v>75951.47</v>
      </c>
      <c r="O17" s="9">
        <v>-193.54</v>
      </c>
      <c r="P17" s="9">
        <v>-1213.58</v>
      </c>
      <c r="Q17" s="9">
        <v>97474.71</v>
      </c>
      <c r="R17" s="9">
        <v>-4622.33</v>
      </c>
      <c r="S17" s="9">
        <v>-539.69999999999982</v>
      </c>
      <c r="T17" s="9">
        <v>38317.199999999997</v>
      </c>
      <c r="U17" s="9">
        <v>-1793.26</v>
      </c>
      <c r="V17" s="9">
        <v>-188.17999999999984</v>
      </c>
      <c r="W17" s="9">
        <v>14890.29</v>
      </c>
      <c r="X17" s="9">
        <v>-221.03</v>
      </c>
      <c r="Y17" s="9">
        <v>-310.18</v>
      </c>
      <c r="Z17" s="9">
        <v>31122.18</v>
      </c>
      <c r="AA17" s="9">
        <v>-222.69</v>
      </c>
      <c r="AB17" s="9">
        <v>-2251.869999999999</v>
      </c>
      <c r="AC17" s="9">
        <v>27394.42</v>
      </c>
      <c r="AD17" s="9">
        <v>-337.17</v>
      </c>
      <c r="AE17" s="9">
        <v>-839.70000000000073</v>
      </c>
      <c r="AF17" s="9">
        <v>7324.52</v>
      </c>
      <c r="AG17" s="9">
        <v>-338.89</v>
      </c>
      <c r="AH17" s="9">
        <v>223.09</v>
      </c>
      <c r="AI17" s="9">
        <v>53044.19</v>
      </c>
      <c r="AJ17" s="9">
        <v>-482.78</v>
      </c>
      <c r="AK17" s="9">
        <v>4467.630000000001</v>
      </c>
      <c r="AL17" s="9">
        <v>29278.080000000002</v>
      </c>
      <c r="AM17" s="9">
        <v>-2054.31</v>
      </c>
      <c r="AN17" s="9">
        <v>-641.33999999999992</v>
      </c>
      <c r="AO17" s="9">
        <v>62712.56</v>
      </c>
      <c r="AP17" s="9">
        <v>-573.78</v>
      </c>
      <c r="AQ17" s="9">
        <v>-1545.92</v>
      </c>
      <c r="AR17" s="9">
        <v>23145.759999999998</v>
      </c>
      <c r="AS17" s="9">
        <v>-3271.42</v>
      </c>
      <c r="AT17" s="9">
        <v>-6975.0099999999993</v>
      </c>
      <c r="AU17" s="9">
        <v>312.88</v>
      </c>
      <c r="AV17" s="9">
        <v>-29.72</v>
      </c>
      <c r="AW17" s="9">
        <v>-4.9400000000000004</v>
      </c>
      <c r="AX17" s="33">
        <v>113980.62</v>
      </c>
      <c r="AY17" s="9">
        <v>-538.51</v>
      </c>
      <c r="AZ17" s="9">
        <v>-1339.6399999999994</v>
      </c>
      <c r="BA17" s="9">
        <v>321824.25</v>
      </c>
      <c r="BB17" s="9">
        <v>-1744.44</v>
      </c>
      <c r="BC17" s="9">
        <v>4624.75</v>
      </c>
      <c r="BD17" s="9">
        <v>58671.91</v>
      </c>
      <c r="BE17" s="9">
        <v>-31.83</v>
      </c>
      <c r="BF17" s="9">
        <v>445.91000000000349</v>
      </c>
      <c r="BG17" s="9">
        <v>90.87</v>
      </c>
      <c r="BH17" s="9">
        <v>0</v>
      </c>
      <c r="BI17" s="9">
        <v>12.289999999999964</v>
      </c>
      <c r="BJ17" s="9">
        <v>69885.899999999994</v>
      </c>
      <c r="BK17" s="9">
        <v>-403.92</v>
      </c>
      <c r="BL17" s="9">
        <v>2283.4799999999996</v>
      </c>
      <c r="BM17" s="9">
        <v>115105.86</v>
      </c>
      <c r="BN17" s="9">
        <v>-1770.14</v>
      </c>
      <c r="BO17" s="9">
        <v>-487.75</v>
      </c>
      <c r="BP17" s="9">
        <v>156931.44</v>
      </c>
      <c r="BQ17" s="9">
        <v>-8535.76</v>
      </c>
      <c r="BR17" s="9">
        <v>-908.64000000000124</v>
      </c>
      <c r="BS17" s="9">
        <v>50760.23</v>
      </c>
      <c r="BT17" s="9">
        <v>-3966.89</v>
      </c>
      <c r="BU17" s="9">
        <v>-427.80999999999949</v>
      </c>
      <c r="BV17" s="9">
        <v>18078.080000000002</v>
      </c>
      <c r="BW17" s="9">
        <v>-172.61</v>
      </c>
      <c r="BX17" s="9">
        <v>-1281.4899999999998</v>
      </c>
      <c r="BY17" s="9">
        <v>59904.54</v>
      </c>
      <c r="BZ17" s="9">
        <v>-332.32</v>
      </c>
      <c r="CA17" s="9">
        <v>-783.27999999999884</v>
      </c>
      <c r="CB17" s="9">
        <v>51177.74</v>
      </c>
      <c r="CC17" s="9">
        <v>-1896.65</v>
      </c>
      <c r="CD17" s="9">
        <v>947.81999999999971</v>
      </c>
      <c r="CE17" s="9">
        <v>825.14</v>
      </c>
      <c r="CF17" s="9">
        <v>0</v>
      </c>
      <c r="CG17" s="9"/>
      <c r="CH17" s="9">
        <v>18462.169999999998</v>
      </c>
      <c r="CI17" s="9">
        <v>-458.57</v>
      </c>
      <c r="CJ17" s="9">
        <v>-479.95999999999992</v>
      </c>
      <c r="CK17" s="9">
        <v>98393.18</v>
      </c>
      <c r="CL17" s="9">
        <v>-1036.5</v>
      </c>
      <c r="CM17" s="9">
        <v>1307.6000000000058</v>
      </c>
      <c r="CN17" s="9">
        <v>77849.34</v>
      </c>
      <c r="CO17" s="9">
        <v>-2984.81</v>
      </c>
      <c r="CP17" s="9">
        <v>4698.09</v>
      </c>
      <c r="CQ17" s="9">
        <v>76475.23</v>
      </c>
      <c r="CR17" s="9">
        <v>-1233.9100000000001</v>
      </c>
      <c r="CS17" s="9">
        <v>3364.5600000000004</v>
      </c>
      <c r="CT17" s="9">
        <v>56322.93</v>
      </c>
      <c r="CU17" s="9">
        <v>-2507.66</v>
      </c>
      <c r="CV17" s="9">
        <v>-3174.3500000000022</v>
      </c>
      <c r="CW17" s="9">
        <v>1373.83</v>
      </c>
      <c r="CX17" s="9">
        <v>-19.190000000000001</v>
      </c>
      <c r="CY17" s="34">
        <v>-9.3300000000000409</v>
      </c>
      <c r="CZ17" s="9">
        <v>50794.57</v>
      </c>
      <c r="DA17" s="9">
        <v>-212.98</v>
      </c>
      <c r="DB17" s="9">
        <v>-1183.2699999999986</v>
      </c>
      <c r="DC17" s="9">
        <v>124782.49</v>
      </c>
      <c r="DD17" s="9">
        <v>-2388.7600000000002</v>
      </c>
      <c r="DE17" s="9">
        <v>2281</v>
      </c>
      <c r="DF17" s="9">
        <v>22213.17</v>
      </c>
      <c r="DG17" s="9">
        <v>0</v>
      </c>
      <c r="DH17" s="9">
        <v>-376.46999999999935</v>
      </c>
      <c r="DI17" s="9">
        <v>269.39</v>
      </c>
      <c r="DJ17" s="9">
        <v>0</v>
      </c>
      <c r="DK17" s="9">
        <v>-6.48</v>
      </c>
      <c r="DL17" s="9">
        <v>28917.01</v>
      </c>
      <c r="DM17" s="9">
        <v>-645.24</v>
      </c>
      <c r="DN17" s="9">
        <v>6342.23</v>
      </c>
      <c r="DO17" s="9">
        <v>34452.58</v>
      </c>
      <c r="DP17" s="9">
        <v>-399.47</v>
      </c>
      <c r="DQ17" s="9">
        <v>-1002.8999999999996</v>
      </c>
      <c r="DR17" s="9">
        <v>46478.42</v>
      </c>
      <c r="DS17" s="9">
        <v>-2698.87</v>
      </c>
      <c r="DT17" s="9">
        <v>-1113.3500000000004</v>
      </c>
      <c r="DU17" s="9">
        <v>18512.669999999998</v>
      </c>
      <c r="DV17" s="9">
        <v>-2887.47</v>
      </c>
      <c r="DW17" s="9">
        <v>-682.96</v>
      </c>
      <c r="DX17" s="9">
        <v>5541.68</v>
      </c>
      <c r="DY17" s="9">
        <v>-16.05</v>
      </c>
      <c r="DZ17" s="246">
        <v>-341.6</v>
      </c>
      <c r="EA17" s="9">
        <v>14448.41</v>
      </c>
      <c r="EB17" s="9">
        <v>-158.1</v>
      </c>
      <c r="EC17" s="9">
        <v>366.71000000000095</v>
      </c>
      <c r="ED17" s="9">
        <v>21518.61</v>
      </c>
      <c r="EE17" s="9">
        <v>-135.91999999999999</v>
      </c>
      <c r="EF17" s="9">
        <v>-478.21000000000004</v>
      </c>
      <c r="EG17" s="9">
        <v>7942.87</v>
      </c>
      <c r="EH17" s="9">
        <v>0</v>
      </c>
      <c r="EI17" s="9">
        <v>-639.1</v>
      </c>
      <c r="EJ17" s="9">
        <v>42108.3</v>
      </c>
      <c r="EK17" s="9">
        <v>-312.39999999999998</v>
      </c>
      <c r="EL17" s="9">
        <v>5787.9800000000014</v>
      </c>
      <c r="EM17" s="9">
        <v>31568.59</v>
      </c>
      <c r="EN17" s="9">
        <v>-3652.67</v>
      </c>
      <c r="EO17" s="9">
        <v>-685.65999999999985</v>
      </c>
      <c r="EP17" s="9">
        <v>42595.67</v>
      </c>
      <c r="EQ17" s="9">
        <v>-635.95000000000005</v>
      </c>
      <c r="ER17" s="9">
        <v>-82.929999999999382</v>
      </c>
      <c r="ES17" s="9">
        <v>14997.43</v>
      </c>
      <c r="ET17" s="9">
        <v>-2710.8</v>
      </c>
      <c r="EU17" s="9">
        <v>-6757.8499999999985</v>
      </c>
      <c r="EV17" s="9">
        <v>1081.1199999999999</v>
      </c>
      <c r="EW17" s="9">
        <v>-11.92</v>
      </c>
      <c r="EX17" s="34">
        <v>-62.660000000000025</v>
      </c>
    </row>
    <row r="18" spans="1:154" ht="15" customHeight="1" x14ac:dyDescent="0.25">
      <c r="A18" t="s">
        <v>44</v>
      </c>
      <c r="B18" s="9">
        <v>66534.03</v>
      </c>
      <c r="C18" s="9">
        <v>-128.11000000000001</v>
      </c>
      <c r="D18" s="9">
        <v>-4335.75</v>
      </c>
      <c r="E18" s="9">
        <v>156009.01999999999</v>
      </c>
      <c r="F18" s="9">
        <v>-1071.57</v>
      </c>
      <c r="G18" s="9">
        <v>207.71</v>
      </c>
      <c r="H18" s="9">
        <v>35949.599999999999</v>
      </c>
      <c r="I18" s="9">
        <v>-146.59</v>
      </c>
      <c r="J18" s="9">
        <v>-294.73</v>
      </c>
      <c r="K18" s="9">
        <v>48897.18</v>
      </c>
      <c r="L18" s="9">
        <v>-211.58</v>
      </c>
      <c r="M18" s="9">
        <v>-4440.72</v>
      </c>
      <c r="N18" s="9">
        <v>64671.62</v>
      </c>
      <c r="O18" s="9">
        <v>-316.11</v>
      </c>
      <c r="P18" s="9">
        <v>-724.8</v>
      </c>
      <c r="Q18" s="9">
        <v>71537.649999999994</v>
      </c>
      <c r="R18" s="9">
        <v>-4060.69</v>
      </c>
      <c r="S18" s="9">
        <v>-1726.36</v>
      </c>
      <c r="T18" s="9">
        <v>29017.08</v>
      </c>
      <c r="U18" s="9">
        <v>-1605.15</v>
      </c>
      <c r="V18" s="9">
        <v>-1509.34</v>
      </c>
      <c r="W18" s="9">
        <v>12986.16</v>
      </c>
      <c r="X18" s="9">
        <v>-69.31</v>
      </c>
      <c r="Y18" s="9">
        <v>-794.61</v>
      </c>
      <c r="Z18" s="9">
        <v>24795.200000000001</v>
      </c>
      <c r="AA18" s="9">
        <v>-112.42</v>
      </c>
      <c r="AB18" s="9">
        <v>-941.42</v>
      </c>
      <c r="AC18" s="9">
        <v>22807.07</v>
      </c>
      <c r="AD18" s="9">
        <v>-122.36</v>
      </c>
      <c r="AE18" s="9">
        <v>-1377.34</v>
      </c>
      <c r="AF18" s="9">
        <v>5266.99</v>
      </c>
      <c r="AG18" s="9">
        <v>-287.22000000000003</v>
      </c>
      <c r="AH18" s="9">
        <v>201.34</v>
      </c>
      <c r="AI18" s="9">
        <v>37887.17</v>
      </c>
      <c r="AJ18" s="9">
        <v>-618.74</v>
      </c>
      <c r="AK18" s="9">
        <v>-1513.74</v>
      </c>
      <c r="AL18" s="9">
        <v>22098.97</v>
      </c>
      <c r="AM18" s="9">
        <v>-2182.7600000000002</v>
      </c>
      <c r="AN18" s="9">
        <v>139.51</v>
      </c>
      <c r="AO18" s="9">
        <v>49688.82</v>
      </c>
      <c r="AP18" s="9">
        <v>-325.74</v>
      </c>
      <c r="AQ18" s="9">
        <v>518.48</v>
      </c>
      <c r="AR18" s="9">
        <v>17242.900000000001</v>
      </c>
      <c r="AS18" s="9">
        <v>-2875.62</v>
      </c>
      <c r="AT18" s="9">
        <v>-1998.3</v>
      </c>
      <c r="AU18" s="9">
        <v>2979.87</v>
      </c>
      <c r="AV18" s="9">
        <v>-3.87</v>
      </c>
      <c r="AW18" s="9">
        <v>-22.31</v>
      </c>
      <c r="AX18" s="33">
        <v>103587.88</v>
      </c>
      <c r="AY18" s="9">
        <v>-370.83</v>
      </c>
      <c r="AZ18" s="9">
        <v>-5108.49</v>
      </c>
      <c r="BA18" s="9">
        <v>305837.12</v>
      </c>
      <c r="BB18" s="9">
        <v>-1206.94</v>
      </c>
      <c r="BC18" s="9">
        <v>-3612.25</v>
      </c>
      <c r="BD18" s="9">
        <v>57726.61</v>
      </c>
      <c r="BE18" s="9">
        <v>-35.15</v>
      </c>
      <c r="BF18" s="9">
        <v>-1728.23</v>
      </c>
      <c r="BG18" s="9">
        <v>0</v>
      </c>
      <c r="BH18" s="9">
        <v>0</v>
      </c>
      <c r="BI18" s="9">
        <v>6.47</v>
      </c>
      <c r="BJ18" s="9">
        <v>65409.68</v>
      </c>
      <c r="BK18" s="9">
        <v>-108.44</v>
      </c>
      <c r="BL18" s="9">
        <v>-3226.77</v>
      </c>
      <c r="BM18" s="9">
        <v>101771.41</v>
      </c>
      <c r="BN18" s="9">
        <v>-813.66</v>
      </c>
      <c r="BO18" s="9">
        <v>-519.17999999999995</v>
      </c>
      <c r="BP18" s="9">
        <v>126432.46</v>
      </c>
      <c r="BQ18" s="9">
        <v>-6453.14</v>
      </c>
      <c r="BR18" s="9">
        <v>-1473.61</v>
      </c>
      <c r="BS18" s="9">
        <v>42516.04</v>
      </c>
      <c r="BT18" s="9">
        <v>-2779.78</v>
      </c>
      <c r="BU18" s="9">
        <v>-715.88</v>
      </c>
      <c r="BV18" s="9">
        <v>17630.75</v>
      </c>
      <c r="BW18" s="9">
        <v>-57.03</v>
      </c>
      <c r="BX18" s="9">
        <v>-697.18</v>
      </c>
      <c r="BY18" s="9">
        <v>52145.95</v>
      </c>
      <c r="BZ18" s="9">
        <v>-350.23</v>
      </c>
      <c r="CA18" s="9">
        <v>-358.82</v>
      </c>
      <c r="CB18" s="9">
        <v>46894.73</v>
      </c>
      <c r="CC18" s="9">
        <v>-965.54</v>
      </c>
      <c r="CD18" s="9">
        <v>511.03</v>
      </c>
      <c r="CE18" s="9">
        <v>461.18</v>
      </c>
      <c r="CF18" s="9">
        <v>0</v>
      </c>
      <c r="CG18" s="9">
        <v>0</v>
      </c>
      <c r="CH18" s="9">
        <v>17545.990000000002</v>
      </c>
      <c r="CI18" s="9">
        <v>-101.34</v>
      </c>
      <c r="CJ18" s="9">
        <v>-281.98</v>
      </c>
      <c r="CK18" s="9">
        <v>87411.46</v>
      </c>
      <c r="CL18" s="9">
        <v>-514.86</v>
      </c>
      <c r="CM18" s="9">
        <v>-3468.79</v>
      </c>
      <c r="CN18" s="9">
        <v>60150.37</v>
      </c>
      <c r="CO18" s="9">
        <v>-2171.5500000000002</v>
      </c>
      <c r="CP18" s="9">
        <v>3380.91</v>
      </c>
      <c r="CQ18" s="9">
        <v>68460.34</v>
      </c>
      <c r="CR18" s="9">
        <v>-318.47000000000003</v>
      </c>
      <c r="CS18" s="9">
        <v>899.44</v>
      </c>
      <c r="CT18" s="9">
        <v>48921.51</v>
      </c>
      <c r="CU18" s="9">
        <v>-1586.53</v>
      </c>
      <c r="CV18" s="9">
        <v>-4922.25</v>
      </c>
      <c r="CW18" s="9">
        <v>6197.57</v>
      </c>
      <c r="CX18" s="9">
        <v>-29.41</v>
      </c>
      <c r="CY18" s="34">
        <v>33.67</v>
      </c>
      <c r="CZ18" s="9">
        <v>42994.53</v>
      </c>
      <c r="DA18" s="9">
        <v>-163.72999999999999</v>
      </c>
      <c r="DB18" s="9">
        <v>-396.86</v>
      </c>
      <c r="DC18" s="9">
        <v>112858.17</v>
      </c>
      <c r="DD18" s="9">
        <v>-1800.14</v>
      </c>
      <c r="DE18" s="9">
        <v>-465.82</v>
      </c>
      <c r="DF18" s="9">
        <v>18866.22</v>
      </c>
      <c r="DG18" s="9">
        <v>-63.69</v>
      </c>
      <c r="DH18" s="9">
        <v>-1319.46</v>
      </c>
      <c r="DI18" s="9">
        <v>87.93</v>
      </c>
      <c r="DJ18" s="9">
        <v>0</v>
      </c>
      <c r="DK18" s="9">
        <v>0</v>
      </c>
      <c r="DL18" s="9">
        <v>28729.47</v>
      </c>
      <c r="DM18" s="9">
        <v>-141.38999999999999</v>
      </c>
      <c r="DN18" s="9">
        <v>5.17</v>
      </c>
      <c r="DO18" s="9">
        <v>29568.39</v>
      </c>
      <c r="DP18" s="9">
        <v>-637.12</v>
      </c>
      <c r="DQ18" s="9">
        <v>-789.1</v>
      </c>
      <c r="DR18" s="9">
        <v>36335.480000000003</v>
      </c>
      <c r="DS18" s="9">
        <v>-3628.5</v>
      </c>
      <c r="DT18" s="9">
        <v>-615.66</v>
      </c>
      <c r="DU18" s="9">
        <v>16255.4</v>
      </c>
      <c r="DV18" s="9">
        <v>-2440.92</v>
      </c>
      <c r="DW18" s="9">
        <v>-293.32</v>
      </c>
      <c r="DX18" s="9">
        <v>5220.78</v>
      </c>
      <c r="DY18" s="9">
        <v>-84.14</v>
      </c>
      <c r="DZ18" s="9">
        <v>-102.73</v>
      </c>
      <c r="EA18" s="9">
        <v>12500.63</v>
      </c>
      <c r="EB18" s="9">
        <v>-205.82</v>
      </c>
      <c r="EC18" s="9">
        <v>-1646.36</v>
      </c>
      <c r="ED18" s="9">
        <v>16383.22</v>
      </c>
      <c r="EE18" s="9">
        <v>-544.65</v>
      </c>
      <c r="EF18" s="9">
        <v>-182.64</v>
      </c>
      <c r="EG18" s="9">
        <v>6412.15</v>
      </c>
      <c r="EH18" s="9">
        <v>-79.3</v>
      </c>
      <c r="EI18" s="9">
        <v>-524.54</v>
      </c>
      <c r="EJ18" s="9">
        <v>33162.83</v>
      </c>
      <c r="EK18" s="9">
        <v>-771.18</v>
      </c>
      <c r="EL18" s="9">
        <v>-953.9</v>
      </c>
      <c r="EM18" s="9">
        <v>21908.37</v>
      </c>
      <c r="EN18" s="9">
        <v>-3215.56</v>
      </c>
      <c r="EO18" s="9">
        <v>854.07</v>
      </c>
      <c r="EP18" s="9">
        <v>29662.21</v>
      </c>
      <c r="EQ18" s="9">
        <v>-334.07</v>
      </c>
      <c r="ER18" s="9">
        <v>-6.88</v>
      </c>
      <c r="ES18" s="9">
        <v>10397.299999999999</v>
      </c>
      <c r="ET18" s="9">
        <v>-2302.5700000000002</v>
      </c>
      <c r="EU18" s="9">
        <v>-264.51</v>
      </c>
      <c r="EV18" s="9">
        <v>3183.43</v>
      </c>
      <c r="EW18" s="9">
        <v>0</v>
      </c>
      <c r="EX18" s="34">
        <v>477.68</v>
      </c>
    </row>
    <row r="19" spans="1:154" ht="15" hidden="1" customHeight="1" x14ac:dyDescent="0.25">
      <c r="A19" t="s">
        <v>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33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34"/>
      <c r="EX19" s="34"/>
    </row>
    <row r="20" spans="1:154" ht="15" hidden="1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33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34"/>
      <c r="EX20" s="34"/>
    </row>
    <row r="21" spans="1:154" ht="15" hidden="1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33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34"/>
      <c r="EX21" s="34"/>
    </row>
    <row r="22" spans="1:154" ht="15" hidden="1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33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34"/>
      <c r="EX22" s="34"/>
    </row>
    <row r="23" spans="1:154" ht="15" hidden="1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33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34"/>
      <c r="EX23" s="34"/>
    </row>
    <row r="24" spans="1:154" ht="15" hidden="1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33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34"/>
      <c r="EX24" s="34"/>
    </row>
    <row r="25" spans="1:154" ht="15" hidden="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33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34"/>
      <c r="EX25" s="34"/>
    </row>
    <row r="26" spans="1:154" ht="15" hidden="1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33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34"/>
      <c r="EX26" s="34"/>
    </row>
    <row r="27" spans="1:154" ht="15" hidden="1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33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34"/>
      <c r="EX27" s="34"/>
    </row>
    <row r="28" spans="1:154" ht="15" hidden="1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33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34"/>
      <c r="EX28" s="34"/>
    </row>
    <row r="29" spans="1:154" ht="15" hidden="1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33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34"/>
      <c r="EX29" s="34"/>
    </row>
    <row r="30" spans="1:154" ht="15" hidden="1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33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34"/>
      <c r="EX30" s="34"/>
    </row>
    <row r="31" spans="1:154" ht="15" hidden="1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33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34"/>
      <c r="EX31" s="34"/>
    </row>
    <row r="32" spans="1:154" ht="15" hidden="1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33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34"/>
      <c r="EX32" s="34"/>
    </row>
    <row r="33" spans="1:154" ht="15" hidden="1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33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34"/>
      <c r="EX33" s="34"/>
    </row>
    <row r="34" spans="1:154" ht="15" hidden="1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33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34"/>
      <c r="EX34" s="34"/>
    </row>
    <row r="35" spans="1:154" ht="15" hidden="1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33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34"/>
      <c r="EX35" s="34"/>
    </row>
    <row r="36" spans="1:154" ht="15" hidden="1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33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34"/>
      <c r="EX36" s="34"/>
    </row>
    <row r="37" spans="1:154" ht="15" hidden="1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33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34"/>
      <c r="EX37" s="34"/>
    </row>
    <row r="38" spans="1:154" ht="15" hidden="1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33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34"/>
      <c r="EX38" s="34"/>
    </row>
    <row r="39" spans="1:154" ht="15" customHeight="1" x14ac:dyDescent="0.25">
      <c r="A39" t="s">
        <v>91</v>
      </c>
      <c r="B39" s="32">
        <f>SUBTOTAL(109,Tabela1[FATURAMENTO])</f>
        <v>66534.03</v>
      </c>
      <c r="C39" s="32">
        <f>SUBTOTAL(109,Tabela1[PERDA DIARIA])</f>
        <v>-128.11000000000001</v>
      </c>
      <c r="D39" s="32">
        <f>SUBTOTAL(109,Tabela1[PERDA INVENTARIO])</f>
        <v>-4335.75</v>
      </c>
      <c r="E39" s="32">
        <f>SUBTOTAL(109,Tabela1[FATURAMENTO2])</f>
        <v>156009.01999999999</v>
      </c>
      <c r="F39" s="32">
        <f>SUBTOTAL(109,Tabela1[PERDA DIARIA3])</f>
        <v>-1071.57</v>
      </c>
      <c r="G39" s="32">
        <f>SUBTOTAL(109,Tabela1[PERDA INVENTARIO4])</f>
        <v>207.71</v>
      </c>
      <c r="H39" s="32">
        <f>SUBTOTAL(109,Tabela1[FATURAMENTO5])</f>
        <v>35949.599999999999</v>
      </c>
      <c r="I39" s="32">
        <f>SUBTOTAL(109,Tabela1[PERDA DIARIA6])</f>
        <v>-146.59</v>
      </c>
      <c r="J39" s="32">
        <f>SUBTOTAL(109,Tabela1[PERDA INVENTARIO7])</f>
        <v>-294.73</v>
      </c>
      <c r="K39" s="32">
        <f>SUBTOTAL(109,Tabela1[FATURAMENTO8])</f>
        <v>48897.18</v>
      </c>
      <c r="L39" s="32">
        <f>SUBTOTAL(109,Tabela1[PERDA DIARIA9])</f>
        <v>-211.58</v>
      </c>
      <c r="M39" s="32">
        <f>SUBTOTAL(109,Tabela1[PERDA INVENTARIO10])</f>
        <v>-4440.72</v>
      </c>
      <c r="N39" s="32">
        <f>SUBTOTAL(109,Tabela1[FATURAMENTO11])</f>
        <v>64671.62</v>
      </c>
      <c r="O39" s="32">
        <f>SUBTOTAL(109,Tabela1[PERDA DIARIA12])</f>
        <v>-316.11</v>
      </c>
      <c r="P39" s="32">
        <f>SUBTOTAL(109,Tabela1[PERDA INVENTARIO13])</f>
        <v>-724.8</v>
      </c>
      <c r="Q39" s="32">
        <f>SUBTOTAL(109,Tabela1[FATURAMENTO14])</f>
        <v>71537.649999999994</v>
      </c>
      <c r="R39" s="32">
        <f>SUBTOTAL(109,Tabela1[PERDA DIARIA15])</f>
        <v>-4060.69</v>
      </c>
      <c r="S39" s="32">
        <f>SUBTOTAL(109,Tabela1[PERDA INVENTARIO16])</f>
        <v>-1726.36</v>
      </c>
      <c r="T39" s="32">
        <f>SUBTOTAL(109,Tabela1[FATURAMENTO17])</f>
        <v>29017.08</v>
      </c>
      <c r="U39" s="32">
        <f>SUBTOTAL(109,Tabela1[PERDA DIARIA18])</f>
        <v>-1605.15</v>
      </c>
      <c r="V39" s="32">
        <f>SUBTOTAL(109,Tabela1[PERDA INVENTARIO19])</f>
        <v>-1509.34</v>
      </c>
      <c r="W39" s="32">
        <f>SUBTOTAL(109,Tabela1[FATURAMENTO20])</f>
        <v>12986.16</v>
      </c>
      <c r="X39" s="32">
        <f>SUBTOTAL(109,Tabela1[PERDA DIARIA21])</f>
        <v>-69.31</v>
      </c>
      <c r="Y39" s="32">
        <f>SUBTOTAL(109,Tabela1[PERDA INVENTARIO22])</f>
        <v>-794.61</v>
      </c>
      <c r="Z39" s="32">
        <f>SUBTOTAL(109,Tabela1[FATURAMENTO23])</f>
        <v>24795.200000000001</v>
      </c>
      <c r="AA39" s="32">
        <f>SUBTOTAL(109,Tabela1[PERDA DIARIA24])</f>
        <v>-112.42</v>
      </c>
      <c r="AB39" s="32">
        <f>SUBTOTAL(109,Tabela1[PERDA INVENTARIO25])</f>
        <v>-941.42</v>
      </c>
      <c r="AC39" s="32">
        <f>SUBTOTAL(109,Tabela1[FATURAMENTO26])</f>
        <v>22807.07</v>
      </c>
      <c r="AD39" s="32">
        <f>SUBTOTAL(109,Tabela1[PERDA DIARIA27])</f>
        <v>-122.36</v>
      </c>
      <c r="AE39" s="32">
        <f>SUBTOTAL(109,Tabela1[PERDA INVENTARIO28])</f>
        <v>-1377.34</v>
      </c>
      <c r="AF39" s="32">
        <f>SUBTOTAL(109,Tabela1[FATURAMENTO29])</f>
        <v>5266.99</v>
      </c>
      <c r="AG39" s="32">
        <f>SUBTOTAL(109,Tabela1[PERDA DIARIA30])</f>
        <v>-287.22000000000003</v>
      </c>
      <c r="AH39" s="32">
        <f>SUBTOTAL(109,Tabela1[PERDA INVENTARIO31])</f>
        <v>201.34</v>
      </c>
      <c r="AI39" s="32">
        <f>SUBTOTAL(109,Tabela1[FATURAMENTO32])</f>
        <v>37887.17</v>
      </c>
      <c r="AJ39" s="32">
        <f>SUBTOTAL(109,Tabela1[PERDA DIARIA33])</f>
        <v>-618.74</v>
      </c>
      <c r="AK39" s="32">
        <f>SUBTOTAL(109,Tabela1[PERDA INVENTARIO34])</f>
        <v>-1513.74</v>
      </c>
      <c r="AL39" s="32">
        <f>SUBTOTAL(109,Tabela1[FATURAMENTO35])</f>
        <v>22098.97</v>
      </c>
      <c r="AM39" s="32">
        <f>SUBTOTAL(109,Tabela1[PERDA DIARIA36])</f>
        <v>-2182.7600000000002</v>
      </c>
      <c r="AN39" s="32">
        <f>SUBTOTAL(109,Tabela1[PERDA INVENTARIO37])</f>
        <v>139.51</v>
      </c>
      <c r="AO39" s="32">
        <f>SUBTOTAL(109,Tabela1[FATURAMENTO38])</f>
        <v>49688.82</v>
      </c>
      <c r="AP39" s="32">
        <f>SUBTOTAL(109,Tabela1[PERDA DIARIA39])</f>
        <v>-325.74</v>
      </c>
      <c r="AQ39" s="32">
        <f>SUBTOTAL(109,Tabela1[PERDA INVENTARIO40])</f>
        <v>518.48</v>
      </c>
      <c r="AR39" s="32">
        <f>SUBTOTAL(109,Tabela1[FATURAMENTO41])</f>
        <v>17242.900000000001</v>
      </c>
      <c r="AS39" s="32">
        <f>SUBTOTAL(109,Tabela1[PERDA DIARIA42])</f>
        <v>-2875.62</v>
      </c>
      <c r="AT39" s="32">
        <f>SUBTOTAL(109,Tabela1[PERDA INVENTARIO43])</f>
        <v>-1998.3</v>
      </c>
      <c r="AU39" s="32">
        <f>SUBTOTAL(109,Tabela1[FATURAMENTO44])</f>
        <v>2979.87</v>
      </c>
      <c r="AV39" s="32">
        <f>SUBTOTAL(109,Tabela1[PERDA DIARIA45])</f>
        <v>-3.87</v>
      </c>
      <c r="AW39" s="32">
        <f>SUBTOTAL(109,Tabela1[PERDA INVENTARIO46])</f>
        <v>-22.31</v>
      </c>
      <c r="AX39" s="32">
        <f>SUBTOTAL(109,Tabela1[FATURAMENTO3])</f>
        <v>103587.88</v>
      </c>
      <c r="AY39" s="32">
        <f>SUBTOTAL(109,Tabela1[PERDA DIARIA4])</f>
        <v>-370.83</v>
      </c>
      <c r="AZ39" s="32">
        <f>SUBTOTAL(109,Tabela1[PERDA INVENTARIO5])</f>
        <v>-5108.49</v>
      </c>
      <c r="BA39" s="32">
        <f>SUBTOTAL(109,Tabela1[FATURAMENTO27])</f>
        <v>305837.12</v>
      </c>
      <c r="BB39" s="32">
        <f>SUBTOTAL(109,Tabela1[PERDA DIARIA38])</f>
        <v>-1206.94</v>
      </c>
      <c r="BC39" s="32">
        <f>SUBTOTAL(109,Tabela1[PERDA INVENTARIO49])</f>
        <v>-3612.25</v>
      </c>
      <c r="BD39" s="32">
        <f>SUBTOTAL(109,Tabela1[FATURAMENTO510])</f>
        <v>57726.61</v>
      </c>
      <c r="BE39" s="32">
        <f>SUBTOTAL(109,Tabela1[PERDA DIARIA611])</f>
        <v>-35.15</v>
      </c>
      <c r="BF39" s="32">
        <f>SUBTOTAL(109,Tabela1[PERDA INVENTARIO712])</f>
        <v>-1728.23</v>
      </c>
      <c r="BG39" s="32">
        <f>SUBTOTAL(109,Tabela1[FATURAMENTO6])</f>
        <v>0</v>
      </c>
      <c r="BH39" s="32">
        <f>SUBTOTAL(109,Tabela1[PERDA DIARIA2])</f>
        <v>0</v>
      </c>
      <c r="BI39" s="32">
        <f>SUBTOTAL(109,Tabela1[PERDA DE IVENTARIO])</f>
        <v>6.47</v>
      </c>
      <c r="BJ39" s="244">
        <f>SUBTOTAL(109,Tabela1[FATURAMENTO813])</f>
        <v>65409.68</v>
      </c>
      <c r="BK39" s="244">
        <f>SUBTOTAL(109,Tabela1[PERDA DIARIA914])</f>
        <v>-108.44</v>
      </c>
      <c r="BL39" s="244">
        <f>SUBTOTAL(109,Tabela1[PERDA INVENTARIO1015])</f>
        <v>-3226.77</v>
      </c>
      <c r="BM39" s="32">
        <f>SUBTOTAL(109,Tabela1[FATURAMENTO1116])</f>
        <v>101771.41</v>
      </c>
      <c r="BN39" s="244">
        <f>SUBTOTAL(109,Tabela1[PERDA DIARIA1217])</f>
        <v>-813.66</v>
      </c>
      <c r="BO39" s="244">
        <f>SUBTOTAL(109,Tabela1[PERDA INVENTARIO1318])</f>
        <v>-519.17999999999995</v>
      </c>
      <c r="BP39" s="32">
        <f>SUBTOTAL(109,Tabela1[FATURAMENTO1419])</f>
        <v>126432.46</v>
      </c>
      <c r="BQ39" s="244">
        <f>SUBTOTAL(109,Tabela1[PERDA DIARIA1520])</f>
        <v>-6453.14</v>
      </c>
      <c r="BR39" s="244">
        <f>SUBTOTAL(109,Tabela1[PERDA INVENTARIO1621])</f>
        <v>-1473.61</v>
      </c>
      <c r="BS39" s="32">
        <f>SUBTOTAL(109,Tabela1[FATURAMENTO1722])</f>
        <v>42516.04</v>
      </c>
      <c r="BT39" s="244">
        <f>SUBTOTAL(109,Tabela1[PERDA DIARIA1823])</f>
        <v>-2779.78</v>
      </c>
      <c r="BU39" s="244">
        <f>SUBTOTAL(109,Tabela1[PERDA INVENTARIO1924])</f>
        <v>-715.88</v>
      </c>
      <c r="BV39" s="32">
        <f>SUBTOTAL(109,Tabela1[FATURAMENTO2025])</f>
        <v>17630.75</v>
      </c>
      <c r="BW39" s="244">
        <f>SUBTOTAL(109,Tabela1[PERDA DIARIA2126])</f>
        <v>-57.03</v>
      </c>
      <c r="BX39" s="244">
        <f>SUBTOTAL(109,Tabela1[PERDA INVENTARIO2227])</f>
        <v>-697.18</v>
      </c>
      <c r="BY39" s="32">
        <f>SUBTOTAL(109,Tabela1[FATURAMENTO2328])</f>
        <v>52145.95</v>
      </c>
      <c r="BZ39" s="32">
        <f>SUBTOTAL(109,Tabela1[PERDA DIARIA2429])</f>
        <v>-350.23</v>
      </c>
      <c r="CA39" s="32">
        <f>SUBTOTAL(109,Tabela1[PERDA INVENTARIO2530])</f>
        <v>-358.82</v>
      </c>
      <c r="CB39" s="32">
        <f>SUBTOTAL(109,Tabela1[FATURAMENTO2631])</f>
        <v>46894.73</v>
      </c>
      <c r="CC39" s="32">
        <f>SUBTOTAL(109,Tabela1[PERDA DIARIA2732])</f>
        <v>-965.54</v>
      </c>
      <c r="CD39" s="32">
        <f>SUBTOTAL(109,Tabela1[PERDA INVENTARIO2833])</f>
        <v>511.03</v>
      </c>
      <c r="CE39" s="32">
        <f>SUBTOTAL(109,Tabela1[FATURAMENTO7])</f>
        <v>461.18</v>
      </c>
      <c r="CF39" s="32">
        <f>SUBTOTAL(109,Tabela1[PERDA DIARIA7])</f>
        <v>0</v>
      </c>
      <c r="CG39" s="32">
        <f>SUBTOTAL(109,Tabela1[PERDA DE IVENTARIO2])</f>
        <v>0</v>
      </c>
      <c r="CH39" s="32">
        <f>SUBTOTAL(109,Tabela1[FATURAMENTO2934])</f>
        <v>17545.990000000002</v>
      </c>
      <c r="CI39" s="32">
        <f>SUBTOTAL(109,Tabela1[PERDA DIARIA3035])</f>
        <v>-101.34</v>
      </c>
      <c r="CJ39" s="32">
        <f>SUBTOTAL(109,Tabela1[PERDA INVENTARIO3136])</f>
        <v>-281.98</v>
      </c>
      <c r="CK39" s="32">
        <f>SUBTOTAL(109,Tabela1[FATURAMENTO3237])</f>
        <v>87411.46</v>
      </c>
      <c r="CL39" s="32">
        <f>SUBTOTAL(109,Tabela1[PERDA DIARIA3338])</f>
        <v>-514.86</v>
      </c>
      <c r="CM39" s="32">
        <f>SUBTOTAL(109,Tabela1[PERDA INVENTARIO3439])</f>
        <v>-3468.79</v>
      </c>
      <c r="CN39" s="32">
        <f>SUBTOTAL(109,Tabela1[FATURAMENTO3540])</f>
        <v>60150.37</v>
      </c>
      <c r="CO39" s="32">
        <f>SUBTOTAL(109,Tabela1[PERDA DIARIA3641])</f>
        <v>-2171.5500000000002</v>
      </c>
      <c r="CP39" s="32">
        <f>SUBTOTAL(109,Tabela1[PERDA INVENTARIO3742])</f>
        <v>3380.91</v>
      </c>
      <c r="CQ39" s="32">
        <f>SUBTOTAL(109,Tabela1[FATURAMENTO3843])</f>
        <v>68460.34</v>
      </c>
      <c r="CR39" s="32">
        <f>SUBTOTAL(109,Tabela1[PERDA DIARIA3944])</f>
        <v>-318.47000000000003</v>
      </c>
      <c r="CS39" s="32">
        <f>SUBTOTAL(109,Tabela1[PERDA INVENTARIO4045])</f>
        <v>899.44</v>
      </c>
      <c r="CT39" s="32">
        <f>SUBTOTAL(109,Tabela1[FATURAMENTO4146])</f>
        <v>48921.51</v>
      </c>
      <c r="CU39" s="32">
        <f>SUBTOTAL(109,Tabela1[PERDA DIARIA4247])</f>
        <v>-1586.53</v>
      </c>
      <c r="CV39" s="32">
        <f>SUBTOTAL(109,Tabela1[PERDA INVENTARIO4348])</f>
        <v>-4922.25</v>
      </c>
      <c r="CW39" s="32">
        <f>SUBTOTAL(109,Tabela1[FATURAMENTO4449])</f>
        <v>6197.57</v>
      </c>
      <c r="CX39" s="32">
        <f>SUBTOTAL(109,Tabela1[PERDA DIARIA4550])</f>
        <v>-29.41</v>
      </c>
      <c r="CY39" s="32">
        <f>SUBTOTAL(109,Tabela1[PERDA INVENTARIO4651])</f>
        <v>33.67</v>
      </c>
      <c r="CZ39" s="244">
        <f>SUBTOTAL(109,Tabela1[FATURAMENTO4])</f>
        <v>42994.53</v>
      </c>
      <c r="DA39" s="244">
        <f>SUBTOTAL(109,Tabela1[PERDA DIARIA5])</f>
        <v>-163.72999999999999</v>
      </c>
      <c r="DB39" s="244">
        <f>SUBTOTAL(109,Tabela1[PERDA INVENTARIO6])</f>
        <v>-396.86</v>
      </c>
      <c r="DC39" s="244">
        <f>SUBTOTAL(109,Tabela1[FATURAMENTO28])</f>
        <v>112858.17</v>
      </c>
      <c r="DD39" s="244">
        <f>SUBTOTAL(109,Tabela1[PERDA DIARIA310])</f>
        <v>-1800.14</v>
      </c>
      <c r="DE39" s="244">
        <f>SUBTOTAL(109,Tabela1[PERDA INVENTARIO411])</f>
        <v>-465.82</v>
      </c>
      <c r="DF39" s="244">
        <f>SUBTOTAL(109,Tabela1[FATURAMENTO512])</f>
        <v>18866.22</v>
      </c>
      <c r="DG39" s="244">
        <f>SUBTOTAL(109,Tabela1[PERDA DIARIA613])</f>
        <v>-63.69</v>
      </c>
      <c r="DH39" s="244">
        <f>SUBTOTAL(109,Tabela1[PERDA INVENTARIO714])</f>
        <v>-1319.46</v>
      </c>
      <c r="DI39" s="244">
        <f>SUBTOTAL(109,Tabela1[FATURAMENTO9])</f>
        <v>87.93</v>
      </c>
      <c r="DJ39" s="244">
        <f>SUBTOTAL(109,Tabela1[PERDA DIARIA8])</f>
        <v>0</v>
      </c>
      <c r="DK39" s="244">
        <f>SUBTOTAL(109,Tabela1[PERDA INVENTARIO717])</f>
        <v>0</v>
      </c>
      <c r="DL39" s="244">
        <f>SUBTOTAL(109,Tabela1[FATURAMENTO815])</f>
        <v>28729.47</v>
      </c>
      <c r="DM39" s="244">
        <f>SUBTOTAL(109,Tabela1[PERDA DIARIA916])</f>
        <v>-141.38999999999999</v>
      </c>
      <c r="DN39" s="244">
        <f>SUBTOTAL(109,Tabela1[PERDA INVENTARIO1017])</f>
        <v>5.17</v>
      </c>
      <c r="DO39" s="244">
        <f>SUBTOTAL(109,Tabela1[FATURAMENTO1118])</f>
        <v>29568.39</v>
      </c>
      <c r="DP39" s="244">
        <f>SUBTOTAL(109,Tabela1[PERDA DIARIA1219])</f>
        <v>-637.12</v>
      </c>
      <c r="DQ39" s="244">
        <f>SUBTOTAL(109,Tabela1[PERDA INVENTARIO1320])</f>
        <v>-789.1</v>
      </c>
      <c r="DR39" s="244">
        <f>SUBTOTAL(109,Tabela1[FATURAMENTO1421])</f>
        <v>36335.480000000003</v>
      </c>
      <c r="DS39" s="244">
        <f>SUBTOTAL(109,Tabela1[PERDA DIARIA1522])</f>
        <v>-3628.5</v>
      </c>
      <c r="DT39" s="244">
        <f>SUBTOTAL(109,Tabela1[PERDA INVENTARIO1623])</f>
        <v>-615.66</v>
      </c>
      <c r="DU39" s="244">
        <f>SUBTOTAL(109,Tabela1[FATURAMENTO1724])</f>
        <v>16255.4</v>
      </c>
      <c r="DV39" s="244">
        <f>SUBTOTAL(109,Tabela1[PERDA DIARIA1825])</f>
        <v>-2440.92</v>
      </c>
      <c r="DW39" s="244">
        <f>SUBTOTAL(109,Tabela1[PERDA INVENTARIO1926])</f>
        <v>-293.32</v>
      </c>
      <c r="DX39" s="244">
        <f>SUBTOTAL(109,Tabela1[FATURAMENTO2027])</f>
        <v>5220.78</v>
      </c>
      <c r="DY39" s="244">
        <f>SUBTOTAL(109,Tabela1[PERDA DIARIA2128])</f>
        <v>-84.14</v>
      </c>
      <c r="DZ39" s="244">
        <f>SUBTOTAL(109,Tabela1[PERDA INVENTARIO2229])</f>
        <v>-102.73</v>
      </c>
      <c r="EA39" s="244">
        <f>SUBTOTAL(109,Tabela1[FATURAMENTO2330])</f>
        <v>12500.63</v>
      </c>
      <c r="EB39" s="244">
        <f>SUBTOTAL(109,Tabela1[PERDA DIARIA2431])</f>
        <v>-205.82</v>
      </c>
      <c r="EC39" s="244">
        <f>SUBTOTAL(109,Tabela1[PERDA INVENTARIO2532])</f>
        <v>-1646.36</v>
      </c>
      <c r="ED39" s="244">
        <f>SUBTOTAL(109,Tabela1[FATURAMENTO2633])</f>
        <v>16383.22</v>
      </c>
      <c r="EE39" s="244">
        <f>SUBTOTAL(109,Tabela1[PERDA DIARIA2734])</f>
        <v>-544.65</v>
      </c>
      <c r="EF39" s="244">
        <f>SUBTOTAL(109,Tabela1[PERDA INVENTARIO2835])</f>
        <v>-182.64</v>
      </c>
      <c r="EG39" s="244">
        <f>SUBTOTAL(109,Tabela1[FATURAMENTO2936])</f>
        <v>6412.15</v>
      </c>
      <c r="EH39" s="244">
        <f>SUBTOTAL(109,Tabela1[PERDA DIARIA3037])</f>
        <v>-79.3</v>
      </c>
      <c r="EI39" s="244">
        <f>SUBTOTAL(109,Tabela1[PERDA INVENTARIO3138])</f>
        <v>-524.54</v>
      </c>
      <c r="EJ39" s="244">
        <f>SUBTOTAL(109,Tabela1[FATURAMENTO3239])</f>
        <v>33162.83</v>
      </c>
      <c r="EK39" s="244">
        <f>SUBTOTAL(109,Tabela1[PERDA DIARIA3340])</f>
        <v>-771.18</v>
      </c>
      <c r="EL39" s="244">
        <f>SUBTOTAL(109,Tabela1[PERDA INVENTARIO3441])</f>
        <v>-953.9</v>
      </c>
      <c r="EM39" s="244">
        <f>SUBTOTAL(109,Tabela1[FATURAMENTO3542])</f>
        <v>21908.37</v>
      </c>
      <c r="EN39" s="244">
        <f>SUBTOTAL(109,Tabela1[PERDA DIARIA3643])</f>
        <v>-3215.56</v>
      </c>
      <c r="EO39" s="244">
        <f>SUBTOTAL(109,Tabela1[PERDA INVENTARIO3744])</f>
        <v>854.07</v>
      </c>
      <c r="EP39" s="244">
        <f>SUBTOTAL(109,Tabela1[FATURAMENTO3845])</f>
        <v>29662.21</v>
      </c>
      <c r="EQ39" s="244">
        <f>SUBTOTAL(109,Tabela1[PERDA DIARIA3946])</f>
        <v>-334.07</v>
      </c>
      <c r="ER39" s="244">
        <f>SUBTOTAL(109,Tabela1[PERDA INVENTARIO4047])</f>
        <v>-6.88</v>
      </c>
      <c r="ES39" s="244">
        <f>SUBTOTAL(109,Tabela1[FATURAMENTO4148])</f>
        <v>10397.299999999999</v>
      </c>
      <c r="ET39" s="244">
        <f>SUBTOTAL(109,Tabela1[PERDA DIARIA4249])</f>
        <v>-2302.5700000000002</v>
      </c>
      <c r="EU39" s="244">
        <f>SUBTOTAL(109,Tabela1[PERDA INVENTARIO4350])</f>
        <v>-264.51</v>
      </c>
      <c r="EV39" s="244">
        <f>SUBTOTAL(109,Tabela1[FATURAMENTO4451])</f>
        <v>3183.43</v>
      </c>
      <c r="EW39" s="244">
        <f>SUBTOTAL(109,Tabela1[PERDA DIARIA4552])</f>
        <v>0</v>
      </c>
      <c r="EX39" s="244">
        <f>SUBTOTAL(109,Tabela1[PERDA INVENTARIO4653])</f>
        <v>477.68</v>
      </c>
    </row>
    <row r="43" spans="1:154" ht="15" customHeight="1" x14ac:dyDescent="0.25">
      <c r="CY43" s="245"/>
    </row>
  </sheetData>
  <mergeCells count="63">
    <mergeCell ref="AC5:AE5"/>
    <mergeCell ref="Z3:AK4"/>
    <mergeCell ref="Q5:S5"/>
    <mergeCell ref="AL3:AW4"/>
    <mergeCell ref="AF5:AH5"/>
    <mergeCell ref="AI5:AK5"/>
    <mergeCell ref="AL5:AN5"/>
    <mergeCell ref="AO5:AQ5"/>
    <mergeCell ref="AR5:AT5"/>
    <mergeCell ref="AU5:AW5"/>
    <mergeCell ref="CT5:CV5"/>
    <mergeCell ref="B1:AW2"/>
    <mergeCell ref="AX3:BL4"/>
    <mergeCell ref="BM3:BX4"/>
    <mergeCell ref="CN3:CY4"/>
    <mergeCell ref="BY3:CM4"/>
    <mergeCell ref="B3:M4"/>
    <mergeCell ref="B5:D5"/>
    <mergeCell ref="E5:G5"/>
    <mergeCell ref="H5:J5"/>
    <mergeCell ref="K5:M5"/>
    <mergeCell ref="N5:P5"/>
    <mergeCell ref="T5:V5"/>
    <mergeCell ref="W5:Y5"/>
    <mergeCell ref="Z5:AB5"/>
    <mergeCell ref="N3:Y4"/>
    <mergeCell ref="CW5:CY5"/>
    <mergeCell ref="AX1:CY2"/>
    <mergeCell ref="AX5:AZ5"/>
    <mergeCell ref="BA5:BC5"/>
    <mergeCell ref="BD5:BF5"/>
    <mergeCell ref="BJ5:BL5"/>
    <mergeCell ref="BM5:BO5"/>
    <mergeCell ref="BP5:BR5"/>
    <mergeCell ref="BS5:BU5"/>
    <mergeCell ref="BV5:BX5"/>
    <mergeCell ref="BY5:CA5"/>
    <mergeCell ref="CB5:CD5"/>
    <mergeCell ref="CH5:CJ5"/>
    <mergeCell ref="CK5:CM5"/>
    <mergeCell ref="CN5:CP5"/>
    <mergeCell ref="CQ5:CS5"/>
    <mergeCell ref="CZ1:EX2"/>
    <mergeCell ref="CZ3:DN4"/>
    <mergeCell ref="DO3:DZ4"/>
    <mergeCell ref="EA3:EL4"/>
    <mergeCell ref="EM3:EX4"/>
    <mergeCell ref="CZ5:DB5"/>
    <mergeCell ref="DC5:DE5"/>
    <mergeCell ref="DF5:DH5"/>
    <mergeCell ref="DL5:DN5"/>
    <mergeCell ref="DO5:DQ5"/>
    <mergeCell ref="DR5:DT5"/>
    <mergeCell ref="DU5:DW5"/>
    <mergeCell ref="DX5:DZ5"/>
    <mergeCell ref="EA5:EC5"/>
    <mergeCell ref="ED5:EF5"/>
    <mergeCell ref="EV5:EX5"/>
    <mergeCell ref="EG5:EI5"/>
    <mergeCell ref="EJ5:EL5"/>
    <mergeCell ref="EM5:EO5"/>
    <mergeCell ref="EP5:ER5"/>
    <mergeCell ref="ES5:EU5"/>
  </mergeCells>
  <phoneticPr fontId="7" type="noConversion"/>
  <conditionalFormatting sqref="A7:AW11 BN7:BO14 BQ7:BR14 BT7:BU14 BW7:BX14 A12 N12:BL12 F12:F13 A13:E13 G13:AW13 CZ13:DN13 DP13:DQ13 DS13:DT13 DV13:DW13 A14:AW14 CZ14:EX14 P14:P15 A16:AW38 BN16:BO39 BQ16:BR39 BT16:BU39 BW16:BX39 CZ16:EX1048576">
    <cfRule type="cellIs" dxfId="21" priority="28" operator="lessThan">
      <formula>0</formula>
    </cfRule>
  </conditionalFormatting>
  <conditionalFormatting sqref="C12">
    <cfRule type="cellIs" dxfId="20" priority="25" operator="lessThan">
      <formula>0</formula>
    </cfRule>
  </conditionalFormatting>
  <conditionalFormatting sqref="V15">
    <cfRule type="cellIs" dxfId="19" priority="2" operator="lessThan">
      <formula>0</formula>
    </cfRule>
  </conditionalFormatting>
  <conditionalFormatting sqref="Y15">
    <cfRule type="cellIs" dxfId="18" priority="1" operator="lessThan">
      <formula>0</formula>
    </cfRule>
  </conditionalFormatting>
  <conditionalFormatting sqref="AX7:CY11">
    <cfRule type="cellIs" dxfId="17" priority="27" operator="lessThan">
      <formula>0</formula>
    </cfRule>
  </conditionalFormatting>
  <conditionalFormatting sqref="BU12">
    <cfRule type="cellIs" dxfId="16" priority="21" operator="lessThan">
      <formula>0</formula>
    </cfRule>
  </conditionalFormatting>
  <conditionalFormatting sqref="BX12">
    <cfRule type="cellIs" dxfId="15" priority="20" operator="lessThan">
      <formula>0</formula>
    </cfRule>
  </conditionalFormatting>
  <conditionalFormatting sqref="BZ12">
    <cfRule type="cellIs" dxfId="14" priority="19" operator="lessThan">
      <formula>0</formula>
    </cfRule>
  </conditionalFormatting>
  <conditionalFormatting sqref="CA12">
    <cfRule type="cellIs" dxfId="13" priority="18" operator="lessThan">
      <formula>0</formula>
    </cfRule>
  </conditionalFormatting>
  <conditionalFormatting sqref="CC12">
    <cfRule type="cellIs" dxfId="12" priority="17" operator="lessThan">
      <formula>0</formula>
    </cfRule>
  </conditionalFormatting>
  <conditionalFormatting sqref="CI12:CI14">
    <cfRule type="cellIs" dxfId="11" priority="16" operator="lessThan">
      <formula>0</formula>
    </cfRule>
  </conditionalFormatting>
  <conditionalFormatting sqref="CJ12">
    <cfRule type="cellIs" dxfId="10" priority="15" operator="lessThan">
      <formula>0</formula>
    </cfRule>
  </conditionalFormatting>
  <conditionalFormatting sqref="CL12">
    <cfRule type="cellIs" dxfId="9" priority="14" operator="lessThan">
      <formula>0</formula>
    </cfRule>
  </conditionalFormatting>
  <conditionalFormatting sqref="CO12">
    <cfRule type="cellIs" dxfId="8" priority="13" operator="lessThan">
      <formula>0</formula>
    </cfRule>
  </conditionalFormatting>
  <conditionalFormatting sqref="CP12">
    <cfRule type="cellIs" dxfId="7" priority="12" operator="lessThan">
      <formula>0</formula>
    </cfRule>
  </conditionalFormatting>
  <conditionalFormatting sqref="CR12">
    <cfRule type="cellIs" dxfId="6" priority="11" operator="lessThan">
      <formula>0</formula>
    </cfRule>
  </conditionalFormatting>
  <conditionalFormatting sqref="CS12">
    <cfRule type="cellIs" dxfId="5" priority="9" operator="lessThan">
      <formula>0</formula>
    </cfRule>
  </conditionalFormatting>
  <conditionalFormatting sqref="CU12">
    <cfRule type="cellIs" dxfId="4" priority="10" operator="lessThan">
      <formula>0</formula>
    </cfRule>
  </conditionalFormatting>
  <conditionalFormatting sqref="CV12">
    <cfRule type="cellIs" dxfId="3" priority="8" operator="lessThan">
      <formula>0</formula>
    </cfRule>
  </conditionalFormatting>
  <conditionalFormatting sqref="CX12">
    <cfRule type="cellIs" dxfId="2" priority="7" operator="lessThan">
      <formula>0</formula>
    </cfRule>
  </conditionalFormatting>
  <conditionalFormatting sqref="CY12">
    <cfRule type="cellIs" dxfId="1" priority="6" operator="lessThan">
      <formula>0</formula>
    </cfRule>
  </conditionalFormatting>
  <conditionalFormatting sqref="CZ1:EX12 DX13:EX13">
    <cfRule type="cellIs" dxfId="0" priority="26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FCA</vt:lpstr>
      <vt:lpstr>esconder</vt:lpstr>
      <vt:lpstr>PERDAS INVENTARIOS</vt:lpstr>
      <vt:lpstr>OS 10 +</vt:lpstr>
      <vt:lpstr>OS 10 + PERDAS</vt:lpstr>
      <vt:lpstr>COMPARAÇÃO MENSAL</vt:lpstr>
      <vt:lpstr>COMP.LOJAS</vt:lpstr>
      <vt:lpstr>COMP.MENSAL DEP</vt:lpstr>
      <vt:lpstr>BASE DADOS</vt:lpstr>
      <vt:lpstr>COMECANDO DO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WKS-LJ03-BALCAO1</dc:creator>
  <cp:lastModifiedBy>Diego Fabricio de Lima Santos</cp:lastModifiedBy>
  <cp:lastPrinted>2024-10-30T17:57:54Z</cp:lastPrinted>
  <dcterms:created xsi:type="dcterms:W3CDTF">2024-05-22T00:37:18Z</dcterms:created>
  <dcterms:modified xsi:type="dcterms:W3CDTF">2025-07-14T18:39:47Z</dcterms:modified>
</cp:coreProperties>
</file>