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er/Desktop/数据思维作业/第四次/"/>
    </mc:Choice>
  </mc:AlternateContent>
  <xr:revisionPtr revIDLastSave="0" documentId="13_ncr:1_{F455AC32-90EA-2245-A73D-4345CED92B22}" xr6:coauthVersionLast="47" xr6:coauthVersionMax="47" xr10:uidLastSave="{00000000-0000-0000-0000-000000000000}"/>
  <bookViews>
    <workbookView xWindow="4980" yWindow="500" windowWidth="28240" windowHeight="16140" activeTab="6" xr2:uid="{925C3789-BEB9-9849-8057-3C6DF1CD329A}"/>
  </bookViews>
  <sheets>
    <sheet name="1_B" sheetId="5" r:id="rId1"/>
    <sheet name="1_A" sheetId="4" r:id="rId2"/>
    <sheet name="1_C" sheetId="6" r:id="rId3"/>
    <sheet name="data_1" sheetId="1" r:id="rId4"/>
    <sheet name="data_2" sheetId="8" r:id="rId5"/>
    <sheet name="说明" sheetId="9" r:id="rId6"/>
    <sheet name="data_3" sheetId="10" r:id="rId7"/>
    <sheet name="data_4_1" sheetId="11" r:id="rId8"/>
    <sheet name="data_4_2" sheetId="12" r:id="rId9"/>
  </sheets>
  <definedNames>
    <definedName name="solver_adj" localSheetId="3" hidden="1">data_1!$M$3:$O$3</definedName>
    <definedName name="solver_adj" localSheetId="4" hidden="1">data_2!$O$3:$Q$3</definedName>
    <definedName name="solver_adj" localSheetId="6" hidden="1">data_3!$G$6:$I$6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in" localSheetId="3" hidden="1">2</definedName>
    <definedName name="solver_lin" localSheetId="4" hidden="1">2</definedName>
    <definedName name="solver_lin" localSheetId="6" hidden="1">2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3" hidden="1">2</definedName>
    <definedName name="solver_neg" localSheetId="4" hidden="1">2</definedName>
    <definedName name="solver_neg" localSheetId="6" hidden="1">2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3" hidden="1">0</definedName>
    <definedName name="solver_num" localSheetId="4" hidden="1">0</definedName>
    <definedName name="solver_num" localSheetId="6" hidden="1">0</definedName>
    <definedName name="solver_opt" localSheetId="3" hidden="1">data_1!$R$3</definedName>
    <definedName name="solver_opt" localSheetId="4" hidden="1">data_2!$T$3</definedName>
    <definedName name="solver_opt" localSheetId="6" hidden="1">data_3!$L$6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lx" localSheetId="3" hidden="1">1</definedName>
    <definedName name="solver_rlx" localSheetId="4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3" hidden="1">2</definedName>
    <definedName name="solver_scl" localSheetId="4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3" hidden="1">2</definedName>
    <definedName name="solver_ver" localSheetId="4" hidden="1">2</definedName>
    <definedName name="solver_ver" localSheetId="6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1" l="1"/>
  <c r="F13" i="11" s="1"/>
  <c r="G13" i="11" s="1"/>
  <c r="E12" i="11"/>
  <c r="F12" i="11" s="1"/>
  <c r="G12" i="11" s="1"/>
  <c r="E11" i="11"/>
  <c r="F11" i="11" s="1"/>
  <c r="G11" i="11" s="1"/>
  <c r="E10" i="11"/>
  <c r="F10" i="11" s="1"/>
  <c r="G10" i="11" s="1"/>
  <c r="F9" i="11"/>
  <c r="G9" i="11" s="1"/>
  <c r="E9" i="11"/>
  <c r="F8" i="11"/>
  <c r="G8" i="11" s="1"/>
  <c r="E8" i="11"/>
  <c r="E7" i="11"/>
  <c r="F7" i="11" s="1"/>
  <c r="G7" i="11" s="1"/>
  <c r="G6" i="11"/>
  <c r="F6" i="11"/>
  <c r="E6" i="11"/>
  <c r="E5" i="11"/>
  <c r="F5" i="11" s="1"/>
  <c r="G5" i="11" s="1"/>
  <c r="E4" i="11"/>
  <c r="F4" i="11" s="1"/>
  <c r="G4" i="11" s="1"/>
  <c r="G3" i="11"/>
  <c r="F3" i="11"/>
  <c r="E3" i="11"/>
  <c r="E2" i="11"/>
  <c r="F2" i="11" s="1"/>
  <c r="G2" i="11" s="1"/>
  <c r="J18" i="10"/>
  <c r="K18" i="10" s="1"/>
  <c r="J17" i="10"/>
  <c r="K17" i="10" s="1"/>
  <c r="J16" i="10"/>
  <c r="K16" i="10" s="1"/>
  <c r="J15" i="10"/>
  <c r="K15" i="10" s="1"/>
  <c r="J14" i="10"/>
  <c r="K14" i="10" s="1"/>
  <c r="J13" i="10"/>
  <c r="K13" i="10" s="1"/>
  <c r="J12" i="10"/>
  <c r="K12" i="10" s="1"/>
  <c r="J11" i="10"/>
  <c r="K11" i="10" s="1"/>
  <c r="J5" i="10"/>
  <c r="K5" i="10" s="1"/>
  <c r="J10" i="10"/>
  <c r="K10" i="10" s="1"/>
  <c r="J9" i="10"/>
  <c r="K9" i="10" s="1"/>
  <c r="J8" i="10"/>
  <c r="K8" i="10" s="1"/>
  <c r="J7" i="10"/>
  <c r="K7" i="10" s="1"/>
  <c r="J3" i="10"/>
  <c r="K3" i="10" s="1"/>
  <c r="J6" i="10"/>
  <c r="K6" i="10" s="1"/>
  <c r="J4" i="10"/>
  <c r="K4" i="10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T3" i="8"/>
  <c r="R9" i="8"/>
  <c r="S9" i="8" s="1"/>
  <c r="R14" i="8"/>
  <c r="S14" i="8" s="1"/>
  <c r="R13" i="8"/>
  <c r="S13" i="8" s="1"/>
  <c r="R12" i="8"/>
  <c r="S12" i="8" s="1"/>
  <c r="R11" i="8"/>
  <c r="S11" i="8" s="1"/>
  <c r="R10" i="8"/>
  <c r="S10" i="8" s="1"/>
  <c r="R8" i="8"/>
  <c r="S8" i="8" s="1"/>
  <c r="R7" i="8"/>
  <c r="S7" i="8" s="1"/>
  <c r="R5" i="8"/>
  <c r="S5" i="8" s="1"/>
  <c r="R6" i="8"/>
  <c r="S6" i="8" s="1"/>
  <c r="R4" i="8"/>
  <c r="S4" i="8" s="1"/>
  <c r="R3" i="8"/>
  <c r="S3" i="8" s="1"/>
  <c r="K9" i="8"/>
  <c r="L9" i="8" s="1"/>
  <c r="K14" i="8"/>
  <c r="L14" i="8" s="1"/>
  <c r="K13" i="8"/>
  <c r="L13" i="8" s="1"/>
  <c r="K12" i="8"/>
  <c r="L12" i="8" s="1"/>
  <c r="K11" i="8"/>
  <c r="L11" i="8" s="1"/>
  <c r="K10" i="8"/>
  <c r="L10" i="8" s="1"/>
  <c r="K8" i="8"/>
  <c r="L8" i="8" s="1"/>
  <c r="K7" i="8"/>
  <c r="L7" i="8" s="1"/>
  <c r="K6" i="8"/>
  <c r="L6" i="8" s="1"/>
  <c r="K3" i="8"/>
  <c r="L3" i="8" s="1"/>
  <c r="K5" i="8"/>
  <c r="L5" i="8" s="1"/>
  <c r="K4" i="8"/>
  <c r="L4" i="8" s="1"/>
  <c r="G17" i="11" l="1"/>
  <c r="L4" i="10"/>
  <c r="L5" i="10"/>
  <c r="L6" i="10"/>
  <c r="L3" i="10"/>
  <c r="R3" i="1"/>
  <c r="K3" i="1"/>
  <c r="M3" i="8"/>
</calcChain>
</file>

<file path=xl/sharedStrings.xml><?xml version="1.0" encoding="utf-8"?>
<sst xmlns="http://schemas.openxmlformats.org/spreadsheetml/2006/main" count="173" uniqueCount="74">
  <si>
    <t>Country</t>
  </si>
  <si>
    <t>Year</t>
  </si>
  <si>
    <t>Ad. Investment</t>
  </si>
  <si>
    <t>Ad. Exposure</t>
  </si>
  <si>
    <t>A</t>
  </si>
  <si>
    <t>B</t>
  </si>
  <si>
    <t>C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</si>
  <si>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</si>
  <si>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</si>
  <si>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</si>
  <si>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</si>
  <si>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</si>
  <si>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</si>
  <si>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</si>
  <si>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</si>
  <si>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</si>
  <si>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</si>
  <si>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</si>
  <si>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</si>
  <si>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</si>
  <si>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</si>
  <si>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</si>
  <si>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</si>
  <si>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</si>
  <si>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</si>
  <si>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</si>
  <si>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</si>
  <si>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</si>
  <si>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</si>
  <si>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</si>
  <si>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</si>
  <si>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</si>
  <si>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</si>
  <si>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</si>
  <si>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a2</t>
    <phoneticPr fontId="3" type="noConversion"/>
  </si>
  <si>
    <t>a1</t>
    <phoneticPr fontId="3" type="noConversion"/>
  </si>
  <si>
    <t>a0</t>
    <phoneticPr fontId="3" type="noConversion"/>
  </si>
  <si>
    <t>y</t>
    <phoneticPr fontId="3" type="noConversion"/>
  </si>
  <si>
    <t>residual</t>
    <phoneticPr fontId="3" type="noConversion"/>
  </si>
  <si>
    <t>ssr</t>
    <phoneticPr fontId="3" type="noConversion"/>
  </si>
  <si>
    <t>Market Size</t>
  </si>
  <si>
    <t>Ad. Coverage</t>
  </si>
  <si>
    <t>linear</t>
    <phoneticPr fontId="3" type="noConversion"/>
  </si>
  <si>
    <t>quadratic</t>
    <phoneticPr fontId="3" type="noConversion"/>
  </si>
  <si>
    <t>data_1</t>
    <phoneticPr fontId="3" type="noConversion"/>
  </si>
  <si>
    <t>对应题目</t>
    <phoneticPr fontId="3" type="noConversion"/>
  </si>
  <si>
    <t>data_2</t>
    <phoneticPr fontId="3" type="noConversion"/>
  </si>
  <si>
    <t>2.b</t>
    <phoneticPr fontId="3" type="noConversion"/>
  </si>
  <si>
    <t>2.a的回答：由散点图可以看出线性回归更为合适，二次回归方程二次项系数几乎为0也可以说明这一点</t>
    <phoneticPr fontId="3" type="noConversion"/>
  </si>
  <si>
    <t>1.a 1.b</t>
    <phoneticPr fontId="3" type="noConversion"/>
  </si>
  <si>
    <t>第一题的数据，散点图，线性及二次回归分析以及B国2020年的预测</t>
    <phoneticPr fontId="3" type="noConversion"/>
  </si>
  <si>
    <t>第二题的数据，散点图，线性及二次回归分析以及B国2020年的预测</t>
    <phoneticPr fontId="3" type="noConversion"/>
  </si>
  <si>
    <t>1.c的回答：由ssr的对比可以看出二次回归分析效果更好；引入三次项可以改善准确度</t>
    <phoneticPr fontId="3" type="noConversion"/>
  </si>
  <si>
    <t>2.c的回答：不能解决因变量对自变量较为敏感的情况，用百分比表示时因变量集中在[0,1]的范围内，相比自变量过小，上面提到的情况更为显著，可以考虑将其放大，例如调整为100倍</t>
    <phoneticPr fontId="3" type="noConversion"/>
  </si>
  <si>
    <t>注1</t>
    <phoneticPr fontId="3" type="noConversion"/>
  </si>
  <si>
    <t>注2</t>
  </si>
  <si>
    <t>注3</t>
  </si>
  <si>
    <t>注4</t>
  </si>
  <si>
    <t>橙色标出的为预测值</t>
    <phoneticPr fontId="3" type="noConversion"/>
  </si>
  <si>
    <t>Season</t>
  </si>
  <si>
    <t>season</t>
    <phoneticPr fontId="3" type="noConversion"/>
  </si>
  <si>
    <t>year</t>
    <phoneticPr fontId="5" type="noConversion"/>
  </si>
  <si>
    <t>season</t>
    <phoneticPr fontId="5" type="noConversion"/>
  </si>
  <si>
    <t>investment</t>
    <phoneticPr fontId="5" type="noConversion"/>
  </si>
  <si>
    <t>exposure</t>
    <phoneticPr fontId="5" type="noConversion"/>
  </si>
  <si>
    <r>
      <rPr>
        <sz val="10"/>
        <color rgb="FF000000"/>
        <rFont val="宋体"/>
        <family val="3"/>
        <charset val="134"/>
      </rPr>
      <t>估计值</t>
    </r>
    <phoneticPr fontId="5" type="noConversion"/>
  </si>
  <si>
    <r>
      <rPr>
        <sz val="10"/>
        <color rgb="FF000000"/>
        <rFont val="宋体"/>
        <family val="3"/>
        <charset val="134"/>
      </rPr>
      <t>残差</t>
    </r>
    <phoneticPr fontId="5" type="noConversion"/>
  </si>
  <si>
    <t>abs</t>
    <phoneticPr fontId="5" type="noConversion"/>
  </si>
  <si>
    <t>b0</t>
    <phoneticPr fontId="5" type="noConversion"/>
  </si>
  <si>
    <t>b1</t>
  </si>
  <si>
    <t>b2</t>
  </si>
  <si>
    <t>预测值</t>
  </si>
  <si>
    <t>abs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</si>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</sst>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9"/>
      <name val="等线"/>
      <family val="2"/>
      <charset val="134"/>
      <scheme val="minor"/>
    </font>
    <font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等线"/>
      <family val="4"/>
      <charset val="134"/>
      <scheme val="minor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" fontId="0" fillId="0" borderId="0" xfId="0" applyNumberForma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7" fillId="0" borderId="0" xfId="0" applyFont="1" applyAlignment="1"/>
    <xf numFmtId="0" fontId="7" fillId="0" borderId="9" xfId="0" applyFont="1" applyBorder="1" applyAlignment="1"/>
    <xf numFmtId="0" fontId="7" fillId="0" borderId="11" xfId="0" applyFont="1" applyBorder="1" applyAlignment="1"/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data_1!$G$7:$G$9</c:f>
              <c:numCache>
                <c:formatCode>General</c:formatCode>
                <c:ptCount val="3"/>
              </c:numCache>
            </c:numRef>
          </c:xVal>
          <c:yVal>
            <c:numRef>
              <c:f>data_1!$H$7:$H$9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D-1C40-A858-7B94BC0DFAA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data_1!$G$7:$G$9</c:f>
              <c:numCache>
                <c:formatCode>General</c:formatCode>
                <c:ptCount val="3"/>
              </c:numCache>
            </c:numRef>
          </c:xVal>
          <c:yVal>
            <c:numRef>
              <c:f>'1_B'!$B$25:$B$27</c:f>
              <c:numCache>
                <c:formatCode>General</c:formatCode>
                <c:ptCount val="3"/>
                <c:pt idx="0">
                  <c:v>3131.0281853281858</c:v>
                </c:pt>
                <c:pt idx="1">
                  <c:v>4082.6532818532824</c:v>
                </c:pt>
                <c:pt idx="2">
                  <c:v>2765.0185328185325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D-1C40-A858-7B94BC0D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98704"/>
        <c:axId val="1338903664"/>
      </c:scatterChart>
      <c:valAx>
        <c:axId val="13388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903664"/>
        <c:crosses val="autoZero"/>
        <c:crossBetween val="midCat"/>
      </c:valAx>
      <c:valAx>
        <c:axId val="133890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89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data_1!$D$3:$D$6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18</c:v>
                </c:pt>
                <c:pt idx="3">
                  <c:v>26</c:v>
                </c:pt>
              </c:numCache>
            </c:numRef>
          </c:xVal>
          <c:yVal>
            <c:numRef>
              <c:f>data_1!$E$3:$E$6</c:f>
              <c:numCache>
                <c:formatCode>General</c:formatCode>
                <c:ptCount val="4"/>
                <c:pt idx="0">
                  <c:v>171.7</c:v>
                </c:pt>
                <c:pt idx="1">
                  <c:v>241.2</c:v>
                </c:pt>
                <c:pt idx="2">
                  <c:v>199.5</c:v>
                </c:pt>
                <c:pt idx="3">
                  <c:v>338.6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B-D24B-AEA3-02D6739AE78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data_1!$D$3:$D$6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18</c:v>
                </c:pt>
                <c:pt idx="3">
                  <c:v>26</c:v>
                </c:pt>
              </c:numCache>
            </c:numRef>
          </c:xVal>
          <c:yVal>
            <c:numRef>
              <c:f>'1_A'!$B$25:$B$28</c:f>
              <c:numCache>
                <c:formatCode>General</c:formatCode>
                <c:ptCount val="4"/>
                <c:pt idx="0">
                  <c:v>151.56797385620916</c:v>
                </c:pt>
                <c:pt idx="1">
                  <c:v>251.65032679738562</c:v>
                </c:pt>
                <c:pt idx="2">
                  <c:v>229.40980392156862</c:v>
                </c:pt>
                <c:pt idx="3">
                  <c:v>318.37189542483657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3B-D24B-AEA3-02D6739A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967519"/>
        <c:axId val="1338886816"/>
      </c:scatterChart>
      <c:valAx>
        <c:axId val="104796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886816"/>
        <c:crosses val="autoZero"/>
        <c:crossBetween val="midCat"/>
      </c:valAx>
      <c:valAx>
        <c:axId val="133888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967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data_1!$D$11:$D$14</c:f>
              <c:numCache>
                <c:formatCode>General</c:formatCode>
                <c:ptCount val="4"/>
                <c:pt idx="0">
                  <c:v>39</c:v>
                </c:pt>
                <c:pt idx="1">
                  <c:v>41</c:v>
                </c:pt>
                <c:pt idx="2">
                  <c:v>50</c:v>
                </c:pt>
                <c:pt idx="3">
                  <c:v>31</c:v>
                </c:pt>
              </c:numCache>
            </c:numRef>
          </c:xVal>
          <c:yVal>
            <c:numRef>
              <c:f>data_1!$E$11:$E$14</c:f>
              <c:numCache>
                <c:formatCode>General</c:formatCode>
                <c:ptCount val="4"/>
                <c:pt idx="0">
                  <c:v>1021.4</c:v>
                </c:pt>
                <c:pt idx="1">
                  <c:v>1142.3</c:v>
                </c:pt>
                <c:pt idx="2">
                  <c:v>1317.2</c:v>
                </c:pt>
                <c:pt idx="3">
                  <c:v>797.7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8-CD48-AA38-9A231B53E90F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data_1!$D$11:$D$14</c:f>
              <c:numCache>
                <c:formatCode>General</c:formatCode>
                <c:ptCount val="4"/>
                <c:pt idx="0">
                  <c:v>39</c:v>
                </c:pt>
                <c:pt idx="1">
                  <c:v>41</c:v>
                </c:pt>
                <c:pt idx="2">
                  <c:v>50</c:v>
                </c:pt>
                <c:pt idx="3">
                  <c:v>31</c:v>
                </c:pt>
              </c:numCache>
            </c:numRef>
          </c:xVal>
          <c:yVal>
            <c:numRef>
              <c:f>'1_C'!$B$25:$B$28</c:f>
              <c:numCache>
                <c:formatCode>General</c:formatCode>
                <c:ptCount val="4"/>
                <c:pt idx="0">
                  <c:v>1035.1496580027358</c:v>
                </c:pt>
                <c:pt idx="1">
                  <c:v>1090.3502051983583</c:v>
                </c:pt>
                <c:pt idx="2">
                  <c:v>1338.7526675786592</c:v>
                </c:pt>
                <c:pt idx="3">
                  <c:v>814.34746922024624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8-CD48-AA38-9A231B53E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03087"/>
        <c:axId val="1338372736"/>
      </c:scatterChart>
      <c:valAx>
        <c:axId val="104470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372736"/>
        <c:crosses val="autoZero"/>
        <c:crossBetween val="midCat"/>
      </c:valAx>
      <c:valAx>
        <c:axId val="133837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703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Country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data_1!$D$3:$D$6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18</c:v>
                </c:pt>
                <c:pt idx="3">
                  <c:v>26</c:v>
                </c:pt>
              </c:numCache>
            </c:numRef>
          </c:xVal>
          <c:yVal>
            <c:numRef>
              <c:f>data_1!$E$3:$E$6</c:f>
              <c:numCache>
                <c:formatCode>General</c:formatCode>
                <c:ptCount val="4"/>
                <c:pt idx="0">
                  <c:v>171.7</c:v>
                </c:pt>
                <c:pt idx="1">
                  <c:v>241.2</c:v>
                </c:pt>
                <c:pt idx="2">
                  <c:v>199.5</c:v>
                </c:pt>
                <c:pt idx="3">
                  <c:v>338.6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B-7E45-A778-9635CDB1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38592"/>
        <c:axId val="1278240272"/>
      </c:scatterChart>
      <c:valAx>
        <c:axId val="12782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240272"/>
        <c:crosses val="autoZero"/>
        <c:crossBetween val="midCat"/>
      </c:valAx>
      <c:valAx>
        <c:axId val="12782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2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Country</a:t>
            </a:r>
            <a:r>
              <a:rPr lang="en-US" altLang="zh-CN" baseline="0"/>
              <a:t>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data_1!$D$7:$D$10</c:f>
              <c:numCache>
                <c:formatCode>General</c:formatCode>
                <c:ptCount val="4"/>
                <c:pt idx="0">
                  <c:v>62</c:v>
                </c:pt>
                <c:pt idx="1">
                  <c:v>75</c:v>
                </c:pt>
                <c:pt idx="2">
                  <c:v>69</c:v>
                </c:pt>
                <c:pt idx="3">
                  <c:v>57</c:v>
                </c:pt>
              </c:numCache>
            </c:numRef>
          </c:xVal>
          <c:yVal>
            <c:numRef>
              <c:f>data_1!$E$7:$E$10</c:f>
              <c:numCache>
                <c:formatCode>General</c:formatCode>
                <c:ptCount val="4"/>
                <c:pt idx="0">
                  <c:v>3204.3</c:v>
                </c:pt>
                <c:pt idx="1">
                  <c:v>4062.3</c:v>
                </c:pt>
                <c:pt idx="2">
                  <c:v>1305.5999999999999</c:v>
                </c:pt>
                <c:pt idx="3">
                  <c:v>2712.1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9142-86DE-963EF82E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88144"/>
        <c:axId val="1325489792"/>
      </c:scatterChart>
      <c:valAx>
        <c:axId val="13254881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489792"/>
        <c:crosses val="autoZero"/>
        <c:crossBetween val="midCat"/>
      </c:valAx>
      <c:valAx>
        <c:axId val="13254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4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Country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data_1!$D$11:$D$14</c:f>
              <c:numCache>
                <c:formatCode>General</c:formatCode>
                <c:ptCount val="4"/>
                <c:pt idx="0">
                  <c:v>39</c:v>
                </c:pt>
                <c:pt idx="1">
                  <c:v>41</c:v>
                </c:pt>
                <c:pt idx="2">
                  <c:v>50</c:v>
                </c:pt>
                <c:pt idx="3">
                  <c:v>31</c:v>
                </c:pt>
              </c:numCache>
            </c:numRef>
          </c:xVal>
          <c:yVal>
            <c:numRef>
              <c:f>data_1!$E$11:$E$14</c:f>
              <c:numCache>
                <c:formatCode>General</c:formatCode>
                <c:ptCount val="4"/>
                <c:pt idx="0">
                  <c:v>1021.4</c:v>
                </c:pt>
                <c:pt idx="1">
                  <c:v>1142.3</c:v>
                </c:pt>
                <c:pt idx="2">
                  <c:v>1317.2</c:v>
                </c:pt>
                <c:pt idx="3">
                  <c:v>797.7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C-A640-824E-117698AF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75504"/>
        <c:axId val="1278277152"/>
      </c:scatterChart>
      <c:valAx>
        <c:axId val="1278275504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277152"/>
        <c:crosses val="autoZero"/>
        <c:crossBetween val="midCat"/>
      </c:valAx>
      <c:valAx>
        <c:axId val="1278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2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 Diagram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data_2!$D$3:$D$14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18</c:v>
                </c:pt>
                <c:pt idx="3">
                  <c:v>26</c:v>
                </c:pt>
                <c:pt idx="4">
                  <c:v>62</c:v>
                </c:pt>
                <c:pt idx="5">
                  <c:v>75</c:v>
                </c:pt>
                <c:pt idx="6">
                  <c:v>69</c:v>
                </c:pt>
                <c:pt idx="7">
                  <c:v>57</c:v>
                </c:pt>
                <c:pt idx="8">
                  <c:v>39</c:v>
                </c:pt>
                <c:pt idx="9">
                  <c:v>41</c:v>
                </c:pt>
                <c:pt idx="10">
                  <c:v>50</c:v>
                </c:pt>
                <c:pt idx="11">
                  <c:v>31</c:v>
                </c:pt>
              </c:numCache>
            </c:numRef>
          </c:xVal>
          <c:yVal>
            <c:numRef>
              <c:f>data_2!$G$3:$G$14</c:f>
              <c:numCache>
                <c:formatCode>0.00%</c:formatCode>
                <c:ptCount val="12"/>
                <c:pt idx="0">
                  <c:v>0.1207</c:v>
                </c:pt>
                <c:pt idx="1">
                  <c:v>0.1696</c:v>
                </c:pt>
                <c:pt idx="2">
                  <c:v>0.14030000000000001</c:v>
                </c:pt>
                <c:pt idx="3">
                  <c:v>0.23799999999999999</c:v>
                </c:pt>
                <c:pt idx="4">
                  <c:v>0.41589999999999999</c:v>
                </c:pt>
                <c:pt idx="5">
                  <c:v>0.5272</c:v>
                </c:pt>
                <c:pt idx="6">
                  <c:v>0.16950000000000001</c:v>
                </c:pt>
                <c:pt idx="7">
                  <c:v>0.35199999999999998</c:v>
                </c:pt>
                <c:pt idx="8">
                  <c:v>0.29189999999999999</c:v>
                </c:pt>
                <c:pt idx="9">
                  <c:v>0.32640000000000002</c:v>
                </c:pt>
                <c:pt idx="10">
                  <c:v>0.37640000000000001</c:v>
                </c:pt>
                <c:pt idx="11">
                  <c:v>0.22789999999999999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3-DA4F-9332-B300C56C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94063"/>
        <c:axId val="1046095711"/>
      </c:scatterChart>
      <c:valAx>
        <c:axId val="104609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95711"/>
        <c:crosses val="autoZero"/>
        <c:crossBetween val="midCat"/>
      </c:valAx>
      <c:valAx>
        <c:axId val="1046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9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C71C17-8C8A-8572-6942-EB0FAB010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A06BDD-BA5B-12F6-5078-1145DF7B7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6735F-7B7E-E3F4-CDC6-41F0BD01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778308</xdr:colOff>
      <xdr:row>19</xdr:row>
      <xdr:rowOff>1897</xdr:rowOff>
    </xdr:from>
    <xdr:to>
      <xdr:col>3</xdr:col>
      <xdr:colOff>680802</xdr:colOff>
      <xdr:row>27</xdr:row>
      <xdr:rowOff>13147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34A6D9-6A4D-E7A1-5D12-4BD07C639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521743</xdr:colOff>
      <xdr:row>19</xdr:row>
      <xdr:rowOff>11342</xdr:rowOff>
    </xdr:from>
    <xdr:to>
      <xdr:col>7</xdr:col>
      <xdr:colOff>440681</xdr:colOff>
      <xdr:row>26</xdr:row>
      <xdr:rowOff>119428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5886BEC-90D8-CFC5-9B87-B2B3A967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323921</xdr:colOff>
      <xdr:row>19</xdr:row>
      <xdr:rowOff>137107</xdr:rowOff>
    </xdr:from>
    <xdr:to>
      <xdr:col>11</xdr:col>
      <xdr:colOff>461729</xdr:colOff>
      <xdr:row>27</xdr:row>
      <xdr:rowOff>139628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EB6F9D-700F-228F-F55E-19752F18D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16</xdr:row>
      <xdr:rowOff>184150</xdr:rowOff>
    </xdr:from>
    <xdr:to>
      <xdr:col>6</xdr:col>
      <xdr:colOff>590550</xdr:colOff>
      <xdr:row>30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961D0E-9EF4-B4E7-57B4-49366BD93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AAC-EA90-A543-8D3B-528B47CACA75}">
  <dimension ref="A1:I27"/>
  <sheetViews>
    <sheetView topLeftCell="A19" zoomScale="266" workbookViewId="0">
      <selection activeCell="F11" sqref="F11"/>
    </sheetView>
  </sheetViews>
  <sheetFormatPr baseColWidth="10" defaultRowHeight="16"/>
  <sheetData>
    <row r="1" spans="1:9">
      <c r="A1" t="s">
        <v>7</v>
      </c>
    </row>
    <row r="2" spans="1:9" ht="17" thickBot="1"/>
    <row r="3" spans="1:9">
      <c r="A3" s="10" t="s">
        <v>8</v>
      </c>
      <c r="B3" s="10"/>
    </row>
    <row r="4" spans="1:9">
      <c r="A4" s="7" t="s">
        <v>9</v>
      </c>
      <c r="B4" s="7">
        <v>0.99539355221819126</v>
      </c>
    </row>
    <row r="5" spans="1:9">
      <c r="A5" s="7" t="s">
        <v>10</v>
      </c>
      <c r="B5" s="7">
        <v>0.99080832379754913</v>
      </c>
    </row>
    <row r="6" spans="1:9">
      <c r="A6" s="7" t="s">
        <v>11</v>
      </c>
      <c r="B6" s="7">
        <v>0.98161664759509826</v>
      </c>
    </row>
    <row r="7" spans="1:9">
      <c r="A7" s="7" t="s">
        <v>12</v>
      </c>
      <c r="B7" s="7">
        <v>92.646565091027753</v>
      </c>
    </row>
    <row r="8" spans="1:9" ht="17" thickBot="1">
      <c r="A8" s="8" t="s">
        <v>13</v>
      </c>
      <c r="B8" s="8">
        <v>3</v>
      </c>
    </row>
    <row r="10" spans="1:9" ht="17" thickBot="1">
      <c r="A10" t="s">
        <v>14</v>
      </c>
    </row>
    <row r="11" spans="1:9">
      <c r="A11" s="9"/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</row>
    <row r="12" spans="1:9">
      <c r="A12" s="7" t="s">
        <v>15</v>
      </c>
      <c r="B12" s="7">
        <v>1</v>
      </c>
      <c r="C12" s="7">
        <v>925238.24064350117</v>
      </c>
      <c r="D12" s="7">
        <v>925238.24064350117</v>
      </c>
      <c r="E12" s="7">
        <v>107.79408477567465</v>
      </c>
      <c r="F12" s="7">
        <v>6.1128684652814097E-2</v>
      </c>
    </row>
    <row r="13" spans="1:9">
      <c r="A13" s="7" t="s">
        <v>16</v>
      </c>
      <c r="B13" s="7">
        <v>1</v>
      </c>
      <c r="C13" s="7">
        <v>8583.3860231660419</v>
      </c>
      <c r="D13" s="7">
        <v>8583.3860231660419</v>
      </c>
      <c r="E13" s="7"/>
      <c r="F13" s="7"/>
    </row>
    <row r="14" spans="1:9" ht="17" thickBot="1">
      <c r="A14" s="8" t="s">
        <v>17</v>
      </c>
      <c r="B14" s="8">
        <v>2</v>
      </c>
      <c r="C14" s="8">
        <v>933821.62666666717</v>
      </c>
      <c r="D14" s="8"/>
      <c r="E14" s="8"/>
      <c r="F14" s="8"/>
    </row>
    <row r="15" spans="1:9" ht="17" thickBot="1"/>
    <row r="16" spans="1:9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>
      <c r="A17" s="7" t="s">
        <v>18</v>
      </c>
      <c r="B17" s="7">
        <v>-1407.4915057915068</v>
      </c>
      <c r="C17" s="7">
        <v>459.06465136878387</v>
      </c>
      <c r="D17" s="7">
        <v>-3.065998441820379</v>
      </c>
      <c r="E17" s="7">
        <v>0.20071280532495814</v>
      </c>
      <c r="F17" s="7">
        <v>-7240.4609532239374</v>
      </c>
      <c r="G17" s="7">
        <v>4425.4779416409237</v>
      </c>
      <c r="H17" s="7">
        <v>-7240.4609532239374</v>
      </c>
      <c r="I17" s="7">
        <v>4425.4779416409237</v>
      </c>
    </row>
    <row r="18" spans="1:9" ht="17" thickBot="1">
      <c r="A18" s="8" t="s">
        <v>31</v>
      </c>
      <c r="B18" s="8">
        <v>73.201930501930519</v>
      </c>
      <c r="C18" s="8">
        <v>7.0505836541307696</v>
      </c>
      <c r="D18" s="8">
        <v>10.382393017781336</v>
      </c>
      <c r="E18" s="8">
        <v>6.1128684652814104E-2</v>
      </c>
      <c r="F18" s="8">
        <v>-16.384228916981812</v>
      </c>
      <c r="G18" s="8">
        <v>162.78808992084285</v>
      </c>
      <c r="H18" s="8">
        <v>-16.384228916981812</v>
      </c>
      <c r="I18" s="8">
        <v>162.78808992084285</v>
      </c>
    </row>
    <row r="22" spans="1:9">
      <c r="A22" t="s">
        <v>32</v>
      </c>
    </row>
    <row r="23" spans="1:9" ht="17" thickBot="1"/>
    <row r="24" spans="1:9">
      <c r="A24" s="9" t="s">
        <v>13</v>
      </c>
      <c r="B24" s="9" t="s">
        <v>33</v>
      </c>
      <c r="C24" s="9" t="s">
        <v>16</v>
      </c>
    </row>
    <row r="25" spans="1:9">
      <c r="A25" s="7">
        <v>1</v>
      </c>
      <c r="B25" s="7">
        <v>3131.0281853281858</v>
      </c>
      <c r="C25" s="7">
        <v>73.271814671814354</v>
      </c>
    </row>
    <row r="26" spans="1:9">
      <c r="A26" s="7">
        <v>2</v>
      </c>
      <c r="B26" s="7">
        <v>4082.6532818532824</v>
      </c>
      <c r="C26" s="7">
        <v>-20.353281853282169</v>
      </c>
    </row>
    <row r="27" spans="1:9" ht="17" thickBot="1">
      <c r="A27" s="8">
        <v>3</v>
      </c>
      <c r="B27" s="8">
        <v>2765.0185328185325</v>
      </c>
      <c r="C27" s="8">
        <v>-52.91853281853264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B04F-BEE2-0946-95CE-C1D18F475BC3}">
  <dimension ref="A1:I28"/>
  <sheetViews>
    <sheetView workbookViewId="0">
      <selection activeCell="B6" sqref="B6"/>
    </sheetView>
  </sheetViews>
  <sheetFormatPr baseColWidth="10" defaultRowHeight="16"/>
  <sheetData>
    <row r="1" spans="1:9">
      <c r="A1" t="s">
        <v>7</v>
      </c>
    </row>
    <row r="2" spans="1:9" ht="17" thickBot="1"/>
    <row r="3" spans="1:9">
      <c r="A3" s="10" t="s">
        <v>8</v>
      </c>
      <c r="B3" s="10"/>
    </row>
    <row r="4" spans="1:9">
      <c r="A4" s="7" t="s">
        <v>9</v>
      </c>
      <c r="B4" s="7">
        <v>0.94149685396780325</v>
      </c>
    </row>
    <row r="5" spans="1:9">
      <c r="A5" s="7" t="s">
        <v>10</v>
      </c>
      <c r="B5" s="7">
        <v>0.88641632603127107</v>
      </c>
    </row>
    <row r="6" spans="1:9">
      <c r="A6" s="7" t="s">
        <v>11</v>
      </c>
      <c r="B6" s="7">
        <v>0.82962448904690667</v>
      </c>
    </row>
    <row r="7" spans="1:9">
      <c r="A7" s="7" t="s">
        <v>12</v>
      </c>
      <c r="B7" s="7">
        <v>30.151951778921909</v>
      </c>
    </row>
    <row r="8" spans="1:9" ht="17" thickBot="1">
      <c r="A8" s="8" t="s">
        <v>13</v>
      </c>
      <c r="B8" s="8">
        <v>4</v>
      </c>
    </row>
    <row r="10" spans="1:9" ht="17" thickBot="1">
      <c r="A10" t="s">
        <v>14</v>
      </c>
    </row>
    <row r="11" spans="1:9">
      <c r="A11" s="9"/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</row>
    <row r="12" spans="1:9">
      <c r="A12" s="7" t="s">
        <v>15</v>
      </c>
      <c r="B12" s="7">
        <v>1</v>
      </c>
      <c r="C12" s="7">
        <v>14190.009607843143</v>
      </c>
      <c r="D12" s="7">
        <v>14190.009607843143</v>
      </c>
      <c r="E12" s="7">
        <v>15.608164361285114</v>
      </c>
      <c r="F12" s="7">
        <v>5.8503146032196751E-2</v>
      </c>
    </row>
    <row r="13" spans="1:9">
      <c r="A13" s="7" t="s">
        <v>16</v>
      </c>
      <c r="B13" s="7">
        <v>2</v>
      </c>
      <c r="C13" s="7">
        <v>1818.2803921568641</v>
      </c>
      <c r="D13" s="7">
        <v>909.14019607843204</v>
      </c>
      <c r="E13" s="7"/>
      <c r="F13" s="7"/>
    </row>
    <row r="14" spans="1:9" ht="17" thickBot="1">
      <c r="A14" s="8" t="s">
        <v>17</v>
      </c>
      <c r="B14" s="8">
        <v>3</v>
      </c>
      <c r="C14" s="8">
        <v>16008.290000000008</v>
      </c>
      <c r="D14" s="8"/>
      <c r="E14" s="8"/>
      <c r="F14" s="8"/>
    </row>
    <row r="15" spans="1:9" ht="17" thickBot="1"/>
    <row r="16" spans="1:9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>
      <c r="A17" s="7" t="s">
        <v>18</v>
      </c>
      <c r="B17" s="7">
        <v>29.245098039215719</v>
      </c>
      <c r="C17" s="7">
        <v>54.887530841776439</v>
      </c>
      <c r="D17" s="7">
        <v>0.53281861272863917</v>
      </c>
      <c r="E17" s="7">
        <v>0.64743332776248796</v>
      </c>
      <c r="F17" s="7">
        <v>-206.91688636636155</v>
      </c>
      <c r="G17" s="7">
        <v>265.40708244479299</v>
      </c>
      <c r="H17" s="7">
        <v>-206.91688636636155</v>
      </c>
      <c r="I17" s="7">
        <v>265.40708244479299</v>
      </c>
    </row>
    <row r="18" spans="1:9" ht="17" thickBot="1">
      <c r="A18" s="8" t="s">
        <v>31</v>
      </c>
      <c r="B18" s="8">
        <v>11.120261437908495</v>
      </c>
      <c r="C18" s="8">
        <v>2.8147451713731506</v>
      </c>
      <c r="D18" s="8">
        <v>3.9507169426934534</v>
      </c>
      <c r="E18" s="8">
        <v>5.8503146032196751E-2</v>
      </c>
      <c r="F18" s="8">
        <v>-0.99060955724931432</v>
      </c>
      <c r="G18" s="8">
        <v>23.231132433066303</v>
      </c>
      <c r="H18" s="8">
        <v>-0.99060955724931432</v>
      </c>
      <c r="I18" s="8">
        <v>23.231132433066303</v>
      </c>
    </row>
    <row r="22" spans="1:9">
      <c r="A22" t="s">
        <v>32</v>
      </c>
    </row>
    <row r="23" spans="1:9" ht="17" thickBot="1"/>
    <row r="24" spans="1:9">
      <c r="A24" s="9" t="s">
        <v>13</v>
      </c>
      <c r="B24" s="9" t="s">
        <v>33</v>
      </c>
      <c r="C24" s="9" t="s">
        <v>16</v>
      </c>
    </row>
    <row r="25" spans="1:9">
      <c r="A25" s="7">
        <v>1</v>
      </c>
      <c r="B25" s="7">
        <v>151.56797385620916</v>
      </c>
      <c r="C25" s="7">
        <v>20.132026143790824</v>
      </c>
    </row>
    <row r="26" spans="1:9">
      <c r="A26" s="7">
        <v>2</v>
      </c>
      <c r="B26" s="7">
        <v>251.65032679738562</v>
      </c>
      <c r="C26" s="7">
        <v>-10.450326797385628</v>
      </c>
    </row>
    <row r="27" spans="1:9">
      <c r="A27" s="7">
        <v>3</v>
      </c>
      <c r="B27" s="7">
        <v>229.40980392156862</v>
      </c>
      <c r="C27" s="7">
        <v>-29.909803921568624</v>
      </c>
    </row>
    <row r="28" spans="1:9" ht="17" thickBot="1">
      <c r="A28" s="8">
        <v>4</v>
      </c>
      <c r="B28" s="8">
        <v>318.37189542483657</v>
      </c>
      <c r="C28" s="8">
        <v>20.228104575163457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845F-6BA2-9E4D-BC95-6ADE9A64342F}">
  <dimension ref="A1:I28"/>
  <sheetViews>
    <sheetView workbookViewId="0">
      <selection activeCell="B6" sqref="B6"/>
    </sheetView>
  </sheetViews>
  <sheetFormatPr baseColWidth="10" defaultRowHeight="16"/>
  <sheetData>
    <row r="1" spans="1:9">
      <c r="A1" t="s">
        <v>7</v>
      </c>
    </row>
    <row r="2" spans="1:9" ht="17" thickBot="1"/>
    <row r="3" spans="1:9">
      <c r="A3" s="10" t="s">
        <v>8</v>
      </c>
      <c r="B3" s="10"/>
    </row>
    <row r="4" spans="1:9">
      <c r="A4" s="7" t="s">
        <v>9</v>
      </c>
      <c r="B4" s="7">
        <v>0.9872138638221114</v>
      </c>
    </row>
    <row r="5" spans="1:9">
      <c r="A5" s="7" t="s">
        <v>10</v>
      </c>
      <c r="B5" s="7">
        <v>0.97459121292258222</v>
      </c>
    </row>
    <row r="6" spans="1:9">
      <c r="A6" s="7" t="s">
        <v>11</v>
      </c>
      <c r="B6" s="7">
        <v>0.96188681938387344</v>
      </c>
    </row>
    <row r="7" spans="1:9">
      <c r="A7" s="7" t="s">
        <v>12</v>
      </c>
      <c r="B7" s="7">
        <v>42.599823863016702</v>
      </c>
    </row>
    <row r="8" spans="1:9" ht="17" thickBot="1">
      <c r="A8" s="8" t="s">
        <v>13</v>
      </c>
      <c r="B8" s="8">
        <v>4</v>
      </c>
    </row>
    <row r="10" spans="1:9" ht="17" thickBot="1">
      <c r="A10" t="s">
        <v>14</v>
      </c>
    </row>
    <row r="11" spans="1:9">
      <c r="A11" s="9"/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</row>
    <row r="12" spans="1:9">
      <c r="A12" s="7" t="s">
        <v>15</v>
      </c>
      <c r="B12" s="7">
        <v>1</v>
      </c>
      <c r="C12" s="7">
        <v>139214.40001367993</v>
      </c>
      <c r="D12" s="7">
        <v>139214.40001367993</v>
      </c>
      <c r="E12" s="7">
        <v>76.712926906200451</v>
      </c>
      <c r="F12" s="7">
        <v>1.2786136177888669E-2</v>
      </c>
    </row>
    <row r="13" spans="1:9">
      <c r="A13" s="7" t="s">
        <v>16</v>
      </c>
      <c r="B13" s="7">
        <v>2</v>
      </c>
      <c r="C13" s="7">
        <v>3629.489986320094</v>
      </c>
      <c r="D13" s="7">
        <v>1814.744993160047</v>
      </c>
      <c r="E13" s="7"/>
      <c r="F13" s="7"/>
    </row>
    <row r="14" spans="1:9" ht="17" thickBot="1">
      <c r="A14" s="8" t="s">
        <v>17</v>
      </c>
      <c r="B14" s="8">
        <v>3</v>
      </c>
      <c r="C14" s="8">
        <v>142843.89000000001</v>
      </c>
      <c r="D14" s="8"/>
      <c r="E14" s="8"/>
      <c r="F14" s="8"/>
    </row>
    <row r="15" spans="1:9" ht="17" thickBot="1"/>
    <row r="16" spans="1:9">
      <c r="A16" s="9"/>
      <c r="B16" s="9" t="s">
        <v>24</v>
      </c>
      <c r="C16" s="9" t="s">
        <v>12</v>
      </c>
      <c r="D16" s="9" t="s">
        <v>25</v>
      </c>
      <c r="E16" s="9" t="s">
        <v>26</v>
      </c>
      <c r="F16" s="9" t="s">
        <v>27</v>
      </c>
      <c r="G16" s="9" t="s">
        <v>28</v>
      </c>
      <c r="H16" s="9" t="s">
        <v>29</v>
      </c>
      <c r="I16" s="9" t="s">
        <v>30</v>
      </c>
    </row>
    <row r="17" spans="1:9">
      <c r="A17" s="7" t="s">
        <v>18</v>
      </c>
      <c r="B17" s="7">
        <v>-41.26101231190114</v>
      </c>
      <c r="C17" s="7">
        <v>128.61274916127078</v>
      </c>
      <c r="D17" s="7">
        <v>-0.3208158800817088</v>
      </c>
      <c r="E17" s="7">
        <v>0.77876991332639078</v>
      </c>
      <c r="F17" s="7">
        <v>-594.63700857122592</v>
      </c>
      <c r="G17" s="7">
        <v>512.11498394742364</v>
      </c>
      <c r="H17" s="7">
        <v>-594.63700857122592</v>
      </c>
      <c r="I17" s="7">
        <v>512.11498394742364</v>
      </c>
    </row>
    <row r="18" spans="1:9" ht="17" thickBot="1">
      <c r="A18" s="8" t="s">
        <v>31</v>
      </c>
      <c r="B18" s="8">
        <v>27.600273597811206</v>
      </c>
      <c r="C18" s="8">
        <v>3.1512228040762982</v>
      </c>
      <c r="D18" s="8">
        <v>8.7585916051726258</v>
      </c>
      <c r="E18" s="8">
        <v>1.2786136177888678E-2</v>
      </c>
      <c r="F18" s="8">
        <v>14.041656197803563</v>
      </c>
      <c r="G18" s="8">
        <v>41.158890997818851</v>
      </c>
      <c r="H18" s="8">
        <v>14.041656197803563</v>
      </c>
      <c r="I18" s="8">
        <v>41.158890997818851</v>
      </c>
    </row>
    <row r="22" spans="1:9">
      <c r="A22" t="s">
        <v>32</v>
      </c>
    </row>
    <row r="23" spans="1:9" ht="17" thickBot="1"/>
    <row r="24" spans="1:9">
      <c r="A24" s="9" t="s">
        <v>13</v>
      </c>
      <c r="B24" s="9" t="s">
        <v>33</v>
      </c>
      <c r="C24" s="9" t="s">
        <v>16</v>
      </c>
    </row>
    <row r="25" spans="1:9">
      <c r="A25" s="7">
        <v>1</v>
      </c>
      <c r="B25" s="7">
        <v>1035.1496580027358</v>
      </c>
      <c r="C25" s="7">
        <v>-13.749658002735828</v>
      </c>
    </row>
    <row r="26" spans="1:9">
      <c r="A26" s="7">
        <v>2</v>
      </c>
      <c r="B26" s="7">
        <v>1090.3502051983583</v>
      </c>
      <c r="C26" s="7">
        <v>51.949794801641701</v>
      </c>
    </row>
    <row r="27" spans="1:9">
      <c r="A27" s="7">
        <v>3</v>
      </c>
      <c r="B27" s="7">
        <v>1338.7526675786592</v>
      </c>
      <c r="C27" s="7">
        <v>-21.552667578659111</v>
      </c>
    </row>
    <row r="28" spans="1:9" ht="17" thickBot="1">
      <c r="A28" s="8">
        <v>4</v>
      </c>
      <c r="B28" s="8">
        <v>814.34746922024624</v>
      </c>
      <c r="C28" s="8">
        <v>-16.647469220246194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127A-4583-7041-9FD0-724CC6936431}">
  <dimension ref="B1:R30"/>
  <sheetViews>
    <sheetView zoomScale="101" workbookViewId="0">
      <selection activeCell="P9" sqref="P9"/>
    </sheetView>
  </sheetViews>
  <sheetFormatPr baseColWidth="10" defaultRowHeight="16"/>
  <sheetData>
    <row r="1" spans="2:18" ht="17" thickBot="1">
      <c r="G1" s="25" t="s">
        <v>42</v>
      </c>
      <c r="H1" s="25"/>
      <c r="I1" s="25"/>
      <c r="J1" s="25"/>
      <c r="K1" s="25"/>
      <c r="M1" s="25" t="s">
        <v>43</v>
      </c>
      <c r="N1" s="25"/>
      <c r="O1" s="25"/>
      <c r="P1" s="25"/>
      <c r="Q1" s="25"/>
      <c r="R1" s="25"/>
    </row>
    <row r="2" spans="2:18" ht="18" thickTop="1" thickBot="1">
      <c r="B2" s="1" t="s">
        <v>0</v>
      </c>
      <c r="C2" s="1" t="s">
        <v>1</v>
      </c>
      <c r="D2" s="1" t="s">
        <v>2</v>
      </c>
      <c r="E2" s="1" t="s">
        <v>3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</row>
    <row r="3" spans="2:18">
      <c r="B3" s="24" t="s">
        <v>4</v>
      </c>
      <c r="C3" s="2">
        <v>2018</v>
      </c>
      <c r="D3" s="2">
        <v>11</v>
      </c>
      <c r="E3" s="2">
        <v>171.7</v>
      </c>
      <c r="G3" s="6">
        <v>63.472544694235495</v>
      </c>
      <c r="H3" s="6">
        <v>-1098.6274357421214</v>
      </c>
      <c r="I3" s="20">
        <f>G3*D3+H3</f>
        <v>-400.42944410553093</v>
      </c>
      <c r="J3" s="6">
        <f t="shared" ref="J3:J14" si="0">E3-I3</f>
        <v>572.12944410553087</v>
      </c>
      <c r="K3" s="6">
        <f>SUMSQ(J10:J14,J3:J8)</f>
        <v>1570908.638753097</v>
      </c>
      <c r="M3" s="6">
        <v>0.86014697359972525</v>
      </c>
      <c r="N3" s="6">
        <v>-8.839648858283061</v>
      </c>
      <c r="O3" s="6">
        <v>93.689615931763711</v>
      </c>
      <c r="P3" s="20">
        <f>M3*(D3^2)+N3*D3+O3</f>
        <v>100.53126229621679</v>
      </c>
      <c r="Q3" s="20">
        <f t="shared" ref="Q3:Q14" si="1">E3-P3</f>
        <v>71.168737703783194</v>
      </c>
      <c r="R3" s="6">
        <f>SUMSQ(Q3:Q8,Q10:Q14)</f>
        <v>551758.54332079215</v>
      </c>
    </row>
    <row r="4" spans="2:18">
      <c r="B4" s="25"/>
      <c r="C4" s="2">
        <v>2019</v>
      </c>
      <c r="D4" s="2">
        <v>20</v>
      </c>
      <c r="E4" s="2">
        <v>241.2</v>
      </c>
      <c r="G4" s="6"/>
      <c r="H4" s="6"/>
      <c r="I4" s="20">
        <f>G3*D4+H3</f>
        <v>170.82345814258838</v>
      </c>
      <c r="J4" s="6">
        <f t="shared" si="0"/>
        <v>70.37654185741161</v>
      </c>
      <c r="K4" s="6"/>
      <c r="M4" s="6"/>
      <c r="N4" s="6"/>
      <c r="O4" s="6"/>
      <c r="P4" s="20">
        <f>M3*(D4^2)+N3*D4+O3</f>
        <v>260.95542820599258</v>
      </c>
      <c r="Q4" s="20">
        <f t="shared" si="1"/>
        <v>-19.755428205992587</v>
      </c>
      <c r="R4" s="6"/>
    </row>
    <row r="5" spans="2:18">
      <c r="B5" s="25"/>
      <c r="C5" s="2">
        <v>2020</v>
      </c>
      <c r="D5" s="2">
        <v>18</v>
      </c>
      <c r="E5" s="2">
        <v>199.5</v>
      </c>
      <c r="G5" s="6"/>
      <c r="H5" s="6"/>
      <c r="I5" s="20">
        <f>G3*D5+H3</f>
        <v>43.878368754117446</v>
      </c>
      <c r="J5" s="6">
        <f t="shared" si="0"/>
        <v>155.62163124588255</v>
      </c>
      <c r="K5" s="6"/>
      <c r="M5" s="6"/>
      <c r="N5" s="6"/>
      <c r="O5" s="6"/>
      <c r="P5" s="20">
        <f>M3*(D5^2)+N3*D5+O3</f>
        <v>213.2635559289796</v>
      </c>
      <c r="Q5" s="20">
        <f t="shared" si="1"/>
        <v>-13.763555928979599</v>
      </c>
      <c r="R5" s="6"/>
    </row>
    <row r="6" spans="2:18" ht="17" thickBot="1">
      <c r="B6" s="26"/>
      <c r="C6" s="3">
        <v>2021</v>
      </c>
      <c r="D6" s="3">
        <v>26</v>
      </c>
      <c r="E6" s="3">
        <v>338.6</v>
      </c>
      <c r="G6" s="6"/>
      <c r="H6" s="6"/>
      <c r="I6" s="20">
        <f>G3*D6+H3</f>
        <v>551.65872630800141</v>
      </c>
      <c r="J6" s="6">
        <f t="shared" si="0"/>
        <v>-213.05872630800138</v>
      </c>
      <c r="K6" s="6"/>
      <c r="M6" s="6"/>
      <c r="N6" s="6"/>
      <c r="O6" s="6"/>
      <c r="P6" s="20">
        <f>M3*(D6^2)+N3*D6+O3</f>
        <v>445.31809976981845</v>
      </c>
      <c r="Q6" s="20">
        <f t="shared" si="1"/>
        <v>-106.71809976981842</v>
      </c>
      <c r="R6" s="6"/>
    </row>
    <row r="7" spans="2:18">
      <c r="B7" s="27" t="s">
        <v>5</v>
      </c>
      <c r="C7" s="2">
        <v>2018</v>
      </c>
      <c r="D7" s="2">
        <v>62</v>
      </c>
      <c r="E7" s="2">
        <v>3204.3</v>
      </c>
      <c r="G7" s="6"/>
      <c r="H7" s="6"/>
      <c r="I7" s="20">
        <f>G3*D7+H3</f>
        <v>2836.6703353004796</v>
      </c>
      <c r="J7" s="6">
        <f t="shared" si="0"/>
        <v>367.62966469952062</v>
      </c>
      <c r="K7" s="6"/>
      <c r="M7" s="6"/>
      <c r="N7" s="6"/>
      <c r="O7" s="6"/>
      <c r="P7" s="20">
        <f>M3*(D7^2)+N3*D7+O3</f>
        <v>2852.0363532355577</v>
      </c>
      <c r="Q7" s="20">
        <f t="shared" si="1"/>
        <v>352.26364676444246</v>
      </c>
      <c r="R7" s="6"/>
    </row>
    <row r="8" spans="2:18">
      <c r="B8" s="25"/>
      <c r="C8" s="2">
        <v>2019</v>
      </c>
      <c r="D8" s="2">
        <v>75</v>
      </c>
      <c r="E8" s="2">
        <v>4062.3</v>
      </c>
      <c r="G8" s="6"/>
      <c r="H8" s="6"/>
      <c r="I8" s="20">
        <f>G3*D8+H3</f>
        <v>3661.8134163255409</v>
      </c>
      <c r="J8" s="6">
        <f t="shared" si="0"/>
        <v>400.48658367445933</v>
      </c>
      <c r="K8" s="6"/>
      <c r="M8" s="6"/>
      <c r="N8" s="6"/>
      <c r="O8" s="6"/>
      <c r="P8" s="20">
        <f>M3*(D8^2)+N3*D8+O3</f>
        <v>4269.0426780589887</v>
      </c>
      <c r="Q8" s="20">
        <f t="shared" si="1"/>
        <v>-206.74267805898853</v>
      </c>
      <c r="R8" s="6"/>
    </row>
    <row r="9" spans="2:18">
      <c r="B9" s="25"/>
      <c r="C9" s="2">
        <v>2020</v>
      </c>
      <c r="D9" s="2">
        <v>69</v>
      </c>
      <c r="E9" s="4">
        <v>1305.5999999999999</v>
      </c>
      <c r="G9" s="6"/>
      <c r="H9" s="6"/>
      <c r="I9" s="22">
        <f>G3*D9+H3</f>
        <v>3280.9781481601276</v>
      </c>
      <c r="J9" s="6">
        <f t="shared" si="0"/>
        <v>-1975.3781481601277</v>
      </c>
      <c r="K9" s="6"/>
      <c r="M9" s="6"/>
      <c r="N9" s="6"/>
      <c r="O9" s="6"/>
      <c r="P9" s="22">
        <f>M3*(D9^2)+N3*D9+O3</f>
        <v>3578.9135860185243</v>
      </c>
      <c r="Q9" s="20">
        <f t="shared" si="1"/>
        <v>-2273.3135860185243</v>
      </c>
      <c r="R9" s="6"/>
    </row>
    <row r="10" spans="2:18" ht="17" thickBot="1">
      <c r="B10" s="26"/>
      <c r="C10" s="3">
        <v>2021</v>
      </c>
      <c r="D10" s="3">
        <v>57</v>
      </c>
      <c r="E10" s="3">
        <v>2712.1</v>
      </c>
      <c r="G10" s="6"/>
      <c r="H10" s="6"/>
      <c r="I10" s="20">
        <f>G3*D10+H3</f>
        <v>2519.307611829302</v>
      </c>
      <c r="J10" s="6">
        <f t="shared" si="0"/>
        <v>192.7923881706979</v>
      </c>
      <c r="K10" s="6"/>
      <c r="M10" s="6"/>
      <c r="N10" s="6"/>
      <c r="O10" s="6"/>
      <c r="P10" s="20">
        <f>M3*(D10^2)+N3*D10+O3</f>
        <v>2384.4471482351369</v>
      </c>
      <c r="Q10" s="20">
        <f t="shared" si="1"/>
        <v>327.65285176486304</v>
      </c>
      <c r="R10" s="6"/>
    </row>
    <row r="11" spans="2:18">
      <c r="B11" s="27" t="s">
        <v>6</v>
      </c>
      <c r="C11" s="2">
        <v>2018</v>
      </c>
      <c r="D11" s="2">
        <v>39</v>
      </c>
      <c r="E11" s="2">
        <v>1021.4</v>
      </c>
      <c r="G11" s="6"/>
      <c r="H11" s="6"/>
      <c r="I11" s="20">
        <f>G3*D11+H3</f>
        <v>1376.8018073330629</v>
      </c>
      <c r="J11" s="6">
        <f t="shared" si="0"/>
        <v>-355.40180733306295</v>
      </c>
      <c r="K11" s="6"/>
      <c r="M11" s="6"/>
      <c r="N11" s="6"/>
      <c r="O11" s="6"/>
      <c r="P11" s="20">
        <f>M3*(D11^2)+N3*D11+O3</f>
        <v>1057.2268573039064</v>
      </c>
      <c r="Q11" s="20">
        <f t="shared" si="1"/>
        <v>-35.826857303906422</v>
      </c>
      <c r="R11" s="6"/>
    </row>
    <row r="12" spans="2:18">
      <c r="B12" s="25"/>
      <c r="C12" s="2">
        <v>2019</v>
      </c>
      <c r="D12" s="2">
        <v>41</v>
      </c>
      <c r="E12" s="2">
        <v>1142.3</v>
      </c>
      <c r="G12" s="6"/>
      <c r="H12" s="6"/>
      <c r="I12" s="20">
        <f>G3*D12+H3</f>
        <v>1503.7468967215339</v>
      </c>
      <c r="J12" s="6">
        <f t="shared" si="0"/>
        <v>-361.4468967215339</v>
      </c>
      <c r="K12" s="6"/>
      <c r="M12" s="6"/>
      <c r="N12" s="6"/>
      <c r="O12" s="6"/>
      <c r="P12" s="20">
        <f>M3*(D12^2)+N3*D12+O3</f>
        <v>1177.1710753632963</v>
      </c>
      <c r="Q12" s="20">
        <f t="shared" si="1"/>
        <v>-34.871075363296313</v>
      </c>
      <c r="R12" s="6"/>
    </row>
    <row r="13" spans="2:18">
      <c r="B13" s="25"/>
      <c r="C13" s="2">
        <v>2020</v>
      </c>
      <c r="D13" s="2">
        <v>50</v>
      </c>
      <c r="E13" s="2">
        <v>1317.2</v>
      </c>
      <c r="G13" s="6"/>
      <c r="H13" s="6"/>
      <c r="I13" s="20">
        <f>G3*D13+H3</f>
        <v>2074.9997989696531</v>
      </c>
      <c r="J13" s="6">
        <f t="shared" si="0"/>
        <v>-757.79979896965301</v>
      </c>
      <c r="K13" s="6"/>
      <c r="M13" s="6"/>
      <c r="N13" s="6"/>
      <c r="O13" s="6"/>
      <c r="P13" s="20">
        <f>M3*(D13^2)+N3*D13+O3</f>
        <v>1802.0746070169237</v>
      </c>
      <c r="Q13" s="20">
        <f t="shared" si="1"/>
        <v>-484.87460701692362</v>
      </c>
      <c r="R13" s="6"/>
    </row>
    <row r="14" spans="2:18" ht="17" thickBot="1">
      <c r="B14" s="28"/>
      <c r="C14" s="5">
        <v>2021</v>
      </c>
      <c r="D14" s="5">
        <v>31</v>
      </c>
      <c r="E14" s="5">
        <v>797.7</v>
      </c>
      <c r="G14" s="6"/>
      <c r="H14" s="6"/>
      <c r="I14" s="20">
        <f>G3*D14+H3</f>
        <v>869.02144977917897</v>
      </c>
      <c r="J14" s="6">
        <f t="shared" si="0"/>
        <v>-71.32144977917892</v>
      </c>
      <c r="K14" s="6"/>
      <c r="M14" s="6"/>
      <c r="N14" s="6"/>
      <c r="O14" s="6"/>
      <c r="P14" s="20">
        <f>M3*(D14^2)+N3*D14+O3</f>
        <v>646.26174295432475</v>
      </c>
      <c r="Q14" s="20">
        <f t="shared" si="1"/>
        <v>151.4382570456753</v>
      </c>
      <c r="R14" s="6"/>
    </row>
    <row r="15" spans="2:18" ht="17" thickTop="1">
      <c r="G15" s="7"/>
      <c r="H15" s="7"/>
      <c r="I15" s="7"/>
      <c r="J15" s="7"/>
      <c r="K15" s="7"/>
      <c r="L15" s="7"/>
      <c r="M15" s="11"/>
      <c r="N15" s="11"/>
      <c r="O15" s="11"/>
    </row>
    <row r="16" spans="2:18">
      <c r="G16" s="7"/>
      <c r="H16" s="7"/>
      <c r="I16" s="7"/>
      <c r="J16" s="7"/>
      <c r="K16" s="7"/>
      <c r="L16" s="7"/>
      <c r="M16" s="11"/>
      <c r="N16" s="11"/>
      <c r="O16" s="11"/>
    </row>
    <row r="17" spans="7:15">
      <c r="G17" s="11"/>
      <c r="H17" s="11"/>
      <c r="I17" s="11"/>
      <c r="J17" s="11"/>
      <c r="K17" s="11"/>
      <c r="L17" s="11"/>
      <c r="M17" s="11"/>
      <c r="N17" s="11"/>
      <c r="O17" s="11"/>
    </row>
    <row r="18" spans="7:15">
      <c r="G18" s="12"/>
      <c r="H18" s="12"/>
      <c r="I18" s="12"/>
      <c r="J18" s="12"/>
      <c r="K18" s="12"/>
      <c r="L18" s="12"/>
      <c r="M18" s="12"/>
      <c r="N18" s="12"/>
      <c r="O18" s="12"/>
    </row>
    <row r="19" spans="7:15">
      <c r="G19" s="7"/>
      <c r="H19" s="7"/>
      <c r="I19" s="7"/>
      <c r="J19" s="7"/>
      <c r="K19" s="7"/>
      <c r="L19" s="7"/>
      <c r="M19" s="7"/>
      <c r="N19" s="7"/>
      <c r="O19" s="7"/>
    </row>
    <row r="20" spans="7:15">
      <c r="G20" s="7"/>
      <c r="H20" s="7"/>
      <c r="I20" s="7"/>
      <c r="J20" s="7"/>
      <c r="K20" s="7"/>
      <c r="L20" s="7"/>
      <c r="M20" s="7"/>
      <c r="N20" s="7"/>
      <c r="O20" s="7"/>
    </row>
    <row r="21" spans="7:15">
      <c r="G21" s="11"/>
      <c r="H21" s="11"/>
      <c r="I21" s="11"/>
      <c r="J21" s="11"/>
      <c r="K21" s="11"/>
      <c r="L21" s="11"/>
      <c r="M21" s="11"/>
      <c r="N21" s="11"/>
      <c r="O21" s="11"/>
    </row>
    <row r="22" spans="7:15">
      <c r="G22" s="11"/>
      <c r="H22" s="11"/>
      <c r="I22" s="11"/>
      <c r="J22" s="11"/>
      <c r="K22" s="11"/>
      <c r="L22" s="11"/>
      <c r="M22" s="11"/>
      <c r="N22" s="11"/>
      <c r="O22" s="11"/>
    </row>
    <row r="23" spans="7:15">
      <c r="G23" s="11"/>
      <c r="H23" s="11"/>
      <c r="I23" s="11"/>
      <c r="J23" s="11"/>
      <c r="K23" s="11"/>
      <c r="L23" s="11"/>
      <c r="M23" s="11"/>
      <c r="N23" s="11"/>
      <c r="O23" s="11"/>
    </row>
    <row r="24" spans="7:15">
      <c r="G24" s="11"/>
      <c r="H24" s="11"/>
      <c r="I24" s="11"/>
      <c r="J24" s="11"/>
      <c r="K24" s="11"/>
      <c r="L24" s="11"/>
      <c r="M24" s="11"/>
      <c r="N24" s="11"/>
      <c r="O24" s="11"/>
    </row>
    <row r="25" spans="7:15">
      <c r="G25" s="11"/>
      <c r="H25" s="11"/>
      <c r="I25" s="11"/>
      <c r="J25" s="11"/>
      <c r="K25" s="11"/>
      <c r="L25" s="11"/>
      <c r="M25" s="11"/>
      <c r="N25" s="11"/>
      <c r="O25" s="11"/>
    </row>
    <row r="26" spans="7:15">
      <c r="G26" s="12"/>
      <c r="H26" s="12"/>
      <c r="I26" s="12"/>
      <c r="J26" s="11"/>
      <c r="K26" s="11"/>
      <c r="L26" s="11"/>
      <c r="M26" s="11"/>
      <c r="N26" s="11"/>
      <c r="O26" s="11"/>
    </row>
    <row r="27" spans="7:15">
      <c r="G27" s="7"/>
      <c r="H27" s="7"/>
      <c r="I27" s="7"/>
      <c r="J27" s="11"/>
      <c r="K27" s="11"/>
      <c r="L27" s="11"/>
      <c r="M27" s="11"/>
      <c r="N27" s="11"/>
      <c r="O27" s="11"/>
    </row>
    <row r="28" spans="7:15">
      <c r="G28" s="7"/>
      <c r="H28" s="7"/>
      <c r="I28" s="7"/>
      <c r="J28" s="11"/>
      <c r="K28" s="11"/>
      <c r="L28" s="11"/>
      <c r="M28" s="11"/>
      <c r="N28" s="11"/>
      <c r="O28" s="11"/>
    </row>
    <row r="29" spans="7:15">
      <c r="G29" s="7"/>
      <c r="H29" s="7"/>
      <c r="I29" s="7"/>
      <c r="J29" s="11"/>
      <c r="K29" s="11"/>
      <c r="L29" s="11"/>
      <c r="M29" s="11"/>
      <c r="N29" s="11"/>
      <c r="O29" s="11"/>
    </row>
    <row r="30" spans="7:15">
      <c r="G30" s="7"/>
      <c r="H30" s="7"/>
      <c r="I30" s="7"/>
      <c r="J30" s="11"/>
      <c r="K30" s="11"/>
      <c r="L30" s="11"/>
      <c r="M30" s="11"/>
      <c r="N30" s="11"/>
      <c r="O30" s="11"/>
    </row>
  </sheetData>
  <mergeCells count="5">
    <mergeCell ref="B3:B6"/>
    <mergeCell ref="B7:B10"/>
    <mergeCell ref="B11:B14"/>
    <mergeCell ref="G1:K1"/>
    <mergeCell ref="M1:R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833D-58A8-D04F-A8C6-835B24CFD361}">
  <dimension ref="B1:T15"/>
  <sheetViews>
    <sheetView topLeftCell="E1" zoomScale="107" workbookViewId="0">
      <selection activeCell="K28" sqref="K28"/>
    </sheetView>
  </sheetViews>
  <sheetFormatPr baseColWidth="10" defaultRowHeight="16"/>
  <sheetData>
    <row r="1" spans="2:20" ht="17" thickBot="1">
      <c r="I1" s="25" t="s">
        <v>42</v>
      </c>
      <c r="J1" s="25"/>
      <c r="K1" s="25"/>
      <c r="L1" s="25"/>
      <c r="M1" s="25"/>
      <c r="O1" s="25" t="s">
        <v>43</v>
      </c>
      <c r="P1" s="25"/>
      <c r="Q1" s="25"/>
      <c r="R1" s="25"/>
      <c r="S1" s="25"/>
      <c r="T1" s="25"/>
    </row>
    <row r="2" spans="2:20" ht="18" thickTop="1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40</v>
      </c>
      <c r="G2" s="1" t="s">
        <v>41</v>
      </c>
      <c r="I2" s="6" t="s">
        <v>35</v>
      </c>
      <c r="J2" s="6" t="s">
        <v>36</v>
      </c>
      <c r="K2" s="6" t="s">
        <v>37</v>
      </c>
      <c r="L2" s="6" t="s">
        <v>38</v>
      </c>
      <c r="M2" s="6" t="s">
        <v>39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</row>
    <row r="3" spans="2:20">
      <c r="B3" s="24" t="s">
        <v>4</v>
      </c>
      <c r="C3" s="6">
        <v>2018</v>
      </c>
      <c r="D3" s="6">
        <v>11</v>
      </c>
      <c r="E3" s="6">
        <v>171.7</v>
      </c>
      <c r="F3" s="24">
        <v>1422.4</v>
      </c>
      <c r="G3" s="15">
        <v>0.1207</v>
      </c>
      <c r="I3" s="6">
        <v>6.0883161851479481E-3</v>
      </c>
      <c r="J3" s="6">
        <v>5.1665690104163796E-2</v>
      </c>
      <c r="K3" s="15">
        <f>I3*D3+J3</f>
        <v>0.11863716814079123</v>
      </c>
      <c r="L3" s="6">
        <f t="shared" ref="L3:L14" si="0">G3-K3</f>
        <v>2.0628318592087747E-3</v>
      </c>
      <c r="M3" s="6">
        <f>SUMSQ(L10:L14,L3:L8)</f>
        <v>5.1656506352472662E-3</v>
      </c>
      <c r="O3" s="6">
        <v>-9.8896038597568291E-8</v>
      </c>
      <c r="P3" s="6">
        <v>6.0965537030025947E-3</v>
      </c>
      <c r="Q3" s="6">
        <v>5.1530438505742196E-2</v>
      </c>
      <c r="R3" s="15">
        <f>O3*(D3^2)+P3*D3+Q3</f>
        <v>0.11858056281810044</v>
      </c>
      <c r="S3" s="20">
        <f t="shared" ref="S3:S14" si="1">G3-R3</f>
        <v>2.1194371818995666E-3</v>
      </c>
      <c r="T3" s="6">
        <f>SUMSQ(S3:S8,S10:S14)</f>
        <v>5.1656368475569547E-3</v>
      </c>
    </row>
    <row r="4" spans="2:20">
      <c r="B4" s="25"/>
      <c r="C4" s="6">
        <v>2019</v>
      </c>
      <c r="D4" s="6">
        <v>20</v>
      </c>
      <c r="E4" s="6">
        <v>241.2</v>
      </c>
      <c r="F4" s="25"/>
      <c r="G4" s="15">
        <v>0.1696</v>
      </c>
      <c r="I4" s="6"/>
      <c r="J4" s="6"/>
      <c r="K4" s="15">
        <f>I3*D4+J3</f>
        <v>0.17343201380712275</v>
      </c>
      <c r="L4" s="6">
        <f t="shared" si="0"/>
        <v>-3.8320138071227527E-3</v>
      </c>
      <c r="M4" s="6"/>
      <c r="O4" s="6"/>
      <c r="P4" s="6"/>
      <c r="Q4" s="6"/>
      <c r="R4" s="15">
        <f>O3*(D4^2)+P3*D4+Q3</f>
        <v>0.17342195415035505</v>
      </c>
      <c r="S4" s="20">
        <f t="shared" si="1"/>
        <v>-3.8219541503550503E-3</v>
      </c>
      <c r="T4" s="6"/>
    </row>
    <row r="5" spans="2:20">
      <c r="B5" s="25"/>
      <c r="C5" s="6">
        <v>2020</v>
      </c>
      <c r="D5" s="6">
        <v>18</v>
      </c>
      <c r="E5" s="6">
        <v>199.5</v>
      </c>
      <c r="F5" s="25"/>
      <c r="G5" s="15">
        <v>0.14030000000000001</v>
      </c>
      <c r="I5" s="6"/>
      <c r="J5" s="6"/>
      <c r="K5" s="15">
        <f>I3*D5+J3</f>
        <v>0.16125538143682686</v>
      </c>
      <c r="L5" s="6">
        <f t="shared" si="0"/>
        <v>-2.0955381436826848E-2</v>
      </c>
      <c r="M5" s="6"/>
      <c r="O5" s="6"/>
      <c r="P5" s="6"/>
      <c r="Q5" s="6"/>
      <c r="R5" s="15">
        <f>O3*(D5^2)+P3*D5+Q3</f>
        <v>0.1612363628432833</v>
      </c>
      <c r="S5" s="20">
        <f t="shared" si="1"/>
        <v>-2.093636284328329E-2</v>
      </c>
      <c r="T5" s="6"/>
    </row>
    <row r="6" spans="2:20" ht="17" thickBot="1">
      <c r="B6" s="26"/>
      <c r="C6" s="3">
        <v>2021</v>
      </c>
      <c r="D6" s="3">
        <v>26</v>
      </c>
      <c r="E6" s="3">
        <v>338.6</v>
      </c>
      <c r="F6" s="26"/>
      <c r="G6" s="16">
        <v>0.23799999999999999</v>
      </c>
      <c r="I6" s="6"/>
      <c r="J6" s="6"/>
      <c r="K6" s="15">
        <f>I3*D6+J3</f>
        <v>0.20996191091801045</v>
      </c>
      <c r="L6" s="6">
        <f t="shared" si="0"/>
        <v>2.8038089081989542E-2</v>
      </c>
      <c r="M6" s="6"/>
      <c r="O6" s="6"/>
      <c r="P6" s="6"/>
      <c r="Q6" s="6"/>
      <c r="R6" s="15">
        <f>O3*(D6^2)+P3*D6+Q3</f>
        <v>0.20997398106171772</v>
      </c>
      <c r="S6" s="20">
        <f t="shared" si="1"/>
        <v>2.8026018938282271E-2</v>
      </c>
      <c r="T6" s="6"/>
    </row>
    <row r="7" spans="2:20">
      <c r="B7" s="27" t="s">
        <v>5</v>
      </c>
      <c r="C7" s="6">
        <v>2018</v>
      </c>
      <c r="D7" s="6">
        <v>62</v>
      </c>
      <c r="E7" s="6">
        <v>3204.3</v>
      </c>
      <c r="F7" s="27">
        <v>7704.8</v>
      </c>
      <c r="G7" s="15">
        <v>0.41589999999999999</v>
      </c>
      <c r="I7" s="6"/>
      <c r="J7" s="6"/>
      <c r="K7" s="15">
        <f>I3*D7+J3</f>
        <v>0.42914129358333658</v>
      </c>
      <c r="L7" s="6">
        <f t="shared" si="0"/>
        <v>-1.3241293583336589E-2</v>
      </c>
      <c r="M7" s="6"/>
      <c r="O7" s="6"/>
      <c r="P7" s="6"/>
      <c r="Q7" s="6"/>
      <c r="R7" s="15">
        <f>O3*(D7^2)+P3*D7+Q3</f>
        <v>0.42913661171953399</v>
      </c>
      <c r="S7" s="20">
        <f t="shared" si="1"/>
        <v>-1.3236611719533997E-2</v>
      </c>
      <c r="T7" s="6"/>
    </row>
    <row r="8" spans="2:20">
      <c r="B8" s="25"/>
      <c r="C8" s="6">
        <v>2019</v>
      </c>
      <c r="D8" s="6">
        <v>75</v>
      </c>
      <c r="E8" s="6">
        <v>4062.3</v>
      </c>
      <c r="F8" s="25"/>
      <c r="G8" s="15">
        <v>0.5272</v>
      </c>
      <c r="I8" s="6"/>
      <c r="J8" s="6"/>
      <c r="K8" s="15">
        <f>I3*D8+J3</f>
        <v>0.5082894039902599</v>
      </c>
      <c r="L8" s="6">
        <f t="shared" si="0"/>
        <v>1.8910596009740099E-2</v>
      </c>
      <c r="M8" s="6"/>
      <c r="O8" s="6"/>
      <c r="P8" s="6"/>
      <c r="Q8" s="6"/>
      <c r="R8" s="15">
        <f>O3*(D8^2)+P3*D8+Q3</f>
        <v>0.50821567601382545</v>
      </c>
      <c r="S8" s="20">
        <f t="shared" si="1"/>
        <v>1.8984323986174556E-2</v>
      </c>
      <c r="T8" s="6"/>
    </row>
    <row r="9" spans="2:20">
      <c r="B9" s="25"/>
      <c r="C9" s="6">
        <v>2020</v>
      </c>
      <c r="D9" s="6">
        <v>69</v>
      </c>
      <c r="E9" s="4">
        <v>1305.5999999999999</v>
      </c>
      <c r="F9" s="25"/>
      <c r="G9" s="17">
        <v>0.16950000000000001</v>
      </c>
      <c r="I9" s="6"/>
      <c r="J9" s="6"/>
      <c r="K9" s="19">
        <f>I3*D9+J3</f>
        <v>0.47175950687937218</v>
      </c>
      <c r="L9" s="6">
        <f t="shared" si="0"/>
        <v>-0.3022595068793722</v>
      </c>
      <c r="M9" s="6"/>
      <c r="O9" s="6"/>
      <c r="P9" s="6"/>
      <c r="Q9" s="6"/>
      <c r="R9" s="19">
        <f>O3*(D9^2)+P3*D9+Q3</f>
        <v>0.47172179997315822</v>
      </c>
      <c r="S9" s="20">
        <f t="shared" si="1"/>
        <v>-0.30222179997315823</v>
      </c>
      <c r="T9" s="6"/>
    </row>
    <row r="10" spans="2:20" ht="17" thickBot="1">
      <c r="B10" s="26"/>
      <c r="C10" s="3">
        <v>2021</v>
      </c>
      <c r="D10" s="3">
        <v>57</v>
      </c>
      <c r="E10" s="3">
        <v>2712.1</v>
      </c>
      <c r="F10" s="26"/>
      <c r="G10" s="16">
        <v>0.35199999999999998</v>
      </c>
      <c r="I10" s="6"/>
      <c r="J10" s="6"/>
      <c r="K10" s="15">
        <f>I3*D10+J3</f>
        <v>0.39869971265759679</v>
      </c>
      <c r="L10" s="6">
        <f t="shared" si="0"/>
        <v>-4.6699712657596815E-2</v>
      </c>
      <c r="M10" s="6"/>
      <c r="O10" s="6"/>
      <c r="P10" s="6"/>
      <c r="Q10" s="6"/>
      <c r="R10" s="15">
        <f>O3*(D10^2)+P3*D10+Q3</f>
        <v>0.39871268634748658</v>
      </c>
      <c r="S10" s="20">
        <f t="shared" si="1"/>
        <v>-4.6712686347486598E-2</v>
      </c>
      <c r="T10" s="6"/>
    </row>
    <row r="11" spans="2:20">
      <c r="B11" s="27" t="s">
        <v>6</v>
      </c>
      <c r="C11" s="6">
        <v>2018</v>
      </c>
      <c r="D11" s="6">
        <v>39</v>
      </c>
      <c r="E11" s="6">
        <v>1021.4</v>
      </c>
      <c r="F11" s="27">
        <v>3499.6</v>
      </c>
      <c r="G11" s="15">
        <v>0.29189999999999999</v>
      </c>
      <c r="I11" s="6"/>
      <c r="J11" s="6"/>
      <c r="K11" s="15">
        <f>I3*D11+J3</f>
        <v>0.28911002132493374</v>
      </c>
      <c r="L11" s="6">
        <f t="shared" si="0"/>
        <v>2.7899786750662514E-3</v>
      </c>
      <c r="M11" s="6"/>
      <c r="O11" s="6"/>
      <c r="P11" s="6"/>
      <c r="Q11" s="6"/>
      <c r="R11" s="15">
        <f>O3*(D11^2)+P3*D11+Q3</f>
        <v>0.28914561204813649</v>
      </c>
      <c r="S11" s="20">
        <f t="shared" si="1"/>
        <v>2.7543879518635017E-3</v>
      </c>
      <c r="T11" s="6"/>
    </row>
    <row r="12" spans="2:20">
      <c r="B12" s="25"/>
      <c r="C12" s="6">
        <v>2019</v>
      </c>
      <c r="D12" s="6">
        <v>41</v>
      </c>
      <c r="E12" s="6">
        <v>1142.3</v>
      </c>
      <c r="F12" s="25"/>
      <c r="G12" s="15">
        <v>0.32640000000000002</v>
      </c>
      <c r="I12" s="6"/>
      <c r="J12" s="6"/>
      <c r="K12" s="15">
        <f>I3*D12+J3</f>
        <v>0.30128665369522967</v>
      </c>
      <c r="L12" s="6">
        <f t="shared" si="0"/>
        <v>2.5113346304770356E-2</v>
      </c>
      <c r="M12" s="6"/>
      <c r="O12" s="6"/>
      <c r="P12" s="6"/>
      <c r="Q12" s="6"/>
      <c r="R12" s="15">
        <f>O3*(D12^2)+P3*D12+Q3</f>
        <v>0.30132289608796609</v>
      </c>
      <c r="S12" s="20">
        <f t="shared" si="1"/>
        <v>2.5077103912033938E-2</v>
      </c>
      <c r="T12" s="6"/>
    </row>
    <row r="13" spans="2:20">
      <c r="B13" s="25"/>
      <c r="C13" s="6">
        <v>2020</v>
      </c>
      <c r="D13" s="6">
        <v>50</v>
      </c>
      <c r="E13" s="6">
        <v>1317.2</v>
      </c>
      <c r="F13" s="25"/>
      <c r="G13" s="15">
        <v>0.37640000000000001</v>
      </c>
      <c r="I13" s="6"/>
      <c r="J13" s="6"/>
      <c r="K13" s="15">
        <f>I3*D13+J3</f>
        <v>0.35608149936156119</v>
      </c>
      <c r="L13" s="6">
        <f t="shared" si="0"/>
        <v>2.0318500638438819E-2</v>
      </c>
      <c r="M13" s="6"/>
      <c r="O13" s="6"/>
      <c r="P13" s="6"/>
      <c r="Q13" s="6"/>
      <c r="R13" s="15">
        <f>O3*(D13^2)+P3*D13+Q3</f>
        <v>0.35611088355937803</v>
      </c>
      <c r="S13" s="20">
        <f t="shared" si="1"/>
        <v>2.0289116440621979E-2</v>
      </c>
      <c r="T13" s="6"/>
    </row>
    <row r="14" spans="2:20" ht="17" thickBot="1">
      <c r="B14" s="28"/>
      <c r="C14" s="5">
        <v>2021</v>
      </c>
      <c r="D14" s="5">
        <v>31</v>
      </c>
      <c r="E14" s="5">
        <v>797.7</v>
      </c>
      <c r="F14" s="28"/>
      <c r="G14" s="18">
        <v>0.22789999999999999</v>
      </c>
      <c r="I14" s="6"/>
      <c r="J14" s="6"/>
      <c r="K14" s="15">
        <f>I3*D14+J3</f>
        <v>0.24040349184375021</v>
      </c>
      <c r="L14" s="6">
        <f t="shared" si="0"/>
        <v>-1.2503491843750214E-2</v>
      </c>
      <c r="M14" s="6"/>
      <c r="O14" s="6"/>
      <c r="P14" s="6"/>
      <c r="Q14" s="6"/>
      <c r="R14" s="15">
        <f>O3*(D14^2)+P3*D14+Q3</f>
        <v>0.24042856420573033</v>
      </c>
      <c r="S14" s="20">
        <f t="shared" si="1"/>
        <v>-1.2528564205730341E-2</v>
      </c>
      <c r="T14" s="6"/>
    </row>
    <row r="15" spans="2:20" ht="17" thickTop="1"/>
  </sheetData>
  <mergeCells count="8">
    <mergeCell ref="B11:B14"/>
    <mergeCell ref="F11:F14"/>
    <mergeCell ref="I1:M1"/>
    <mergeCell ref="O1:T1"/>
    <mergeCell ref="B3:B6"/>
    <mergeCell ref="F3:F6"/>
    <mergeCell ref="B7:B10"/>
    <mergeCell ref="F7:F10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B19F-25CC-7148-BD16-C7524ACA3BB5}">
  <dimension ref="B1:D8"/>
  <sheetViews>
    <sheetView zoomScale="159" workbookViewId="0">
      <selection activeCell="C13" sqref="C13"/>
    </sheetView>
  </sheetViews>
  <sheetFormatPr baseColWidth="10" defaultRowHeight="16"/>
  <cols>
    <col min="3" max="3" width="94.5" customWidth="1"/>
    <col min="7" max="7" width="52.1640625" bestFit="1" customWidth="1"/>
  </cols>
  <sheetData>
    <row r="1" spans="2:4">
      <c r="D1" t="s">
        <v>45</v>
      </c>
    </row>
    <row r="2" spans="2:4">
      <c r="B2" s="14" t="s">
        <v>44</v>
      </c>
      <c r="C2" t="s">
        <v>50</v>
      </c>
      <c r="D2" s="21" t="s">
        <v>49</v>
      </c>
    </row>
    <row r="3" spans="2:4">
      <c r="B3" s="14" t="s">
        <v>46</v>
      </c>
      <c r="C3" t="s">
        <v>51</v>
      </c>
      <c r="D3" t="s">
        <v>47</v>
      </c>
    </row>
    <row r="4" spans="2:4">
      <c r="B4" s="14" t="s">
        <v>54</v>
      </c>
      <c r="C4" t="s">
        <v>52</v>
      </c>
    </row>
    <row r="5" spans="2:4">
      <c r="B5" s="14" t="s">
        <v>55</v>
      </c>
      <c r="C5" t="s">
        <v>48</v>
      </c>
    </row>
    <row r="6" spans="2:4">
      <c r="B6" s="30" t="s">
        <v>56</v>
      </c>
      <c r="C6" s="29" t="s">
        <v>53</v>
      </c>
    </row>
    <row r="7" spans="2:4">
      <c r="B7" s="30"/>
      <c r="C7" s="29"/>
    </row>
    <row r="8" spans="2:4">
      <c r="B8" s="14" t="s">
        <v>57</v>
      </c>
      <c r="C8" t="s">
        <v>58</v>
      </c>
    </row>
  </sheetData>
  <mergeCells count="2">
    <mergeCell ref="C6:C7"/>
    <mergeCell ref="B6:B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1403-85FA-9E4C-8BA4-329AE26D3C97}">
  <dimension ref="B1:L19"/>
  <sheetViews>
    <sheetView tabSelected="1" workbookViewId="0">
      <selection activeCell="J25" sqref="J25"/>
    </sheetView>
  </sheetViews>
  <sheetFormatPr baseColWidth="10" defaultRowHeight="16"/>
  <sheetData>
    <row r="1" spans="2:12" ht="17" thickBot="1"/>
    <row r="2" spans="2:12" ht="18" thickTop="1" thickBot="1">
      <c r="B2" s="1" t="s">
        <v>1</v>
      </c>
      <c r="C2" s="1" t="s">
        <v>59</v>
      </c>
      <c r="D2" s="1" t="s">
        <v>2</v>
      </c>
      <c r="E2" s="1" t="s">
        <v>3</v>
      </c>
      <c r="F2" s="23" t="s">
        <v>60</v>
      </c>
      <c r="G2" s="23" t="s">
        <v>34</v>
      </c>
      <c r="H2" s="23" t="s">
        <v>35</v>
      </c>
      <c r="I2" s="23" t="s">
        <v>36</v>
      </c>
      <c r="J2" s="23" t="s">
        <v>37</v>
      </c>
      <c r="K2" s="23" t="s">
        <v>38</v>
      </c>
      <c r="L2" s="23" t="s">
        <v>39</v>
      </c>
    </row>
    <row r="3" spans="2:12">
      <c r="B3" s="24">
        <v>2018</v>
      </c>
      <c r="C3" s="13">
        <v>1</v>
      </c>
      <c r="D3" s="13">
        <v>6.2</v>
      </c>
      <c r="E3" s="13">
        <v>152.5</v>
      </c>
      <c r="F3" s="13">
        <v>1</v>
      </c>
      <c r="G3" s="13">
        <v>-3.1820123337377408</v>
      </c>
      <c r="H3" s="13">
        <v>87.560388898059216</v>
      </c>
      <c r="I3" s="13">
        <v>-272.51768906562762</v>
      </c>
      <c r="J3">
        <f>G3*(D3^2)+H3*D3+I3</f>
        <v>148.04016799346078</v>
      </c>
      <c r="K3">
        <f t="shared" ref="K3:K18" si="0">E3-J3</f>
        <v>4.4598320065392159</v>
      </c>
      <c r="L3">
        <f>SUMSQ(K3,K7,K11,K15)</f>
        <v>105.1815429365038</v>
      </c>
    </row>
    <row r="4" spans="2:12">
      <c r="B4" s="25"/>
      <c r="C4" s="13">
        <v>2</v>
      </c>
      <c r="D4" s="13">
        <v>10.9</v>
      </c>
      <c r="E4" s="13">
        <v>384.8</v>
      </c>
      <c r="F4" s="13">
        <v>2</v>
      </c>
      <c r="G4" s="13">
        <v>-0.76685020188983644</v>
      </c>
      <c r="H4" s="13">
        <v>43.014062348339571</v>
      </c>
      <c r="I4" s="13">
        <v>9.6373623248009732</v>
      </c>
      <c r="J4">
        <f>G4*(D4^2)+H4*D4+I4</f>
        <v>387.38116943517082</v>
      </c>
      <c r="K4">
        <f t="shared" si="0"/>
        <v>-2.581169435170807</v>
      </c>
      <c r="L4">
        <f>SUMSQ(K4,K8,K12,K16)</f>
        <v>37.083178867706522</v>
      </c>
    </row>
    <row r="5" spans="2:12">
      <c r="B5" s="25"/>
      <c r="C5" s="13">
        <v>3</v>
      </c>
      <c r="D5" s="13">
        <v>10.1</v>
      </c>
      <c r="E5" s="13">
        <v>292.7</v>
      </c>
      <c r="F5" s="13">
        <v>3</v>
      </c>
      <c r="G5" s="13">
        <v>-1.9959900533465029</v>
      </c>
      <c r="H5" s="13">
        <v>69.565608053775975</v>
      </c>
      <c r="I5" s="13">
        <v>-197.25365649138226</v>
      </c>
      <c r="J5">
        <f>G5*(D5^2)+H5*D5+I5</f>
        <v>301.74803950987825</v>
      </c>
      <c r="K5">
        <f t="shared" si="0"/>
        <v>-9.0480395098782651</v>
      </c>
      <c r="L5">
        <f>SUMSQ(K5,K9,K13,K17)</f>
        <v>178.5490761107076</v>
      </c>
    </row>
    <row r="6" spans="2:12" ht="17" thickBot="1">
      <c r="B6" s="26"/>
      <c r="C6" s="3">
        <v>4</v>
      </c>
      <c r="D6" s="3">
        <v>11.8</v>
      </c>
      <c r="E6" s="3">
        <v>191.4</v>
      </c>
      <c r="F6" s="13">
        <v>4</v>
      </c>
      <c r="G6" s="13">
        <v>-2.4069415293114944</v>
      </c>
      <c r="H6" s="13">
        <v>75.810669035791122</v>
      </c>
      <c r="I6" s="13">
        <v>-365.98530750803724</v>
      </c>
      <c r="J6">
        <f>G6*(D6^2)+H6*D6+I6</f>
        <v>193.43804857296556</v>
      </c>
      <c r="K6">
        <f t="shared" si="0"/>
        <v>-2.0380485729655504</v>
      </c>
      <c r="L6">
        <f>SUMSQ(K6,K10,K14,K18)</f>
        <v>7.5158703628359671</v>
      </c>
    </row>
    <row r="7" spans="2:12">
      <c r="B7" s="27">
        <v>2019</v>
      </c>
      <c r="C7" s="13">
        <v>1</v>
      </c>
      <c r="D7" s="13">
        <v>10.5</v>
      </c>
      <c r="E7" s="13">
        <v>301.5</v>
      </c>
      <c r="J7">
        <f>G3*(D7^2)+H3*D7+I3</f>
        <v>296.04953456940819</v>
      </c>
      <c r="K7">
        <f t="shared" si="0"/>
        <v>5.4504654305918052</v>
      </c>
    </row>
    <row r="8" spans="2:12">
      <c r="B8" s="25"/>
      <c r="C8" s="13">
        <v>2</v>
      </c>
      <c r="D8" s="13">
        <v>11.2</v>
      </c>
      <c r="E8" s="13">
        <v>400.3</v>
      </c>
      <c r="J8">
        <f>G4*(D8^2)+H4*D8+I4</f>
        <v>395.20117130114306</v>
      </c>
      <c r="K8">
        <f t="shared" si="0"/>
        <v>5.0988286988569484</v>
      </c>
    </row>
    <row r="9" spans="2:12">
      <c r="B9" s="25"/>
      <c r="C9" s="13">
        <v>3</v>
      </c>
      <c r="D9" s="13">
        <v>9.6999999999999993</v>
      </c>
      <c r="E9" s="13">
        <v>299.5</v>
      </c>
      <c r="J9">
        <f>G5*(D9^2)+H5*D9+I5</f>
        <v>289.73003751087219</v>
      </c>
      <c r="K9">
        <f t="shared" si="0"/>
        <v>9.7699624891278063</v>
      </c>
    </row>
    <row r="10" spans="2:12" ht="17" thickBot="1">
      <c r="B10" s="26"/>
      <c r="C10" s="3">
        <v>4</v>
      </c>
      <c r="D10" s="3">
        <v>9.6</v>
      </c>
      <c r="E10" s="3">
        <v>141</v>
      </c>
      <c r="J10">
        <f>G6*(D10^2)+H6*D10+I6</f>
        <v>139.97338389421026</v>
      </c>
      <c r="K10">
        <f t="shared" si="0"/>
        <v>1.0266161057897421</v>
      </c>
    </row>
    <row r="11" spans="2:12">
      <c r="B11" s="27">
        <v>2020</v>
      </c>
      <c r="C11" s="13">
        <v>1</v>
      </c>
      <c r="D11" s="13">
        <v>11.7</v>
      </c>
      <c r="E11" s="13">
        <v>313.2</v>
      </c>
      <c r="J11">
        <f>G3*(D11^2)+H3*D11+I3</f>
        <v>316.35319267630581</v>
      </c>
      <c r="K11">
        <f t="shared" si="0"/>
        <v>-3.1531926763058209</v>
      </c>
    </row>
    <row r="12" spans="2:12">
      <c r="B12" s="25"/>
      <c r="C12" s="13">
        <v>2</v>
      </c>
      <c r="D12" s="13">
        <v>12.1</v>
      </c>
      <c r="E12" s="13">
        <v>415.8</v>
      </c>
      <c r="J12">
        <f>G4*(D12^2)+H4*D12+I4</f>
        <v>417.83297868101886</v>
      </c>
      <c r="K12">
        <f t="shared" si="0"/>
        <v>-2.0329786810188466</v>
      </c>
    </row>
    <row r="13" spans="2:12">
      <c r="B13" s="25"/>
      <c r="C13" s="13">
        <v>3</v>
      </c>
      <c r="D13" s="13">
        <v>13.9</v>
      </c>
      <c r="E13" s="13">
        <v>384.4</v>
      </c>
      <c r="J13">
        <f>G5*(D13^2)+H5*D13+I5</f>
        <v>384.06305724902597</v>
      </c>
      <c r="K13">
        <f t="shared" si="0"/>
        <v>0.3369427509740035</v>
      </c>
    </row>
    <row r="14" spans="2:12" ht="17" thickBot="1">
      <c r="B14" s="26"/>
      <c r="C14" s="3">
        <v>4</v>
      </c>
      <c r="D14" s="3">
        <v>12.3</v>
      </c>
      <c r="E14" s="3">
        <v>203.8</v>
      </c>
      <c r="J14">
        <f>G6*(D14^2)+H6*D14+I6</f>
        <v>202.33973766265768</v>
      </c>
      <c r="K14">
        <f t="shared" si="0"/>
        <v>1.4602623373423285</v>
      </c>
    </row>
    <row r="15" spans="2:12">
      <c r="B15" s="27">
        <v>2021</v>
      </c>
      <c r="C15" s="13">
        <v>1</v>
      </c>
      <c r="D15" s="13">
        <v>7.1</v>
      </c>
      <c r="E15" s="13">
        <v>182</v>
      </c>
      <c r="J15">
        <f>G3*(D15^2)+H3*D15+I3</f>
        <v>188.75583036687328</v>
      </c>
      <c r="K15">
        <f t="shared" si="0"/>
        <v>-6.7558303668732833</v>
      </c>
    </row>
    <row r="16" spans="2:12">
      <c r="B16" s="25"/>
      <c r="C16" s="13">
        <v>2</v>
      </c>
      <c r="D16" s="13">
        <v>8.1</v>
      </c>
      <c r="E16" s="13">
        <v>307.2</v>
      </c>
      <c r="J16">
        <f>G4*(D16^2)+H4*D16+I4</f>
        <v>307.73822560035933</v>
      </c>
      <c r="K16">
        <f t="shared" si="0"/>
        <v>-0.53822560035933975</v>
      </c>
    </row>
    <row r="17" spans="2:11">
      <c r="B17" s="25"/>
      <c r="C17" s="13">
        <v>3</v>
      </c>
      <c r="D17" s="13">
        <v>7.6</v>
      </c>
      <c r="E17" s="13">
        <v>215.1</v>
      </c>
      <c r="J17">
        <f>G5*(D17^2)+H5*D17+I5</f>
        <v>216.1565792360212</v>
      </c>
      <c r="K17">
        <f t="shared" si="0"/>
        <v>-1.0565792360212072</v>
      </c>
    </row>
    <row r="18" spans="2:11" ht="17" thickBot="1">
      <c r="B18" s="28"/>
      <c r="C18" s="5">
        <v>4</v>
      </c>
      <c r="D18" s="5">
        <v>8.1999999999999993</v>
      </c>
      <c r="E18" s="5">
        <v>93.4</v>
      </c>
      <c r="J18">
        <f>G6*(D18^2)+H6*D18+I6</f>
        <v>93.819430154545046</v>
      </c>
      <c r="K18">
        <f t="shared" si="0"/>
        <v>-0.41943015454504007</v>
      </c>
    </row>
    <row r="19" spans="2:11" ht="17" thickTop="1"/>
  </sheetData>
  <mergeCells count="4">
    <mergeCell ref="B3:B6"/>
    <mergeCell ref="B7:B10"/>
    <mergeCell ref="B11:B14"/>
    <mergeCell ref="B15:B18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8399-DAF7-3C42-A29F-D423F93654CD}">
  <dimension ref="A1:G17"/>
  <sheetViews>
    <sheetView workbookViewId="0">
      <selection activeCell="J7" sqref="J7"/>
    </sheetView>
  </sheetViews>
  <sheetFormatPr baseColWidth="10" defaultRowHeight="16"/>
  <sheetData>
    <row r="1" spans="1:7" ht="18" thickTop="1" thickBot="1">
      <c r="A1" s="31" t="s">
        <v>61</v>
      </c>
      <c r="B1" s="31" t="s">
        <v>62</v>
      </c>
      <c r="C1" s="31" t="s">
        <v>63</v>
      </c>
      <c r="D1" s="31" t="s">
        <v>64</v>
      </c>
      <c r="E1" s="32" t="s">
        <v>65</v>
      </c>
      <c r="F1" s="32" t="s">
        <v>66</v>
      </c>
      <c r="G1" s="32" t="s">
        <v>67</v>
      </c>
    </row>
    <row r="2" spans="1:7">
      <c r="A2" s="33">
        <v>2018</v>
      </c>
      <c r="B2" s="34">
        <v>1</v>
      </c>
      <c r="C2" s="34">
        <v>13.9</v>
      </c>
      <c r="D2" s="34">
        <v>633.6</v>
      </c>
      <c r="E2" s="35">
        <f>C$17*C2+A$17</f>
        <v>615.20937743057743</v>
      </c>
      <c r="F2" s="35">
        <f t="shared" ref="F2:F13" si="0">E2-D2</f>
        <v>-18.39062256942259</v>
      </c>
      <c r="G2" s="35">
        <f>F2^2</f>
        <v>338.21499849095551</v>
      </c>
    </row>
    <row r="3" spans="1:7">
      <c r="A3" s="36"/>
      <c r="B3" s="34">
        <v>2</v>
      </c>
      <c r="C3" s="34">
        <v>17.100000000000001</v>
      </c>
      <c r="D3" s="34">
        <v>1132.3</v>
      </c>
      <c r="E3" s="35">
        <f t="shared" ref="E3:E13" si="1">C$17*C3+A$17</f>
        <v>920.64536243689236</v>
      </c>
      <c r="F3" s="35">
        <f t="shared" si="0"/>
        <v>-211.6546375631076</v>
      </c>
      <c r="G3" s="35">
        <f t="shared" ref="G3:G13" si="2">F3^2</f>
        <v>44797.685601970436</v>
      </c>
    </row>
    <row r="4" spans="1:7">
      <c r="A4" s="36"/>
      <c r="B4" s="34">
        <v>3</v>
      </c>
      <c r="C4" s="34">
        <v>16.100000000000001</v>
      </c>
      <c r="D4" s="34">
        <v>887.7</v>
      </c>
      <c r="E4" s="35">
        <f t="shared" si="1"/>
        <v>825.19661712241896</v>
      </c>
      <c r="F4" s="35">
        <f t="shared" si="0"/>
        <v>-62.503382877581089</v>
      </c>
      <c r="G4" s="35">
        <f t="shared" si="2"/>
        <v>3906.6728711414967</v>
      </c>
    </row>
    <row r="5" spans="1:7" ht="17" thickBot="1">
      <c r="A5" s="37"/>
      <c r="B5" s="38">
        <v>4</v>
      </c>
      <c r="C5" s="38">
        <v>14.9</v>
      </c>
      <c r="D5" s="38">
        <v>550.70000000000005</v>
      </c>
      <c r="E5" s="35">
        <f t="shared" si="1"/>
        <v>710.65812274505083</v>
      </c>
      <c r="F5" s="35">
        <f t="shared" si="0"/>
        <v>159.95812274505079</v>
      </c>
      <c r="G5" s="35">
        <f t="shared" si="2"/>
        <v>25586.601032120732</v>
      </c>
    </row>
    <row r="6" spans="1:7">
      <c r="A6" s="39">
        <v>2019</v>
      </c>
      <c r="B6" s="34">
        <v>1</v>
      </c>
      <c r="C6" s="34">
        <v>17.600000000000001</v>
      </c>
      <c r="D6" s="34">
        <v>891.2</v>
      </c>
      <c r="E6" s="35">
        <f t="shared" si="1"/>
        <v>968.36973509412883</v>
      </c>
      <c r="F6" s="35">
        <f t="shared" si="0"/>
        <v>77.169735094128782</v>
      </c>
      <c r="G6" s="35">
        <f t="shared" si="2"/>
        <v>5955.168014498011</v>
      </c>
    </row>
    <row r="7" spans="1:7">
      <c r="A7" s="36"/>
      <c r="B7" s="34">
        <v>2</v>
      </c>
      <c r="C7" s="34">
        <v>22.2</v>
      </c>
      <c r="D7" s="34">
        <v>1442.6</v>
      </c>
      <c r="E7" s="35">
        <f t="shared" si="1"/>
        <v>1407.4339635407061</v>
      </c>
      <c r="F7" s="35">
        <f t="shared" si="0"/>
        <v>-35.166036459293764</v>
      </c>
      <c r="G7" s="35">
        <f t="shared" si="2"/>
        <v>1236.6501202563784</v>
      </c>
    </row>
    <row r="8" spans="1:7">
      <c r="A8" s="36"/>
      <c r="B8" s="34">
        <v>3</v>
      </c>
      <c r="C8" s="34">
        <v>19.7</v>
      </c>
      <c r="D8" s="34">
        <v>1095.5999999999999</v>
      </c>
      <c r="E8" s="35">
        <f t="shared" si="1"/>
        <v>1168.8121002545226</v>
      </c>
      <c r="F8" s="35">
        <f t="shared" si="0"/>
        <v>73.212100254522738</v>
      </c>
      <c r="G8" s="35">
        <f t="shared" si="2"/>
        <v>5360.0116236782887</v>
      </c>
    </row>
    <row r="9" spans="1:7" ht="17" thickBot="1">
      <c r="A9" s="37"/>
      <c r="B9" s="38">
        <v>4</v>
      </c>
      <c r="C9" s="38">
        <v>15.5</v>
      </c>
      <c r="D9" s="38">
        <v>632.9</v>
      </c>
      <c r="E9" s="35">
        <f t="shared" si="1"/>
        <v>767.92736993373478</v>
      </c>
      <c r="F9" s="35">
        <f t="shared" si="0"/>
        <v>135.0273699337348</v>
      </c>
      <c r="G9" s="35">
        <f t="shared" si="2"/>
        <v>18232.390631221671</v>
      </c>
    </row>
    <row r="10" spans="1:7">
      <c r="A10" s="39">
        <v>2021</v>
      </c>
      <c r="B10" s="34">
        <v>1</v>
      </c>
      <c r="C10" s="34">
        <v>12.2</v>
      </c>
      <c r="D10" s="34">
        <v>601.5</v>
      </c>
      <c r="E10" s="35">
        <f t="shared" si="1"/>
        <v>452.94651039597284</v>
      </c>
      <c r="F10" s="35">
        <f t="shared" si="0"/>
        <v>-148.55348960402716</v>
      </c>
      <c r="G10" s="35">
        <f t="shared" si="2"/>
        <v>22068.139273533805</v>
      </c>
    </row>
    <row r="11" spans="1:7">
      <c r="A11" s="36"/>
      <c r="B11" s="34">
        <v>2</v>
      </c>
      <c r="C11" s="34">
        <v>16.3</v>
      </c>
      <c r="D11" s="34">
        <v>919.6</v>
      </c>
      <c r="E11" s="35">
        <f t="shared" si="1"/>
        <v>844.28636618531345</v>
      </c>
      <c r="F11" s="35">
        <f t="shared" si="0"/>
        <v>-75.313633814686568</v>
      </c>
      <c r="G11" s="35">
        <f t="shared" si="2"/>
        <v>5672.1434383727001</v>
      </c>
    </row>
    <row r="12" spans="1:7">
      <c r="A12" s="36"/>
      <c r="B12" s="34">
        <v>3</v>
      </c>
      <c r="C12" s="34">
        <v>14.8</v>
      </c>
      <c r="D12" s="34">
        <v>728.5</v>
      </c>
      <c r="E12" s="35">
        <f t="shared" si="1"/>
        <v>701.11324821360358</v>
      </c>
      <c r="F12" s="35">
        <f t="shared" si="0"/>
        <v>-27.386751786396417</v>
      </c>
      <c r="G12" s="35">
        <f t="shared" si="2"/>
        <v>750.03417340968736</v>
      </c>
    </row>
    <row r="13" spans="1:7" ht="17" thickBot="1">
      <c r="A13" s="40"/>
      <c r="B13" s="41">
        <v>4</v>
      </c>
      <c r="C13" s="41">
        <v>13.7</v>
      </c>
      <c r="D13" s="41">
        <v>462.5</v>
      </c>
      <c r="E13" s="35">
        <f t="shared" si="1"/>
        <v>596.11962836768271</v>
      </c>
      <c r="F13" s="35">
        <f t="shared" si="0"/>
        <v>133.61962836768271</v>
      </c>
      <c r="G13" s="35">
        <f t="shared" si="2"/>
        <v>17854.205085117639</v>
      </c>
    </row>
    <row r="14" spans="1:7" ht="17" thickTop="1">
      <c r="A14" s="35"/>
      <c r="B14" s="35"/>
      <c r="C14" s="35"/>
      <c r="D14" s="35"/>
      <c r="E14" s="35"/>
      <c r="F14" s="35"/>
      <c r="G14" s="35"/>
    </row>
    <row r="15" spans="1:7">
      <c r="A15" s="35"/>
      <c r="B15" s="35"/>
      <c r="C15" s="35"/>
      <c r="D15" s="35"/>
      <c r="E15" s="35"/>
      <c r="F15" s="35"/>
      <c r="G15" s="35"/>
    </row>
    <row r="16" spans="1:7">
      <c r="A16" s="35" t="s">
        <v>68</v>
      </c>
      <c r="B16" s="35" t="s">
        <v>69</v>
      </c>
      <c r="C16" s="35" t="s">
        <v>70</v>
      </c>
      <c r="D16" s="35"/>
      <c r="E16" s="35"/>
      <c r="F16" s="35"/>
      <c r="G16" s="35"/>
    </row>
    <row r="17" spans="1:7">
      <c r="A17" s="42">
        <v>-711.52818244060177</v>
      </c>
      <c r="B17" s="43"/>
      <c r="C17" s="44">
        <v>95.448745314473328</v>
      </c>
      <c r="D17" s="35"/>
      <c r="E17" s="35"/>
      <c r="F17" s="35"/>
      <c r="G17" s="35">
        <f>SUM(G2:G13)</f>
        <v>151757.91686381178</v>
      </c>
    </row>
  </sheetData>
  <mergeCells count="3">
    <mergeCell ref="A2:A5"/>
    <mergeCell ref="A6:A9"/>
    <mergeCell ref="A10:A1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A418-5652-F342-A58F-212916C844A1}">
  <dimension ref="A1:G8"/>
  <sheetViews>
    <sheetView workbookViewId="0">
      <selection activeCell="G9" sqref="G9"/>
    </sheetView>
  </sheetViews>
  <sheetFormatPr baseColWidth="10" defaultRowHeight="16"/>
  <sheetData>
    <row r="1" spans="1:7" ht="17" thickBot="1">
      <c r="A1" s="45"/>
      <c r="B1" s="45"/>
      <c r="C1" s="45"/>
      <c r="D1" s="45"/>
      <c r="E1" s="45" t="s">
        <v>71</v>
      </c>
      <c r="F1" s="45" t="s">
        <v>16</v>
      </c>
      <c r="G1" s="45" t="s">
        <v>72</v>
      </c>
    </row>
    <row r="2" spans="1:7">
      <c r="A2" s="48">
        <v>2020</v>
      </c>
      <c r="B2" s="34">
        <v>1</v>
      </c>
      <c r="C2" s="34">
        <v>18</v>
      </c>
      <c r="D2" s="34">
        <v>305.89999999999998</v>
      </c>
      <c r="E2" s="45">
        <v>393.81709999999998</v>
      </c>
      <c r="F2" s="45">
        <v>87.917100000000005</v>
      </c>
      <c r="G2" s="45">
        <v>7729.4160000000002</v>
      </c>
    </row>
    <row r="3" spans="1:7">
      <c r="A3" s="49"/>
      <c r="B3" s="34">
        <v>2</v>
      </c>
      <c r="C3" s="34">
        <v>19.3</v>
      </c>
      <c r="D3" s="34">
        <v>564.5</v>
      </c>
      <c r="E3" s="45">
        <v>510.67160000000001</v>
      </c>
      <c r="F3" s="45">
        <v>-53.828400000000002</v>
      </c>
      <c r="G3" s="45">
        <v>2897.4940000000001</v>
      </c>
    </row>
    <row r="4" spans="1:7">
      <c r="A4" s="49"/>
      <c r="B4" s="34">
        <v>3</v>
      </c>
      <c r="C4" s="34">
        <v>17.399999999999999</v>
      </c>
      <c r="D4" s="34">
        <v>358</v>
      </c>
      <c r="E4" s="45">
        <v>339.88420000000002</v>
      </c>
      <c r="F4" s="45">
        <v>-18.1158</v>
      </c>
      <c r="G4" s="45">
        <v>328.18079999999998</v>
      </c>
    </row>
    <row r="5" spans="1:7" ht="17" thickBot="1">
      <c r="A5" s="50"/>
      <c r="B5" s="38">
        <v>4</v>
      </c>
      <c r="C5" s="38">
        <v>14.3</v>
      </c>
      <c r="D5" s="38">
        <v>77.2</v>
      </c>
      <c r="E5" s="45">
        <v>61.23113</v>
      </c>
      <c r="F5" s="45">
        <v>-15.9689</v>
      </c>
      <c r="G5" s="45">
        <v>255.00479999999999</v>
      </c>
    </row>
    <row r="6" spans="1:7">
      <c r="A6" s="45"/>
      <c r="B6" s="45"/>
      <c r="C6" s="45"/>
      <c r="D6" s="45"/>
      <c r="E6" s="45"/>
      <c r="F6" s="45"/>
      <c r="G6" s="45"/>
    </row>
    <row r="7" spans="1:7">
      <c r="A7" s="45"/>
      <c r="B7" s="45" t="s">
        <v>73</v>
      </c>
      <c r="C7" s="45" t="s">
        <v>70</v>
      </c>
      <c r="D7" s="45"/>
      <c r="E7" s="45"/>
      <c r="F7" s="45"/>
      <c r="G7" s="45"/>
    </row>
    <row r="8" spans="1:7">
      <c r="A8" s="45"/>
      <c r="B8" s="46">
        <v>-1224.17</v>
      </c>
      <c r="C8" s="47">
        <v>89.888099999999994</v>
      </c>
      <c r="D8" s="45"/>
      <c r="E8" s="45"/>
      <c r="F8" s="45"/>
      <c r="G8" s="45">
        <v>11210.1</v>
      </c>
    </row>
  </sheetData>
  <mergeCells count="1">
    <mergeCell ref="A2:A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1_B</vt:lpstr>
      <vt:lpstr>1_A</vt:lpstr>
      <vt:lpstr>1_C</vt:lpstr>
      <vt:lpstr>data_1</vt:lpstr>
      <vt:lpstr>data_2</vt:lpstr>
      <vt:lpstr>说明</vt:lpstr>
      <vt:lpstr>data_3</vt:lpstr>
      <vt:lpstr>data_4_1</vt:lpstr>
      <vt:lpstr>data_4_2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2996220136@qq.com</dc:creator>
  <cp:lastModifiedBy>2996220136@qq.com</cp:lastModifiedBy>
  <dcterms:created xsi:type="dcterms:W3CDTF">2022-12-17T06:34:06Z</dcterms:created>
  <dcterms:modified xsi:type="dcterms:W3CDTF">2022-12-20T15:51:57Z</dcterms:modified>
</cp:coreProperties>
</file>