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os\Tracy\Tesis\"/>
    </mc:Choice>
  </mc:AlternateContent>
  <xr:revisionPtr revIDLastSave="0" documentId="13_ncr:1_{4183E428-23B1-486E-A1FD-8F5451663D87}" xr6:coauthVersionLast="47" xr6:coauthVersionMax="47" xr10:uidLastSave="{00000000-0000-0000-0000-000000000000}"/>
  <bookViews>
    <workbookView xWindow="-110" yWindow="-110" windowWidth="19420" windowHeight="10300" xr2:uid="{CA9517F5-611D-48DA-8E2B-95D58143A7F7}"/>
  </bookViews>
  <sheets>
    <sheet name="Bd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<sst xmlns="http://schemas.openxmlformats.org/spreadsheetml/2006/main" count="71" uniqueCount="28">
  <si>
    <t>Sujeto</t>
  </si>
  <si>
    <t>Género</t>
  </si>
  <si>
    <t>Deporte</t>
  </si>
  <si>
    <t>Edad</t>
  </si>
  <si>
    <t>Talla (m)</t>
  </si>
  <si>
    <t>Peso (kg)</t>
  </si>
  <si>
    <t>IMC</t>
  </si>
  <si>
    <t>Masculino</t>
  </si>
  <si>
    <t>Básquetbol</t>
  </si>
  <si>
    <t>Voleibol</t>
  </si>
  <si>
    <t>Fútbol</t>
  </si>
  <si>
    <t>Femenino</t>
  </si>
  <si>
    <t>Ángulo de rodilla</t>
  </si>
  <si>
    <t>Ángulo de cadera</t>
  </si>
  <si>
    <t>Ángulo de tobillo</t>
  </si>
  <si>
    <t>Resultados FMS</t>
  </si>
  <si>
    <t>Sentadilla Profunda</t>
  </si>
  <si>
    <t>Paso de Valla</t>
  </si>
  <si>
    <t>Ángulo rodilla derecha</t>
  </si>
  <si>
    <t>Ángulo rodilla izquierda</t>
  </si>
  <si>
    <t>Desplante en Línea</t>
  </si>
  <si>
    <t>Ángulo de rodilla derecha</t>
  </si>
  <si>
    <t>Ángulo de rodilla izquierda</t>
  </si>
  <si>
    <t>Ángulo de tobillo derecho</t>
  </si>
  <si>
    <t>Ángulo de tobillo izquierdo</t>
  </si>
  <si>
    <t>Elevación activa de la pierna recta</t>
  </si>
  <si>
    <t>Ángulo de cadera derecha</t>
  </si>
  <si>
    <t>Ángulo cadera izquierda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</si>
</sst>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right"/>
    </xf>
    <xf numFmtId="2" fontId="2" fillId="4" borderId="2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2" fontId="2" fillId="0" borderId="2" xfId="0" applyNumberFormat="1" applyFont="1" applyBorder="1"/>
    <xf numFmtId="1" fontId="2" fillId="4" borderId="3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/>
    <xf numFmtId="164" fontId="2" fillId="0" borderId="2" xfId="0" applyNumberFormat="1" applyFont="1" applyBorder="1"/>
    <xf numFmtId="0" fontId="1" fillId="2" borderId="0" xfId="0" applyFont="1" applyFill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A621-126C-454F-ADFB-A46594873AE2}">
  <dimension ref="A1:AA24"/>
  <sheetViews>
    <sheetView showGridLines="0" tabSelected="1" zoomScale="67" zoomScaleNormal="130" workbookViewId="0">
      <selection activeCell="H3" sqref="H3:H24"/>
    </sheetView>
  </sheetViews>
  <sheetFormatPr defaultRowHeight="14.5" x14ac:dyDescent="0.35"/>
  <cols>
    <col min="2" max="2" width="10.08984375" customWidth="1"/>
    <col min="3" max="3" width="11.7265625" customWidth="1"/>
    <col min="7" max="7" width="8.7265625" customWidth="1"/>
    <col min="8" max="8" width="11.26953125" customWidth="1"/>
    <col min="9" max="9" width="1.08984375" customWidth="1"/>
    <col min="13" max="13" width="1.08984375" customWidth="1"/>
    <col min="14" max="14" width="14.7265625" bestFit="1" customWidth="1"/>
    <col min="15" max="15" width="14.7265625" customWidth="1"/>
    <col min="16" max="16" width="11" customWidth="1"/>
    <col min="17" max="17" width="1.08984375" customWidth="1"/>
    <col min="18" max="18" width="12.26953125" customWidth="1"/>
    <col min="19" max="19" width="13.7265625" customWidth="1"/>
    <col min="20" max="20" width="14" customWidth="1"/>
    <col min="21" max="21" width="13.453125" customWidth="1"/>
    <col min="22" max="22" width="13" customWidth="1"/>
    <col min="23" max="23" width="1.08984375" customWidth="1"/>
    <col min="24" max="24" width="12.6328125" customWidth="1"/>
    <col min="25" max="25" width="14.08984375" customWidth="1"/>
    <col min="26" max="26" width="12.54296875" customWidth="1"/>
    <col min="27" max="27" width="13.6328125" customWidth="1"/>
  </cols>
  <sheetData>
    <row r="1" spans="1:27" ht="25" customHeight="1" x14ac:dyDescent="0.35">
      <c r="J1" s="18" t="s">
        <v>16</v>
      </c>
      <c r="K1" s="18"/>
      <c r="L1" s="18"/>
      <c r="N1" s="19" t="s">
        <v>17</v>
      </c>
      <c r="O1" s="19"/>
      <c r="P1" s="19"/>
      <c r="R1" s="20" t="s">
        <v>20</v>
      </c>
      <c r="S1" s="20"/>
      <c r="T1" s="20"/>
      <c r="U1" s="20"/>
      <c r="V1" s="20"/>
      <c r="X1" s="18" t="s">
        <v>25</v>
      </c>
      <c r="Y1" s="18"/>
      <c r="Z1" s="18"/>
      <c r="AA1" s="18"/>
    </row>
    <row r="2" spans="1:27" ht="42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7" t="s">
        <v>15</v>
      </c>
      <c r="J2" s="2" t="s">
        <v>12</v>
      </c>
      <c r="K2" s="2" t="s">
        <v>13</v>
      </c>
      <c r="L2" s="2" t="s">
        <v>14</v>
      </c>
      <c r="N2" s="13" t="s">
        <v>18</v>
      </c>
      <c r="O2" s="13" t="s">
        <v>19</v>
      </c>
      <c r="P2" s="13" t="s">
        <v>13</v>
      </c>
      <c r="R2" s="14" t="s">
        <v>21</v>
      </c>
      <c r="S2" s="14" t="s">
        <v>22</v>
      </c>
      <c r="T2" s="14" t="s">
        <v>23</v>
      </c>
      <c r="U2" s="14" t="s">
        <v>24</v>
      </c>
      <c r="V2" s="14" t="s">
        <v>13</v>
      </c>
      <c r="X2" s="14" t="s">
        <v>21</v>
      </c>
      <c r="Y2" s="14" t="s">
        <v>22</v>
      </c>
      <c r="Z2" s="14" t="s">
        <v>26</v>
      </c>
      <c r="AA2" s="14" t="s">
        <v>27</v>
      </c>
    </row>
    <row r="3" spans="1:27" x14ac:dyDescent="0.35">
      <c r="A3" s="3">
        <v>1</v>
      </c>
      <c r="B3" s="5" t="s">
        <v>7</v>
      </c>
      <c r="C3" s="4" t="s">
        <v>8</v>
      </c>
      <c r="D3" s="5">
        <v>18</v>
      </c>
      <c r="E3" s="5">
        <v>1.73</v>
      </c>
      <c r="F3" s="6">
        <f>CONVERT(160,"lbm","g")/1000</f>
        <v>72.574779200000009</v>
      </c>
      <c r="G3" s="6">
        <f>F3/(E3)^2</f>
        <v>24.248982324835445</v>
      </c>
      <c r="H3" s="11">
        <v>6</v>
      </c>
      <c r="J3" s="6">
        <v>111.59474182128901</v>
      </c>
      <c r="K3" s="6">
        <v>100.398147583008</v>
      </c>
      <c r="L3" s="6">
        <v>49.968135833740199</v>
      </c>
      <c r="N3" s="6">
        <v>88.3</v>
      </c>
      <c r="O3" s="6">
        <v>72.7</v>
      </c>
      <c r="P3" s="6">
        <v>73.040000000000006</v>
      </c>
      <c r="R3" s="6">
        <v>78.47</v>
      </c>
      <c r="S3" s="6">
        <v>74.680000000000007</v>
      </c>
      <c r="T3" s="6">
        <v>64.489999999999995</v>
      </c>
      <c r="U3" s="6">
        <v>60.99</v>
      </c>
      <c r="V3" s="6">
        <v>104.79</v>
      </c>
      <c r="X3" s="15">
        <v>127.36</v>
      </c>
      <c r="Y3" s="6">
        <v>145.79</v>
      </c>
      <c r="Z3" s="6">
        <v>64.38</v>
      </c>
      <c r="AA3" s="6">
        <v>69.489999999999995</v>
      </c>
    </row>
    <row r="4" spans="1:27" x14ac:dyDescent="0.35">
      <c r="A4" s="7">
        <v>2</v>
      </c>
      <c r="B4" s="9" t="s">
        <v>7</v>
      </c>
      <c r="C4" s="8" t="s">
        <v>9</v>
      </c>
      <c r="D4" s="8">
        <v>18</v>
      </c>
      <c r="E4" s="8">
        <v>1.78</v>
      </c>
      <c r="F4" s="10">
        <f>CONVERT(157,"lbm","g")/1000</f>
        <v>71.214002090000008</v>
      </c>
      <c r="G4" s="10">
        <f>F4/(E4)^2</f>
        <v>22.476329406009345</v>
      </c>
      <c r="H4" s="12">
        <v>7</v>
      </c>
      <c r="J4" s="10">
        <v>83.590637207031307</v>
      </c>
      <c r="K4" s="10">
        <v>94.923820495605497</v>
      </c>
      <c r="L4" s="10">
        <v>74.160232543945298</v>
      </c>
      <c r="N4" s="10">
        <v>58.481109619140597</v>
      </c>
      <c r="O4" s="10">
        <v>48.479541778564503</v>
      </c>
      <c r="P4" s="10">
        <v>89.798362731933594</v>
      </c>
      <c r="R4" s="10">
        <v>96.910118103027301</v>
      </c>
      <c r="S4" s="10">
        <v>89.061470031738295</v>
      </c>
      <c r="T4" s="10">
        <v>57.424522399902301</v>
      </c>
      <c r="U4" s="10">
        <v>44.592647552490199</v>
      </c>
      <c r="V4" s="10">
        <v>110.223686218262</v>
      </c>
      <c r="X4" s="16">
        <v>164.03831481933599</v>
      </c>
      <c r="Y4" s="10">
        <v>172.35211181640599</v>
      </c>
      <c r="Z4" s="10">
        <v>80.878005981445298</v>
      </c>
      <c r="AA4" s="10">
        <v>87.556358337402301</v>
      </c>
    </row>
    <row r="5" spans="1:27" x14ac:dyDescent="0.35">
      <c r="A5" s="3">
        <v>3</v>
      </c>
      <c r="B5" s="5" t="s">
        <v>7</v>
      </c>
      <c r="C5" s="4" t="s">
        <v>10</v>
      </c>
      <c r="D5" s="4">
        <v>20</v>
      </c>
      <c r="E5" s="4">
        <v>1.7</v>
      </c>
      <c r="F5" s="6">
        <f>CONVERT(120,"lbm","g")/1000</f>
        <v>54.431084400000003</v>
      </c>
      <c r="G5" s="6">
        <f t="shared" ref="G5:G23" si="0">F5/(E5)^2</f>
        <v>18.834285259515575</v>
      </c>
      <c r="H5" s="11">
        <v>8</v>
      </c>
      <c r="J5" s="6">
        <v>128.98805236816401</v>
      </c>
      <c r="K5" s="6">
        <v>112.741737365723</v>
      </c>
      <c r="L5" s="6">
        <v>69.055046081542997</v>
      </c>
      <c r="N5" s="6">
        <v>59.298576354980497</v>
      </c>
      <c r="O5" s="6">
        <v>62.642135620117202</v>
      </c>
      <c r="P5" s="6">
        <v>76.048072814941406</v>
      </c>
      <c r="R5" s="6">
        <v>81.785064697265597</v>
      </c>
      <c r="S5" s="6">
        <v>97.333343505859403</v>
      </c>
      <c r="T5" s="6">
        <v>55.991542816162102</v>
      </c>
      <c r="U5" s="6">
        <v>68.838401794433594</v>
      </c>
      <c r="V5" s="6">
        <v>143.15147399902301</v>
      </c>
      <c r="X5" s="15">
        <v>156.916259765625</v>
      </c>
      <c r="Y5" s="6">
        <v>157.808181762695</v>
      </c>
      <c r="Z5" s="6">
        <v>94.0155029296875</v>
      </c>
      <c r="AA5" s="6">
        <v>102.94174194335901</v>
      </c>
    </row>
    <row r="6" spans="1:27" x14ac:dyDescent="0.35">
      <c r="A6" s="7">
        <v>4</v>
      </c>
      <c r="B6" s="9" t="s">
        <v>7</v>
      </c>
      <c r="C6" s="8" t="s">
        <v>8</v>
      </c>
      <c r="D6" s="9">
        <v>18</v>
      </c>
      <c r="E6" s="9">
        <v>1.71</v>
      </c>
      <c r="F6" s="10">
        <f>CONVERT(160,"lbm","g")/1000</f>
        <v>72.574779200000009</v>
      </c>
      <c r="G6" s="10">
        <f t="shared" si="0"/>
        <v>24.819527102356286</v>
      </c>
      <c r="H6" s="12">
        <v>10</v>
      </c>
      <c r="J6" s="10">
        <v>116.422073364258</v>
      </c>
      <c r="K6" s="10">
        <v>94.905784606933594</v>
      </c>
      <c r="L6" s="10">
        <v>74.580047607421903</v>
      </c>
      <c r="N6" s="10">
        <v>92.9</v>
      </c>
      <c r="O6" s="10">
        <v>84.9</v>
      </c>
      <c r="P6" s="10">
        <v>95.51</v>
      </c>
      <c r="R6" s="10">
        <v>79.94</v>
      </c>
      <c r="S6" s="10">
        <v>81.459999999999994</v>
      </c>
      <c r="T6" s="10">
        <v>55.09</v>
      </c>
      <c r="U6" s="10">
        <v>60.66</v>
      </c>
      <c r="V6" s="10">
        <v>92.74</v>
      </c>
      <c r="X6" s="16">
        <v>118.12</v>
      </c>
      <c r="Y6" s="10">
        <v>170.67</v>
      </c>
      <c r="Z6" s="10">
        <v>114.29</v>
      </c>
      <c r="AA6" s="10">
        <v>97.89</v>
      </c>
    </row>
    <row r="7" spans="1:27" x14ac:dyDescent="0.35">
      <c r="A7" s="3">
        <v>5</v>
      </c>
      <c r="B7" s="5" t="s">
        <v>7</v>
      </c>
      <c r="C7" s="4" t="s">
        <v>9</v>
      </c>
      <c r="D7" s="4">
        <v>21</v>
      </c>
      <c r="E7" s="4">
        <v>1.79</v>
      </c>
      <c r="F7" s="6">
        <f>CONVERT(192,"lbm","g")/1000</f>
        <v>87.089735039999994</v>
      </c>
      <c r="G7" s="6">
        <f t="shared" si="0"/>
        <v>27.180716906463591</v>
      </c>
      <c r="H7" s="11">
        <v>10</v>
      </c>
      <c r="J7" s="6">
        <v>52.042354583740199</v>
      </c>
      <c r="K7" s="6">
        <v>60.447673797607401</v>
      </c>
      <c r="L7" s="6">
        <v>51.603958129882798</v>
      </c>
      <c r="N7" s="6">
        <v>58.886585240000002</v>
      </c>
      <c r="O7" s="6">
        <v>43.899002080000002</v>
      </c>
      <c r="P7" s="6">
        <v>80.874214172363295</v>
      </c>
      <c r="R7" s="6">
        <v>78.332839965820298</v>
      </c>
      <c r="S7" s="6">
        <v>92.826324462890597</v>
      </c>
      <c r="T7" s="6">
        <v>51.683906555175803</v>
      </c>
      <c r="U7" s="6">
        <v>62.209274291992202</v>
      </c>
      <c r="V7" s="6">
        <v>113.29778289794901</v>
      </c>
      <c r="X7" s="15">
        <v>143.96878051757801</v>
      </c>
      <c r="Y7" s="6">
        <v>142.388107299805</v>
      </c>
      <c r="Z7" s="6">
        <v>84.165557861328097</v>
      </c>
      <c r="AA7" s="6">
        <v>85.890731811523395</v>
      </c>
    </row>
    <row r="8" spans="1:27" x14ac:dyDescent="0.35">
      <c r="A8" s="7">
        <v>6</v>
      </c>
      <c r="B8" s="9" t="s">
        <v>7</v>
      </c>
      <c r="C8" s="8" t="s">
        <v>9</v>
      </c>
      <c r="D8" s="8">
        <v>21</v>
      </c>
      <c r="E8" s="8">
        <v>1.8</v>
      </c>
      <c r="F8" s="10">
        <f>CONVERT(200,"lbm","g")/1000</f>
        <v>90.718474000000001</v>
      </c>
      <c r="G8" s="10">
        <f t="shared" si="0"/>
        <v>27.999529012345679</v>
      </c>
      <c r="H8" s="12">
        <v>8</v>
      </c>
      <c r="J8" s="10">
        <v>88.222404479980497</v>
      </c>
      <c r="K8" s="10">
        <v>74.758499145507798</v>
      </c>
      <c r="L8" s="10">
        <v>77.0699462890625</v>
      </c>
      <c r="N8" s="10">
        <v>64.402336120000001</v>
      </c>
      <c r="O8" s="10">
        <v>47.693668369999997</v>
      </c>
      <c r="P8" s="10">
        <v>71.770927429199205</v>
      </c>
      <c r="R8" s="10">
        <v>59.399463653564503</v>
      </c>
      <c r="S8" s="10">
        <v>69.638504028320298</v>
      </c>
      <c r="T8" s="10">
        <v>47.218757629394503</v>
      </c>
      <c r="U8" s="10">
        <v>77.457672119140597</v>
      </c>
      <c r="V8" s="10">
        <v>105.88249206543</v>
      </c>
      <c r="X8" s="16">
        <v>171.09478759765599</v>
      </c>
      <c r="Y8" s="10">
        <v>164.05978393554699</v>
      </c>
      <c r="Z8" s="10">
        <v>91.548751831054702</v>
      </c>
      <c r="AA8" s="10">
        <v>78.20068359375</v>
      </c>
    </row>
    <row r="9" spans="1:27" x14ac:dyDescent="0.35">
      <c r="A9" s="3">
        <v>7</v>
      </c>
      <c r="B9" s="5" t="s">
        <v>7</v>
      </c>
      <c r="C9" s="4" t="s">
        <v>10</v>
      </c>
      <c r="D9" s="4">
        <v>22</v>
      </c>
      <c r="E9" s="4">
        <v>1.78</v>
      </c>
      <c r="F9" s="6">
        <f>CONVERT(138,"lbm","g")/1000</f>
        <v>62.595747060000001</v>
      </c>
      <c r="G9" s="6">
        <f t="shared" si="0"/>
        <v>19.756264063880824</v>
      </c>
      <c r="H9" s="11">
        <v>10</v>
      </c>
      <c r="J9" s="6">
        <v>96.660171508789105</v>
      </c>
      <c r="K9" s="6">
        <v>76.491744995117202</v>
      </c>
      <c r="L9" s="6">
        <v>82.347373962402301</v>
      </c>
      <c r="N9" s="6">
        <v>65.915176391601605</v>
      </c>
      <c r="O9" s="6">
        <v>52.282554626464801</v>
      </c>
      <c r="P9" s="6">
        <v>88.684249877929702</v>
      </c>
      <c r="R9" s="6">
        <v>94.228309631347699</v>
      </c>
      <c r="S9" s="6">
        <v>94.416244506835895</v>
      </c>
      <c r="T9" s="6">
        <v>81.538337707519503</v>
      </c>
      <c r="U9" s="6">
        <v>83.267807006835895</v>
      </c>
      <c r="V9" s="6">
        <v>112.92917633056599</v>
      </c>
      <c r="X9" s="15">
        <v>168.78497314453099</v>
      </c>
      <c r="Y9" s="6">
        <v>158.46122741699199</v>
      </c>
      <c r="Z9" s="6">
        <v>108.19630432128901</v>
      </c>
      <c r="AA9" s="6">
        <v>95.356750488281307</v>
      </c>
    </row>
    <row r="10" spans="1:27" x14ac:dyDescent="0.35">
      <c r="A10" s="7">
        <v>8</v>
      </c>
      <c r="B10" s="9" t="s">
        <v>7</v>
      </c>
      <c r="C10" s="8" t="s">
        <v>10</v>
      </c>
      <c r="D10" s="8">
        <v>22</v>
      </c>
      <c r="E10" s="8">
        <v>1.77</v>
      </c>
      <c r="F10" s="10">
        <f>CONVERT(165,"lbm","g")/1000</f>
        <v>74.842741050000001</v>
      </c>
      <c r="G10" s="10">
        <f t="shared" si="0"/>
        <v>23.88928502346069</v>
      </c>
      <c r="H10" s="12">
        <v>8</v>
      </c>
      <c r="J10" s="10">
        <v>51.783584594726598</v>
      </c>
      <c r="K10" s="10">
        <v>81.364524841308594</v>
      </c>
      <c r="L10" s="10">
        <v>75.933128356933594</v>
      </c>
      <c r="N10" s="10">
        <v>69.877975463867202</v>
      </c>
      <c r="O10" s="10">
        <v>46.321643829345703</v>
      </c>
      <c r="P10" s="10">
        <v>73.928085327148395</v>
      </c>
      <c r="R10" s="10">
        <v>67.068588256835895</v>
      </c>
      <c r="S10" s="10">
        <v>66.863723754882798</v>
      </c>
      <c r="T10" s="10">
        <v>83.790229797363295</v>
      </c>
      <c r="U10" s="10">
        <v>57.068855285644503</v>
      </c>
      <c r="V10" s="10">
        <v>109.927299499512</v>
      </c>
      <c r="X10" s="16">
        <v>127.18716430664099</v>
      </c>
      <c r="Y10" s="10">
        <v>128.14115905761699</v>
      </c>
      <c r="Z10" s="10">
        <v>83.489906311035199</v>
      </c>
      <c r="AA10" s="10">
        <v>69.504745483398395</v>
      </c>
    </row>
    <row r="11" spans="1:27" x14ac:dyDescent="0.35">
      <c r="A11" s="3">
        <v>9</v>
      </c>
      <c r="B11" s="5" t="s">
        <v>7</v>
      </c>
      <c r="C11" s="4" t="s">
        <v>8</v>
      </c>
      <c r="D11" s="5">
        <v>18</v>
      </c>
      <c r="E11" s="5">
        <v>1.82</v>
      </c>
      <c r="F11" s="6">
        <f>CONVERT(155,"lbm","g")/1000</f>
        <v>70.306817350000003</v>
      </c>
      <c r="G11" s="6">
        <f t="shared" si="0"/>
        <v>21.225340342349956</v>
      </c>
      <c r="H11" s="11">
        <v>8</v>
      </c>
      <c r="J11" s="6">
        <v>89.394104003906307</v>
      </c>
      <c r="K11" s="6">
        <v>82.323722839355497</v>
      </c>
      <c r="L11" s="6">
        <v>61.401241302490199</v>
      </c>
      <c r="N11" s="6">
        <v>91.9</v>
      </c>
      <c r="O11" s="6">
        <v>88.3</v>
      </c>
      <c r="P11" s="6">
        <v>88.43</v>
      </c>
      <c r="R11" s="6">
        <v>60.77</v>
      </c>
      <c r="S11" s="6">
        <v>71.27</v>
      </c>
      <c r="T11" s="6">
        <v>53.734493255615199</v>
      </c>
      <c r="U11" s="6">
        <v>53.71</v>
      </c>
      <c r="V11" s="6">
        <v>102.43</v>
      </c>
      <c r="X11" s="15">
        <v>151.30000000000001</v>
      </c>
      <c r="Y11" s="6">
        <v>156.01</v>
      </c>
      <c r="Z11" s="6">
        <v>73.88</v>
      </c>
      <c r="AA11" s="6">
        <v>85.21</v>
      </c>
    </row>
    <row r="12" spans="1:27" x14ac:dyDescent="0.35">
      <c r="A12" s="7">
        <v>10</v>
      </c>
      <c r="B12" s="9" t="s">
        <v>7</v>
      </c>
      <c r="C12" s="8" t="s">
        <v>10</v>
      </c>
      <c r="D12" s="8">
        <v>22</v>
      </c>
      <c r="E12" s="8">
        <v>1.75</v>
      </c>
      <c r="F12" s="10">
        <f>CONVERT(140,"lbm","g")/1000</f>
        <v>63.502931800000006</v>
      </c>
      <c r="G12" s="10">
        <f t="shared" si="0"/>
        <v>20.735651200000003</v>
      </c>
      <c r="H12" s="12">
        <v>11</v>
      </c>
      <c r="J12" s="10">
        <v>47.992824554443402</v>
      </c>
      <c r="K12" s="10">
        <v>82.423332214355497</v>
      </c>
      <c r="L12" s="10">
        <v>71.106132507324205</v>
      </c>
      <c r="N12" s="10">
        <v>60.813285827636697</v>
      </c>
      <c r="O12" s="10">
        <v>59.0722846984863</v>
      </c>
      <c r="P12" s="10">
        <v>83.073753356933594</v>
      </c>
      <c r="R12" s="10">
        <v>81.924140930175795</v>
      </c>
      <c r="S12" s="10">
        <v>91.950996398925795</v>
      </c>
      <c r="T12" s="10">
        <v>58.330066680908203</v>
      </c>
      <c r="U12" s="10">
        <v>82.153083801269503</v>
      </c>
      <c r="V12" s="10">
        <v>132.17535400390599</v>
      </c>
      <c r="X12" s="16">
        <v>166.54638671875</v>
      </c>
      <c r="Y12" s="10">
        <v>156.31390380859401</v>
      </c>
      <c r="Z12" s="10">
        <v>97.866081237792997</v>
      </c>
      <c r="AA12" s="10">
        <v>95.822700500488295</v>
      </c>
    </row>
    <row r="13" spans="1:27" x14ac:dyDescent="0.35">
      <c r="A13" s="3">
        <v>11</v>
      </c>
      <c r="B13" s="5" t="s">
        <v>7</v>
      </c>
      <c r="C13" s="4" t="s">
        <v>10</v>
      </c>
      <c r="D13" s="4">
        <v>21</v>
      </c>
      <c r="E13" s="4">
        <v>1.75</v>
      </c>
      <c r="F13" s="6">
        <f>CONVERT(168,"lbm","g")/1000</f>
        <v>76.203518160000002</v>
      </c>
      <c r="G13" s="6">
        <f t="shared" si="0"/>
        <v>24.882781440000002</v>
      </c>
      <c r="H13" s="11">
        <v>11</v>
      </c>
      <c r="J13" s="6">
        <v>61.736965179443402</v>
      </c>
      <c r="K13" s="6">
        <v>72.126655578613295</v>
      </c>
      <c r="L13" s="6">
        <v>76.137420654296903</v>
      </c>
      <c r="N13" s="6">
        <v>60.551189422607401</v>
      </c>
      <c r="O13" s="6">
        <v>50.302936553955099</v>
      </c>
      <c r="P13" s="6">
        <v>71.285774230957003</v>
      </c>
      <c r="R13" s="6">
        <v>90.959419250488295</v>
      </c>
      <c r="S13" s="6">
        <v>99.742530822753906</v>
      </c>
      <c r="T13" s="6">
        <v>63.607620239257798</v>
      </c>
      <c r="U13" s="6">
        <v>73.423385620117202</v>
      </c>
      <c r="V13" s="6">
        <v>125.637992858887</v>
      </c>
      <c r="X13" s="15">
        <v>170.36805725097699</v>
      </c>
      <c r="Y13" s="6">
        <v>147.14065551757801</v>
      </c>
      <c r="Z13" s="6">
        <v>82.389694213867202</v>
      </c>
      <c r="AA13" s="6">
        <v>74.447685241699205</v>
      </c>
    </row>
    <row r="14" spans="1:27" x14ac:dyDescent="0.35">
      <c r="A14" s="7">
        <v>12</v>
      </c>
      <c r="B14" s="9" t="s">
        <v>7</v>
      </c>
      <c r="C14" s="8" t="s">
        <v>8</v>
      </c>
      <c r="D14" s="9">
        <v>17</v>
      </c>
      <c r="E14" s="9">
        <v>1.77</v>
      </c>
      <c r="F14" s="10">
        <f>CONVERT(153,"lbm","g")/1000</f>
        <v>69.399632609999998</v>
      </c>
      <c r="G14" s="10">
        <f t="shared" si="0"/>
        <v>22.15188247629991</v>
      </c>
      <c r="H14" s="12">
        <v>10</v>
      </c>
      <c r="J14" s="10">
        <v>88.110832214355497</v>
      </c>
      <c r="K14" s="10">
        <v>70.076332092285199</v>
      </c>
      <c r="L14" s="10">
        <v>59.807125091552699</v>
      </c>
      <c r="N14" s="10">
        <v>89.6</v>
      </c>
      <c r="O14" s="10">
        <v>91.6</v>
      </c>
      <c r="P14" s="10">
        <v>84.87</v>
      </c>
      <c r="R14" s="10">
        <v>78.56</v>
      </c>
      <c r="S14" s="10">
        <v>66.459999999999994</v>
      </c>
      <c r="T14" s="10">
        <v>46.97</v>
      </c>
      <c r="U14" s="10">
        <v>69.17</v>
      </c>
      <c r="V14" s="10">
        <v>102.53</v>
      </c>
      <c r="X14" s="16">
        <v>153.63</v>
      </c>
      <c r="Y14" s="10">
        <v>136.75</v>
      </c>
      <c r="Z14" s="10">
        <v>105.85</v>
      </c>
      <c r="AA14" s="10">
        <v>72.97</v>
      </c>
    </row>
    <row r="15" spans="1:27" x14ac:dyDescent="0.35">
      <c r="A15" s="3">
        <v>13</v>
      </c>
      <c r="B15" s="5" t="s">
        <v>11</v>
      </c>
      <c r="C15" s="4" t="s">
        <v>10</v>
      </c>
      <c r="D15" s="4">
        <v>19</v>
      </c>
      <c r="E15" s="4">
        <v>1.6</v>
      </c>
      <c r="F15" s="6">
        <f>CONVERT(120,"lbm","g")/1000</f>
        <v>54.431084400000003</v>
      </c>
      <c r="G15" s="6">
        <f t="shared" si="0"/>
        <v>21.262142343749996</v>
      </c>
      <c r="H15" s="11">
        <v>2</v>
      </c>
      <c r="J15" s="6">
        <v>73.167419433593807</v>
      </c>
      <c r="K15" s="6">
        <v>101.43096923828099</v>
      </c>
      <c r="L15" s="6">
        <v>54.381149291992202</v>
      </c>
      <c r="N15" s="6">
        <v>68.573646545410199</v>
      </c>
      <c r="O15" s="6">
        <v>35.674110412597699</v>
      </c>
      <c r="P15" s="6">
        <v>78.536788940429702</v>
      </c>
      <c r="R15" s="6">
        <v>85.890953063964801</v>
      </c>
      <c r="S15" s="6">
        <v>89.506263732910199</v>
      </c>
      <c r="T15" s="6">
        <v>65.180778503417997</v>
      </c>
      <c r="U15" s="6">
        <v>63.192302703857401</v>
      </c>
      <c r="V15" s="6">
        <v>101.392623901367</v>
      </c>
      <c r="X15" s="15">
        <v>171.76309204101599</v>
      </c>
      <c r="Y15" s="6">
        <v>175.89120483398401</v>
      </c>
      <c r="Z15" s="6">
        <v>92.886337280273395</v>
      </c>
      <c r="AA15" s="6">
        <v>89.651550292968807</v>
      </c>
    </row>
    <row r="16" spans="1:27" x14ac:dyDescent="0.35">
      <c r="A16" s="7">
        <v>14</v>
      </c>
      <c r="B16" s="9" t="s">
        <v>7</v>
      </c>
      <c r="C16" s="8" t="s">
        <v>8</v>
      </c>
      <c r="D16" s="9">
        <v>17</v>
      </c>
      <c r="E16" s="9">
        <v>1.83</v>
      </c>
      <c r="F16" s="10">
        <f>CONVERT(142,"lbm","g")/1000</f>
        <v>64.410116540000004</v>
      </c>
      <c r="G16" s="10">
        <f t="shared" si="0"/>
        <v>19.23321584400848</v>
      </c>
      <c r="H16" s="12">
        <v>9</v>
      </c>
      <c r="J16" s="10">
        <v>100.854034423828</v>
      </c>
      <c r="K16" s="10">
        <v>113.500732421875</v>
      </c>
      <c r="L16" s="10">
        <v>70.913841247558594</v>
      </c>
      <c r="N16" s="10">
        <v>89.2</v>
      </c>
      <c r="O16" s="10">
        <v>68.599999999999994</v>
      </c>
      <c r="P16" s="10">
        <v>83.39</v>
      </c>
      <c r="R16" s="10">
        <v>82.27</v>
      </c>
      <c r="S16" s="10">
        <v>80.900000000000006</v>
      </c>
      <c r="T16" s="10">
        <v>49.79</v>
      </c>
      <c r="U16" s="10">
        <v>64.47</v>
      </c>
      <c r="V16" s="10">
        <v>95.2</v>
      </c>
      <c r="X16" s="16">
        <v>179.23</v>
      </c>
      <c r="Y16" s="10">
        <v>177.25</v>
      </c>
      <c r="Z16" s="10">
        <v>101.2</v>
      </c>
      <c r="AA16" s="10">
        <v>97.49</v>
      </c>
    </row>
    <row r="17" spans="1:27" x14ac:dyDescent="0.35">
      <c r="A17" s="3">
        <v>15</v>
      </c>
      <c r="B17" s="5" t="s">
        <v>11</v>
      </c>
      <c r="C17" s="4" t="s">
        <v>9</v>
      </c>
      <c r="D17" s="4">
        <v>18</v>
      </c>
      <c r="E17" s="4">
        <v>1.6</v>
      </c>
      <c r="F17" s="6">
        <f>CONVERT(120,"lbm","g")/1000</f>
        <v>54.431084400000003</v>
      </c>
      <c r="G17" s="6">
        <f t="shared" si="0"/>
        <v>21.262142343749996</v>
      </c>
      <c r="H17" s="11">
        <v>9</v>
      </c>
      <c r="J17" s="6">
        <v>77.315902709960895</v>
      </c>
      <c r="K17" s="6">
        <v>96.828750610351605</v>
      </c>
      <c r="L17" s="6">
        <v>79.730270385742202</v>
      </c>
      <c r="N17" s="6">
        <v>92.365661621093807</v>
      </c>
      <c r="O17" s="6">
        <v>53.908454895019503</v>
      </c>
      <c r="P17" s="6">
        <v>66.369071960449205</v>
      </c>
      <c r="R17" s="6">
        <v>69.663139343261705</v>
      </c>
      <c r="S17" s="6">
        <v>77.116348266601605</v>
      </c>
      <c r="T17" s="6">
        <v>70.063407897949205</v>
      </c>
      <c r="U17" s="6">
        <v>65.130302429199205</v>
      </c>
      <c r="V17" s="6">
        <v>103.888595581055</v>
      </c>
      <c r="X17" s="15">
        <v>177.89694213867199</v>
      </c>
      <c r="Y17" s="6">
        <v>160.50553894043</v>
      </c>
      <c r="Z17" s="6">
        <v>76.862205505371094</v>
      </c>
      <c r="AA17" s="6">
        <v>58.809902191162102</v>
      </c>
    </row>
    <row r="18" spans="1:27" x14ac:dyDescent="0.35">
      <c r="A18" s="7">
        <v>16</v>
      </c>
      <c r="B18" s="9" t="s">
        <v>7</v>
      </c>
      <c r="C18" s="8" t="s">
        <v>8</v>
      </c>
      <c r="D18" s="9">
        <v>20</v>
      </c>
      <c r="E18" s="9">
        <v>1.8</v>
      </c>
      <c r="F18" s="10">
        <f>CONVERT(195,"lbm","g")/1000</f>
        <v>88.450512150000009</v>
      </c>
      <c r="G18" s="10">
        <f t="shared" si="0"/>
        <v>27.299540787037039</v>
      </c>
      <c r="H18" s="12">
        <v>8</v>
      </c>
      <c r="J18" s="10">
        <v>77.789985656738295</v>
      </c>
      <c r="K18" s="10">
        <v>55.576919555664098</v>
      </c>
      <c r="L18" s="10">
        <v>79.742691040039105</v>
      </c>
      <c r="N18" s="10">
        <v>88</v>
      </c>
      <c r="O18" s="10">
        <v>77.8</v>
      </c>
      <c r="P18" s="10">
        <v>96.69</v>
      </c>
      <c r="R18" s="10">
        <v>85.17</v>
      </c>
      <c r="S18" s="10">
        <v>74.680000000000007</v>
      </c>
      <c r="T18" s="10">
        <v>84.1</v>
      </c>
      <c r="U18" s="10">
        <v>63.84</v>
      </c>
      <c r="V18" s="10">
        <v>106.11</v>
      </c>
      <c r="X18" s="16">
        <v>152.71</v>
      </c>
      <c r="Y18" s="10">
        <v>155.71</v>
      </c>
      <c r="Z18" s="10">
        <v>93.52</v>
      </c>
      <c r="AA18" s="10">
        <v>77.81</v>
      </c>
    </row>
    <row r="19" spans="1:27" x14ac:dyDescent="0.35">
      <c r="A19" s="3">
        <v>17</v>
      </c>
      <c r="B19" s="5" t="s">
        <v>7</v>
      </c>
      <c r="C19" s="4" t="s">
        <v>10</v>
      </c>
      <c r="D19" s="4">
        <v>21</v>
      </c>
      <c r="E19" s="4">
        <v>1.79</v>
      </c>
      <c r="F19" s="6">
        <f>CONVERT(168,"lbm","g")/1000</f>
        <v>76.203518160000002</v>
      </c>
      <c r="G19" s="6">
        <f t="shared" si="0"/>
        <v>23.783127293155644</v>
      </c>
      <c r="H19" s="11">
        <v>2</v>
      </c>
      <c r="J19" s="6">
        <v>63.977554321289098</v>
      </c>
      <c r="K19" s="6">
        <v>76.401901245117202</v>
      </c>
      <c r="L19" s="6">
        <v>68.854072570800795</v>
      </c>
      <c r="N19" s="6">
        <v>62.913642883300803</v>
      </c>
      <c r="O19" s="6">
        <v>62.9104614257813</v>
      </c>
      <c r="P19" s="6">
        <v>96.098823547363295</v>
      </c>
      <c r="R19" s="6">
        <v>91.706619262695298</v>
      </c>
      <c r="S19" s="6">
        <v>90.6444091796875</v>
      </c>
      <c r="T19" s="6">
        <v>87.444274902343807</v>
      </c>
      <c r="U19" s="6">
        <v>84.952384948730497</v>
      </c>
      <c r="V19" s="6">
        <v>111.829223632813</v>
      </c>
      <c r="X19" s="15">
        <v>166.26820373535199</v>
      </c>
      <c r="Y19" s="6">
        <v>169.24559020996099</v>
      </c>
      <c r="Z19" s="6">
        <v>106.70281982421901</v>
      </c>
      <c r="AA19" s="6">
        <v>100.33399963378901</v>
      </c>
    </row>
    <row r="20" spans="1:27" x14ac:dyDescent="0.35">
      <c r="A20" s="7">
        <v>18</v>
      </c>
      <c r="B20" s="9" t="s">
        <v>11</v>
      </c>
      <c r="C20" s="8" t="s">
        <v>9</v>
      </c>
      <c r="D20" s="8">
        <v>20</v>
      </c>
      <c r="E20" s="8">
        <v>1.67</v>
      </c>
      <c r="F20" s="10">
        <f>CONVERT(180,"lbm","g")/1000</f>
        <v>81.646626600000005</v>
      </c>
      <c r="G20" s="10">
        <f t="shared" si="0"/>
        <v>29.275566208899569</v>
      </c>
      <c r="H20" s="12">
        <v>8</v>
      </c>
      <c r="J20" s="10">
        <v>82.055931091308594</v>
      </c>
      <c r="K20" s="10">
        <v>93.811058044433594</v>
      </c>
      <c r="L20" s="10">
        <v>69.887634277343807</v>
      </c>
      <c r="N20" s="10">
        <v>86.042694091796903</v>
      </c>
      <c r="O20" s="10">
        <v>60.1142768859863</v>
      </c>
      <c r="P20" s="10">
        <v>90.221374511718807</v>
      </c>
      <c r="R20" s="10">
        <v>69.916954040527301</v>
      </c>
      <c r="S20" s="10">
        <v>73.459724426269503</v>
      </c>
      <c r="T20" s="10">
        <v>78.943145751953097</v>
      </c>
      <c r="U20" s="10">
        <v>60.873405456542997</v>
      </c>
      <c r="V20" s="10">
        <v>122.064949035645</v>
      </c>
      <c r="X20" s="16">
        <v>156.39140319824199</v>
      </c>
      <c r="Y20" s="10">
        <v>158.56294250488301</v>
      </c>
      <c r="Z20" s="10">
        <v>97.666893005371094</v>
      </c>
      <c r="AA20" s="10">
        <v>97.037887573242202</v>
      </c>
    </row>
    <row r="21" spans="1:27" x14ac:dyDescent="0.35">
      <c r="A21" s="3">
        <v>19</v>
      </c>
      <c r="B21" s="5" t="s">
        <v>7</v>
      </c>
      <c r="C21" s="4" t="s">
        <v>8</v>
      </c>
      <c r="D21" s="5">
        <v>18</v>
      </c>
      <c r="E21" s="5">
        <v>1.87</v>
      </c>
      <c r="F21" s="6">
        <f>CONVERT(165,"lbm","g")/1000</f>
        <v>74.842741050000001</v>
      </c>
      <c r="G21" s="6">
        <f t="shared" si="0"/>
        <v>21.402596885813146</v>
      </c>
      <c r="H21" s="11">
        <v>8</v>
      </c>
      <c r="J21" s="6">
        <v>57.276561737060497</v>
      </c>
      <c r="K21" s="6">
        <v>72.227684020996094</v>
      </c>
      <c r="L21" s="6">
        <v>65.116287231445298</v>
      </c>
      <c r="N21" s="6">
        <v>85.1</v>
      </c>
      <c r="O21" s="6">
        <v>91.1</v>
      </c>
      <c r="P21" s="6">
        <v>87.85</v>
      </c>
      <c r="R21" s="6">
        <v>69.900000000000006</v>
      </c>
      <c r="S21" s="6">
        <v>85.34</v>
      </c>
      <c r="T21" s="6">
        <v>55.15</v>
      </c>
      <c r="U21" s="6">
        <v>67.55</v>
      </c>
      <c r="V21" s="6">
        <v>89.5</v>
      </c>
      <c r="X21" s="15">
        <v>174.75</v>
      </c>
      <c r="Y21" s="6">
        <v>150.16</v>
      </c>
      <c r="Z21" s="6">
        <v>55.55</v>
      </c>
      <c r="AA21" s="6">
        <v>83.92</v>
      </c>
    </row>
    <row r="22" spans="1:27" x14ac:dyDescent="0.35">
      <c r="A22" s="7">
        <v>20</v>
      </c>
      <c r="B22" s="9" t="s">
        <v>7</v>
      </c>
      <c r="C22" s="8" t="s">
        <v>9</v>
      </c>
      <c r="D22" s="8">
        <v>16</v>
      </c>
      <c r="E22" s="8">
        <v>1.75</v>
      </c>
      <c r="F22" s="10">
        <f>CONVERT(155,"lbm","g")/1000</f>
        <v>70.306817350000003</v>
      </c>
      <c r="G22" s="10">
        <f t="shared" si="0"/>
        <v>22.957328114285716</v>
      </c>
      <c r="H22" s="12">
        <v>11</v>
      </c>
      <c r="J22" s="10">
        <v>53.587997436523402</v>
      </c>
      <c r="K22" s="10">
        <v>74.6295166015625</v>
      </c>
      <c r="L22" s="10">
        <v>66.779823303222699</v>
      </c>
      <c r="N22" s="10">
        <v>63.009834290000001</v>
      </c>
      <c r="O22" s="10">
        <v>52.58439636</v>
      </c>
      <c r="P22" s="10">
        <v>85.367050170898395</v>
      </c>
      <c r="R22" s="10">
        <v>80.745391845703097</v>
      </c>
      <c r="S22" s="10">
        <v>91.417861938476605</v>
      </c>
      <c r="T22" s="10">
        <v>66.403305053710895</v>
      </c>
      <c r="U22" s="10">
        <v>63.650142669677699</v>
      </c>
      <c r="V22" s="10">
        <v>101.969924926758</v>
      </c>
      <c r="X22" s="16">
        <v>163.67295837402301</v>
      </c>
      <c r="Y22" s="10">
        <v>152.33348083496099</v>
      </c>
      <c r="Z22" s="10">
        <v>110.748573303223</v>
      </c>
      <c r="AA22" s="10">
        <v>108.496086120605</v>
      </c>
    </row>
    <row r="23" spans="1:27" x14ac:dyDescent="0.35">
      <c r="A23" s="3">
        <v>21</v>
      </c>
      <c r="B23" s="5" t="s">
        <v>7</v>
      </c>
      <c r="C23" s="4" t="s">
        <v>9</v>
      </c>
      <c r="D23" s="4">
        <v>24</v>
      </c>
      <c r="E23" s="4">
        <v>1.8</v>
      </c>
      <c r="F23" s="6">
        <f>CONVERT(145,"lbm","g")/1000</f>
        <v>65.770893650000005</v>
      </c>
      <c r="G23" s="6">
        <f t="shared" si="0"/>
        <v>20.299658533950616</v>
      </c>
      <c r="H23" s="11">
        <v>10</v>
      </c>
      <c r="J23" s="6">
        <v>49.230224609375</v>
      </c>
      <c r="K23" s="6">
        <v>51.896492004394503</v>
      </c>
      <c r="L23" s="6">
        <v>69.567199707031307</v>
      </c>
      <c r="N23" s="6">
        <v>59.182174682617202</v>
      </c>
      <c r="O23" s="6">
        <v>55.689498901367202</v>
      </c>
      <c r="P23" s="6">
        <v>83.158439636230497</v>
      </c>
      <c r="R23" s="6">
        <v>98.206504821777301</v>
      </c>
      <c r="S23" s="6">
        <v>92.468414306640597</v>
      </c>
      <c r="T23" s="6">
        <v>73.482284545898395</v>
      </c>
      <c r="U23" s="6">
        <v>71.215744018554702</v>
      </c>
      <c r="V23" s="6">
        <v>99.792739868164105</v>
      </c>
      <c r="X23" s="15">
        <v>162.78842163085901</v>
      </c>
      <c r="Y23" s="6">
        <v>135.81488037109401</v>
      </c>
      <c r="Z23" s="6">
        <v>76.156272888183594</v>
      </c>
      <c r="AA23" s="6">
        <v>82.192237854003906</v>
      </c>
    </row>
    <row r="24" spans="1:27" x14ac:dyDescent="0.35">
      <c r="A24" s="7">
        <v>22</v>
      </c>
      <c r="B24" s="9" t="s">
        <v>7</v>
      </c>
      <c r="C24" s="8" t="s">
        <v>9</v>
      </c>
      <c r="D24" s="8">
        <v>26</v>
      </c>
      <c r="E24" s="8">
        <v>1.88</v>
      </c>
      <c r="F24" s="10">
        <f>CONVERT(190,"lbm","g")/1000</f>
        <v>86.182550300000003</v>
      </c>
      <c r="G24" s="10">
        <f>F24/(E24)^2</f>
        <v>24.383926635355365</v>
      </c>
      <c r="H24" s="12">
        <v>11</v>
      </c>
      <c r="J24" s="10">
        <v>111.334663391113</v>
      </c>
      <c r="K24" s="10">
        <v>81.201644897460895</v>
      </c>
      <c r="L24" s="10">
        <v>90.504440307617202</v>
      </c>
      <c r="N24" s="10">
        <v>64.889343261718807</v>
      </c>
      <c r="O24" s="10">
        <v>63.227893829345703</v>
      </c>
      <c r="P24" s="10">
        <v>104.20432281494099</v>
      </c>
      <c r="R24" s="10">
        <v>94.253997802734403</v>
      </c>
      <c r="S24" s="10">
        <v>85.0615234375</v>
      </c>
      <c r="T24" s="10">
        <v>80.1607666015625</v>
      </c>
      <c r="U24" s="10">
        <v>74.976600646972699</v>
      </c>
      <c r="V24" s="10">
        <v>113.34555053710901</v>
      </c>
      <c r="X24" s="16">
        <v>174.53649902343801</v>
      </c>
      <c r="Y24" s="10">
        <v>180.44232177734401</v>
      </c>
      <c r="Z24" s="10">
        <v>92.793884277343807</v>
      </c>
      <c r="AA24" s="10">
        <v>105.442489624023</v>
      </c>
    </row>
  </sheetData>
  <mergeCells count="4">
    <mergeCell ref="J1:L1"/>
    <mergeCell ref="N1:P1"/>
    <mergeCell ref="R1:V1"/>
    <mergeCell ref="X1:AA1"/>
  </mergeCells>
  <pageMargins left="0.7" right="0.7" top="0.75" bottom="0.75" header="0.3" footer="0.3"/>
  <ignoredErrors>
    <ignoredError sqref="F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guevara</dc:creator>
  <cp:lastModifiedBy>TRACY CRISTINA GUEVARA GARCIA</cp:lastModifiedBy>
  <dcterms:created xsi:type="dcterms:W3CDTF">2023-09-05T07:03:09Z</dcterms:created>
  <dcterms:modified xsi:type="dcterms:W3CDTF">2023-09-20T04:58:25Z</dcterms:modified>
</cp:coreProperties>
</file>