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yler\Documents\Github\typeracer-chars\excel\"/>
    </mc:Choice>
  </mc:AlternateContent>
  <xr:revisionPtr revIDLastSave="0" documentId="13_ncr:1_{C5D993DF-6491-4B20-9177-7CF9DBA51F9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hars" sheetId="2" r:id="rId1"/>
    <sheet name="wiki_connection" sheetId="4" r:id="rId2"/>
    <sheet name="Norvig" sheetId="6" r:id="rId3"/>
    <sheet name="Results" sheetId="5" r:id="rId4"/>
    <sheet name="Fingers" sheetId="7" r:id="rId5"/>
  </sheets>
  <definedNames>
    <definedName name="alphabetical">'chars'!$H$2:$K$27</definedName>
    <definedName name="ExternalData_1" localSheetId="0" hidden="1">'chars'!$A$1:$B$55</definedName>
    <definedName name="ExternalData_1" localSheetId="1" hidden="1">wiki_connection!$A$1:$B$27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7" l="1"/>
  <c r="B25" i="7"/>
  <c r="B24" i="7"/>
  <c r="B23" i="7"/>
  <c r="B21" i="7"/>
  <c r="B20" i="7"/>
  <c r="B19" i="7"/>
  <c r="B18" i="7"/>
  <c r="Q5" i="7"/>
  <c r="Q6" i="7"/>
  <c r="Q7" i="7"/>
  <c r="Q8" i="7"/>
  <c r="Q9" i="7"/>
  <c r="Q10" i="7"/>
  <c r="Q11" i="7"/>
  <c r="Q12" i="7"/>
  <c r="Q4" i="7"/>
  <c r="O6" i="7"/>
  <c r="M6" i="7"/>
  <c r="O5" i="7"/>
  <c r="O4" i="7"/>
  <c r="M5" i="7"/>
  <c r="M4" i="7"/>
  <c r="K5" i="7"/>
  <c r="K6" i="7"/>
  <c r="K7" i="7"/>
  <c r="K8" i="7"/>
  <c r="K9" i="7"/>
  <c r="K10" i="7"/>
  <c r="K4" i="7"/>
  <c r="H5" i="7"/>
  <c r="H6" i="7"/>
  <c r="H7" i="7"/>
  <c r="H8" i="7"/>
  <c r="H4" i="7"/>
  <c r="F5" i="7"/>
  <c r="F6" i="7"/>
  <c r="F4" i="7"/>
  <c r="D5" i="7"/>
  <c r="D6" i="7"/>
  <c r="D4" i="7"/>
  <c r="B5" i="7"/>
  <c r="B6" i="7"/>
  <c r="B4" i="7"/>
  <c r="P7" i="7"/>
  <c r="P6" i="7"/>
  <c r="C52" i="5"/>
  <c r="D52" i="5" s="1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73" i="5"/>
  <c r="B74" i="5"/>
  <c r="B75" i="5"/>
  <c r="B76" i="5"/>
  <c r="B77" i="5"/>
  <c r="B78" i="5"/>
  <c r="B73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3" i="5"/>
  <c r="D54" i="5"/>
  <c r="D55" i="5"/>
  <c r="D56" i="5"/>
  <c r="D57" i="5"/>
  <c r="D58" i="5"/>
  <c r="D59" i="5"/>
  <c r="D60" i="5"/>
  <c r="D61" i="5"/>
  <c r="D62" i="5"/>
  <c r="D63" i="5"/>
  <c r="D64" i="5"/>
  <c r="D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36" i="5"/>
  <c r="B15" i="5"/>
  <c r="B12" i="5"/>
  <c r="B25" i="5"/>
  <c r="B7" i="5"/>
  <c r="B22" i="5"/>
  <c r="B6" i="5"/>
  <c r="C3" i="4"/>
  <c r="C4" i="4"/>
  <c r="C5" i="4"/>
  <c r="C6" i="4"/>
  <c r="D21" i="5" s="1"/>
  <c r="C7" i="4"/>
  <c r="C8" i="4"/>
  <c r="C9" i="4"/>
  <c r="C10" i="4"/>
  <c r="C11" i="4"/>
  <c r="C12" i="4"/>
  <c r="C13" i="4"/>
  <c r="C14" i="4"/>
  <c r="D9" i="5" s="1"/>
  <c r="C15" i="4"/>
  <c r="C16" i="4"/>
  <c r="C17" i="4"/>
  <c r="C18" i="4"/>
  <c r="C19" i="4"/>
  <c r="C2" i="4"/>
  <c r="C20" i="4"/>
  <c r="C21" i="4"/>
  <c r="C22" i="4"/>
  <c r="C23" i="4"/>
  <c r="C24" i="4"/>
  <c r="C25" i="4"/>
  <c r="C26" i="4"/>
  <c r="C27" i="4"/>
  <c r="H2" i="2" a="1"/>
  <c r="H2" i="2" s="1"/>
  <c r="I2" i="2" s="1"/>
  <c r="F2" i="2"/>
  <c r="D3" i="2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I19" i="2" l="1"/>
  <c r="I11" i="2"/>
  <c r="I3" i="2"/>
  <c r="I18" i="2"/>
  <c r="I10" i="2"/>
  <c r="I27" i="2"/>
  <c r="I25" i="2"/>
  <c r="I17" i="2"/>
  <c r="I9" i="2"/>
  <c r="I26" i="2"/>
  <c r="I24" i="2"/>
  <c r="I16" i="2"/>
  <c r="I8" i="2"/>
  <c r="I23" i="2"/>
  <c r="I15" i="2"/>
  <c r="I7" i="2"/>
  <c r="I22" i="2"/>
  <c r="I14" i="2"/>
  <c r="I6" i="2"/>
  <c r="I21" i="2"/>
  <c r="I13" i="2"/>
  <c r="I5" i="2"/>
  <c r="I20" i="2"/>
  <c r="I12" i="2"/>
  <c r="J12" i="2" s="1"/>
  <c r="I4" i="2"/>
  <c r="F35" i="5"/>
  <c r="D94" i="5"/>
  <c r="B80" i="5"/>
  <c r="G35" i="5"/>
  <c r="B24" i="5"/>
  <c r="B21" i="5"/>
  <c r="D24" i="5"/>
  <c r="B23" i="5"/>
  <c r="D27" i="5"/>
  <c r="B26" i="5"/>
  <c r="D22" i="5"/>
  <c r="D16" i="5"/>
  <c r="D26" i="5"/>
  <c r="B16" i="5"/>
  <c r="D25" i="5"/>
  <c r="B9" i="5"/>
  <c r="B4" i="5"/>
  <c r="B17" i="5"/>
  <c r="B5" i="5"/>
  <c r="B27" i="5"/>
  <c r="B8" i="5"/>
  <c r="B28" i="5"/>
  <c r="D10" i="5"/>
  <c r="B10" i="5"/>
  <c r="D17" i="5"/>
  <c r="B11" i="5"/>
  <c r="D14" i="5"/>
  <c r="D6" i="5"/>
  <c r="B14" i="5"/>
  <c r="D13" i="5"/>
  <c r="D12" i="5"/>
  <c r="D11" i="5"/>
  <c r="D19" i="5"/>
  <c r="D4" i="5"/>
  <c r="B19" i="5"/>
  <c r="D28" i="5"/>
  <c r="D8" i="5"/>
  <c r="D5" i="5"/>
  <c r="D7" i="5"/>
  <c r="D23" i="5"/>
  <c r="D15" i="5"/>
  <c r="B18" i="5"/>
  <c r="B20" i="5"/>
  <c r="B3" i="5"/>
  <c r="D18" i="5"/>
  <c r="D20" i="5"/>
  <c r="D3" i="5"/>
  <c r="J24" i="2"/>
  <c r="B13" i="5"/>
  <c r="D50" i="2"/>
  <c r="D34" i="2"/>
  <c r="D26" i="2"/>
  <c r="D42" i="2"/>
  <c r="D18" i="2"/>
  <c r="D10" i="2"/>
  <c r="D2" i="2"/>
  <c r="D49" i="2"/>
  <c r="D41" i="2"/>
  <c r="D33" i="2"/>
  <c r="D25" i="2"/>
  <c r="D17" i="2"/>
  <c r="D9" i="2"/>
  <c r="D40" i="2"/>
  <c r="D32" i="2"/>
  <c r="D24" i="2"/>
  <c r="D16" i="2"/>
  <c r="D8" i="2"/>
  <c r="D48" i="2"/>
  <c r="D55" i="2"/>
  <c r="D47" i="2"/>
  <c r="D39" i="2"/>
  <c r="D31" i="2"/>
  <c r="D23" i="2"/>
  <c r="D15" i="2"/>
  <c r="D7" i="2"/>
  <c r="D54" i="2"/>
  <c r="D46" i="2"/>
  <c r="D38" i="2"/>
  <c r="D30" i="2"/>
  <c r="D22" i="2"/>
  <c r="D14" i="2"/>
  <c r="D6" i="2"/>
  <c r="D53" i="2"/>
  <c r="D45" i="2"/>
  <c r="D37" i="2"/>
  <c r="D29" i="2"/>
  <c r="D21" i="2"/>
  <c r="D13" i="2"/>
  <c r="D5" i="2"/>
  <c r="D52" i="2"/>
  <c r="D44" i="2"/>
  <c r="D36" i="2"/>
  <c r="D28" i="2"/>
  <c r="D20" i="2"/>
  <c r="D12" i="2"/>
  <c r="D4" i="2"/>
  <c r="D51" i="2"/>
  <c r="D43" i="2"/>
  <c r="D35" i="2"/>
  <c r="D27" i="2"/>
  <c r="D19" i="2"/>
  <c r="D11" i="2"/>
  <c r="J7" i="2" l="1"/>
  <c r="H35" i="5"/>
  <c r="F36" i="5" s="1"/>
  <c r="J23" i="2"/>
  <c r="J16" i="2"/>
  <c r="J10" i="2"/>
  <c r="J22" i="2"/>
  <c r="J17" i="2"/>
  <c r="J20" i="2"/>
  <c r="J6" i="2"/>
  <c r="J15" i="2"/>
  <c r="J26" i="2"/>
  <c r="J18" i="2"/>
  <c r="J25" i="2"/>
  <c r="J2" i="2"/>
  <c r="J9" i="2"/>
  <c r="J5" i="2"/>
  <c r="J11" i="2"/>
  <c r="J14" i="2"/>
  <c r="M2" i="2"/>
  <c r="K4" i="2" s="1"/>
  <c r="C17" i="5" s="1"/>
  <c r="E17" i="5" s="1"/>
  <c r="J27" i="2"/>
  <c r="J13" i="2"/>
  <c r="J8" i="2"/>
  <c r="J3" i="2"/>
  <c r="J21" i="2"/>
  <c r="J4" i="2"/>
  <c r="J19" i="2"/>
  <c r="K27" i="2"/>
  <c r="C19" i="5" s="1"/>
  <c r="E19" i="5" s="1"/>
  <c r="K12" i="2"/>
  <c r="C6" i="5" s="1"/>
  <c r="E6" i="5" s="1"/>
  <c r="K5" i="2"/>
  <c r="C3" i="5" s="1"/>
  <c r="E3" i="5" s="1"/>
  <c r="K15" i="2"/>
  <c r="C15" i="5" s="1"/>
  <c r="E15" i="5" s="1"/>
  <c r="K22" i="2"/>
  <c r="C24" i="5" s="1"/>
  <c r="E24" i="5" s="1"/>
  <c r="K23" i="2"/>
  <c r="K11" i="2"/>
  <c r="C14" i="5" s="1"/>
  <c r="E14" i="5" s="1"/>
  <c r="K19" i="2"/>
  <c r="C8" i="5" s="1"/>
  <c r="E8" i="5" s="1"/>
  <c r="K21" i="2"/>
  <c r="C4" i="5" s="1"/>
  <c r="E4" i="5" s="1"/>
  <c r="K16" i="2"/>
  <c r="K3" i="2"/>
  <c r="K9" i="2"/>
  <c r="C10" i="5" s="1"/>
  <c r="E10" i="5" s="1"/>
  <c r="K8" i="2"/>
  <c r="C21" i="5" s="1"/>
  <c r="E21" i="5" s="1"/>
  <c r="K2" i="2"/>
  <c r="K25" i="2" l="1"/>
  <c r="C26" i="5" s="1"/>
  <c r="E26" i="5" s="1"/>
  <c r="K14" i="2"/>
  <c r="C27" i="5" s="1"/>
  <c r="E27" i="5" s="1"/>
  <c r="K18" i="2"/>
  <c r="C9" i="5" s="1"/>
  <c r="E9" i="5" s="1"/>
  <c r="K24" i="2"/>
  <c r="C12" i="5" s="1"/>
  <c r="E12" i="5" s="1"/>
  <c r="K7" i="2"/>
  <c r="C11" i="5" s="1"/>
  <c r="E11" i="5" s="1"/>
  <c r="G36" i="5"/>
  <c r="K13" i="2"/>
  <c r="C23" i="5" s="1"/>
  <c r="E23" i="5" s="1"/>
  <c r="K6" i="2"/>
  <c r="C16" i="5" s="1"/>
  <c r="E16" i="5" s="1"/>
  <c r="C13" i="5"/>
  <c r="E13" i="5" s="1"/>
  <c r="C7" i="5"/>
  <c r="E7" i="5" s="1"/>
  <c r="K26" i="2"/>
  <c r="C28" i="5" s="1"/>
  <c r="E28" i="5" s="1"/>
  <c r="B100" i="5"/>
  <c r="B102" i="5" s="1"/>
  <c r="C25" i="5"/>
  <c r="E25" i="5" s="1"/>
  <c r="C22" i="5"/>
  <c r="E22" i="5" s="1"/>
  <c r="K10" i="2"/>
  <c r="C20" i="5" s="1"/>
  <c r="E20" i="5" s="1"/>
  <c r="K17" i="2"/>
  <c r="C5" i="5" s="1"/>
  <c r="E5" i="5" s="1"/>
  <c r="K20" i="2"/>
  <c r="C18" i="5" s="1"/>
  <c r="E18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D5CF33-98C1-46D6-A524-F9C4924738F7}" keepAlive="1" name="Query - chars" description="Connection to the 'chars' query in the workbook." type="5" refreshedVersion="8" background="1" saveData="1">
    <dbPr connection="Provider=Microsoft.Mashup.OleDb.1;Data Source=$Workbook$;Location=chars;Extended Properties=&quot;&quot;" command="SELECT * FROM [chars]"/>
  </connection>
  <connection id="2" xr16:uid="{DA046649-16AF-43E8-B8DB-AAE5FDDE6F5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<sst xmlns="http://schemas.openxmlformats.org/spreadsheetml/2006/main" count="351" uniqueCount="142">
  <si>
    <t>a</t>
  </si>
  <si>
    <t>n</t>
  </si>
  <si>
    <t>d</t>
  </si>
  <si>
    <t xml:space="preserve"> </t>
  </si>
  <si>
    <t>c</t>
  </si>
  <si>
    <t>r</t>
  </si>
  <si>
    <t>u</t>
  </si>
  <si>
    <t>e</t>
  </si>
  <si>
    <t>l</t>
  </si>
  <si>
    <t>y</t>
  </si>
  <si>
    <t>i</t>
  </si>
  <si>
    <t>w</t>
  </si>
  <si>
    <t>h</t>
  </si>
  <si>
    <t>v</t>
  </si>
  <si>
    <t>o</t>
  </si>
  <si>
    <t>m</t>
  </si>
  <si>
    <t>:</t>
  </si>
  <si>
    <t>t</t>
  </si>
  <si>
    <t>f</t>
  </si>
  <si>
    <t>s</t>
  </si>
  <si>
    <t>.</t>
  </si>
  <si>
    <t>b</t>
  </si>
  <si>
    <t>,</t>
  </si>
  <si>
    <t>k</t>
  </si>
  <si>
    <t>g</t>
  </si>
  <si>
    <t>j</t>
  </si>
  <si>
    <t>p</t>
  </si>
  <si>
    <t>?</t>
  </si>
  <si>
    <t>x</t>
  </si>
  <si>
    <t>'</t>
  </si>
  <si>
    <t>z</t>
  </si>
  <si>
    <t>q</t>
  </si>
  <si>
    <t>-</t>
  </si>
  <si>
    <t>"</t>
  </si>
  <si>
    <t>1</t>
  </si>
  <si>
    <t>4</t>
  </si>
  <si>
    <t>!</t>
  </si>
  <si>
    <t>5</t>
  </si>
  <si>
    <t>0</t>
  </si>
  <si>
    <t>(</t>
  </si>
  <si>
    <t>)</t>
  </si>
  <si>
    <t>8</t>
  </si>
  <si>
    <t>;</t>
  </si>
  <si>
    <t>7</t>
  </si>
  <si>
    <t>6</t>
  </si>
  <si>
    <t>2</t>
  </si>
  <si>
    <t>%</t>
  </si>
  <si>
    <t>9</t>
  </si>
  <si>
    <t>3</t>
  </si>
  <si>
    <t>/</t>
  </si>
  <si>
    <t>$</t>
  </si>
  <si>
    <t>&amp;</t>
  </si>
  <si>
    <t>[</t>
  </si>
  <si>
    <t>]</t>
  </si>
  <si>
    <t>char</t>
  </si>
  <si>
    <t>count</t>
  </si>
  <si>
    <t>rank</t>
  </si>
  <si>
    <t>frequency</t>
  </si>
  <si>
    <t>Letter</t>
  </si>
  <si>
    <t>Frequency</t>
  </si>
  <si>
    <t>A</t>
  </si>
  <si>
    <t>8.2%</t>
  </si>
  <si>
    <t>B</t>
  </si>
  <si>
    <t>1.5%</t>
  </si>
  <si>
    <t>C</t>
  </si>
  <si>
    <t>2.8%</t>
  </si>
  <si>
    <t>D</t>
  </si>
  <si>
    <t>4.3%</t>
  </si>
  <si>
    <t>E</t>
  </si>
  <si>
    <t>13%</t>
  </si>
  <si>
    <t>F</t>
  </si>
  <si>
    <t>2.2%</t>
  </si>
  <si>
    <t>G</t>
  </si>
  <si>
    <t>2%</t>
  </si>
  <si>
    <t>H</t>
  </si>
  <si>
    <t>6.1%</t>
  </si>
  <si>
    <t>I</t>
  </si>
  <si>
    <t>7%</t>
  </si>
  <si>
    <t>J</t>
  </si>
  <si>
    <t>0.15%</t>
  </si>
  <si>
    <t>K</t>
  </si>
  <si>
    <t>0.77%</t>
  </si>
  <si>
    <t>L</t>
  </si>
  <si>
    <t>4%</t>
  </si>
  <si>
    <t>M</t>
  </si>
  <si>
    <t>2.4%</t>
  </si>
  <si>
    <t>N</t>
  </si>
  <si>
    <t>6.7%</t>
  </si>
  <si>
    <t>O</t>
  </si>
  <si>
    <t>7.5%</t>
  </si>
  <si>
    <t>P</t>
  </si>
  <si>
    <t>1.9%</t>
  </si>
  <si>
    <t>Q</t>
  </si>
  <si>
    <t>0.095%</t>
  </si>
  <si>
    <t>R</t>
  </si>
  <si>
    <t>6%</t>
  </si>
  <si>
    <t>S</t>
  </si>
  <si>
    <t>6.3%</t>
  </si>
  <si>
    <t>T</t>
  </si>
  <si>
    <t>9.1%</t>
  </si>
  <si>
    <t>U</t>
  </si>
  <si>
    <t>V</t>
  </si>
  <si>
    <t>0.98%</t>
  </si>
  <si>
    <t>W</t>
  </si>
  <si>
    <t>X</t>
  </si>
  <si>
    <t>Y</t>
  </si>
  <si>
    <t>Z</t>
  </si>
  <si>
    <t>0.074%</t>
  </si>
  <si>
    <t>Source</t>
  </si>
  <si>
    <t>letter</t>
  </si>
  <si>
    <t>Total letters</t>
  </si>
  <si>
    <t>Total Chars</t>
  </si>
  <si>
    <t>raw</t>
  </si>
  <si>
    <t>typeracer_freq</t>
  </si>
  <si>
    <t>Norvig_freq</t>
  </si>
  <si>
    <t>wiki_freq</t>
  </si>
  <si>
    <t>tr-nor</t>
  </si>
  <si>
    <t>Handedness</t>
  </si>
  <si>
    <t>Left</t>
  </si>
  <si>
    <t>Right</t>
  </si>
  <si>
    <t>Vowels &amp; Consonants</t>
  </si>
  <si>
    <t>Vowels</t>
  </si>
  <si>
    <t>Consonants</t>
  </si>
  <si>
    <t>Char Categories</t>
  </si>
  <si>
    <t>alphabetical</t>
  </si>
  <si>
    <t>numeric</t>
  </si>
  <si>
    <t>symbol</t>
  </si>
  <si>
    <t>space</t>
  </si>
  <si>
    <t>spc</t>
  </si>
  <si>
    <t>pinky</t>
  </si>
  <si>
    <t>ring</t>
  </si>
  <si>
    <t>middle</t>
  </si>
  <si>
    <t>index</t>
  </si>
  <si>
    <t>~?</t>
  </si>
  <si>
    <t>L-pinky</t>
  </si>
  <si>
    <t>L-ring</t>
  </si>
  <si>
    <t>L-middle</t>
  </si>
  <si>
    <t>R-index</t>
  </si>
  <si>
    <t>R-middle</t>
  </si>
  <si>
    <t>R-ring</t>
  </si>
  <si>
    <t>R-pinky</t>
  </si>
  <si>
    <t>L-index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</si>
</sst>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0" fontId="0" fillId="0" borderId="0" xfId="1" applyNumberFormat="1" applyFont="1"/>
    <xf numFmtId="0" fontId="3" fillId="0" borderId="0" xfId="2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10" fontId="4" fillId="0" borderId="0" xfId="1" applyNumberFormat="1" applyFont="1" applyAlignment="1">
      <alignment vertical="center"/>
    </xf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9" fontId="0" fillId="0" borderId="0" xfId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3">
    <cellStyle name="Hyperlink" xfId="2" builtinId="8"/>
    <cellStyle name="Normal" xfId="0" builtinId="0"/>
    <cellStyle name="Percent" xfId="1" builtinId="5"/>
  </cellStyles>
  <dxfs count="14">
    <dxf>
      <numFmt numFmtId="164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14" formatCode="0.00%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2D9DFF"/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Frequency Difference</a:t>
            </a:r>
          </a:p>
          <a:p>
            <a:pPr algn="ctr">
              <a:defRPr>
                <a:effectLst/>
              </a:defRPr>
            </a:pPr>
            <a:r>
              <a:rPr lang="en-US">
                <a:effectLst/>
              </a:rPr>
              <a:t>Typeracer</a:t>
            </a:r>
            <a:r>
              <a:rPr lang="en-US" baseline="0">
                <a:effectLst/>
              </a:rPr>
              <a:t>-Norvig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Results!$A$3:$A$28</c:f>
            </c:strRef>
          </c:cat>
          <c:val>
            <c:numRef>
              <c:f>Results!$E$3:$E$28</c:f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120-4730-8512-E64D71ED4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45765359"/>
        <c:axId val="245759951"/>
      </c:barChart>
      <c:catAx>
        <c:axId val="24576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 w="3175">
                  <a:noFill/>
                </a:ln>
                <a:solidFill>
                  <a:schemeClr val="lt1">
                    <a:lumMod val="85000"/>
                  </a:schemeClr>
                </a:solidFill>
                <a:effectLst>
                  <a:outerShdw blurRad="50800" dist="38100" dir="2700000" sx="115000" sy="115000" algn="tl" rotWithShape="0">
                    <a:prstClr val="black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59951"/>
        <c:crosses val="autoZero"/>
        <c:auto val="1"/>
        <c:lblAlgn val="ctr"/>
        <c:lblOffset val="0"/>
        <c:noMultiLvlLbl val="0"/>
      </c:catAx>
      <c:valAx>
        <c:axId val="24575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65359"/>
        <c:crosses val="autoZero"/>
        <c:crossBetween val="between"/>
      </c:valAx>
      <c:spPr>
        <a:solidFill>
          <a:srgbClr val="404040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rgbClr val="404040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b" anchorCtr="0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Character</a:t>
            </a:r>
            <a:r>
              <a:rPr lang="en-US" baseline="0">
                <a:effectLst/>
              </a:rPr>
              <a:t> Handedness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b" anchorCtr="0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Results!$F$35:$G$35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Results!$F$34:$G$34</c15:sqref>
                        </c15:formulaRef>
                      </c:ext>
                    </c:extLst>
                  </c:strRef>
                </c15:cat>
              </c15:filteredCategoryTitle>
            </c:ext>
            <c:ext xmlns:c15="http://schemas.microsoft.com/office/drawing/2012/chart" uri="{02D57815-91ED-43cb-92C2-25804820EDAC}">
              <c15:datalabelsRange>
                <c15:f>Results!$F$36:$G$36</c15:f>
              </c15:datalabelsRange>
            </c:ext>
            <c:ext xmlns:c16="http://schemas.microsoft.com/office/drawing/2014/chart" uri="{C3380CC4-5D6E-409C-BE32-E72D297353CC}">
              <c16:uniqueId val="{00000000-8EE5-41A3-AF79-8263472AD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0"/>
        <c:overlap val="-24"/>
        <c:axId val="551632224"/>
        <c:axId val="551636384"/>
      </c:barChart>
      <c:catAx>
        <c:axId val="5516322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51636384"/>
        <c:crosses val="autoZero"/>
        <c:auto val="1"/>
        <c:lblAlgn val="ctr"/>
        <c:lblOffset val="1000"/>
        <c:noMultiLvlLbl val="0"/>
      </c:catAx>
      <c:valAx>
        <c:axId val="551636384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0"/>
        <c:majorTickMark val="out"/>
        <c:minorTickMark val="none"/>
        <c:tickLblPos val="nextTo"/>
        <c:crossAx val="5516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404040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Character Count by Finger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2D9DFF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Fingers!$A$18:$A$26</c:f>
              <c:strCache>
                <c:ptCount val="9"/>
                <c:pt idx="0">
                  <c:v>L-pinky</c:v>
                </c:pt>
                <c:pt idx="1">
                  <c:v>L-ring</c:v>
                </c:pt>
                <c:pt idx="2">
                  <c:v>L-middle</c:v>
                </c:pt>
                <c:pt idx="3">
                  <c:v>L-index</c:v>
                </c:pt>
                <c:pt idx="4">
                  <c:v> </c:v>
                </c:pt>
                <c:pt idx="5">
                  <c:v>R-index</c:v>
                </c:pt>
                <c:pt idx="6">
                  <c:v>R-middle</c:v>
                </c:pt>
                <c:pt idx="7">
                  <c:v>R-ring</c:v>
                </c:pt>
                <c:pt idx="8">
                  <c:v>R-pinky</c:v>
                </c:pt>
              </c:strCache>
            </c:strRef>
          </c:cat>
          <c:val>
            <c:numRef>
              <c:f>Fingers!$B$18:$B$26</c:f>
              <c:numCache>
                <c:formatCode>General</c:formatCode>
                <c:ptCount val="9"/>
                <c:pt idx="0">
                  <c:v>85216</c:v>
                </c:pt>
                <c:pt idx="1">
                  <c:v>93428</c:v>
                </c:pt>
                <c:pt idx="2">
                  <c:v>199257</c:v>
                </c:pt>
                <c:pt idx="3">
                  <c:v>219940</c:v>
                </c:pt>
                <c:pt idx="4">
                  <c:v>0</c:v>
                </c:pt>
                <c:pt idx="5">
                  <c:v>247423</c:v>
                </c:pt>
                <c:pt idx="6">
                  <c:v>102619</c:v>
                </c:pt>
                <c:pt idx="7">
                  <c:v>153399</c:v>
                </c:pt>
                <c:pt idx="8">
                  <c:v>28542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22-427C-B788-774298BA4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30027103"/>
        <c:axId val="430032095"/>
      </c:barChart>
      <c:catAx>
        <c:axId val="43002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32095"/>
        <c:crosses val="autoZero"/>
        <c:auto val="1"/>
        <c:lblAlgn val="ctr"/>
        <c:lblOffset val="100"/>
        <c:noMultiLvlLbl val="0"/>
      </c:catAx>
      <c:valAx>
        <c:axId val="43003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,\ 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2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404040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166687</xdr:colOff>
      <xdr:row>1</xdr:row>
      <xdr:rowOff>90487</xdr:rowOff>
    </xdr:from>
    <xdr:to>
      <xdr:col>16</xdr:col>
      <xdr:colOff>41277</xdr:colOff>
      <xdr:row>22</xdr:row>
      <xdr:rowOff>38101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142C8D-52D8-054C-ED26-A4637D339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252412</xdr:colOff>
      <xdr:row>38</xdr:row>
      <xdr:rowOff>176211</xdr:rowOff>
    </xdr:from>
    <xdr:to>
      <xdr:col>10</xdr:col>
      <xdr:colOff>514350</xdr:colOff>
      <xdr:row>59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7B6FC3-6440-F139-8445-E11913668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0.63951</cdr:x>
      <cdr:y>0.83836</cdr:y>
    </cdr:from>
    <cdr:to>
      <cdr:x>0.80697</cdr:x>
      <cdr:y>0.97732</cdr:y>
    </cdr:to>
    <cdr:pic>
      <cdr:nvPicPr>
        <cdr:cNvPr id="6" name="Graphic 1" descr="Raised hand with solid fill">
          <a:extLst xmlns:a="http://schemas.openxmlformats.org/drawingml/2006/main">
            <a:ext uri="{FF2B5EF4-FFF2-40B4-BE49-F238E27FC236}">
              <a16:creationId xmlns:a16="http://schemas.microsoft.com/office/drawing/2014/main" id="{0BBC8F4D-BF68-F0F0-42F0-0A6B8EF5449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flipH="1">
          <a:off x="2116754" y="3309937"/>
          <a:ext cx="554279" cy="54864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0.19144</cdr:x>
      <cdr:y>0.84037</cdr:y>
    </cdr:from>
    <cdr:to>
      <cdr:x>0.35827</cdr:x>
      <cdr:y>0.97933</cdr:y>
    </cdr:to>
    <cdr:pic>
      <cdr:nvPicPr>
        <cdr:cNvPr id="9" name="Graphic 1" descr="Raised hand with solid fill">
          <a:extLst xmlns:a="http://schemas.openxmlformats.org/drawingml/2006/main">
            <a:ext uri="{FF2B5EF4-FFF2-40B4-BE49-F238E27FC236}">
              <a16:creationId xmlns:a16="http://schemas.microsoft.com/office/drawing/2014/main" id="{BD99A76A-3B09-88C7-2504-6755A8B6243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33653" y="3317875"/>
          <a:ext cx="552210" cy="548640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509587</xdr:colOff>
      <xdr:row>14</xdr:row>
      <xdr:rowOff>119062</xdr:rowOff>
    </xdr:from>
    <xdr:to>
      <xdr:col>11</xdr:col>
      <xdr:colOff>204787</xdr:colOff>
      <xdr:row>29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2AF14D-8834-E9AA-6583-8E923E6C7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423697-C639-4EAB-A1FE-007987B203EA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3C2836E-BF55-4823-87FA-C6F4887C710F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Letter" tableColumnId="1"/>
      <queryTableField id="2" name="Frequency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00532-83FF-463C-B5A8-AE7DCB99D59B}" name="chars" displayName="chars" ref="A1:D55" tableType="queryTable" totalsRowShown="0">
  <autoFilter ref="A1:D55" xr:uid="{3D300532-83FF-463C-B5A8-AE7DCB99D59B}"/>
  <sortState xmlns:xlrd2="http://schemas.microsoft.com/office/spreadsheetml/2017/richdata2" ref="A2:D55">
    <sortCondition descending="1" ref="B1:B55"/>
  </sortState>
  <tableColumns count="4">
    <tableColumn id="1" xr3:uid="{90C35CD1-A72A-4182-B4FB-69FC63088C87}" uniqueName="1" name="char" queryTableFieldId="1" dataDxfId="13"/>
    <tableColumn id="2" xr3:uid="{D4A1B29C-666E-440E-BF62-58C3320DC635}" uniqueName="2" name="count" queryTableFieldId="2"/>
    <tableColumn id="3" xr3:uid="{256347EE-AFB4-483F-BE21-995F6A168ECD}" uniqueName="3" name="rank" queryTableFieldId="3" dataDxfId="12">
      <calculatedColumnFormula>_xlfn.RANK.EQ(chars[[#This Row],[count]],chars[count])</calculatedColumnFormula>
    </tableColumn>
    <tableColumn id="4" xr3:uid="{B659A46E-7EB0-4F0C-A457-A8E02C62538D}" uniqueName="4" name="frequency" queryTableFieldId="4" dataDxfId="11" dataCellStyle="Percent">
      <calculatedColumnFormula>chars[[#This Row],[count]]/$F$2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11DEE9-099F-49ED-9DE0-4F452D0C6C43}" name="wiki_data" displayName="wiki_data" ref="A1:C27" tableType="queryTable" totalsRowShown="0">
  <autoFilter ref="A1:C27" xr:uid="{B111DEE9-099F-49ED-9DE0-4F452D0C6C43}"/>
  <sortState xmlns:xlrd2="http://schemas.microsoft.com/office/spreadsheetml/2017/richdata2" ref="A2:C27">
    <sortCondition descending="1" ref="C1:C27"/>
  </sortState>
  <tableColumns count="3">
    <tableColumn id="1" xr3:uid="{F960ACDE-F5FD-472C-A4F9-93979FD369D6}" uniqueName="1" name="Letter" queryTableFieldId="1" dataDxfId="10"/>
    <tableColumn id="2" xr3:uid="{F21F634E-B657-4BC7-ACCA-10764BA0D7A6}" uniqueName="2" name="raw" queryTableFieldId="2" dataDxfId="9"/>
    <tableColumn id="3" xr3:uid="{09B6B857-46EF-4C87-99CE-0AC1CB5998AF}" uniqueName="3" name="frequency" queryTableFieldId="3" dataDxfId="8">
      <calculatedColumnFormula>_xlfn.NUMBERVALUE(wiki_data[[#This Row],[raw]])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17BEA6-F36E-49D9-B1FE-1F60A9DC2C3F}" name="Norvig" displayName="Norvig" ref="A1:B27" totalsRowShown="0">
  <autoFilter ref="A1:B27" xr:uid="{5D17BEA6-F36E-49D9-B1FE-1F60A9DC2C3F}"/>
  <tableColumns count="2">
    <tableColumn id="1" xr3:uid="{C657756C-8098-469E-B39C-6D43F0D6597C}" name="Letter"/>
    <tableColumn id="2" xr3:uid="{D15AE65B-3DBB-4087-9A54-FE5718900D93}" name="Frequency" dataDxfId="7" dataCellStyl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33ADE8-E974-40FF-A613-401A1B06CE48}" name="Table7" displayName="Table7" ref="A2:E28" totalsRowShown="0" headerRowDxfId="6" dataDxfId="5" dataCellStyle="Percent">
  <autoFilter ref="A2:E28" xr:uid="{2533ADE8-E974-40FF-A613-401A1B06CE48}"/>
  <sortState xmlns:xlrd2="http://schemas.microsoft.com/office/spreadsheetml/2017/richdata2" ref="A3:E28">
    <sortCondition ref="A2:A28"/>
  </sortState>
  <tableColumns count="5">
    <tableColumn id="1" xr3:uid="{4559D19D-4424-436B-A27A-360619741EE8}" name="Letter" dataDxfId="4" dataCellStyle="Percent"/>
    <tableColumn id="2" xr3:uid="{404B63E0-0723-4D95-BAA4-802DA1B87E17}" name="Norvig_freq" dataDxfId="3" dataCellStyle="Percent">
      <calculatedColumnFormula>VLOOKUP($A3,Norvig[], 2,FALSE)</calculatedColumnFormula>
    </tableColumn>
    <tableColumn id="3" xr3:uid="{2711254B-8277-435B-B0A4-2D073BD9D19E}" name="typeracer_freq" dataDxfId="2" dataCellStyle="Percent">
      <calculatedColumnFormula>VLOOKUP($A3,alphabetical, 4,FALSE)</calculatedColumnFormula>
    </tableColumn>
    <tableColumn id="4" xr3:uid="{A842C184-BB13-42CC-8D1B-380CE47CF32A}" name="wiki_freq" dataDxfId="1" dataCellStyle="Percent">
      <calculatedColumnFormula>VLOOKUP($A3,wiki_data[], 3,FALSE)</calculatedColumnFormula>
    </tableColumn>
    <tableColumn id="5" xr3:uid="{6C79C472-F61C-434D-B801-8FBCE64D1636}" name="tr-nor" dataDxfId="0">
      <calculatedColumnFormula>VALUE(C3-B3)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F8C3E13-EFD4-4D66-96FE-ED432F27FCAE}" name="left" displayName="left" ref="A35:B59" totalsRowShown="0">
  <autoFilter ref="A35:B59" xr:uid="{DF8C3E13-EFD4-4D66-96FE-ED432F27FCAE}"/>
  <tableColumns count="2">
    <tableColumn id="1" xr3:uid="{200E33BD-8E37-4AFE-BAFE-C9884AC6B2B8}" name="char"/>
    <tableColumn id="2" xr3:uid="{F706936D-568D-4C75-A434-39E73ED1C93E}" name="count">
      <calculatedColumnFormula>VLOOKUP($A36,chars[],2,FALSE)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D2F0FC-8B1A-4581-A13E-2333250B2BC8}" name="right" displayName="right" ref="C35:D64" totalsRowShown="0">
  <autoFilter ref="C35:D64" xr:uid="{35D2F0FC-8B1A-4581-A13E-2333250B2BC8}"/>
  <tableColumns count="2">
    <tableColumn id="1" xr3:uid="{DB9A3B7A-EAB7-4149-BE19-669320A7CE53}" name="char"/>
    <tableColumn id="2" xr3:uid="{77973E22-F274-47A8-BB72-BAAEC6C4C75B}" name="count">
      <calculatedColumnFormula>VLOOKUP($C36,chars[],2,FALSE)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067E34A-48B2-4C8B-9CC4-8633551AACEF}" name="vowels" displayName="vowels" ref="A72:B78" totalsRowShown="0">
  <autoFilter ref="A72:B78" xr:uid="{6067E34A-48B2-4C8B-9CC4-8633551AACEF}"/>
  <tableColumns count="2">
    <tableColumn id="1" xr3:uid="{8225243E-D5B6-41E3-82AC-8FE961152D0C}" name="char"/>
    <tableColumn id="2" xr3:uid="{64DA01A1-FDF1-4815-B1F2-A7A45A7810FD}" name="count">
      <calculatedColumnFormula>VLOOKUP($A73,chars[], 2, FALSE)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51BACEE-D642-4383-92EB-E9E4C17D8CCB}" name="consonants" displayName="consonants" ref="C72:D92" totalsRowShown="0">
  <autoFilter ref="C72:D92" xr:uid="{151BACEE-D642-4383-92EB-E9E4C17D8CCB}"/>
  <tableColumns count="2">
    <tableColumn id="1" xr3:uid="{5C57FFE6-02E1-4AEC-A899-B46BED948927}" name="char"/>
    <tableColumn id="2" xr3:uid="{2E29151B-2706-40EA-AC72-30BF1BD00203}" name="count">
      <calculatedColumnFormula>VLOOKUP($C73,chars[], 2, 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Letter_frequenc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DB3D-8B01-46D3-944A-B18027040837}">
  <dimension ref="A1:M55"/>
  <sheetViews>
    <sheetView workbookViewId="0">
      <selection activeCell="F29" sqref="F29"/>
    </sheetView>
  </sheetViews>
  <sheetFormatPr defaultRowHeight="15"/>
  <cols>
    <col min="1" max="2" width="11.140625" bestFit="1" customWidth="1"/>
    <col min="4" max="4" width="12.28515625" style="1" bestFit="1" customWidth="1"/>
    <col min="6" max="6" width="10.7109375" bestFit="1" customWidth="1"/>
    <col min="11" max="11" width="12.140625" customWidth="1"/>
    <col min="13" max="13" width="11.7109375" bestFit="1" customWidth="1"/>
  </cols>
  <sheetData>
    <row r="1" spans="1:13">
      <c r="A1" t="s">
        <v>54</v>
      </c>
      <c r="B1" t="s">
        <v>55</v>
      </c>
      <c r="C1" t="s">
        <v>56</v>
      </c>
      <c r="D1" t="s">
        <v>57</v>
      </c>
      <c r="F1" t="s">
        <v>111</v>
      </c>
      <c r="H1" s="3" t="s">
        <v>109</v>
      </c>
      <c r="I1" s="4" t="s">
        <v>55</v>
      </c>
      <c r="J1" s="4" t="s">
        <v>56</v>
      </c>
      <c r="K1" s="5" t="s">
        <v>57</v>
      </c>
      <c r="M1" t="s">
        <v>110</v>
      </c>
    </row>
    <row r="2" spans="1:13">
      <c r="A2" t="s">
        <v>3</v>
      </c>
      <c r="B2">
        <v>256168</v>
      </c>
      <c r="C2">
        <f>_xlfn.RANK.EQ(chars[[#This Row],[count]],chars[count])</f>
        <v>1</v>
      </c>
      <c r="D2" s="1">
        <f>chars[[#This Row],[count]]/$F$2</f>
        <v>0.18441651374693771</v>
      </c>
      <c r="E2" t="s">
        <v>128</v>
      </c>
      <c r="F2">
        <f>SUM(chars[count])</f>
        <v>1389073</v>
      </c>
      <c r="H2" s="11" t="str" cm="1">
        <f t="array" ref="H2:H27">_xlfn._xlws.FILTER(_xlfn._xlws.FILTER(chars[char], CODE("a")&lt;=CODE(chars[char])), CODE(_xlfn._xlws.FILTER(chars[char], CODE("a")&lt;=CODE(chars[char])))&lt;=CODE("z"))</f>
        <v>e</v>
      </c>
      <c r="I2" s="12">
        <f>VLOOKUP($H2, chars[],2,FALSE)</f>
        <v>134245</v>
      </c>
      <c r="J2" s="12">
        <f>_xlfn.RANK.EQ($I2,$I$2:$I$27)</f>
        <v>1</v>
      </c>
      <c r="K2" s="14">
        <f>$I2/$M$2</f>
        <v>0.1237013181476823</v>
      </c>
      <c r="M2">
        <f>SUM(I2:I27)</f>
        <v>1085235</v>
      </c>
    </row>
    <row r="3" spans="1:13">
      <c r="A3" t="s">
        <v>7</v>
      </c>
      <c r="B3">
        <v>134245</v>
      </c>
      <c r="C3">
        <f>_xlfn.RANK.EQ(chars[[#This Row],[count]],chars[count])</f>
        <v>2</v>
      </c>
      <c r="D3" s="1">
        <f>chars[[#This Row],[count]]/$F$2</f>
        <v>9.6643588925851995E-2</v>
      </c>
      <c r="F3" t="s">
        <v>3</v>
      </c>
      <c r="H3" s="13" t="str">
        <v>t</v>
      </c>
      <c r="I3" s="15">
        <f>VLOOKUP($H3, chars[],2,FALSE)</f>
        <v>102003</v>
      </c>
      <c r="J3" s="15">
        <f t="shared" ref="J3:J27" si="0">_xlfn.RANK.EQ($I3,$I$2:$I$27)</f>
        <v>2</v>
      </c>
      <c r="K3" s="16">
        <f t="shared" ref="K3:K27" si="1">$I3/$M$2</f>
        <v>9.3991623933986648E-2</v>
      </c>
    </row>
    <row r="4" spans="1:13">
      <c r="A4" t="s">
        <v>17</v>
      </c>
      <c r="B4">
        <v>102003</v>
      </c>
      <c r="C4">
        <f>_xlfn.RANK.EQ(chars[[#This Row],[count]],chars[count])</f>
        <v>3</v>
      </c>
      <c r="D4" s="1">
        <f>chars[[#This Row],[count]]/$F$2</f>
        <v>7.3432425797636272E-2</v>
      </c>
      <c r="H4" s="11" t="str">
        <v>o</v>
      </c>
      <c r="I4" s="12">
        <f>VLOOKUP($H4, chars[],2,FALSE)</f>
        <v>90626</v>
      </c>
      <c r="J4" s="12">
        <f t="shared" si="0"/>
        <v>3</v>
      </c>
      <c r="K4" s="14">
        <f t="shared" si="1"/>
        <v>8.3508180255889283E-2</v>
      </c>
    </row>
    <row r="5" spans="1:13">
      <c r="A5" t="s">
        <v>14</v>
      </c>
      <c r="B5">
        <v>90626</v>
      </c>
      <c r="C5">
        <f>_xlfn.RANK.EQ(chars[[#This Row],[count]],chars[count])</f>
        <v>4</v>
      </c>
      <c r="D5" s="1">
        <f>chars[[#This Row],[count]]/$F$2</f>
        <v>6.5242071511000505E-2</v>
      </c>
      <c r="H5" s="13" t="str">
        <v>a</v>
      </c>
      <c r="I5" s="15">
        <f>VLOOKUP($H5, chars[],2,FALSE)</f>
        <v>83722</v>
      </c>
      <c r="J5" s="15">
        <f t="shared" si="0"/>
        <v>4</v>
      </c>
      <c r="K5" s="16">
        <f t="shared" si="1"/>
        <v>7.7146424507134395E-2</v>
      </c>
    </row>
    <row r="6" spans="1:13">
      <c r="A6" t="s">
        <v>0</v>
      </c>
      <c r="B6">
        <v>83722</v>
      </c>
      <c r="C6">
        <f>_xlfn.RANK.EQ(chars[[#This Row],[count]],chars[count])</f>
        <v>5</v>
      </c>
      <c r="D6" s="1">
        <f>chars[[#This Row],[count]]/$F$2</f>
        <v>6.027185036351581E-2</v>
      </c>
      <c r="H6" s="11" t="str">
        <v>n</v>
      </c>
      <c r="I6" s="12">
        <f>VLOOKUP($H6, chars[],2,FALSE)</f>
        <v>76453</v>
      </c>
      <c r="J6" s="12">
        <f t="shared" si="0"/>
        <v>5</v>
      </c>
      <c r="K6" s="14">
        <f t="shared" si="1"/>
        <v>7.0448336074675072E-2</v>
      </c>
    </row>
    <row r="7" spans="1:13">
      <c r="A7" t="s">
        <v>1</v>
      </c>
      <c r="B7">
        <v>76453</v>
      </c>
      <c r="C7">
        <f>_xlfn.RANK.EQ(chars[[#This Row],[count]],chars[count])</f>
        <v>6</v>
      </c>
      <c r="D7" s="1">
        <f>chars[[#This Row],[count]]/$F$2</f>
        <v>5.5038864048181771E-2</v>
      </c>
      <c r="H7" s="13" t="str">
        <v>i</v>
      </c>
      <c r="I7" s="15">
        <f>VLOOKUP($H7, chars[],2,FALSE)</f>
        <v>76348</v>
      </c>
      <c r="J7" s="15">
        <f t="shared" si="0"/>
        <v>6</v>
      </c>
      <c r="K7" s="16">
        <f t="shared" si="1"/>
        <v>7.0351582836897075E-2</v>
      </c>
    </row>
    <row r="8" spans="1:13">
      <c r="A8" t="s">
        <v>10</v>
      </c>
      <c r="B8">
        <v>76348</v>
      </c>
      <c r="C8">
        <f>_xlfn.RANK.EQ(chars[[#This Row],[count]],chars[count])</f>
        <v>7</v>
      </c>
      <c r="D8" s="1">
        <f>chars[[#This Row],[count]]/$F$2</f>
        <v>5.4963274068389495E-2</v>
      </c>
      <c r="H8" s="11" t="str">
        <v>s</v>
      </c>
      <c r="I8" s="12">
        <f>VLOOKUP($H8, chars[],2,FALSE)</f>
        <v>65359</v>
      </c>
      <c r="J8" s="12">
        <f t="shared" si="0"/>
        <v>7</v>
      </c>
      <c r="K8" s="14">
        <f t="shared" si="1"/>
        <v>6.0225665408874578E-2</v>
      </c>
    </row>
    <row r="9" spans="1:13">
      <c r="A9" t="s">
        <v>19</v>
      </c>
      <c r="B9">
        <v>65359</v>
      </c>
      <c r="C9">
        <f>_xlfn.RANK.EQ(chars[[#This Row],[count]],chars[count])</f>
        <v>8</v>
      </c>
      <c r="D9" s="1">
        <f>chars[[#This Row],[count]]/$F$2</f>
        <v>4.7052242754700435E-2</v>
      </c>
      <c r="H9" s="13" t="str">
        <v>h</v>
      </c>
      <c r="I9" s="15">
        <f>VLOOKUP($H9, chars[],2,FALSE)</f>
        <v>59634</v>
      </c>
      <c r="J9" s="15">
        <f t="shared" si="0"/>
        <v>8</v>
      </c>
      <c r="K9" s="16">
        <f t="shared" si="1"/>
        <v>5.4950310301455446E-2</v>
      </c>
    </row>
    <row r="10" spans="1:13">
      <c r="A10" t="s">
        <v>12</v>
      </c>
      <c r="B10">
        <v>59634</v>
      </c>
      <c r="C10">
        <f>_xlfn.RANK.EQ(chars[[#This Row],[count]],chars[count])</f>
        <v>9</v>
      </c>
      <c r="D10" s="1">
        <f>chars[[#This Row],[count]]/$F$2</f>
        <v>4.2930789094597618E-2</v>
      </c>
      <c r="H10" s="11" t="str">
        <v>r</v>
      </c>
      <c r="I10" s="12">
        <f>VLOOKUP($H10, chars[],2,FALSE)</f>
        <v>59555</v>
      </c>
      <c r="J10" s="12">
        <f t="shared" si="0"/>
        <v>9</v>
      </c>
      <c r="K10" s="14">
        <f t="shared" si="1"/>
        <v>5.4877515008270102E-2</v>
      </c>
    </row>
    <row r="11" spans="1:13">
      <c r="A11" t="s">
        <v>5</v>
      </c>
      <c r="B11">
        <v>59555</v>
      </c>
      <c r="C11">
        <f>_xlfn.RANK.EQ(chars[[#This Row],[count]],chars[count])</f>
        <v>10</v>
      </c>
      <c r="D11" s="1">
        <f>chars[[#This Row],[count]]/$F$2</f>
        <v>4.2873916633611051E-2</v>
      </c>
      <c r="H11" s="13" t="str">
        <v>l</v>
      </c>
      <c r="I11" s="15">
        <f>VLOOKUP($H11, chars[],2,FALSE)</f>
        <v>45299</v>
      </c>
      <c r="J11" s="15">
        <f t="shared" si="0"/>
        <v>10</v>
      </c>
      <c r="K11" s="16">
        <f t="shared" si="1"/>
        <v>4.1741189696240903E-2</v>
      </c>
    </row>
    <row r="12" spans="1:13">
      <c r="A12" t="s">
        <v>8</v>
      </c>
      <c r="B12">
        <v>45299</v>
      </c>
      <c r="C12">
        <f>_xlfn.RANK.EQ(chars[[#This Row],[count]],chars[count])</f>
        <v>11</v>
      </c>
      <c r="D12" s="1">
        <f>chars[[#This Row],[count]]/$F$2</f>
        <v>3.2610957091527948E-2</v>
      </c>
      <c r="H12" s="11" t="str">
        <v>d</v>
      </c>
      <c r="I12" s="12">
        <f>VLOOKUP($H12, chars[],2,FALSE)</f>
        <v>40498</v>
      </c>
      <c r="J12" s="12">
        <f t="shared" si="0"/>
        <v>11</v>
      </c>
      <c r="K12" s="14">
        <f t="shared" si="1"/>
        <v>3.7317263081268114E-2</v>
      </c>
    </row>
    <row r="13" spans="1:13">
      <c r="A13" t="s">
        <v>2</v>
      </c>
      <c r="B13">
        <v>40498</v>
      </c>
      <c r="C13">
        <f>_xlfn.RANK.EQ(chars[[#This Row],[count]],chars[count])</f>
        <v>12</v>
      </c>
      <c r="D13" s="1">
        <f>chars[[#This Row],[count]]/$F$2</f>
        <v>2.9154695253597183E-2</v>
      </c>
      <c r="H13" s="13" t="str">
        <v>u</v>
      </c>
      <c r="I13" s="15">
        <f>VLOOKUP($H13, chars[],2,FALSE)</f>
        <v>34945</v>
      </c>
      <c r="J13" s="15">
        <f t="shared" si="0"/>
        <v>12</v>
      </c>
      <c r="K13" s="16">
        <f t="shared" si="1"/>
        <v>3.220039899192341E-2</v>
      </c>
    </row>
    <row r="14" spans="1:13">
      <c r="A14" t="s">
        <v>6</v>
      </c>
      <c r="B14">
        <v>34945</v>
      </c>
      <c r="C14">
        <f>_xlfn.RANK.EQ(chars[[#This Row],[count]],chars[count])</f>
        <v>13</v>
      </c>
      <c r="D14" s="1">
        <f>chars[[#This Row],[count]]/$F$2</f>
        <v>2.5157065179439813E-2</v>
      </c>
      <c r="H14" s="11" t="str">
        <v>y</v>
      </c>
      <c r="I14" s="12">
        <f>VLOOKUP($H14, chars[],2,FALSE)</f>
        <v>29324</v>
      </c>
      <c r="J14" s="12">
        <f t="shared" si="0"/>
        <v>13</v>
      </c>
      <c r="K14" s="14">
        <f t="shared" si="1"/>
        <v>2.7020875662874862E-2</v>
      </c>
    </row>
    <row r="15" spans="1:13">
      <c r="A15" t="s">
        <v>9</v>
      </c>
      <c r="B15">
        <v>29324</v>
      </c>
      <c r="C15">
        <f>_xlfn.RANK.EQ(chars[[#This Row],[count]],chars[count])</f>
        <v>14</v>
      </c>
      <c r="D15" s="1">
        <f>chars[[#This Row],[count]]/$F$2</f>
        <v>2.1110481594559825E-2</v>
      </c>
      <c r="H15" s="13" t="str">
        <v>m</v>
      </c>
      <c r="I15" s="15">
        <f>VLOOKUP($H15, chars[],2,FALSE)</f>
        <v>28544</v>
      </c>
      <c r="J15" s="15">
        <f t="shared" si="0"/>
        <v>14</v>
      </c>
      <c r="K15" s="16">
        <f t="shared" si="1"/>
        <v>2.6302137325095485E-2</v>
      </c>
    </row>
    <row r="16" spans="1:13">
      <c r="A16" t="s">
        <v>15</v>
      </c>
      <c r="B16">
        <v>28544</v>
      </c>
      <c r="C16">
        <f>_xlfn.RANK.EQ(chars[[#This Row],[count]],chars[count])</f>
        <v>15</v>
      </c>
      <c r="D16" s="1">
        <f>chars[[#This Row],[count]]/$F$2</f>
        <v>2.0548956030388612E-2</v>
      </c>
      <c r="H16" s="11" t="str">
        <v>w</v>
      </c>
      <c r="I16" s="12">
        <f>VLOOKUP($H16, chars[],2,FALSE)</f>
        <v>26782</v>
      </c>
      <c r="J16" s="12">
        <f t="shared" si="0"/>
        <v>15</v>
      </c>
      <c r="K16" s="14">
        <f t="shared" si="1"/>
        <v>2.4678525849240025E-2</v>
      </c>
    </row>
    <row r="17" spans="1:11">
      <c r="A17" t="s">
        <v>11</v>
      </c>
      <c r="B17">
        <v>26782</v>
      </c>
      <c r="C17">
        <f>_xlfn.RANK.EQ(chars[[#This Row],[count]],chars[count])</f>
        <v>16</v>
      </c>
      <c r="D17" s="1">
        <f>chars[[#This Row],[count]]/$F$2</f>
        <v>1.9280484179017229E-2</v>
      </c>
      <c r="H17" s="13" t="str">
        <v>c</v>
      </c>
      <c r="I17" s="15">
        <f>VLOOKUP($H17, chars[],2,FALSE)</f>
        <v>24514</v>
      </c>
      <c r="J17" s="15">
        <f t="shared" si="0"/>
        <v>16</v>
      </c>
      <c r="K17" s="16">
        <f t="shared" si="1"/>
        <v>2.2588655913235382E-2</v>
      </c>
    </row>
    <row r="18" spans="1:11">
      <c r="A18" t="s">
        <v>4</v>
      </c>
      <c r="B18">
        <v>24514</v>
      </c>
      <c r="C18">
        <f>_xlfn.RANK.EQ(chars[[#This Row],[count]],chars[count])</f>
        <v>17</v>
      </c>
      <c r="D18" s="1">
        <f>chars[[#This Row],[count]]/$F$2</f>
        <v>1.7647740615504007E-2</v>
      </c>
      <c r="H18" s="11" t="str">
        <v>g</v>
      </c>
      <c r="I18" s="12">
        <f>VLOOKUP($H18, chars[],2,FALSE)</f>
        <v>23267</v>
      </c>
      <c r="J18" s="12">
        <f t="shared" si="0"/>
        <v>17</v>
      </c>
      <c r="K18" s="14">
        <f t="shared" si="1"/>
        <v>2.1439596032195793E-2</v>
      </c>
    </row>
    <row r="19" spans="1:11">
      <c r="A19" t="s">
        <v>24</v>
      </c>
      <c r="B19">
        <v>23267</v>
      </c>
      <c r="C19">
        <f>_xlfn.RANK.EQ(chars[[#This Row],[count]],chars[count])</f>
        <v>18</v>
      </c>
      <c r="D19" s="1">
        <f>chars[[#This Row],[count]]/$F$2</f>
        <v>1.6750019617399518E-2</v>
      </c>
      <c r="H19" s="13" t="str">
        <v>f</v>
      </c>
      <c r="I19" s="15">
        <f>VLOOKUP($H19, chars[],2,FALSE)</f>
        <v>23065</v>
      </c>
      <c r="J19" s="15">
        <f t="shared" si="0"/>
        <v>18</v>
      </c>
      <c r="K19" s="16">
        <f t="shared" si="1"/>
        <v>2.1253461231899081E-2</v>
      </c>
    </row>
    <row r="20" spans="1:11">
      <c r="A20" t="s">
        <v>18</v>
      </c>
      <c r="B20">
        <v>23065</v>
      </c>
      <c r="C20">
        <f>_xlfn.RANK.EQ(chars[[#This Row],[count]],chars[count])</f>
        <v>19</v>
      </c>
      <c r="D20" s="1">
        <f>chars[[#This Row],[count]]/$F$2</f>
        <v>1.6604598894370562E-2</v>
      </c>
      <c r="H20" s="11" t="str">
        <v>p</v>
      </c>
      <c r="I20" s="12">
        <f>VLOOKUP($H20, chars[],2,FALSE)</f>
        <v>16976</v>
      </c>
      <c r="J20" s="12">
        <f t="shared" si="0"/>
        <v>19</v>
      </c>
      <c r="K20" s="14">
        <f t="shared" si="1"/>
        <v>1.564269490018291E-2</v>
      </c>
    </row>
    <row r="21" spans="1:11">
      <c r="A21" t="s">
        <v>20</v>
      </c>
      <c r="B21">
        <v>17474</v>
      </c>
      <c r="C21">
        <f>_xlfn.RANK.EQ(chars[[#This Row],[count]],chars[count])</f>
        <v>20</v>
      </c>
      <c r="D21" s="1">
        <f>chars[[#This Row],[count]]/$F$2</f>
        <v>1.2579612446574082E-2</v>
      </c>
      <c r="H21" s="13" t="str">
        <v>b</v>
      </c>
      <c r="I21" s="15">
        <f>VLOOKUP($H21, chars[],2,FALSE)</f>
        <v>16754</v>
      </c>
      <c r="J21" s="15">
        <f t="shared" si="0"/>
        <v>20</v>
      </c>
      <c r="K21" s="16">
        <f t="shared" si="1"/>
        <v>1.5438130911738011E-2</v>
      </c>
    </row>
    <row r="22" spans="1:11">
      <c r="A22" t="s">
        <v>26</v>
      </c>
      <c r="B22">
        <v>16976</v>
      </c>
      <c r="C22">
        <f>_xlfn.RANK.EQ(chars[[#This Row],[count]],chars[count])</f>
        <v>21</v>
      </c>
      <c r="D22" s="1">
        <f>chars[[#This Row],[count]]/$F$2</f>
        <v>1.2221099970987847E-2</v>
      </c>
      <c r="H22" s="11" t="str">
        <v>v</v>
      </c>
      <c r="I22" s="12">
        <f>VLOOKUP($H22, chars[],2,FALSE)</f>
        <v>12050</v>
      </c>
      <c r="J22" s="12">
        <f t="shared" si="0"/>
        <v>21</v>
      </c>
      <c r="K22" s="14">
        <f t="shared" si="1"/>
        <v>1.1103585859283933E-2</v>
      </c>
    </row>
    <row r="23" spans="1:11">
      <c r="A23" t="s">
        <v>21</v>
      </c>
      <c r="B23">
        <v>16754</v>
      </c>
      <c r="C23">
        <f>_xlfn.RANK.EQ(chars[[#This Row],[count]],chars[count])</f>
        <v>22</v>
      </c>
      <c r="D23" s="1">
        <f>chars[[#This Row],[count]]/$F$2</f>
        <v>1.2061281156569886E-2</v>
      </c>
      <c r="H23" s="13" t="str">
        <v>k</v>
      </c>
      <c r="I23" s="15">
        <f>VLOOKUP($H23, chars[],2,FALSE)</f>
        <v>10722</v>
      </c>
      <c r="J23" s="15">
        <f t="shared" si="0"/>
        <v>22</v>
      </c>
      <c r="K23" s="16">
        <f t="shared" si="1"/>
        <v>9.8798877662441779E-3</v>
      </c>
    </row>
    <row r="24" spans="1:11">
      <c r="A24" t="s">
        <v>22</v>
      </c>
      <c r="B24">
        <v>15549</v>
      </c>
      <c r="C24">
        <f>_xlfn.RANK.EQ(chars[[#This Row],[count]],chars[count])</f>
        <v>23</v>
      </c>
      <c r="D24" s="1">
        <f>chars[[#This Row],[count]]/$F$2</f>
        <v>1.1193796150382304E-2</v>
      </c>
      <c r="H24" s="11" t="str">
        <v>j</v>
      </c>
      <c r="I24" s="12">
        <f>VLOOKUP($H24, chars[],2,FALSE)</f>
        <v>1769</v>
      </c>
      <c r="J24" s="12">
        <f t="shared" si="0"/>
        <v>23</v>
      </c>
      <c r="K24" s="14">
        <f t="shared" si="1"/>
        <v>1.6300616917073261E-3</v>
      </c>
    </row>
    <row r="25" spans="1:11">
      <c r="A25" t="s">
        <v>13</v>
      </c>
      <c r="B25">
        <v>12050</v>
      </c>
      <c r="C25">
        <f>_xlfn.RANK.EQ(chars[[#This Row],[count]],chars[count])</f>
        <v>24</v>
      </c>
      <c r="D25" s="1">
        <f>chars[[#This Row],[count]]/$F$2</f>
        <v>8.6748500618757975E-3</v>
      </c>
      <c r="H25" s="13" t="str">
        <v>x</v>
      </c>
      <c r="I25" s="15">
        <f>VLOOKUP($H25, chars[],2,FALSE)</f>
        <v>1287</v>
      </c>
      <c r="J25" s="15">
        <f t="shared" si="0"/>
        <v>24</v>
      </c>
      <c r="K25" s="16">
        <f t="shared" si="1"/>
        <v>1.1859182573359687E-3</v>
      </c>
    </row>
    <row r="26" spans="1:11">
      <c r="A26" t="s">
        <v>23</v>
      </c>
      <c r="B26">
        <v>10722</v>
      </c>
      <c r="C26">
        <f>_xlfn.RANK.EQ(chars[[#This Row],[count]],chars[count])</f>
        <v>25</v>
      </c>
      <c r="D26" s="1">
        <f>chars[[#This Row],[count]]/$F$2</f>
        <v>7.7188167936458347E-3</v>
      </c>
      <c r="H26" s="11" t="str">
        <v>z</v>
      </c>
      <c r="I26" s="12">
        <f>VLOOKUP($H26, chars[],2,FALSE)</f>
        <v>770</v>
      </c>
      <c r="J26" s="12">
        <f t="shared" si="0"/>
        <v>25</v>
      </c>
      <c r="K26" s="14">
        <f t="shared" si="1"/>
        <v>7.095237437052804E-4</v>
      </c>
    </row>
    <row r="27" spans="1:11">
      <c r="A27" t="s">
        <v>29</v>
      </c>
      <c r="B27">
        <v>8504</v>
      </c>
      <c r="C27">
        <f>_xlfn.RANK.EQ(chars[[#This Row],[count]],chars[count])</f>
        <v>26</v>
      </c>
      <c r="D27" s="1">
        <f>chars[[#This Row],[count]]/$F$2</f>
        <v>6.1220684586051274E-3</v>
      </c>
      <c r="H27" s="8" t="str">
        <v>q</v>
      </c>
      <c r="I27" s="9">
        <f>VLOOKUP($H27, chars[],2,FALSE)</f>
        <v>724</v>
      </c>
      <c r="J27" s="9">
        <f t="shared" si="0"/>
        <v>26</v>
      </c>
      <c r="K27" s="10">
        <f t="shared" si="1"/>
        <v>6.6713661096444552E-4</v>
      </c>
    </row>
    <row r="28" spans="1:11">
      <c r="A28" t="s">
        <v>25</v>
      </c>
      <c r="B28">
        <v>1769</v>
      </c>
      <c r="C28">
        <f>_xlfn.RANK.EQ(chars[[#This Row],[count]],chars[count])</f>
        <v>27</v>
      </c>
      <c r="D28" s="1">
        <f>chars[[#This Row],[count]]/$F$2</f>
        <v>1.2735111833575342E-3</v>
      </c>
    </row>
    <row r="29" spans="1:11">
      <c r="A29" t="s">
        <v>32</v>
      </c>
      <c r="B29">
        <v>1374</v>
      </c>
      <c r="C29">
        <f>_xlfn.RANK.EQ(chars[[#This Row],[count]],chars[count])</f>
        <v>28</v>
      </c>
      <c r="D29" s="1">
        <f>chars[[#This Row],[count]]/$F$2</f>
        <v>9.8914887842467612E-4</v>
      </c>
    </row>
    <row r="30" spans="1:11">
      <c r="A30" t="s">
        <v>27</v>
      </c>
      <c r="B30">
        <v>1356</v>
      </c>
      <c r="C30">
        <f>_xlfn.RANK.EQ(chars[[#This Row],[count]],chars[count])</f>
        <v>29</v>
      </c>
      <c r="D30" s="1">
        <f>chars[[#This Row],[count]]/$F$2</f>
        <v>9.7619059617457113E-4</v>
      </c>
    </row>
    <row r="31" spans="1:11">
      <c r="A31" t="s">
        <v>28</v>
      </c>
      <c r="B31">
        <v>1287</v>
      </c>
      <c r="C31">
        <f>_xlfn.RANK.EQ(chars[[#This Row],[count]],chars[count])</f>
        <v>30</v>
      </c>
      <c r="D31" s="1">
        <f>chars[[#This Row],[count]]/$F$2</f>
        <v>9.2651718088250219E-4</v>
      </c>
    </row>
    <row r="32" spans="1:11">
      <c r="A32" t="s">
        <v>30</v>
      </c>
      <c r="B32">
        <v>770</v>
      </c>
      <c r="C32">
        <f>_xlfn.RANK.EQ(chars[[#This Row],[count]],chars[count])</f>
        <v>31</v>
      </c>
      <c r="D32" s="1">
        <f>chars[[#This Row],[count]]/$F$2</f>
        <v>5.5432651847671073E-4</v>
      </c>
    </row>
    <row r="33" spans="1:4">
      <c r="A33" t="s">
        <v>33</v>
      </c>
      <c r="B33">
        <v>768</v>
      </c>
      <c r="C33">
        <f>_xlfn.RANK.EQ(chars[[#This Row],[count]],chars[count])</f>
        <v>32</v>
      </c>
      <c r="D33" s="1">
        <f>chars[[#This Row],[count]]/$F$2</f>
        <v>5.5288670933781022E-4</v>
      </c>
    </row>
    <row r="34" spans="1:4">
      <c r="A34" t="s">
        <v>31</v>
      </c>
      <c r="B34">
        <v>724</v>
      </c>
      <c r="C34">
        <f>_xlfn.RANK.EQ(chars[[#This Row],[count]],chars[count])</f>
        <v>33</v>
      </c>
      <c r="D34" s="1">
        <f>chars[[#This Row],[count]]/$F$2</f>
        <v>5.2121090828199815E-4</v>
      </c>
    </row>
    <row r="35" spans="1:4">
      <c r="A35" t="s">
        <v>36</v>
      </c>
      <c r="B35">
        <v>690</v>
      </c>
      <c r="C35">
        <f>_xlfn.RANK.EQ(chars[[#This Row],[count]],chars[count])</f>
        <v>34</v>
      </c>
      <c r="D35" s="1">
        <f>chars[[#This Row],[count]]/$F$2</f>
        <v>4.9673415292068878E-4</v>
      </c>
    </row>
    <row r="36" spans="1:4">
      <c r="A36" t="s">
        <v>42</v>
      </c>
      <c r="B36">
        <v>554</v>
      </c>
      <c r="C36">
        <f>_xlfn.RANK.EQ(chars[[#This Row],[count]],chars[count])</f>
        <v>35</v>
      </c>
      <c r="D36" s="1">
        <f>chars[[#This Row],[count]]/$F$2</f>
        <v>3.988271314754516E-4</v>
      </c>
    </row>
    <row r="37" spans="1:4">
      <c r="A37" t="s">
        <v>16</v>
      </c>
      <c r="B37">
        <v>374</v>
      </c>
      <c r="C37">
        <f>_xlfn.RANK.EQ(chars[[#This Row],[count]],chars[count])</f>
        <v>36</v>
      </c>
      <c r="D37" s="1">
        <f>chars[[#This Row],[count]]/$F$2</f>
        <v>2.6924430897440235E-4</v>
      </c>
    </row>
    <row r="38" spans="1:4">
      <c r="A38" t="s">
        <v>38</v>
      </c>
      <c r="B38">
        <v>235</v>
      </c>
      <c r="C38">
        <f>_xlfn.RANK.EQ(chars[[#This Row],[count]],chars[count])</f>
        <v>37</v>
      </c>
      <c r="D38" s="1">
        <f>chars[[#This Row],[count]]/$F$2</f>
        <v>1.6917757382081431E-4</v>
      </c>
    </row>
    <row r="39" spans="1:4">
      <c r="A39" t="s">
        <v>34</v>
      </c>
      <c r="B39">
        <v>166</v>
      </c>
      <c r="C39">
        <f>_xlfn.RANK.EQ(chars[[#This Row],[count]],chars[count])</f>
        <v>38</v>
      </c>
      <c r="D39" s="1">
        <f>chars[[#This Row],[count]]/$F$2</f>
        <v>1.1950415852874543E-4</v>
      </c>
    </row>
    <row r="40" spans="1:4">
      <c r="A40" t="s">
        <v>45</v>
      </c>
      <c r="B40">
        <v>90</v>
      </c>
      <c r="C40">
        <f>_xlfn.RANK.EQ(chars[[#This Row],[count]],chars[count])</f>
        <v>39</v>
      </c>
      <c r="D40" s="1">
        <f>chars[[#This Row],[count]]/$F$2</f>
        <v>6.4791411250524625E-5</v>
      </c>
    </row>
    <row r="41" spans="1:4">
      <c r="A41" t="s">
        <v>47</v>
      </c>
      <c r="B41">
        <v>90</v>
      </c>
      <c r="C41">
        <f>_xlfn.RANK.EQ(chars[[#This Row],[count]],chars[count])</f>
        <v>39</v>
      </c>
      <c r="D41" s="1">
        <f>chars[[#This Row],[count]]/$F$2</f>
        <v>6.4791411250524625E-5</v>
      </c>
    </row>
    <row r="42" spans="1:4">
      <c r="A42" t="s">
        <v>39</v>
      </c>
      <c r="B42">
        <v>76</v>
      </c>
      <c r="C42">
        <f>_xlfn.RANK.EQ(chars[[#This Row],[count]],chars[count])</f>
        <v>41</v>
      </c>
      <c r="D42" s="1">
        <f>chars[[#This Row],[count]]/$F$2</f>
        <v>5.4712747278220796E-5</v>
      </c>
    </row>
    <row r="43" spans="1:4">
      <c r="A43" t="s">
        <v>40</v>
      </c>
      <c r="B43">
        <v>76</v>
      </c>
      <c r="C43">
        <f>_xlfn.RANK.EQ(chars[[#This Row],[count]],chars[count])</f>
        <v>41</v>
      </c>
      <c r="D43" s="1">
        <f>chars[[#This Row],[count]]/$F$2</f>
        <v>5.4712747278220796E-5</v>
      </c>
    </row>
    <row r="44" spans="1:4">
      <c r="A44" t="s">
        <v>41</v>
      </c>
      <c r="B44">
        <v>51</v>
      </c>
      <c r="C44">
        <f>_xlfn.RANK.EQ(chars[[#This Row],[count]],chars[count])</f>
        <v>43</v>
      </c>
      <c r="D44" s="1">
        <f>chars[[#This Row],[count]]/$F$2</f>
        <v>3.6715133041963957E-5</v>
      </c>
    </row>
    <row r="45" spans="1:4">
      <c r="A45" t="s">
        <v>43</v>
      </c>
      <c r="B45">
        <v>49</v>
      </c>
      <c r="C45">
        <f>_xlfn.RANK.EQ(chars[[#This Row],[count]],chars[count])</f>
        <v>44</v>
      </c>
      <c r="D45" s="1">
        <f>chars[[#This Row],[count]]/$F$2</f>
        <v>3.5275323903063411E-5</v>
      </c>
    </row>
    <row r="46" spans="1:4">
      <c r="A46" t="s">
        <v>48</v>
      </c>
      <c r="B46">
        <v>47</v>
      </c>
      <c r="C46">
        <f>_xlfn.RANK.EQ(chars[[#This Row],[count]],chars[count])</f>
        <v>45</v>
      </c>
      <c r="D46" s="1">
        <f>chars[[#This Row],[count]]/$F$2</f>
        <v>3.3835514764162865E-5</v>
      </c>
    </row>
    <row r="47" spans="1:4">
      <c r="A47" t="s">
        <v>37</v>
      </c>
      <c r="B47">
        <v>45</v>
      </c>
      <c r="C47">
        <f>_xlfn.RANK.EQ(chars[[#This Row],[count]],chars[count])</f>
        <v>46</v>
      </c>
      <c r="D47" s="1">
        <f>chars[[#This Row],[count]]/$F$2</f>
        <v>3.2395705625262313E-5</v>
      </c>
    </row>
    <row r="48" spans="1:4">
      <c r="A48" t="s">
        <v>44</v>
      </c>
      <c r="B48">
        <v>42</v>
      </c>
      <c r="C48">
        <f>_xlfn.RANK.EQ(chars[[#This Row],[count]],chars[count])</f>
        <v>47</v>
      </c>
      <c r="D48" s="1">
        <f>chars[[#This Row],[count]]/$F$2</f>
        <v>3.0235991916911494E-5</v>
      </c>
    </row>
    <row r="49" spans="1:4">
      <c r="A49" t="s">
        <v>35</v>
      </c>
      <c r="B49">
        <v>37</v>
      </c>
      <c r="C49">
        <f>_xlfn.RANK.EQ(chars[[#This Row],[count]],chars[count])</f>
        <v>48</v>
      </c>
      <c r="D49" s="1">
        <f>chars[[#This Row],[count]]/$F$2</f>
        <v>2.6636469069660125E-5</v>
      </c>
    </row>
    <row r="50" spans="1:4">
      <c r="A50" t="s">
        <v>50</v>
      </c>
      <c r="B50">
        <v>8</v>
      </c>
      <c r="C50">
        <f>_xlfn.RANK.EQ(chars[[#This Row],[count]],chars[count])</f>
        <v>49</v>
      </c>
      <c r="D50" s="1">
        <f>chars[[#This Row],[count]]/$F$2</f>
        <v>5.7592365556021892E-6</v>
      </c>
    </row>
    <row r="51" spans="1:4">
      <c r="A51" t="s">
        <v>49</v>
      </c>
      <c r="B51">
        <v>6</v>
      </c>
      <c r="C51">
        <f>_xlfn.RANK.EQ(chars[[#This Row],[count]],chars[count])</f>
        <v>50</v>
      </c>
      <c r="D51" s="1">
        <f>chars[[#This Row],[count]]/$F$2</f>
        <v>4.3194274167016423E-6</v>
      </c>
    </row>
    <row r="52" spans="1:4">
      <c r="A52" t="s">
        <v>46</v>
      </c>
      <c r="B52">
        <v>4</v>
      </c>
      <c r="C52">
        <f>_xlfn.RANK.EQ(chars[[#This Row],[count]],chars[count])</f>
        <v>51</v>
      </c>
      <c r="D52" s="1">
        <f>chars[[#This Row],[count]]/$F$2</f>
        <v>2.8796182778010946E-6</v>
      </c>
    </row>
    <row r="53" spans="1:4">
      <c r="A53" t="s">
        <v>52</v>
      </c>
      <c r="B53">
        <v>2</v>
      </c>
      <c r="C53">
        <f>_xlfn.RANK.EQ(chars[[#This Row],[count]],chars[count])</f>
        <v>52</v>
      </c>
      <c r="D53" s="1">
        <f>chars[[#This Row],[count]]/$F$2</f>
        <v>1.4398091389005473E-6</v>
      </c>
    </row>
    <row r="54" spans="1:4">
      <c r="A54" t="s">
        <v>53</v>
      </c>
      <c r="B54">
        <v>2</v>
      </c>
      <c r="C54">
        <f>_xlfn.RANK.EQ(chars[[#This Row],[count]],chars[count])</f>
        <v>52</v>
      </c>
      <c r="D54" s="1">
        <f>chars[[#This Row],[count]]/$F$2</f>
        <v>1.4398091389005473E-6</v>
      </c>
    </row>
    <row r="55" spans="1:4">
      <c r="A55" t="s">
        <v>51</v>
      </c>
      <c r="B55">
        <v>1</v>
      </c>
      <c r="C55">
        <f>_xlfn.RANK.EQ(chars[[#This Row],[count]],chars[count])</f>
        <v>54</v>
      </c>
      <c r="D55" s="1">
        <f>chars[[#This Row],[count]]/$F$2</f>
        <v>7.1990456945027365E-7</v>
      </c>
    </row>
  </sheetData>
  <pageMargins left="0.7" right="0.7" top="0.75" bottom="0.75" header="0.3" footer="0.3"/>
  <pageSetup orientation="portrait" horizontalDpi="120" verticalDpi="7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A003-FA5C-418F-8FAB-1E456B04DF6C}">
  <dimension ref="A1:D27"/>
  <sheetViews>
    <sheetView workbookViewId="0">
      <selection activeCell="F5" sqref="F5"/>
    </sheetView>
  </sheetViews>
  <sheetFormatPr defaultRowHeight="15"/>
  <cols>
    <col min="1" max="1" width="8.5703125" bestFit="1" customWidth="1"/>
    <col min="2" max="2" width="12.5703125" bestFit="1" customWidth="1"/>
    <col min="3" max="3" width="12.28515625" bestFit="1" customWidth="1"/>
  </cols>
  <sheetData>
    <row r="1" spans="1:4">
      <c r="A1" t="s">
        <v>58</v>
      </c>
      <c r="B1" t="s">
        <v>112</v>
      </c>
      <c r="C1" t="s">
        <v>57</v>
      </c>
      <c r="D1" s="2" t="s">
        <v>108</v>
      </c>
    </row>
    <row r="2" spans="1:4">
      <c r="A2" t="s">
        <v>68</v>
      </c>
      <c r="B2" t="s">
        <v>69</v>
      </c>
      <c r="C2">
        <f>_xlfn.NUMBERVALUE(wiki_data[[#This Row],[raw]])</f>
        <v>0.13</v>
      </c>
    </row>
    <row r="3" spans="1:4">
      <c r="A3" t="s">
        <v>98</v>
      </c>
      <c r="B3" t="s">
        <v>99</v>
      </c>
      <c r="C3">
        <f>_xlfn.NUMBERVALUE(wiki_data[[#This Row],[raw]])</f>
        <v>9.0999999999999998E-2</v>
      </c>
    </row>
    <row r="4" spans="1:4">
      <c r="A4" t="s">
        <v>60</v>
      </c>
      <c r="B4" t="s">
        <v>61</v>
      </c>
      <c r="C4">
        <f>_xlfn.NUMBERVALUE(wiki_data[[#This Row],[raw]])</f>
        <v>8.199999999999999E-2</v>
      </c>
    </row>
    <row r="5" spans="1:4">
      <c r="A5" t="s">
        <v>88</v>
      </c>
      <c r="B5" t="s">
        <v>89</v>
      </c>
      <c r="C5">
        <f>_xlfn.NUMBERVALUE(wiki_data[[#This Row],[raw]])</f>
        <v>7.4999999999999997E-2</v>
      </c>
    </row>
    <row r="6" spans="1:4">
      <c r="A6" t="s">
        <v>76</v>
      </c>
      <c r="B6" t="s">
        <v>77</v>
      </c>
      <c r="C6">
        <f>_xlfn.NUMBERVALUE(wiki_data[[#This Row],[raw]])</f>
        <v>7.0000000000000007E-2</v>
      </c>
    </row>
    <row r="7" spans="1:4">
      <c r="A7" t="s">
        <v>86</v>
      </c>
      <c r="B7" t="s">
        <v>87</v>
      </c>
      <c r="C7">
        <f>_xlfn.NUMBERVALUE(wiki_data[[#This Row],[raw]])</f>
        <v>6.7000000000000004E-2</v>
      </c>
    </row>
    <row r="8" spans="1:4">
      <c r="A8" t="s">
        <v>96</v>
      </c>
      <c r="B8" t="s">
        <v>97</v>
      </c>
      <c r="C8">
        <f>_xlfn.NUMBERVALUE(wiki_data[[#This Row],[raw]])</f>
        <v>6.3E-2</v>
      </c>
    </row>
    <row r="9" spans="1:4">
      <c r="A9" t="s">
        <v>74</v>
      </c>
      <c r="B9" t="s">
        <v>75</v>
      </c>
      <c r="C9">
        <f>_xlfn.NUMBERVALUE(wiki_data[[#This Row],[raw]])</f>
        <v>6.0999999999999999E-2</v>
      </c>
    </row>
    <row r="10" spans="1:4">
      <c r="A10" t="s">
        <v>94</v>
      </c>
      <c r="B10" t="s">
        <v>95</v>
      </c>
      <c r="C10">
        <f>_xlfn.NUMBERVALUE(wiki_data[[#This Row],[raw]])</f>
        <v>0.06</v>
      </c>
    </row>
    <row r="11" spans="1:4">
      <c r="A11" t="s">
        <v>66</v>
      </c>
      <c r="B11" t="s">
        <v>67</v>
      </c>
      <c r="C11">
        <f>_xlfn.NUMBERVALUE(wiki_data[[#This Row],[raw]])</f>
        <v>4.2999999999999997E-2</v>
      </c>
    </row>
    <row r="12" spans="1:4">
      <c r="A12" t="s">
        <v>82</v>
      </c>
      <c r="B12" t="s">
        <v>83</v>
      </c>
      <c r="C12">
        <f>_xlfn.NUMBERVALUE(wiki_data[[#This Row],[raw]])</f>
        <v>0.04</v>
      </c>
    </row>
    <row r="13" spans="1:4">
      <c r="A13" t="s">
        <v>64</v>
      </c>
      <c r="B13" t="s">
        <v>65</v>
      </c>
      <c r="C13">
        <f>_xlfn.NUMBERVALUE(wiki_data[[#This Row],[raw]])</f>
        <v>2.7999999999999997E-2</v>
      </c>
    </row>
    <row r="14" spans="1:4">
      <c r="A14" t="s">
        <v>100</v>
      </c>
      <c r="B14" t="s">
        <v>65</v>
      </c>
      <c r="C14">
        <f>_xlfn.NUMBERVALUE(wiki_data[[#This Row],[raw]])</f>
        <v>2.7999999999999997E-2</v>
      </c>
    </row>
    <row r="15" spans="1:4">
      <c r="A15" t="s">
        <v>84</v>
      </c>
      <c r="B15" t="s">
        <v>85</v>
      </c>
      <c r="C15">
        <f>_xlfn.NUMBERVALUE(wiki_data[[#This Row],[raw]])</f>
        <v>2.4E-2</v>
      </c>
    </row>
    <row r="16" spans="1:4">
      <c r="A16" t="s">
        <v>103</v>
      </c>
      <c r="B16" t="s">
        <v>85</v>
      </c>
      <c r="C16">
        <f>_xlfn.NUMBERVALUE(wiki_data[[#This Row],[raw]])</f>
        <v>2.4E-2</v>
      </c>
    </row>
    <row r="17" spans="1:3">
      <c r="A17" t="s">
        <v>70</v>
      </c>
      <c r="B17" t="s">
        <v>71</v>
      </c>
      <c r="C17">
        <f>_xlfn.NUMBERVALUE(wiki_data[[#This Row],[raw]])</f>
        <v>2.2000000000000002E-2</v>
      </c>
    </row>
    <row r="18" spans="1:3">
      <c r="A18" t="s">
        <v>72</v>
      </c>
      <c r="B18" t="s">
        <v>73</v>
      </c>
      <c r="C18">
        <f>_xlfn.NUMBERVALUE(wiki_data[[#This Row],[raw]])</f>
        <v>0.02</v>
      </c>
    </row>
    <row r="19" spans="1:3">
      <c r="A19" t="s">
        <v>105</v>
      </c>
      <c r="B19" t="s">
        <v>73</v>
      </c>
      <c r="C19">
        <f>_xlfn.NUMBERVALUE(wiki_data[[#This Row],[raw]])</f>
        <v>0.02</v>
      </c>
    </row>
    <row r="20" spans="1:3">
      <c r="A20" t="s">
        <v>90</v>
      </c>
      <c r="B20" t="s">
        <v>91</v>
      </c>
      <c r="C20">
        <f>_xlfn.NUMBERVALUE(wiki_data[[#This Row],[raw]])</f>
        <v>1.9E-2</v>
      </c>
    </row>
    <row r="21" spans="1:3">
      <c r="A21" t="s">
        <v>62</v>
      </c>
      <c r="B21" t="s">
        <v>63</v>
      </c>
      <c r="C21">
        <f>_xlfn.NUMBERVALUE(wiki_data[[#This Row],[raw]])</f>
        <v>1.4999999999999999E-2</v>
      </c>
    </row>
    <row r="22" spans="1:3">
      <c r="A22" t="s">
        <v>101</v>
      </c>
      <c r="B22" t="s">
        <v>102</v>
      </c>
      <c r="C22">
        <f>_xlfn.NUMBERVALUE(wiki_data[[#This Row],[raw]])</f>
        <v>9.7999999999999997E-3</v>
      </c>
    </row>
    <row r="23" spans="1:3">
      <c r="A23" t="s">
        <v>80</v>
      </c>
      <c r="B23" t="s">
        <v>81</v>
      </c>
      <c r="C23">
        <f>_xlfn.NUMBERVALUE(wiki_data[[#This Row],[raw]])</f>
        <v>7.7000000000000002E-3</v>
      </c>
    </row>
    <row r="24" spans="1:3">
      <c r="A24" t="s">
        <v>78</v>
      </c>
      <c r="B24" t="s">
        <v>79</v>
      </c>
      <c r="C24">
        <f>_xlfn.NUMBERVALUE(wiki_data[[#This Row],[raw]])</f>
        <v>1.5E-3</v>
      </c>
    </row>
    <row r="25" spans="1:3">
      <c r="A25" t="s">
        <v>104</v>
      </c>
      <c r="B25" t="s">
        <v>79</v>
      </c>
      <c r="C25">
        <f>_xlfn.NUMBERVALUE(wiki_data[[#This Row],[raw]])</f>
        <v>1.5E-3</v>
      </c>
    </row>
    <row r="26" spans="1:3">
      <c r="A26" t="s">
        <v>92</v>
      </c>
      <c r="B26" t="s">
        <v>93</v>
      </c>
      <c r="C26">
        <f>_xlfn.NUMBERVALUE(wiki_data[[#This Row],[raw]])</f>
        <v>9.5E-4</v>
      </c>
    </row>
    <row r="27" spans="1:3">
      <c r="A27" t="s">
        <v>106</v>
      </c>
      <c r="B27" t="s">
        <v>107</v>
      </c>
      <c r="C27">
        <f>_xlfn.NUMBERVALUE(wiki_data[[#This Row],[raw]])</f>
        <v>7.3999999999999999E-4</v>
      </c>
    </row>
  </sheetData>
  <hyperlinks>
    <hyperlink ref="D1" r:id="rId1" xr:uid="{B22689C4-B130-4546-8168-54C631666705}"/>
  </hyperlinks>
  <pageMargins left="0.7" right="0.7" top="0.75" bottom="0.75" header="0.3" footer="0.3"/>
  <pageSetup orientation="portrait" horizontalDpi="120" verticalDpi="72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AAC7-E60C-409E-BDA7-B8F948426F45}">
  <dimension ref="A1:B27"/>
  <sheetViews>
    <sheetView workbookViewId="0">
      <selection activeCell="F34" sqref="F34"/>
    </sheetView>
  </sheetViews>
  <sheetFormatPr defaultRowHeight="15"/>
  <cols>
    <col min="2" max="2" width="12.42578125" customWidth="1"/>
  </cols>
  <sheetData>
    <row r="1" spans="1:2">
      <c r="A1" t="s">
        <v>58</v>
      </c>
      <c r="B1" t="s">
        <v>59</v>
      </c>
    </row>
    <row r="2" spans="1:2">
      <c r="A2" t="s">
        <v>7</v>
      </c>
      <c r="B2" s="1">
        <v>0.1249</v>
      </c>
    </row>
    <row r="3" spans="1:2">
      <c r="A3" t="s">
        <v>17</v>
      </c>
      <c r="B3" s="1">
        <v>9.2799999999999994E-2</v>
      </c>
    </row>
    <row r="4" spans="1:2">
      <c r="A4" t="s">
        <v>0</v>
      </c>
      <c r="B4" s="6">
        <v>8.0399999999999985E-2</v>
      </c>
    </row>
    <row r="5" spans="1:2">
      <c r="A5" t="s">
        <v>14</v>
      </c>
      <c r="B5" s="6">
        <v>7.6399999999999996E-2</v>
      </c>
    </row>
    <row r="6" spans="1:2">
      <c r="A6" t="s">
        <v>10</v>
      </c>
      <c r="B6" s="6">
        <v>7.5700000000000003E-2</v>
      </c>
    </row>
    <row r="7" spans="1:2">
      <c r="A7" t="s">
        <v>1</v>
      </c>
      <c r="B7" s="6">
        <v>7.2300000000000003E-2</v>
      </c>
    </row>
    <row r="8" spans="1:2">
      <c r="A8" t="s">
        <v>19</v>
      </c>
      <c r="B8" s="6">
        <v>6.5099999999999991E-2</v>
      </c>
    </row>
    <row r="9" spans="1:2">
      <c r="A9" t="s">
        <v>5</v>
      </c>
      <c r="B9" s="6">
        <v>6.2800000000000009E-2</v>
      </c>
    </row>
    <row r="10" spans="1:2">
      <c r="A10" t="s">
        <v>12</v>
      </c>
      <c r="B10" s="6">
        <v>5.0499999999999996E-2</v>
      </c>
    </row>
    <row r="11" spans="1:2">
      <c r="A11" t="s">
        <v>8</v>
      </c>
      <c r="B11" s="6">
        <v>4.07E-2</v>
      </c>
    </row>
    <row r="12" spans="1:2">
      <c r="A12" t="s">
        <v>2</v>
      </c>
      <c r="B12" s="6">
        <v>3.8199999999999998E-2</v>
      </c>
    </row>
    <row r="13" spans="1:2">
      <c r="A13" t="s">
        <v>4</v>
      </c>
      <c r="B13" s="6">
        <v>3.3399999999999999E-2</v>
      </c>
    </row>
    <row r="14" spans="1:2">
      <c r="A14" t="s">
        <v>6</v>
      </c>
      <c r="B14" s="6">
        <v>2.7300000000000001E-2</v>
      </c>
    </row>
    <row r="15" spans="1:2">
      <c r="A15" t="s">
        <v>15</v>
      </c>
      <c r="B15" s="6">
        <v>2.5099999999999997E-2</v>
      </c>
    </row>
    <row r="16" spans="1:2">
      <c r="A16" t="s">
        <v>18</v>
      </c>
      <c r="B16" s="6">
        <v>2.4E-2</v>
      </c>
    </row>
    <row r="17" spans="1:2">
      <c r="A17" t="s">
        <v>26</v>
      </c>
      <c r="B17" s="6">
        <v>2.1400000000000002E-2</v>
      </c>
    </row>
    <row r="18" spans="1:2">
      <c r="A18" t="s">
        <v>24</v>
      </c>
      <c r="B18" s="6">
        <v>1.8700000000000001E-2</v>
      </c>
    </row>
    <row r="19" spans="1:2">
      <c r="A19" t="s">
        <v>11</v>
      </c>
      <c r="B19" s="6">
        <v>1.6799999999999999E-2</v>
      </c>
    </row>
    <row r="20" spans="1:2">
      <c r="A20" t="s">
        <v>9</v>
      </c>
      <c r="B20" s="6">
        <v>1.66E-2</v>
      </c>
    </row>
    <row r="21" spans="1:2">
      <c r="A21" t="s">
        <v>21</v>
      </c>
      <c r="B21" s="6">
        <v>1.4800000000000001E-2</v>
      </c>
    </row>
    <row r="22" spans="1:2">
      <c r="A22" t="s">
        <v>13</v>
      </c>
      <c r="B22" s="6">
        <v>1.0500000000000001E-2</v>
      </c>
    </row>
    <row r="23" spans="1:2">
      <c r="A23" t="s">
        <v>23</v>
      </c>
      <c r="B23" s="6">
        <v>5.4000000000000003E-3</v>
      </c>
    </row>
    <row r="24" spans="1:2">
      <c r="A24" t="s">
        <v>28</v>
      </c>
      <c r="B24" s="6">
        <v>2.3E-3</v>
      </c>
    </row>
    <row r="25" spans="1:2">
      <c r="A25" t="s">
        <v>25</v>
      </c>
      <c r="B25" s="6">
        <v>1.6000000000000001E-3</v>
      </c>
    </row>
    <row r="26" spans="1:2">
      <c r="A26" t="s">
        <v>31</v>
      </c>
      <c r="B26" s="6">
        <v>1.1999999999999999E-3</v>
      </c>
    </row>
    <row r="27" spans="1:2">
      <c r="A27" t="s">
        <v>30</v>
      </c>
      <c r="B27" s="6">
        <v>8.9999999999999998E-4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4FBD-8DA1-4B7E-9F0D-7A9726D7C26E}">
  <dimension ref="A1:H106"/>
  <sheetViews>
    <sheetView workbookViewId="0">
      <selection activeCell="N31" sqref="N31"/>
    </sheetView>
  </sheetViews>
  <sheetFormatPr defaultRowHeight="15" outlineLevelRow="1"/>
  <cols>
    <col min="1" max="1" width="11.85546875" bestFit="1" customWidth="1"/>
    <col min="2" max="2" width="13.7109375" customWidth="1"/>
    <col min="3" max="3" width="16.28515625" customWidth="1"/>
    <col min="4" max="4" width="11.5703125" customWidth="1"/>
  </cols>
  <sheetData>
    <row r="1" spans="1:5" ht="28.5">
      <c r="A1" s="18" t="s">
        <v>59</v>
      </c>
      <c r="B1" s="18"/>
      <c r="C1" s="18"/>
    </row>
    <row r="2" spans="1:5" hidden="1" outlineLevel="1">
      <c r="A2" s="3" t="s">
        <v>58</v>
      </c>
      <c r="B2" s="4" t="s">
        <v>114</v>
      </c>
      <c r="C2" s="4" t="s">
        <v>113</v>
      </c>
      <c r="D2" s="5" t="s">
        <v>115</v>
      </c>
      <c r="E2" s="7" t="s">
        <v>116</v>
      </c>
    </row>
    <row r="3" spans="1:5" hidden="1" outlineLevel="1">
      <c r="A3" t="s">
        <v>0</v>
      </c>
      <c r="B3">
        <f>VLOOKUP($A3,Norvig[], 2,FALSE)</f>
        <v>8.0399999999999985E-2</v>
      </c>
      <c r="C3">
        <f t="shared" ref="C3:C28" si="0">VLOOKUP($A3,alphabetical, 4,FALSE)</f>
        <v>7.7146424507134395E-2</v>
      </c>
      <c r="D3">
        <f>VLOOKUP($A3,wiki_data[], 3,FALSE)</f>
        <v>8.199999999999999E-2</v>
      </c>
      <c r="E3">
        <f t="shared" ref="E3:E28" si="1">VALUE(C3-B3)</f>
        <v>-3.2535754928655902E-3</v>
      </c>
    </row>
    <row r="4" spans="1:5" hidden="1" outlineLevel="1">
      <c r="A4" t="s">
        <v>21</v>
      </c>
      <c r="B4">
        <f>VLOOKUP($A4,Norvig[], 2,FALSE)</f>
        <v>1.4800000000000001E-2</v>
      </c>
      <c r="C4">
        <f t="shared" si="0"/>
        <v>1.5438130911738011E-2</v>
      </c>
      <c r="D4">
        <f>VLOOKUP($A4,wiki_data[], 3,FALSE)</f>
        <v>1.4999999999999999E-2</v>
      </c>
      <c r="E4">
        <f t="shared" si="1"/>
        <v>6.3813091173801038E-4</v>
      </c>
    </row>
    <row r="5" spans="1:5" hidden="1" outlineLevel="1">
      <c r="A5" t="s">
        <v>4</v>
      </c>
      <c r="B5">
        <f>VLOOKUP($A5,Norvig[], 2,FALSE)</f>
        <v>3.3399999999999999E-2</v>
      </c>
      <c r="C5">
        <f t="shared" si="0"/>
        <v>2.2588655913235382E-2</v>
      </c>
      <c r="D5">
        <f>VLOOKUP($A5,wiki_data[], 3,FALSE)</f>
        <v>2.7999999999999997E-2</v>
      </c>
      <c r="E5">
        <f t="shared" si="1"/>
        <v>-1.0811344086764617E-2</v>
      </c>
    </row>
    <row r="6" spans="1:5" hidden="1" outlineLevel="1">
      <c r="A6" t="s">
        <v>2</v>
      </c>
      <c r="B6">
        <f>VLOOKUP($A6,Norvig[], 2,FALSE)</f>
        <v>3.8199999999999998E-2</v>
      </c>
      <c r="C6">
        <f t="shared" si="0"/>
        <v>3.7317263081268114E-2</v>
      </c>
      <c r="D6">
        <f>VLOOKUP($A6,wiki_data[], 3,FALSE)</f>
        <v>4.2999999999999997E-2</v>
      </c>
      <c r="E6">
        <f t="shared" si="1"/>
        <v>-8.8273691873188426E-4</v>
      </c>
    </row>
    <row r="7" spans="1:5" hidden="1" outlineLevel="1">
      <c r="A7" t="s">
        <v>7</v>
      </c>
      <c r="B7">
        <f>VLOOKUP($A7,Norvig[], 2,FALSE)</f>
        <v>0.1249</v>
      </c>
      <c r="C7">
        <f t="shared" si="0"/>
        <v>0.1237013181476823</v>
      </c>
      <c r="D7">
        <f>VLOOKUP($A7,wiki_data[], 3,FALSE)</f>
        <v>0.13</v>
      </c>
      <c r="E7">
        <f t="shared" si="1"/>
        <v>-1.1986818523176956E-3</v>
      </c>
    </row>
    <row r="8" spans="1:5" hidden="1" outlineLevel="1">
      <c r="A8" t="s">
        <v>18</v>
      </c>
      <c r="B8">
        <f>VLOOKUP($A8,Norvig[], 2,FALSE)</f>
        <v>2.4E-2</v>
      </c>
      <c r="C8">
        <f t="shared" si="0"/>
        <v>2.1253461231899081E-2</v>
      </c>
      <c r="D8">
        <f>VLOOKUP($A8,wiki_data[], 3,FALSE)</f>
        <v>2.2000000000000002E-2</v>
      </c>
      <c r="E8">
        <f t="shared" si="1"/>
        <v>-2.7465387681009194E-3</v>
      </c>
    </row>
    <row r="9" spans="1:5" hidden="1" outlineLevel="1">
      <c r="A9" t="s">
        <v>24</v>
      </c>
      <c r="B9">
        <f>VLOOKUP($A9,Norvig[], 2,FALSE)</f>
        <v>1.8700000000000001E-2</v>
      </c>
      <c r="C9">
        <f t="shared" si="0"/>
        <v>2.1439596032195793E-2</v>
      </c>
      <c r="D9">
        <f>VLOOKUP($A9,wiki_data[], 3,FALSE)</f>
        <v>0.02</v>
      </c>
      <c r="E9">
        <f t="shared" si="1"/>
        <v>2.7395960321957916E-3</v>
      </c>
    </row>
    <row r="10" spans="1:5" hidden="1" outlineLevel="1">
      <c r="A10" t="s">
        <v>12</v>
      </c>
      <c r="B10">
        <f>VLOOKUP($A10,Norvig[], 2,FALSE)</f>
        <v>5.0499999999999996E-2</v>
      </c>
      <c r="C10">
        <f t="shared" si="0"/>
        <v>5.4950310301455446E-2</v>
      </c>
      <c r="D10">
        <f>VLOOKUP($A10,wiki_data[], 3,FALSE)</f>
        <v>6.0999999999999999E-2</v>
      </c>
      <c r="E10">
        <f t="shared" si="1"/>
        <v>4.4503103014554499E-3</v>
      </c>
    </row>
    <row r="11" spans="1:5" hidden="1" outlineLevel="1">
      <c r="A11" t="s">
        <v>10</v>
      </c>
      <c r="B11">
        <f>VLOOKUP($A11,Norvig[], 2,FALSE)</f>
        <v>7.5700000000000003E-2</v>
      </c>
      <c r="C11">
        <f t="shared" si="0"/>
        <v>7.0351582836897075E-2</v>
      </c>
      <c r="D11">
        <f>VLOOKUP($A11,wiki_data[], 3,FALSE)</f>
        <v>7.0000000000000007E-2</v>
      </c>
      <c r="E11">
        <f t="shared" si="1"/>
        <v>-5.3484171631029281E-3</v>
      </c>
    </row>
    <row r="12" spans="1:5" hidden="1" outlineLevel="1">
      <c r="A12" t="s">
        <v>25</v>
      </c>
      <c r="B12">
        <f>VLOOKUP($A12,Norvig[], 2,FALSE)</f>
        <v>1.6000000000000001E-3</v>
      </c>
      <c r="C12">
        <f t="shared" si="0"/>
        <v>1.6300616917073261E-3</v>
      </c>
      <c r="D12">
        <f>VLOOKUP($A12,wiki_data[], 3,FALSE)</f>
        <v>1.5E-3</v>
      </c>
      <c r="E12">
        <f t="shared" si="1"/>
        <v>3.0061691707326029E-5</v>
      </c>
    </row>
    <row r="13" spans="1:5" hidden="1" outlineLevel="1">
      <c r="A13" t="s">
        <v>23</v>
      </c>
      <c r="B13">
        <f>VLOOKUP($A13,Norvig[], 2,FALSE)</f>
        <v>5.4000000000000003E-3</v>
      </c>
      <c r="C13">
        <f t="shared" si="0"/>
        <v>9.8798877662441779E-3</v>
      </c>
      <c r="D13">
        <f>VLOOKUP($A13,wiki_data[], 3,FALSE)</f>
        <v>7.7000000000000002E-3</v>
      </c>
      <c r="E13">
        <f t="shared" si="1"/>
        <v>4.4798877662441776E-3</v>
      </c>
    </row>
    <row r="14" spans="1:5" hidden="1" outlineLevel="1">
      <c r="A14" t="s">
        <v>8</v>
      </c>
      <c r="B14">
        <f>VLOOKUP($A14,Norvig[], 2,FALSE)</f>
        <v>4.07E-2</v>
      </c>
      <c r="C14">
        <f t="shared" si="0"/>
        <v>4.1741189696240903E-2</v>
      </c>
      <c r="D14">
        <f>VLOOKUP($A14,wiki_data[], 3,FALSE)</f>
        <v>0.04</v>
      </c>
      <c r="E14">
        <f t="shared" si="1"/>
        <v>1.0411896962409031E-3</v>
      </c>
    </row>
    <row r="15" spans="1:5" hidden="1" outlineLevel="1">
      <c r="A15" t="s">
        <v>15</v>
      </c>
      <c r="B15">
        <f>VLOOKUP($A15,Norvig[], 2,FALSE)</f>
        <v>2.5099999999999997E-2</v>
      </c>
      <c r="C15">
        <f t="shared" si="0"/>
        <v>2.6302137325095485E-2</v>
      </c>
      <c r="D15">
        <f>VLOOKUP($A15,wiki_data[], 3,FALSE)</f>
        <v>2.4E-2</v>
      </c>
      <c r="E15">
        <f t="shared" si="1"/>
        <v>1.2021373250954877E-3</v>
      </c>
    </row>
    <row r="16" spans="1:5" hidden="1" outlineLevel="1">
      <c r="A16" t="s">
        <v>1</v>
      </c>
      <c r="B16">
        <f>VLOOKUP($A16,Norvig[], 2,FALSE)</f>
        <v>7.2300000000000003E-2</v>
      </c>
      <c r="C16">
        <f t="shared" si="0"/>
        <v>7.0448336074675072E-2</v>
      </c>
      <c r="D16">
        <f>VLOOKUP($A16,wiki_data[], 3,FALSE)</f>
        <v>6.7000000000000004E-2</v>
      </c>
      <c r="E16">
        <f t="shared" si="1"/>
        <v>-1.8516639253249312E-3</v>
      </c>
    </row>
    <row r="17" spans="1:5" hidden="1" outlineLevel="1">
      <c r="A17" t="s">
        <v>14</v>
      </c>
      <c r="B17">
        <f>VLOOKUP($A17,Norvig[], 2,FALSE)</f>
        <v>7.6399999999999996E-2</v>
      </c>
      <c r="C17">
        <f t="shared" si="0"/>
        <v>8.3508180255889283E-2</v>
      </c>
      <c r="D17">
        <f>VLOOKUP($A17,wiki_data[], 3,FALSE)</f>
        <v>7.4999999999999997E-2</v>
      </c>
      <c r="E17">
        <f t="shared" si="1"/>
        <v>7.1081802558892876E-3</v>
      </c>
    </row>
    <row r="18" spans="1:5" hidden="1" outlineLevel="1">
      <c r="A18" t="s">
        <v>26</v>
      </c>
      <c r="B18">
        <f>VLOOKUP($A18,Norvig[], 2,FALSE)</f>
        <v>2.1400000000000002E-2</v>
      </c>
      <c r="C18">
        <f t="shared" si="0"/>
        <v>1.564269490018291E-2</v>
      </c>
      <c r="D18">
        <f>VLOOKUP($A18,wiki_data[], 3,FALSE)</f>
        <v>1.9E-2</v>
      </c>
      <c r="E18">
        <f t="shared" si="1"/>
        <v>-5.7573050998170928E-3</v>
      </c>
    </row>
    <row r="19" spans="1:5" hidden="1" outlineLevel="1">
      <c r="A19" t="s">
        <v>31</v>
      </c>
      <c r="B19">
        <f>VLOOKUP($A19,Norvig[], 2,FALSE)</f>
        <v>1.1999999999999999E-3</v>
      </c>
      <c r="C19">
        <f t="shared" si="0"/>
        <v>6.6713661096444552E-4</v>
      </c>
      <c r="D19">
        <f>VLOOKUP($A19,wiki_data[], 3,FALSE)</f>
        <v>9.5E-4</v>
      </c>
      <c r="E19">
        <f t="shared" si="1"/>
        <v>-5.3286338903555438E-4</v>
      </c>
    </row>
    <row r="20" spans="1:5" hidden="1" outlineLevel="1">
      <c r="A20" t="s">
        <v>5</v>
      </c>
      <c r="B20">
        <f>VLOOKUP($A20,Norvig[], 2,FALSE)</f>
        <v>6.2800000000000009E-2</v>
      </c>
      <c r="C20">
        <f t="shared" si="0"/>
        <v>5.4877515008270102E-2</v>
      </c>
      <c r="D20">
        <f>VLOOKUP($A20,wiki_data[], 3,FALSE)</f>
        <v>0.06</v>
      </c>
      <c r="E20">
        <f t="shared" si="1"/>
        <v>-7.922484991729907E-3</v>
      </c>
    </row>
    <row r="21" spans="1:5" hidden="1" outlineLevel="1">
      <c r="A21" t="s">
        <v>19</v>
      </c>
      <c r="B21">
        <f>VLOOKUP($A21,Norvig[], 2,FALSE)</f>
        <v>6.5099999999999991E-2</v>
      </c>
      <c r="C21">
        <f t="shared" si="0"/>
        <v>6.0225665408874578E-2</v>
      </c>
      <c r="D21">
        <f>VLOOKUP($A21,wiki_data[], 3,FALSE)</f>
        <v>6.3E-2</v>
      </c>
      <c r="E21">
        <f t="shared" si="1"/>
        <v>-4.8743345911254135E-3</v>
      </c>
    </row>
    <row r="22" spans="1:5" hidden="1" outlineLevel="1">
      <c r="A22" t="s">
        <v>17</v>
      </c>
      <c r="B22">
        <f>VLOOKUP($A22,Norvig[], 2,FALSE)</f>
        <v>9.2799999999999994E-2</v>
      </c>
      <c r="C22">
        <f t="shared" si="0"/>
        <v>9.3991623933986648E-2</v>
      </c>
      <c r="D22">
        <f>VLOOKUP($A22,wiki_data[], 3,FALSE)</f>
        <v>9.0999999999999998E-2</v>
      </c>
      <c r="E22">
        <f t="shared" si="1"/>
        <v>1.1916239339866547E-3</v>
      </c>
    </row>
    <row r="23" spans="1:5" hidden="1" outlineLevel="1">
      <c r="A23" t="s">
        <v>6</v>
      </c>
      <c r="B23">
        <f>VLOOKUP($A23,Norvig[], 2,FALSE)</f>
        <v>2.7300000000000001E-2</v>
      </c>
      <c r="C23">
        <f t="shared" si="0"/>
        <v>3.220039899192341E-2</v>
      </c>
      <c r="D23">
        <f>VLOOKUP($A23,wiki_data[], 3,FALSE)</f>
        <v>2.7999999999999997E-2</v>
      </c>
      <c r="E23">
        <f t="shared" si="1"/>
        <v>4.9003989919234082E-3</v>
      </c>
    </row>
    <row r="24" spans="1:5" hidden="1" outlineLevel="1">
      <c r="A24" t="s">
        <v>13</v>
      </c>
      <c r="B24">
        <f>VLOOKUP($A24,Norvig[], 2,FALSE)</f>
        <v>1.0500000000000001E-2</v>
      </c>
      <c r="C24">
        <f t="shared" si="0"/>
        <v>1.1103585859283933E-2</v>
      </c>
      <c r="D24">
        <f>VLOOKUP($A24,wiki_data[], 3,FALSE)</f>
        <v>9.7999999999999997E-3</v>
      </c>
      <c r="E24">
        <f t="shared" si="1"/>
        <v>6.0358585928393244E-4</v>
      </c>
    </row>
    <row r="25" spans="1:5" hidden="1" outlineLevel="1">
      <c r="A25" t="s">
        <v>11</v>
      </c>
      <c r="B25">
        <f>VLOOKUP($A25,Norvig[], 2,FALSE)</f>
        <v>1.6799999999999999E-2</v>
      </c>
      <c r="C25">
        <f t="shared" si="0"/>
        <v>2.4678525849240025E-2</v>
      </c>
      <c r="D25">
        <f>VLOOKUP($A25,wiki_data[], 3,FALSE)</f>
        <v>2.4E-2</v>
      </c>
      <c r="E25">
        <f t="shared" si="1"/>
        <v>7.8785258492400263E-3</v>
      </c>
    </row>
    <row r="26" spans="1:5" hidden="1" outlineLevel="1">
      <c r="A26" t="s">
        <v>28</v>
      </c>
      <c r="B26">
        <f>VLOOKUP($A26,Norvig[], 2,FALSE)</f>
        <v>2.3E-3</v>
      </c>
      <c r="C26">
        <f t="shared" si="0"/>
        <v>1.1859182573359687E-3</v>
      </c>
      <c r="D26">
        <f>VLOOKUP($A26,wiki_data[], 3,FALSE)</f>
        <v>1.5E-3</v>
      </c>
      <c r="E26">
        <f t="shared" si="1"/>
        <v>-1.1140817426640312E-3</v>
      </c>
    </row>
    <row r="27" spans="1:5" hidden="1" outlineLevel="1">
      <c r="A27" t="s">
        <v>9</v>
      </c>
      <c r="B27">
        <f>VLOOKUP($A27,Norvig[], 2,FALSE)</f>
        <v>1.66E-2</v>
      </c>
      <c r="C27">
        <f t="shared" si="0"/>
        <v>2.7020875662874862E-2</v>
      </c>
      <c r="D27">
        <f>VLOOKUP($A27,wiki_data[], 3,FALSE)</f>
        <v>0.02</v>
      </c>
      <c r="E27">
        <f t="shared" si="1"/>
        <v>1.0420875662874862E-2</v>
      </c>
    </row>
    <row r="28" spans="1:5" hidden="1" outlineLevel="1">
      <c r="A28" t="s">
        <v>30</v>
      </c>
      <c r="B28">
        <f>VLOOKUP($A28,Norvig[], 2,FALSE)</f>
        <v>8.9999999999999998E-4</v>
      </c>
      <c r="C28">
        <f t="shared" si="0"/>
        <v>7.095237437052804E-4</v>
      </c>
      <c r="D28">
        <f>VLOOKUP($A28,wiki_data[], 3,FALSE)</f>
        <v>7.3999999999999999E-4</v>
      </c>
      <c r="E28">
        <f t="shared" si="1"/>
        <v>-1.9047625629471958E-4</v>
      </c>
    </row>
    <row r="29" spans="1:5" hidden="1" outlineLevel="1"/>
    <row r="30" spans="1:5" hidden="1" outlineLevel="1"/>
    <row r="31" spans="1:5" collapsed="1"/>
    <row r="33" spans="1:8" ht="31.5">
      <c r="A33" s="19" t="s">
        <v>117</v>
      </c>
      <c r="B33" s="19"/>
      <c r="C33" s="19"/>
    </row>
    <row r="34" spans="1:8" hidden="1" outlineLevel="1">
      <c r="A34" s="20" t="s">
        <v>118</v>
      </c>
      <c r="B34" s="20"/>
      <c r="C34" s="20" t="s">
        <v>119</v>
      </c>
      <c r="D34" s="20"/>
      <c r="F34" t="s">
        <v>118</v>
      </c>
      <c r="G34" t="s">
        <v>119</v>
      </c>
    </row>
    <row r="35" spans="1:8" hidden="1" outlineLevel="1">
      <c r="A35" t="s">
        <v>54</v>
      </c>
      <c r="B35" t="s">
        <v>55</v>
      </c>
      <c r="C35" t="s">
        <v>54</v>
      </c>
      <c r="D35" t="s">
        <v>55</v>
      </c>
      <c r="F35">
        <f>SUM(left[count])</f>
        <v>599205</v>
      </c>
      <c r="G35">
        <f>SUM(right[count])</f>
        <v>533700</v>
      </c>
      <c r="H35">
        <f>F35+G35</f>
        <v>1132905</v>
      </c>
    </row>
    <row r="36" spans="1:8" hidden="1" outlineLevel="1">
      <c r="A36" t="s">
        <v>7</v>
      </c>
      <c r="B36">
        <f>VLOOKUP($A36,chars[],2,FALSE)</f>
        <v>134245</v>
      </c>
      <c r="C36" t="s">
        <v>14</v>
      </c>
      <c r="D36">
        <f>VLOOKUP($C36,chars[],2,FALSE)</f>
        <v>90626</v>
      </c>
      <c r="F36" s="17">
        <f>F35/H35</f>
        <v>0.52891019105750259</v>
      </c>
      <c r="G36" s="17">
        <f>G35/H35</f>
        <v>0.47108980894249741</v>
      </c>
    </row>
    <row r="37" spans="1:8" hidden="1" outlineLevel="1">
      <c r="A37" t="s">
        <v>17</v>
      </c>
      <c r="B37">
        <f>VLOOKUP($A37,chars[],2,FALSE)</f>
        <v>102003</v>
      </c>
      <c r="C37" t="s">
        <v>1</v>
      </c>
      <c r="D37">
        <f>VLOOKUP($C37,chars[],2,FALSE)</f>
        <v>76453</v>
      </c>
    </row>
    <row r="38" spans="1:8" hidden="1" outlineLevel="1">
      <c r="A38" t="s">
        <v>0</v>
      </c>
      <c r="B38">
        <f>VLOOKUP($A38,chars[],2,FALSE)</f>
        <v>83722</v>
      </c>
      <c r="C38" t="s">
        <v>10</v>
      </c>
      <c r="D38">
        <f>VLOOKUP($C38,chars[],2,FALSE)</f>
        <v>76348</v>
      </c>
    </row>
    <row r="39" spans="1:8" hidden="1" outlineLevel="1">
      <c r="A39" t="s">
        <v>19</v>
      </c>
      <c r="B39">
        <f>VLOOKUP($A39,chars[],2,FALSE)</f>
        <v>65359</v>
      </c>
      <c r="C39" t="s">
        <v>12</v>
      </c>
      <c r="D39">
        <f>VLOOKUP($C39,chars[],2,FALSE)</f>
        <v>59634</v>
      </c>
    </row>
    <row r="40" spans="1:8" hidden="1" outlineLevel="1">
      <c r="A40" t="s">
        <v>5</v>
      </c>
      <c r="B40">
        <f>VLOOKUP($A40,chars[],2,FALSE)</f>
        <v>59555</v>
      </c>
      <c r="C40" t="s">
        <v>8</v>
      </c>
      <c r="D40">
        <f>VLOOKUP($C40,chars[],2,FALSE)</f>
        <v>45299</v>
      </c>
    </row>
    <row r="41" spans="1:8" hidden="1" outlineLevel="1">
      <c r="A41" t="s">
        <v>2</v>
      </c>
      <c r="B41">
        <f>VLOOKUP($A41,chars[],2,FALSE)</f>
        <v>40498</v>
      </c>
      <c r="C41" t="s">
        <v>6</v>
      </c>
      <c r="D41">
        <f>VLOOKUP($C41,chars[],2,FALSE)</f>
        <v>34945</v>
      </c>
    </row>
    <row r="42" spans="1:8" hidden="1" outlineLevel="1">
      <c r="A42" t="s">
        <v>11</v>
      </c>
      <c r="B42">
        <f>VLOOKUP($A42,chars[],2,FALSE)</f>
        <v>26782</v>
      </c>
      <c r="C42" t="s">
        <v>9</v>
      </c>
      <c r="D42">
        <f>VLOOKUP($C42,chars[],2,FALSE)</f>
        <v>29324</v>
      </c>
    </row>
    <row r="43" spans="1:8" hidden="1" outlineLevel="1">
      <c r="A43" t="s">
        <v>4</v>
      </c>
      <c r="B43">
        <f>VLOOKUP($A43,chars[],2,FALSE)</f>
        <v>24514</v>
      </c>
      <c r="C43" t="s">
        <v>15</v>
      </c>
      <c r="D43">
        <f>VLOOKUP($C43,chars[],2,FALSE)</f>
        <v>28544</v>
      </c>
    </row>
    <row r="44" spans="1:8" hidden="1" outlineLevel="1">
      <c r="A44" t="s">
        <v>24</v>
      </c>
      <c r="B44">
        <f>VLOOKUP($A44,chars[],2,FALSE)</f>
        <v>23267</v>
      </c>
      <c r="C44" t="s">
        <v>20</v>
      </c>
      <c r="D44">
        <f>VLOOKUP($C44,chars[],2,FALSE)</f>
        <v>17474</v>
      </c>
    </row>
    <row r="45" spans="1:8" hidden="1" outlineLevel="1">
      <c r="A45" t="s">
        <v>18</v>
      </c>
      <c r="B45">
        <f>VLOOKUP($A45,chars[],2,FALSE)</f>
        <v>23065</v>
      </c>
      <c r="C45" t="s">
        <v>26</v>
      </c>
      <c r="D45">
        <f>VLOOKUP($C45,chars[],2,FALSE)</f>
        <v>16976</v>
      </c>
    </row>
    <row r="46" spans="1:8" hidden="1" outlineLevel="1">
      <c r="A46" t="s">
        <v>13</v>
      </c>
      <c r="B46">
        <f>VLOOKUP($A46,chars[],2,FALSE)</f>
        <v>12050</v>
      </c>
      <c r="C46" t="s">
        <v>21</v>
      </c>
      <c r="D46">
        <f>VLOOKUP($C46,chars[],2,FALSE)</f>
        <v>16754</v>
      </c>
    </row>
    <row r="47" spans="1:8" hidden="1" outlineLevel="1">
      <c r="A47" t="s">
        <v>28</v>
      </c>
      <c r="B47">
        <f>VLOOKUP($A47,chars[],2,FALSE)</f>
        <v>1287</v>
      </c>
      <c r="C47" t="s">
        <v>22</v>
      </c>
      <c r="D47">
        <f>VLOOKUP($C47,chars[],2,FALSE)</f>
        <v>15549</v>
      </c>
    </row>
    <row r="48" spans="1:8" hidden="1" outlineLevel="1">
      <c r="A48" t="s">
        <v>30</v>
      </c>
      <c r="B48">
        <f>VLOOKUP($A48,chars[],2,FALSE)</f>
        <v>770</v>
      </c>
      <c r="C48" t="s">
        <v>23</v>
      </c>
      <c r="D48">
        <f>VLOOKUP($C48,chars[],2,FALSE)</f>
        <v>10722</v>
      </c>
    </row>
    <row r="49" spans="1:4" hidden="1" outlineLevel="1">
      <c r="A49" t="s">
        <v>31</v>
      </c>
      <c r="B49">
        <f>VLOOKUP($A49,chars[],2,FALSE)</f>
        <v>724</v>
      </c>
      <c r="C49" t="s">
        <v>29</v>
      </c>
      <c r="D49">
        <f>VLOOKUP($C49,chars[],2,FALSE)</f>
        <v>8504</v>
      </c>
    </row>
    <row r="50" spans="1:4" hidden="1" outlineLevel="1">
      <c r="A50" t="s">
        <v>36</v>
      </c>
      <c r="B50">
        <f>VLOOKUP($A50,chars[],2,FALSE)</f>
        <v>690</v>
      </c>
      <c r="C50" t="s">
        <v>25</v>
      </c>
      <c r="D50">
        <f>VLOOKUP($C50,chars[],2,FALSE)</f>
        <v>1769</v>
      </c>
    </row>
    <row r="51" spans="1:4" hidden="1" outlineLevel="1">
      <c r="A51" t="s">
        <v>38</v>
      </c>
      <c r="B51">
        <f>VLOOKUP($A51,chars[],2,FALSE)</f>
        <v>235</v>
      </c>
      <c r="C51" t="s">
        <v>32</v>
      </c>
      <c r="D51">
        <f>VLOOKUP($C51,chars[],2,FALSE)</f>
        <v>1374</v>
      </c>
    </row>
    <row r="52" spans="1:4" hidden="1" outlineLevel="1">
      <c r="A52" t="s">
        <v>34</v>
      </c>
      <c r="B52">
        <f>VLOOKUP($A52,chars[],2,FALSE)</f>
        <v>166</v>
      </c>
      <c r="C52" t="str">
        <f>"~?"</f>
        <v>~?</v>
      </c>
      <c r="D52">
        <f>VLOOKUP($C52,chars[],2,FALSE)</f>
        <v>1356</v>
      </c>
    </row>
    <row r="53" spans="1:4" hidden="1" outlineLevel="1">
      <c r="A53" t="s">
        <v>45</v>
      </c>
      <c r="B53">
        <f>VLOOKUP($A53,chars[],2,FALSE)</f>
        <v>90</v>
      </c>
      <c r="C53" t="s">
        <v>33</v>
      </c>
      <c r="D53">
        <f>VLOOKUP($C53,chars[],2,FALSE)</f>
        <v>768</v>
      </c>
    </row>
    <row r="54" spans="1:4" hidden="1" outlineLevel="1">
      <c r="A54" t="s">
        <v>48</v>
      </c>
      <c r="B54">
        <f>VLOOKUP($A54,chars[],2,FALSE)</f>
        <v>47</v>
      </c>
      <c r="C54" t="s">
        <v>42</v>
      </c>
      <c r="D54">
        <f>VLOOKUP($C54,chars[],2,FALSE)</f>
        <v>554</v>
      </c>
    </row>
    <row r="55" spans="1:4" hidden="1" outlineLevel="1">
      <c r="A55" t="s">
        <v>37</v>
      </c>
      <c r="B55">
        <f>VLOOKUP($A55,chars[],2,FALSE)</f>
        <v>45</v>
      </c>
      <c r="C55" t="s">
        <v>16</v>
      </c>
      <c r="D55">
        <f>VLOOKUP($C55,chars[],2,FALSE)</f>
        <v>374</v>
      </c>
    </row>
    <row r="56" spans="1:4" hidden="1" outlineLevel="1">
      <c r="A56" t="s">
        <v>44</v>
      </c>
      <c r="B56">
        <f>VLOOKUP($A56,chars[],2,FALSE)</f>
        <v>42</v>
      </c>
      <c r="C56" t="s">
        <v>47</v>
      </c>
      <c r="D56">
        <f>VLOOKUP($C56,chars[],2,FALSE)</f>
        <v>90</v>
      </c>
    </row>
    <row r="57" spans="1:4" hidden="1" outlineLevel="1">
      <c r="A57" t="s">
        <v>35</v>
      </c>
      <c r="B57">
        <f>VLOOKUP($A57,chars[],2,FALSE)</f>
        <v>37</v>
      </c>
      <c r="C57" t="s">
        <v>39</v>
      </c>
      <c r="D57">
        <f>VLOOKUP($C57,chars[],2,FALSE)</f>
        <v>76</v>
      </c>
    </row>
    <row r="58" spans="1:4" hidden="1" outlineLevel="1">
      <c r="A58" t="s">
        <v>50</v>
      </c>
      <c r="B58">
        <f>VLOOKUP($A58,chars[],2,FALSE)</f>
        <v>8</v>
      </c>
      <c r="C58" t="s">
        <v>40</v>
      </c>
      <c r="D58">
        <f>VLOOKUP($C58,chars[],2,FALSE)</f>
        <v>76</v>
      </c>
    </row>
    <row r="59" spans="1:4" hidden="1" outlineLevel="1">
      <c r="A59" t="s">
        <v>46</v>
      </c>
      <c r="B59">
        <f>VLOOKUP($A59,chars[],2,FALSE)</f>
        <v>4</v>
      </c>
      <c r="C59" t="s">
        <v>41</v>
      </c>
      <c r="D59">
        <f>VLOOKUP($C59,chars[],2,FALSE)</f>
        <v>51</v>
      </c>
    </row>
    <row r="60" spans="1:4" hidden="1" outlineLevel="1">
      <c r="C60" t="s">
        <v>43</v>
      </c>
      <c r="D60">
        <f>VLOOKUP($C60,chars[],2,FALSE)</f>
        <v>49</v>
      </c>
    </row>
    <row r="61" spans="1:4" hidden="1" outlineLevel="1">
      <c r="C61" t="s">
        <v>49</v>
      </c>
      <c r="D61">
        <f>VLOOKUP($C61,chars[],2,FALSE)</f>
        <v>6</v>
      </c>
    </row>
    <row r="62" spans="1:4" hidden="1" outlineLevel="1">
      <c r="C62" t="s">
        <v>52</v>
      </c>
      <c r="D62">
        <f>VLOOKUP($C62,chars[],2,FALSE)</f>
        <v>2</v>
      </c>
    </row>
    <row r="63" spans="1:4" hidden="1" outlineLevel="1">
      <c r="C63" t="s">
        <v>53</v>
      </c>
      <c r="D63">
        <f>VLOOKUP($C63,chars[],2,FALSE)</f>
        <v>2</v>
      </c>
    </row>
    <row r="64" spans="1:4" hidden="1" outlineLevel="1">
      <c r="C64" t="s">
        <v>51</v>
      </c>
      <c r="D64">
        <f>VLOOKUP($C64,chars[],2,FALSE)</f>
        <v>1</v>
      </c>
    </row>
    <row r="65" spans="1:4" hidden="1" outlineLevel="1"/>
    <row r="66" spans="1:4" hidden="1" outlineLevel="1"/>
    <row r="67" spans="1:4" hidden="1" outlineLevel="1"/>
    <row r="68" spans="1:4" collapsed="1"/>
    <row r="70" spans="1:4" ht="28.5">
      <c r="A70" s="18" t="s">
        <v>120</v>
      </c>
      <c r="B70" s="18"/>
      <c r="C70" s="18"/>
    </row>
    <row r="71" spans="1:4" hidden="1" outlineLevel="1">
      <c r="A71" s="20" t="s">
        <v>121</v>
      </c>
      <c r="B71" s="20"/>
      <c r="C71" s="20" t="s">
        <v>122</v>
      </c>
      <c r="D71" s="20"/>
    </row>
    <row r="72" spans="1:4" hidden="1" outlineLevel="1">
      <c r="A72" t="s">
        <v>54</v>
      </c>
      <c r="B72" t="s">
        <v>55</v>
      </c>
      <c r="C72" t="s">
        <v>54</v>
      </c>
      <c r="D72" t="s">
        <v>55</v>
      </c>
    </row>
    <row r="73" spans="1:4" hidden="1" outlineLevel="1">
      <c r="A73" t="s">
        <v>0</v>
      </c>
      <c r="B73">
        <f>VLOOKUP($A73,chars[], 2, FALSE)</f>
        <v>83722</v>
      </c>
      <c r="C73" t="s">
        <v>21</v>
      </c>
      <c r="D73">
        <f>VLOOKUP($C73,chars[], 2, FALSE)</f>
        <v>16754</v>
      </c>
    </row>
    <row r="74" spans="1:4" hidden="1" outlineLevel="1">
      <c r="A74" t="s">
        <v>7</v>
      </c>
      <c r="B74">
        <f>VLOOKUP($A74,chars[], 2, FALSE)</f>
        <v>134245</v>
      </c>
      <c r="C74" t="s">
        <v>4</v>
      </c>
      <c r="D74">
        <f>VLOOKUP($C74,chars[], 2, FALSE)</f>
        <v>24514</v>
      </c>
    </row>
    <row r="75" spans="1:4" hidden="1" outlineLevel="1">
      <c r="A75" t="s">
        <v>10</v>
      </c>
      <c r="B75">
        <f>VLOOKUP($A75,chars[], 2, FALSE)</f>
        <v>76348</v>
      </c>
      <c r="C75" t="s">
        <v>2</v>
      </c>
      <c r="D75">
        <f>VLOOKUP($C75,chars[], 2, FALSE)</f>
        <v>40498</v>
      </c>
    </row>
    <row r="76" spans="1:4" hidden="1" outlineLevel="1">
      <c r="A76" t="s">
        <v>14</v>
      </c>
      <c r="B76">
        <f>VLOOKUP($A76,chars[], 2, FALSE)</f>
        <v>90626</v>
      </c>
      <c r="C76" t="s">
        <v>18</v>
      </c>
      <c r="D76">
        <f>VLOOKUP($C76,chars[], 2, FALSE)</f>
        <v>23065</v>
      </c>
    </row>
    <row r="77" spans="1:4" hidden="1" outlineLevel="1">
      <c r="A77" t="s">
        <v>6</v>
      </c>
      <c r="B77">
        <f>VLOOKUP($A77,chars[], 2, FALSE)</f>
        <v>34945</v>
      </c>
      <c r="C77" t="s">
        <v>24</v>
      </c>
      <c r="D77">
        <f>VLOOKUP($C77,chars[], 2, FALSE)</f>
        <v>23267</v>
      </c>
    </row>
    <row r="78" spans="1:4" hidden="1" outlineLevel="1">
      <c r="A78" t="s">
        <v>9</v>
      </c>
      <c r="B78">
        <f>VLOOKUP($A78,chars[], 2, FALSE)</f>
        <v>29324</v>
      </c>
      <c r="C78" t="s">
        <v>12</v>
      </c>
      <c r="D78">
        <f>VLOOKUP($C78,chars[], 2, FALSE)</f>
        <v>59634</v>
      </c>
    </row>
    <row r="79" spans="1:4" hidden="1" outlineLevel="1">
      <c r="C79" t="s">
        <v>25</v>
      </c>
      <c r="D79">
        <f>VLOOKUP($C79,chars[], 2, FALSE)</f>
        <v>1769</v>
      </c>
    </row>
    <row r="80" spans="1:4" hidden="1" outlineLevel="1">
      <c r="B80">
        <f>SUM(vowels[count])</f>
        <v>449210</v>
      </c>
      <c r="C80" t="s">
        <v>23</v>
      </c>
      <c r="D80">
        <f>VLOOKUP($C80,chars[], 2, FALSE)</f>
        <v>10722</v>
      </c>
    </row>
    <row r="81" spans="3:4" hidden="1" outlineLevel="1">
      <c r="C81" t="s">
        <v>8</v>
      </c>
      <c r="D81">
        <f>VLOOKUP($C81,chars[], 2, FALSE)</f>
        <v>45299</v>
      </c>
    </row>
    <row r="82" spans="3:4" hidden="1" outlineLevel="1">
      <c r="C82" t="s">
        <v>15</v>
      </c>
      <c r="D82">
        <f>VLOOKUP($C82,chars[], 2, FALSE)</f>
        <v>28544</v>
      </c>
    </row>
    <row r="83" spans="3:4" hidden="1" outlineLevel="1">
      <c r="C83" t="s">
        <v>1</v>
      </c>
      <c r="D83">
        <f>VLOOKUP($C83,chars[], 2, FALSE)</f>
        <v>76453</v>
      </c>
    </row>
    <row r="84" spans="3:4" hidden="1" outlineLevel="1">
      <c r="C84" t="s">
        <v>26</v>
      </c>
      <c r="D84">
        <f>VLOOKUP($C84,chars[], 2, FALSE)</f>
        <v>16976</v>
      </c>
    </row>
    <row r="85" spans="3:4" hidden="1" outlineLevel="1">
      <c r="C85" t="s">
        <v>31</v>
      </c>
      <c r="D85">
        <f>VLOOKUP($C85,chars[], 2, FALSE)</f>
        <v>724</v>
      </c>
    </row>
    <row r="86" spans="3:4" hidden="1" outlineLevel="1">
      <c r="C86" t="s">
        <v>5</v>
      </c>
      <c r="D86">
        <f>VLOOKUP($C86,chars[], 2, FALSE)</f>
        <v>59555</v>
      </c>
    </row>
    <row r="87" spans="3:4" hidden="1" outlineLevel="1">
      <c r="C87" t="s">
        <v>19</v>
      </c>
      <c r="D87">
        <f>VLOOKUP($C87,chars[], 2, FALSE)</f>
        <v>65359</v>
      </c>
    </row>
    <row r="88" spans="3:4" hidden="1" outlineLevel="1">
      <c r="C88" t="s">
        <v>17</v>
      </c>
      <c r="D88">
        <f>VLOOKUP($C88,chars[], 2, FALSE)</f>
        <v>102003</v>
      </c>
    </row>
    <row r="89" spans="3:4" hidden="1" outlineLevel="1">
      <c r="C89" t="s">
        <v>13</v>
      </c>
      <c r="D89">
        <f>VLOOKUP($C89,chars[], 2, FALSE)</f>
        <v>12050</v>
      </c>
    </row>
    <row r="90" spans="3:4" hidden="1" outlineLevel="1">
      <c r="C90" t="s">
        <v>11</v>
      </c>
      <c r="D90">
        <f>VLOOKUP($C90,chars[], 2, FALSE)</f>
        <v>26782</v>
      </c>
    </row>
    <row r="91" spans="3:4" hidden="1" outlineLevel="1">
      <c r="C91" t="s">
        <v>28</v>
      </c>
      <c r="D91">
        <f>VLOOKUP($C91,chars[], 2, FALSE)</f>
        <v>1287</v>
      </c>
    </row>
    <row r="92" spans="3:4" hidden="1" outlineLevel="1">
      <c r="C92" t="s">
        <v>30</v>
      </c>
      <c r="D92">
        <f>VLOOKUP($C92,chars[], 2, FALSE)</f>
        <v>770</v>
      </c>
    </row>
    <row r="93" spans="3:4" hidden="1" outlineLevel="1"/>
    <row r="94" spans="3:4" hidden="1" outlineLevel="1">
      <c r="D94">
        <f>SUM(consonants[count])</f>
        <v>636025</v>
      </c>
    </row>
    <row r="95" spans="3:4" hidden="1" outlineLevel="1"/>
    <row r="96" spans="3:4" hidden="1" outlineLevel="1"/>
    <row r="97" spans="1:3" collapsed="1"/>
    <row r="99" spans="1:3" ht="28.5">
      <c r="A99" s="18" t="s">
        <v>123</v>
      </c>
      <c r="B99" s="18"/>
      <c r="C99" s="18"/>
    </row>
    <row r="100" spans="1:3" hidden="1" outlineLevel="1">
      <c r="A100" t="s">
        <v>124</v>
      </c>
      <c r="B100">
        <f>'chars'!M2</f>
        <v>1085235</v>
      </c>
    </row>
    <row r="101" spans="1:3" hidden="1" outlineLevel="1">
      <c r="A101" t="s">
        <v>125</v>
      </c>
      <c r="B101">
        <v>852</v>
      </c>
    </row>
    <row r="102" spans="1:3" hidden="1" outlineLevel="1">
      <c r="A102" t="s">
        <v>126</v>
      </c>
      <c r="B102">
        <f>'chars'!F2-(Results!B100+Results!B101+Results!B103)</f>
        <v>46818</v>
      </c>
    </row>
    <row r="103" spans="1:3" hidden="1" outlineLevel="1">
      <c r="A103" t="s">
        <v>127</v>
      </c>
      <c r="B103">
        <v>256168</v>
      </c>
    </row>
    <row r="104" spans="1:3" hidden="1" outlineLevel="1"/>
    <row r="105" spans="1:3" hidden="1" outlineLevel="1"/>
    <row r="106" spans="1:3" collapsed="1"/>
  </sheetData>
  <mergeCells count="8">
    <mergeCell ref="A1:C1"/>
    <mergeCell ref="A99:C99"/>
    <mergeCell ref="A33:C33"/>
    <mergeCell ref="A34:B34"/>
    <mergeCell ref="C34:D34"/>
    <mergeCell ref="A70:C70"/>
    <mergeCell ref="A71:B71"/>
    <mergeCell ref="C71:D71"/>
  </mergeCells>
  <phoneticPr fontId="5" type="noConversion"/>
  <pageMargins left="0.7" right="0.7" top="0.75" bottom="0.75" header="0.3" footer="0.3"/>
  <pageSetup orientation="portrait" horizontalDpi="120" verticalDpi="72" r:id="rId1"/>
  <drawing r:id="rId2"/>
  <tableParts count="5"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B308-290B-45F8-9EE4-EC5C696C161A}">
  <dimension ref="A1:Q26"/>
  <sheetViews>
    <sheetView tabSelected="1" workbookViewId="0">
      <selection activeCell="M18" sqref="M18"/>
    </sheetView>
  </sheetViews>
  <sheetFormatPr defaultRowHeight="15"/>
  <cols>
    <col min="1" max="1" width="8.85546875" customWidth="1"/>
  </cols>
  <sheetData>
    <row r="1" spans="1:17">
      <c r="A1" s="20" t="s">
        <v>118</v>
      </c>
      <c r="B1" s="20"/>
      <c r="C1" s="20"/>
      <c r="D1" s="20"/>
      <c r="E1" s="20"/>
      <c r="F1" s="20"/>
      <c r="G1" s="20"/>
      <c r="H1" s="20"/>
      <c r="J1" s="20" t="s">
        <v>119</v>
      </c>
      <c r="K1" s="20"/>
      <c r="L1" s="20"/>
      <c r="M1" s="20"/>
      <c r="N1" s="20"/>
      <c r="O1" s="20"/>
      <c r="P1" s="20"/>
      <c r="Q1" s="20"/>
    </row>
    <row r="2" spans="1:17">
      <c r="A2" s="20" t="s">
        <v>129</v>
      </c>
      <c r="B2" s="20"/>
      <c r="C2" s="20" t="s">
        <v>130</v>
      </c>
      <c r="D2" s="20"/>
      <c r="E2" s="20" t="s">
        <v>131</v>
      </c>
      <c r="F2" s="20"/>
      <c r="G2" s="20" t="s">
        <v>132</v>
      </c>
      <c r="H2" s="20"/>
      <c r="J2" s="20" t="s">
        <v>132</v>
      </c>
      <c r="K2" s="20"/>
      <c r="L2" s="20" t="s">
        <v>131</v>
      </c>
      <c r="M2" s="20"/>
      <c r="N2" s="20" t="s">
        <v>130</v>
      </c>
      <c r="O2" s="20"/>
      <c r="P2" s="20" t="s">
        <v>129</v>
      </c>
      <c r="Q2" s="20"/>
    </row>
    <row r="3" spans="1:17">
      <c r="A3" t="s">
        <v>54</v>
      </c>
      <c r="B3" t="s">
        <v>55</v>
      </c>
      <c r="C3" t="s">
        <v>54</v>
      </c>
      <c r="D3" t="s">
        <v>55</v>
      </c>
      <c r="E3" t="s">
        <v>54</v>
      </c>
      <c r="F3" t="s">
        <v>55</v>
      </c>
      <c r="G3" t="s">
        <v>54</v>
      </c>
      <c r="H3" t="s">
        <v>55</v>
      </c>
      <c r="J3" t="s">
        <v>54</v>
      </c>
      <c r="K3" t="s">
        <v>55</v>
      </c>
      <c r="L3" t="s">
        <v>54</v>
      </c>
      <c r="M3" t="s">
        <v>55</v>
      </c>
      <c r="N3" t="s">
        <v>54</v>
      </c>
      <c r="O3" t="s">
        <v>55</v>
      </c>
      <c r="P3" t="s">
        <v>54</v>
      </c>
      <c r="Q3" t="s">
        <v>55</v>
      </c>
    </row>
    <row r="4" spans="1:17">
      <c r="A4" t="s">
        <v>31</v>
      </c>
      <c r="B4">
        <f>VLOOKUP(A4,chars[],2,FALSE)</f>
        <v>724</v>
      </c>
      <c r="C4" t="s">
        <v>11</v>
      </c>
      <c r="D4">
        <f>VLOOKUP(C4,chars[],2,FALSE)</f>
        <v>26782</v>
      </c>
      <c r="E4" t="s">
        <v>7</v>
      </c>
      <c r="F4">
        <f>VLOOKUP(E4,chars[],2,FALSE)</f>
        <v>134245</v>
      </c>
      <c r="G4" t="s">
        <v>5</v>
      </c>
      <c r="H4">
        <f>VLOOKUP(G4,chars[],2,FALSE)</f>
        <v>59555</v>
      </c>
      <c r="J4" t="s">
        <v>9</v>
      </c>
      <c r="K4">
        <f>VLOOKUP(J4,chars[],2,FALSE)</f>
        <v>29324</v>
      </c>
      <c r="L4" t="s">
        <v>10</v>
      </c>
      <c r="M4">
        <f>VLOOKUP(L4,chars[],2,FALSE)</f>
        <v>76348</v>
      </c>
      <c r="N4" t="s">
        <v>14</v>
      </c>
      <c r="O4">
        <f>VLOOKUP(N4,chars[],2,FALSE)</f>
        <v>90626</v>
      </c>
      <c r="P4" t="s">
        <v>26</v>
      </c>
      <c r="Q4">
        <f>VLOOKUP(P4,chars[],2,FALSE)</f>
        <v>16976</v>
      </c>
    </row>
    <row r="5" spans="1:17">
      <c r="A5" t="s">
        <v>0</v>
      </c>
      <c r="B5">
        <f>VLOOKUP(A5,chars[],2,FALSE)</f>
        <v>83722</v>
      </c>
      <c r="C5" t="s">
        <v>19</v>
      </c>
      <c r="D5">
        <f>VLOOKUP(C5,chars[],2,FALSE)</f>
        <v>65359</v>
      </c>
      <c r="E5" t="s">
        <v>2</v>
      </c>
      <c r="F5">
        <f>VLOOKUP(E5,chars[],2,FALSE)</f>
        <v>40498</v>
      </c>
      <c r="G5" t="s">
        <v>18</v>
      </c>
      <c r="H5">
        <f>VLOOKUP(G5,chars[],2,FALSE)</f>
        <v>23065</v>
      </c>
      <c r="J5" t="s">
        <v>12</v>
      </c>
      <c r="K5">
        <f>VLOOKUP(J5,chars[],2,FALSE)</f>
        <v>59634</v>
      </c>
      <c r="L5" t="s">
        <v>23</v>
      </c>
      <c r="M5">
        <f>VLOOKUP(L5,chars[],2,FALSE)</f>
        <v>10722</v>
      </c>
      <c r="N5" t="s">
        <v>8</v>
      </c>
      <c r="O5">
        <f>VLOOKUP(N5,chars[],2,FALSE)</f>
        <v>45299</v>
      </c>
      <c r="P5" t="s">
        <v>42</v>
      </c>
      <c r="Q5">
        <f>VLOOKUP(P5,chars[],2,FALSE)</f>
        <v>554</v>
      </c>
    </row>
    <row r="6" spans="1:17">
      <c r="A6" t="s">
        <v>30</v>
      </c>
      <c r="B6">
        <f>VLOOKUP(A6,chars[],2,FALSE)</f>
        <v>770</v>
      </c>
      <c r="C6" t="s">
        <v>28</v>
      </c>
      <c r="D6">
        <f>VLOOKUP(C6,chars[],2,FALSE)</f>
        <v>1287</v>
      </c>
      <c r="E6" t="s">
        <v>4</v>
      </c>
      <c r="F6">
        <f>VLOOKUP(E6,chars[],2,FALSE)</f>
        <v>24514</v>
      </c>
      <c r="G6" t="s">
        <v>13</v>
      </c>
      <c r="H6">
        <f>VLOOKUP(G6,chars[],2,FALSE)</f>
        <v>12050</v>
      </c>
      <c r="J6" t="s">
        <v>21</v>
      </c>
      <c r="K6">
        <f>VLOOKUP(J6,chars[],2,FALSE)</f>
        <v>16754</v>
      </c>
      <c r="L6" t="s">
        <v>22</v>
      </c>
      <c r="M6">
        <f>VLOOKUP(L6,chars[],2,FALSE)</f>
        <v>15549</v>
      </c>
      <c r="N6" t="s">
        <v>20</v>
      </c>
      <c r="O6">
        <f>VLOOKUP(N6,chars[],2,FALSE)</f>
        <v>17474</v>
      </c>
      <c r="P6" t="str">
        <f>"/"</f>
        <v>/</v>
      </c>
      <c r="Q6">
        <f>VLOOKUP(P6,chars[],2,FALSE)</f>
        <v>6</v>
      </c>
    </row>
    <row r="7" spans="1:17">
      <c r="G7" t="s">
        <v>17</v>
      </c>
      <c r="H7">
        <f>VLOOKUP(G7,chars[],2,FALSE)</f>
        <v>102003</v>
      </c>
      <c r="J7" t="s">
        <v>1</v>
      </c>
      <c r="K7">
        <f>VLOOKUP(J7,chars[],2,FALSE)</f>
        <v>76453</v>
      </c>
      <c r="N7" t="s">
        <v>32</v>
      </c>
      <c r="P7" s="21" t="str">
        <f>"'"</f>
        <v>'</v>
      </c>
      <c r="Q7">
        <f>VLOOKUP(P7,chars[],2,FALSE)</f>
        <v>8504</v>
      </c>
    </row>
    <row r="8" spans="1:17">
      <c r="G8" t="s">
        <v>24</v>
      </c>
      <c r="H8">
        <f>VLOOKUP(G8,chars[],2,FALSE)</f>
        <v>23267</v>
      </c>
      <c r="J8" t="s">
        <v>6</v>
      </c>
      <c r="K8">
        <f>VLOOKUP(J8,chars[],2,FALSE)</f>
        <v>34945</v>
      </c>
      <c r="P8" t="s">
        <v>16</v>
      </c>
      <c r="Q8">
        <f>VLOOKUP(P8,chars[],2,FALSE)</f>
        <v>374</v>
      </c>
    </row>
    <row r="9" spans="1:17">
      <c r="J9" t="s">
        <v>25</v>
      </c>
      <c r="K9">
        <f>VLOOKUP(J9,chars[],2,FALSE)</f>
        <v>1769</v>
      </c>
      <c r="P9" t="s">
        <v>33</v>
      </c>
      <c r="Q9">
        <f>VLOOKUP(P9,chars[],2,FALSE)</f>
        <v>768</v>
      </c>
    </row>
    <row r="10" spans="1:17">
      <c r="J10" t="s">
        <v>15</v>
      </c>
      <c r="K10">
        <f>VLOOKUP(J10,chars[],2,FALSE)</f>
        <v>28544</v>
      </c>
      <c r="P10" t="s">
        <v>52</v>
      </c>
      <c r="Q10">
        <f>VLOOKUP(P10,chars[],2,FALSE)</f>
        <v>2</v>
      </c>
    </row>
    <row r="11" spans="1:17">
      <c r="P11" t="s">
        <v>53</v>
      </c>
      <c r="Q11">
        <f>VLOOKUP(P11,chars[],2,FALSE)</f>
        <v>2</v>
      </c>
    </row>
    <row r="12" spans="1:17">
      <c r="P12" t="s">
        <v>133</v>
      </c>
      <c r="Q12">
        <f>VLOOKUP(P12,chars[],2,FALSE)</f>
        <v>1356</v>
      </c>
    </row>
    <row r="18" spans="1:2">
      <c r="A18" t="s">
        <v>134</v>
      </c>
      <c r="B18">
        <f>SUM(B4:B6)</f>
        <v>85216</v>
      </c>
    </row>
    <row r="19" spans="1:2">
      <c r="A19" t="s">
        <v>135</v>
      </c>
      <c r="B19">
        <f>SUM(D4:D6)</f>
        <v>93428</v>
      </c>
    </row>
    <row r="20" spans="1:2">
      <c r="A20" t="s">
        <v>136</v>
      </c>
      <c r="B20">
        <f>SUM(F4:F6)</f>
        <v>199257</v>
      </c>
    </row>
    <row r="21" spans="1:2">
      <c r="A21" t="s">
        <v>141</v>
      </c>
      <c r="B21">
        <f>SUM(H4:H8)</f>
        <v>219940</v>
      </c>
    </row>
    <row r="22" spans="1:2">
      <c r="A22" t="s">
        <v>3</v>
      </c>
      <c r="B22">
        <v>0</v>
      </c>
    </row>
    <row r="23" spans="1:2">
      <c r="A23" t="s">
        <v>137</v>
      </c>
      <c r="B23">
        <f>SUM(K4:K10)</f>
        <v>247423</v>
      </c>
    </row>
    <row r="24" spans="1:2">
      <c r="A24" t="s">
        <v>138</v>
      </c>
      <c r="B24">
        <f>SUM(M4:M6)</f>
        <v>102619</v>
      </c>
    </row>
    <row r="25" spans="1:2">
      <c r="A25" t="s">
        <v>139</v>
      </c>
      <c r="B25">
        <f>SUM(O4:O6)</f>
        <v>153399</v>
      </c>
    </row>
    <row r="26" spans="1:2">
      <c r="A26" t="s">
        <v>140</v>
      </c>
      <c r="B26">
        <f>SUM(Q4:Q12)</f>
        <v>28542</v>
      </c>
    </row>
  </sheetData>
  <mergeCells count="10">
    <mergeCell ref="N2:O2"/>
    <mergeCell ref="P2:Q2"/>
    <mergeCell ref="A1:H1"/>
    <mergeCell ref="J1:Q1"/>
    <mergeCell ref="A2:B2"/>
    <mergeCell ref="C2:D2"/>
    <mergeCell ref="E2:F2"/>
    <mergeCell ref="G2:H2"/>
    <mergeCell ref="J2:K2"/>
    <mergeCell ref="L2:M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D3AEF-3F50-4051-8387-561EA483E6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chars</vt:lpstr>
      <vt:lpstr>wiki_connection</vt:lpstr>
      <vt:lpstr>Norvig</vt:lpstr>
      <vt:lpstr>Results</vt:lpstr>
      <vt:lpstr>Fingers</vt:lpstr>
      <vt:lpstr>alphabetical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2015-06-05T18:17:20Z</dcterms:created>
  <dcterms:modified xsi:type="dcterms:W3CDTF">2022-11-27T04:53:52Z</dcterms:modified>
</cp:coreProperties>
</file>