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sh/gd/proj/lowficrispri/docs/20171205_lib2_ind/"/>
    </mc:Choice>
  </mc:AlternateContent>
  <bookViews>
    <workbookView xWindow="0" yWindow="460" windowWidth="34140" windowHeight="28340" activeTab="1"/>
  </bookViews>
  <sheets>
    <sheet name="Day 1" sheetId="1" r:id="rId1"/>
    <sheet name="Day 2" sheetId="5" r:id="rId2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3" i="1"/>
  <c r="J3" i="1"/>
  <c r="M14" i="5"/>
  <c r="M16" i="5" s="1"/>
  <c r="D13" i="5"/>
  <c r="G13" i="5" s="1"/>
  <c r="I13" i="5" s="1"/>
  <c r="J13" i="5" s="1"/>
  <c r="H12" i="5"/>
  <c r="D12" i="5"/>
  <c r="G12" i="5" s="1"/>
  <c r="H11" i="5"/>
  <c r="D11" i="5"/>
  <c r="G11" i="5" s="1"/>
  <c r="I11" i="5" s="1"/>
  <c r="J11" i="5" s="1"/>
  <c r="H10" i="5"/>
  <c r="I10" i="5" s="1"/>
  <c r="J10" i="5" s="1"/>
  <c r="D10" i="5"/>
  <c r="G10" i="5" s="1"/>
  <c r="H9" i="5"/>
  <c r="D9" i="5"/>
  <c r="G9" i="5" s="1"/>
  <c r="H8" i="5"/>
  <c r="D8" i="5"/>
  <c r="G8" i="5" s="1"/>
  <c r="H7" i="5"/>
  <c r="D7" i="5"/>
  <c r="G7" i="5" s="1"/>
  <c r="H6" i="5"/>
  <c r="D6" i="5"/>
  <c r="G6" i="5" s="1"/>
  <c r="H5" i="5"/>
  <c r="D5" i="5"/>
  <c r="G5" i="5" s="1"/>
  <c r="H4" i="5"/>
  <c r="D4" i="5"/>
  <c r="G4" i="5" s="1"/>
  <c r="H3" i="5"/>
  <c r="D3" i="5"/>
  <c r="G3" i="5" s="1"/>
  <c r="J4" i="1"/>
  <c r="J5" i="1"/>
  <c r="J6" i="1"/>
  <c r="J7" i="1"/>
  <c r="J8" i="1"/>
  <c r="J9" i="1"/>
  <c r="J10" i="1"/>
  <c r="J11" i="1"/>
  <c r="J12" i="1"/>
  <c r="J13" i="1"/>
  <c r="D13" i="1"/>
  <c r="G13" i="1"/>
  <c r="I13" i="1" s="1"/>
  <c r="M14" i="1"/>
  <c r="M16" i="1" s="1"/>
  <c r="D9" i="1"/>
  <c r="G9" i="1"/>
  <c r="H9" i="1"/>
  <c r="D10" i="1"/>
  <c r="G10" i="1" s="1"/>
  <c r="H10" i="1"/>
  <c r="H3" i="1"/>
  <c r="D3" i="1"/>
  <c r="G3" i="1" s="1"/>
  <c r="H4" i="1"/>
  <c r="D4" i="1"/>
  <c r="G4" i="1" s="1"/>
  <c r="H5" i="1"/>
  <c r="D5" i="1"/>
  <c r="G5" i="1" s="1"/>
  <c r="H6" i="1"/>
  <c r="D6" i="1"/>
  <c r="G6" i="1"/>
  <c r="H7" i="1"/>
  <c r="D7" i="1"/>
  <c r="G7" i="1"/>
  <c r="H8" i="1"/>
  <c r="D8" i="1"/>
  <c r="G8" i="1" s="1"/>
  <c r="H11" i="1"/>
  <c r="D11" i="1"/>
  <c r="G11" i="1"/>
  <c r="H12" i="1"/>
  <c r="D12" i="1"/>
  <c r="G12" i="1"/>
  <c r="I6" i="5" l="1"/>
  <c r="J6" i="5" s="1"/>
  <c r="I8" i="5"/>
  <c r="J8" i="5" s="1"/>
  <c r="I5" i="5"/>
  <c r="J5" i="5" s="1"/>
  <c r="I3" i="5"/>
  <c r="J3" i="5" s="1"/>
  <c r="I7" i="5"/>
  <c r="J7" i="5" s="1"/>
  <c r="I4" i="5"/>
  <c r="J4" i="5" s="1"/>
  <c r="I12" i="5"/>
  <c r="J12" i="5" s="1"/>
  <c r="I9" i="5"/>
  <c r="J9" i="5" s="1"/>
  <c r="I16" i="1"/>
  <c r="I14" i="1"/>
  <c r="I21" i="1"/>
  <c r="I6" i="1"/>
  <c r="I4" i="1"/>
  <c r="I12" i="1"/>
  <c r="I3" i="1"/>
  <c r="I8" i="1"/>
  <c r="I7" i="1"/>
  <c r="I5" i="1"/>
  <c r="I9" i="1"/>
  <c r="I11" i="1"/>
  <c r="I10" i="1"/>
  <c r="I16" i="5" l="1"/>
  <c r="I14" i="5"/>
  <c r="I21" i="5"/>
</calcChain>
</file>

<file path=xl/sharedStrings.xml><?xml version="1.0" encoding="utf-8"?>
<sst xmlns="http://schemas.openxmlformats.org/spreadsheetml/2006/main" count="76" uniqueCount="28">
  <si>
    <t>Sample</t>
  </si>
  <si>
    <t>ng/ul</t>
  </si>
  <si>
    <t>nM</t>
  </si>
  <si>
    <t>Dilution of stock</t>
  </si>
  <si>
    <t>nM of new stock</t>
  </si>
  <si>
    <t>% of subpool</t>
  </si>
  <si>
    <t>uL to pool</t>
  </si>
  <si>
    <t>final concentration</t>
  </si>
  <si>
    <t>length</t>
  </si>
  <si>
    <t>water</t>
  </si>
  <si>
    <t>Pool conc. (nM)</t>
  </si>
  <si>
    <t>Pool volume (uL)</t>
  </si>
  <si>
    <t>actual</t>
  </si>
  <si>
    <t>JSH</t>
  </si>
  <si>
    <t>Dilution</t>
  </si>
  <si>
    <t>NA</t>
  </si>
  <si>
    <t>T0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</si>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</sst>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zoomScale="150" zoomScaleNormal="150" workbookViewId="0">
      <selection activeCell="L18" sqref="L18"/>
    </sheetView>
  </sheetViews>
  <sheetFormatPr baseColWidth="10" defaultColWidth="8.83203125" defaultRowHeight="15" x14ac:dyDescent="0.2"/>
  <cols>
    <col min="1" max="1" width="8.83203125" customWidth="1"/>
    <col min="8" max="8" width="8.83203125" customWidth="1"/>
  </cols>
  <sheetData>
    <row r="1" spans="1:14" x14ac:dyDescent="0.2">
      <c r="A1" s="1" t="s">
        <v>13</v>
      </c>
      <c r="D1" s="2"/>
      <c r="E1" s="2"/>
      <c r="F1" s="2"/>
    </row>
    <row r="2" spans="1:14" ht="30" x14ac:dyDescent="0.2">
      <c r="A2" s="3"/>
      <c r="B2" s="4" t="s">
        <v>0</v>
      </c>
      <c r="C2" s="5" t="s">
        <v>1</v>
      </c>
      <c r="D2" s="6" t="s">
        <v>2</v>
      </c>
      <c r="E2" s="7" t="s">
        <v>3</v>
      </c>
      <c r="F2" s="7" t="s">
        <v>14</v>
      </c>
      <c r="G2" s="8" t="s">
        <v>4</v>
      </c>
      <c r="H2" s="2" t="s">
        <v>5</v>
      </c>
      <c r="I2" s="4" t="s">
        <v>6</v>
      </c>
      <c r="J2" t="s">
        <v>7</v>
      </c>
      <c r="L2" t="s">
        <v>8</v>
      </c>
    </row>
    <row r="3" spans="1:14" ht="16" x14ac:dyDescent="0.2">
      <c r="A3" s="3"/>
      <c r="B3" s="9" t="s">
        <v>16</v>
      </c>
      <c r="C3" s="10">
        <v>6.92</v>
      </c>
      <c r="D3" s="11">
        <f t="shared" ref="D3:D11" si="0">C3/($L$3*650)*1000000</f>
        <v>35.487179487179489</v>
      </c>
      <c r="E3" s="2">
        <v>1</v>
      </c>
      <c r="F3" s="2" t="s">
        <v>15</v>
      </c>
      <c r="G3" s="12">
        <f t="shared" ref="G3:G8" si="1">D3*E3</f>
        <v>35.487179487179489</v>
      </c>
      <c r="H3" s="13">
        <f>1/(COUNT(C$3:C$12))</f>
        <v>0.1</v>
      </c>
      <c r="I3" s="14">
        <f t="shared" ref="I3:I8" si="2">($I$18*$I$19*H3) /G3</f>
        <v>1.4089595375722543</v>
      </c>
      <c r="J3">
        <f>(I3/$I$19)*$G3</f>
        <v>0.5</v>
      </c>
      <c r="L3">
        <v>300</v>
      </c>
      <c r="M3">
        <v>1.5</v>
      </c>
      <c r="N3">
        <f>(M3/$I$19)*$G3</f>
        <v>0.53230769230769237</v>
      </c>
    </row>
    <row r="4" spans="1:14" ht="16" x14ac:dyDescent="0.2">
      <c r="A4" s="3"/>
      <c r="B4" s="9" t="s">
        <v>17</v>
      </c>
      <c r="C4" s="10">
        <v>5.04</v>
      </c>
      <c r="D4" s="11">
        <f t="shared" si="0"/>
        <v>25.846153846153847</v>
      </c>
      <c r="E4" s="2">
        <v>1</v>
      </c>
      <c r="F4" s="2" t="s">
        <v>15</v>
      </c>
      <c r="G4" s="12">
        <f t="shared" si="1"/>
        <v>25.846153846153847</v>
      </c>
      <c r="H4" s="13">
        <f>1/(COUNT(C$3:C$12))</f>
        <v>0.1</v>
      </c>
      <c r="I4" s="14">
        <f t="shared" si="2"/>
        <v>1.9345238095238095</v>
      </c>
      <c r="J4">
        <f t="shared" ref="J4:J13" si="3">(I4/$I$19)*G4</f>
        <v>0.5</v>
      </c>
      <c r="M4">
        <v>2</v>
      </c>
      <c r="N4">
        <f t="shared" ref="N4:N13" si="4">(M4/$I$19)*$G4</f>
        <v>0.51692307692307693</v>
      </c>
    </row>
    <row r="5" spans="1:14" ht="16" x14ac:dyDescent="0.2">
      <c r="A5" s="3"/>
      <c r="B5" s="9" t="s">
        <v>18</v>
      </c>
      <c r="C5" s="10">
        <v>5.0199999999999996</v>
      </c>
      <c r="D5" s="11">
        <f t="shared" si="0"/>
        <v>25.743589743589741</v>
      </c>
      <c r="E5" s="2">
        <v>1</v>
      </c>
      <c r="F5" s="2" t="s">
        <v>15</v>
      </c>
      <c r="G5" s="12">
        <f t="shared" si="1"/>
        <v>25.743589743589741</v>
      </c>
      <c r="H5" s="13">
        <f>1/(COUNT(C$3:C$12))</f>
        <v>0.1</v>
      </c>
      <c r="I5" s="14">
        <f t="shared" si="2"/>
        <v>1.9422310756972114</v>
      </c>
      <c r="J5">
        <f t="shared" si="3"/>
        <v>0.5</v>
      </c>
      <c r="M5">
        <v>2</v>
      </c>
      <c r="N5">
        <f t="shared" si="4"/>
        <v>0.5148717948717948</v>
      </c>
    </row>
    <row r="6" spans="1:14" ht="16" x14ac:dyDescent="0.2">
      <c r="A6" s="3"/>
      <c r="B6" s="9" t="s">
        <v>19</v>
      </c>
      <c r="C6" s="10">
        <v>5.24</v>
      </c>
      <c r="D6" s="11">
        <f t="shared" si="0"/>
        <v>26.871794871794872</v>
      </c>
      <c r="E6" s="2">
        <v>1</v>
      </c>
      <c r="F6" s="2" t="s">
        <v>15</v>
      </c>
      <c r="G6" s="12">
        <f t="shared" si="1"/>
        <v>26.871794871794872</v>
      </c>
      <c r="H6" s="13">
        <f>1/(COUNT(C$3:C$12))</f>
        <v>0.1</v>
      </c>
      <c r="I6" s="14">
        <f t="shared" si="2"/>
        <v>1.8606870229007633</v>
      </c>
      <c r="J6">
        <f t="shared" si="3"/>
        <v>0.5</v>
      </c>
      <c r="M6">
        <v>2</v>
      </c>
      <c r="N6">
        <f t="shared" si="4"/>
        <v>0.53743589743589748</v>
      </c>
    </row>
    <row r="7" spans="1:14" ht="16" x14ac:dyDescent="0.2">
      <c r="A7" s="3"/>
      <c r="B7" s="9" t="s">
        <v>20</v>
      </c>
      <c r="C7" s="10">
        <v>5.96</v>
      </c>
      <c r="D7" s="11">
        <f t="shared" si="0"/>
        <v>30.564102564102562</v>
      </c>
      <c r="E7" s="2">
        <v>1</v>
      </c>
      <c r="F7" s="2" t="s">
        <v>15</v>
      </c>
      <c r="G7" s="12">
        <f t="shared" si="1"/>
        <v>30.564102564102562</v>
      </c>
      <c r="H7" s="13">
        <f>1/(COUNT(C$3:C$12))</f>
        <v>0.1</v>
      </c>
      <c r="I7" s="14">
        <f t="shared" si="2"/>
        <v>1.6359060402684564</v>
      </c>
      <c r="J7">
        <f t="shared" si="3"/>
        <v>0.5</v>
      </c>
      <c r="M7">
        <v>1.5</v>
      </c>
      <c r="N7">
        <f t="shared" si="4"/>
        <v>0.45846153846153842</v>
      </c>
    </row>
    <row r="8" spans="1:14" ht="16" x14ac:dyDescent="0.2">
      <c r="A8" s="3"/>
      <c r="B8" s="9" t="s">
        <v>21</v>
      </c>
      <c r="C8" s="10">
        <v>5.64</v>
      </c>
      <c r="D8" s="11">
        <f t="shared" si="0"/>
        <v>28.92307692307692</v>
      </c>
      <c r="E8" s="2">
        <v>1</v>
      </c>
      <c r="F8" s="2" t="s">
        <v>15</v>
      </c>
      <c r="G8" s="12">
        <f t="shared" si="1"/>
        <v>28.92307692307692</v>
      </c>
      <c r="H8" s="13">
        <f>1/(COUNT(C$3:C$12))</f>
        <v>0.1</v>
      </c>
      <c r="I8" s="14">
        <f t="shared" si="2"/>
        <v>1.7287234042553195</v>
      </c>
      <c r="J8">
        <f t="shared" si="3"/>
        <v>0.50000000000000011</v>
      </c>
      <c r="M8">
        <v>2</v>
      </c>
      <c r="N8">
        <f t="shared" si="4"/>
        <v>0.57846153846153836</v>
      </c>
    </row>
    <row r="9" spans="1:14" ht="16" x14ac:dyDescent="0.2">
      <c r="A9" s="3"/>
      <c r="B9" s="9" t="s">
        <v>22</v>
      </c>
      <c r="C9" s="10">
        <v>3.52</v>
      </c>
      <c r="D9" s="11">
        <f t="shared" ref="D9:D10" si="5">C9/($L$3*650)*1000000</f>
        <v>18.051282051282051</v>
      </c>
      <c r="E9" s="2">
        <v>1</v>
      </c>
      <c r="F9" s="2" t="s">
        <v>15</v>
      </c>
      <c r="G9" s="12">
        <f t="shared" ref="G9:G10" si="6">D9*E9</f>
        <v>18.051282051282051</v>
      </c>
      <c r="H9" s="13">
        <f>1/(COUNT(C$3:C$12))</f>
        <v>0.1</v>
      </c>
      <c r="I9" s="14">
        <f t="shared" ref="I9:I10" si="7">($I$18*$I$19*H9) /G9</f>
        <v>2.7698863636363638</v>
      </c>
      <c r="J9">
        <f t="shared" si="3"/>
        <v>0.5</v>
      </c>
      <c r="M9">
        <v>3</v>
      </c>
      <c r="N9">
        <f t="shared" si="4"/>
        <v>0.54153846153846152</v>
      </c>
    </row>
    <row r="10" spans="1:14" ht="16" x14ac:dyDescent="0.2">
      <c r="A10" s="3"/>
      <c r="B10" s="9" t="s">
        <v>23</v>
      </c>
      <c r="C10" s="10">
        <v>4.4400000000000004</v>
      </c>
      <c r="D10" s="11">
        <f t="shared" si="5"/>
        <v>22.76923076923077</v>
      </c>
      <c r="E10" s="2">
        <v>1</v>
      </c>
      <c r="F10" s="2" t="s">
        <v>15</v>
      </c>
      <c r="G10" s="12">
        <f t="shared" si="6"/>
        <v>22.76923076923077</v>
      </c>
      <c r="H10" s="13">
        <f>1/(COUNT(C$3:C$12))</f>
        <v>0.1</v>
      </c>
      <c r="I10" s="14">
        <f t="shared" si="7"/>
        <v>2.1959459459459461</v>
      </c>
      <c r="J10">
        <f t="shared" si="3"/>
        <v>0.5</v>
      </c>
      <c r="M10">
        <v>2</v>
      </c>
      <c r="N10">
        <f t="shared" si="4"/>
        <v>0.45538461538461539</v>
      </c>
    </row>
    <row r="11" spans="1:14" ht="16" x14ac:dyDescent="0.2">
      <c r="A11" s="3"/>
      <c r="B11" s="9" t="s">
        <v>24</v>
      </c>
      <c r="C11" s="10">
        <v>2.68</v>
      </c>
      <c r="D11" s="11">
        <f t="shared" si="0"/>
        <v>13.743589743589745</v>
      </c>
      <c r="E11" s="2">
        <v>1</v>
      </c>
      <c r="F11" s="2" t="s">
        <v>15</v>
      </c>
      <c r="G11" s="12">
        <f t="shared" ref="G11" si="8">D11*E11</f>
        <v>13.743589743589745</v>
      </c>
      <c r="H11" s="13">
        <f>1/(COUNT(C$3:C$12))</f>
        <v>0.1</v>
      </c>
      <c r="I11" s="14">
        <f t="shared" ref="I11" si="9">($I$18*$I$19*H11) /G11</f>
        <v>3.6380597014925371</v>
      </c>
      <c r="J11">
        <f t="shared" si="3"/>
        <v>0.5</v>
      </c>
      <c r="M11">
        <v>3.5</v>
      </c>
      <c r="N11">
        <f t="shared" si="4"/>
        <v>0.4810256410256411</v>
      </c>
    </row>
    <row r="12" spans="1:14" ht="16" x14ac:dyDescent="0.2">
      <c r="A12" s="3"/>
      <c r="B12" s="9" t="s">
        <v>25</v>
      </c>
      <c r="C12" s="10">
        <v>3.38</v>
      </c>
      <c r="D12" s="11">
        <f>C12/($L$3*650)*1000000</f>
        <v>17.333333333333332</v>
      </c>
      <c r="E12" s="2">
        <v>1</v>
      </c>
      <c r="F12" s="2" t="s">
        <v>15</v>
      </c>
      <c r="G12" s="12">
        <f>D12*E12</f>
        <v>17.333333333333332</v>
      </c>
      <c r="H12" s="13">
        <f>1/(COUNT(C$3:C$12))</f>
        <v>0.1</v>
      </c>
      <c r="I12" s="14">
        <f>($I$18*$I$19*H12) /G12</f>
        <v>2.884615384615385</v>
      </c>
      <c r="J12">
        <f t="shared" si="3"/>
        <v>0.5</v>
      </c>
      <c r="M12">
        <v>3</v>
      </c>
      <c r="N12">
        <f t="shared" si="4"/>
        <v>0.51999999999999991</v>
      </c>
    </row>
    <row r="13" spans="1:14" ht="16" x14ac:dyDescent="0.2">
      <c r="A13" s="3"/>
      <c r="B13" s="9" t="s">
        <v>26</v>
      </c>
      <c r="C13" s="10">
        <v>22.2</v>
      </c>
      <c r="D13" s="11">
        <f>C13/($L$3*650)*1000000</f>
        <v>113.84615384615384</v>
      </c>
      <c r="E13" s="2">
        <v>0.25</v>
      </c>
      <c r="F13" s="2" t="s">
        <v>15</v>
      </c>
      <c r="G13" s="12">
        <f>D13*E13</f>
        <v>28.46153846153846</v>
      </c>
      <c r="H13" s="13">
        <v>0.02</v>
      </c>
      <c r="I13" s="14">
        <f>($I$18*$I$19*H13) /G13</f>
        <v>0.35135135135135137</v>
      </c>
      <c r="J13">
        <f t="shared" si="3"/>
        <v>9.9999999999999992E-2</v>
      </c>
      <c r="M13">
        <v>0.5</v>
      </c>
      <c r="N13">
        <f t="shared" si="4"/>
        <v>0.1423076923076923</v>
      </c>
    </row>
    <row r="14" spans="1:14" x14ac:dyDescent="0.2">
      <c r="A14" s="1"/>
      <c r="D14" s="15"/>
      <c r="I14" s="17">
        <f>SUM(I3:I13)</f>
        <v>22.350889637259396</v>
      </c>
      <c r="M14">
        <f>SUM(M3:M13)</f>
        <v>23</v>
      </c>
    </row>
    <row r="15" spans="1:14" x14ac:dyDescent="0.2">
      <c r="A15" s="1"/>
      <c r="D15" s="15"/>
    </row>
    <row r="16" spans="1:14" x14ac:dyDescent="0.2">
      <c r="A16" s="1"/>
      <c r="D16" s="2"/>
      <c r="E16" s="2"/>
      <c r="F16" s="2"/>
      <c r="H16" s="2" t="s">
        <v>9</v>
      </c>
      <c r="I16" s="14">
        <f>$I$19-(SUM(I3:I13))</f>
        <v>77.649110362740601</v>
      </c>
      <c r="M16">
        <f>I19-M14</f>
        <v>77</v>
      </c>
    </row>
    <row r="17" spans="1:9" x14ac:dyDescent="0.2">
      <c r="A17" s="1"/>
      <c r="D17" s="2"/>
      <c r="E17" s="2"/>
      <c r="F17" s="2"/>
      <c r="H17" s="2"/>
    </row>
    <row r="18" spans="1:9" ht="40" x14ac:dyDescent="0.2">
      <c r="A18" s="1"/>
      <c r="D18" s="2"/>
      <c r="E18" s="2"/>
      <c r="F18" s="2"/>
      <c r="H18" s="16" t="s">
        <v>10</v>
      </c>
      <c r="I18">
        <v>5</v>
      </c>
    </row>
    <row r="19" spans="1:9" x14ac:dyDescent="0.2">
      <c r="A19" s="1"/>
      <c r="D19" s="2"/>
      <c r="E19" s="2"/>
      <c r="F19" s="2"/>
      <c r="H19" s="2" t="s">
        <v>11</v>
      </c>
      <c r="I19">
        <v>100</v>
      </c>
    </row>
    <row r="20" spans="1:9" x14ac:dyDescent="0.2">
      <c r="A20" s="1"/>
      <c r="D20" s="2"/>
      <c r="E20" s="2"/>
      <c r="F20" s="2"/>
    </row>
    <row r="21" spans="1:9" ht="40" x14ac:dyDescent="0.2">
      <c r="A21" s="1"/>
      <c r="D21" s="2"/>
      <c r="E21" s="2"/>
      <c r="F21" s="2"/>
      <c r="G21" t="s">
        <v>12</v>
      </c>
      <c r="H21" s="16" t="s">
        <v>10</v>
      </c>
      <c r="I21">
        <f>SUM(J3:J13)</f>
        <v>5.0999999999999996</v>
      </c>
    </row>
    <row r="22" spans="1:9" x14ac:dyDescent="0.2">
      <c r="A22" s="1"/>
      <c r="D22" s="2"/>
      <c r="E22" s="2"/>
      <c r="F22" s="2"/>
    </row>
  </sheetData>
  <pageMargins left="0.7" right="0.7" top="0.75" bottom="0.75" header="0.3" footer="0.3"/>
  <pageSetup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150" zoomScaleNormal="150" workbookViewId="0">
      <selection activeCell="N21" sqref="N21"/>
    </sheetView>
  </sheetViews>
  <sheetFormatPr baseColWidth="10" defaultColWidth="8.83203125" defaultRowHeight="15" x14ac:dyDescent="0.2"/>
  <cols>
    <col min="1" max="1" width="8.83203125" customWidth="1"/>
    <col min="8" max="8" width="8.83203125" customWidth="1"/>
  </cols>
  <sheetData>
    <row r="1" spans="1:13" x14ac:dyDescent="0.2">
      <c r="A1" s="1" t="s">
        <v>13</v>
      </c>
      <c r="D1" s="2"/>
      <c r="E1" s="2"/>
      <c r="F1" s="2"/>
    </row>
    <row r="2" spans="1:13" ht="30" x14ac:dyDescent="0.2">
      <c r="A2" s="3"/>
      <c r="B2" s="4" t="s">
        <v>0</v>
      </c>
      <c r="C2" s="5" t="s">
        <v>1</v>
      </c>
      <c r="D2" s="6" t="s">
        <v>2</v>
      </c>
      <c r="E2" s="7" t="s">
        <v>3</v>
      </c>
      <c r="F2" s="7" t="s">
        <v>14</v>
      </c>
      <c r="G2" s="8" t="s">
        <v>4</v>
      </c>
      <c r="H2" s="2" t="s">
        <v>5</v>
      </c>
      <c r="I2" s="4" t="s">
        <v>6</v>
      </c>
      <c r="J2" t="s">
        <v>7</v>
      </c>
      <c r="L2" t="s">
        <v>8</v>
      </c>
    </row>
    <row r="3" spans="1:13" ht="16" x14ac:dyDescent="0.2">
      <c r="A3" s="3"/>
      <c r="B3" s="9" t="s">
        <v>16</v>
      </c>
      <c r="C3" s="10">
        <v>4.78</v>
      </c>
      <c r="D3" s="11">
        <f t="shared" ref="D3:D11" si="0">C3/($L$3*650)*1000000</f>
        <v>24.512820512820515</v>
      </c>
      <c r="E3" s="2">
        <v>1</v>
      </c>
      <c r="F3" s="2" t="s">
        <v>15</v>
      </c>
      <c r="G3" s="12">
        <f t="shared" ref="G3:G11" si="1">D3*E3</f>
        <v>24.512820512820515</v>
      </c>
      <c r="H3" s="13">
        <f>1/(COUNT(C$3:C$12))</f>
        <v>0.1</v>
      </c>
      <c r="I3" s="14">
        <f t="shared" ref="I3:I11" si="2">($I$18*$I$19*H3) /G3</f>
        <v>2.0397489539748954</v>
      </c>
      <c r="J3">
        <f>(I3/$I$19)*G3</f>
        <v>0.50000000000000011</v>
      </c>
      <c r="L3">
        <v>300</v>
      </c>
      <c r="M3">
        <v>2</v>
      </c>
    </row>
    <row r="4" spans="1:13" ht="16" x14ac:dyDescent="0.2">
      <c r="A4" s="3"/>
      <c r="B4" s="9" t="s">
        <v>17</v>
      </c>
      <c r="C4" s="10">
        <v>4</v>
      </c>
      <c r="D4" s="11">
        <f t="shared" si="0"/>
        <v>20.512820512820511</v>
      </c>
      <c r="E4" s="2">
        <v>1</v>
      </c>
      <c r="F4" s="2" t="s">
        <v>15</v>
      </c>
      <c r="G4" s="12">
        <f t="shared" si="1"/>
        <v>20.512820512820511</v>
      </c>
      <c r="H4" s="13">
        <f>1/(COUNT(C$3:C$12))</f>
        <v>0.1</v>
      </c>
      <c r="I4" s="14">
        <f t="shared" si="2"/>
        <v>2.4375</v>
      </c>
      <c r="J4">
        <f t="shared" ref="J4:J13" si="3">(I4/$I$19)*G4</f>
        <v>0.5</v>
      </c>
      <c r="M4">
        <v>2.5</v>
      </c>
    </row>
    <row r="5" spans="1:13" ht="16" x14ac:dyDescent="0.2">
      <c r="A5" s="3"/>
      <c r="B5" s="9" t="s">
        <v>18</v>
      </c>
      <c r="C5" s="10">
        <v>5.38</v>
      </c>
      <c r="D5" s="11">
        <f t="shared" si="0"/>
        <v>27.589743589743588</v>
      </c>
      <c r="E5" s="2">
        <v>1</v>
      </c>
      <c r="F5" s="2" t="s">
        <v>15</v>
      </c>
      <c r="G5" s="12">
        <f t="shared" si="1"/>
        <v>27.589743589743588</v>
      </c>
      <c r="H5" s="13">
        <f>1/(COUNT(C$3:C$12))</f>
        <v>0.1</v>
      </c>
      <c r="I5" s="14">
        <f t="shared" si="2"/>
        <v>1.8122676579925652</v>
      </c>
      <c r="J5">
        <f t="shared" si="3"/>
        <v>0.5</v>
      </c>
      <c r="M5">
        <v>2</v>
      </c>
    </row>
    <row r="6" spans="1:13" ht="16" x14ac:dyDescent="0.2">
      <c r="A6" s="3"/>
      <c r="B6" s="9" t="s">
        <v>19</v>
      </c>
      <c r="C6" s="10">
        <v>4.92</v>
      </c>
      <c r="D6" s="11">
        <f t="shared" si="0"/>
        <v>25.23076923076923</v>
      </c>
      <c r="E6" s="2">
        <v>1</v>
      </c>
      <c r="F6" s="2" t="s">
        <v>15</v>
      </c>
      <c r="G6" s="12">
        <f t="shared" si="1"/>
        <v>25.23076923076923</v>
      </c>
      <c r="H6" s="13">
        <f>1/(COUNT(C$3:C$12))</f>
        <v>0.1</v>
      </c>
      <c r="I6" s="14">
        <f t="shared" si="2"/>
        <v>1.9817073170731707</v>
      </c>
      <c r="J6">
        <f t="shared" si="3"/>
        <v>0.5</v>
      </c>
      <c r="M6">
        <v>2</v>
      </c>
    </row>
    <row r="7" spans="1:13" ht="16" x14ac:dyDescent="0.2">
      <c r="A7" s="3"/>
      <c r="B7" s="9" t="s">
        <v>20</v>
      </c>
      <c r="C7" s="10">
        <v>3.12</v>
      </c>
      <c r="D7" s="11">
        <f t="shared" si="0"/>
        <v>16</v>
      </c>
      <c r="E7" s="2">
        <v>1</v>
      </c>
      <c r="F7" s="2" t="s">
        <v>15</v>
      </c>
      <c r="G7" s="12">
        <f t="shared" si="1"/>
        <v>16</v>
      </c>
      <c r="H7" s="13">
        <f>1/(COUNT(C$3:C$12))</f>
        <v>0.1</v>
      </c>
      <c r="I7" s="14">
        <f t="shared" si="2"/>
        <v>3.125</v>
      </c>
      <c r="J7">
        <f t="shared" si="3"/>
        <v>0.5</v>
      </c>
      <c r="M7">
        <v>3</v>
      </c>
    </row>
    <row r="8" spans="1:13" ht="16" x14ac:dyDescent="0.2">
      <c r="A8" s="3"/>
      <c r="B8" s="9" t="s">
        <v>21</v>
      </c>
      <c r="C8" s="10">
        <v>4.26</v>
      </c>
      <c r="D8" s="11">
        <f t="shared" si="0"/>
        <v>21.846153846153843</v>
      </c>
      <c r="E8" s="2">
        <v>1</v>
      </c>
      <c r="F8" s="2" t="s">
        <v>15</v>
      </c>
      <c r="G8" s="12">
        <f t="shared" si="1"/>
        <v>21.846153846153843</v>
      </c>
      <c r="H8" s="13">
        <f>1/(COUNT(C$3:C$12))</f>
        <v>0.1</v>
      </c>
      <c r="I8" s="14">
        <f t="shared" si="2"/>
        <v>2.2887323943661975</v>
      </c>
      <c r="J8">
        <f t="shared" si="3"/>
        <v>0.5</v>
      </c>
      <c r="M8">
        <v>2</v>
      </c>
    </row>
    <row r="9" spans="1:13" ht="16" x14ac:dyDescent="0.2">
      <c r="A9" s="3"/>
      <c r="B9" s="9" t="s">
        <v>22</v>
      </c>
      <c r="C9" s="10">
        <v>4.4800000000000004</v>
      </c>
      <c r="D9" s="11">
        <f t="shared" si="0"/>
        <v>22.974358974358978</v>
      </c>
      <c r="E9" s="2">
        <v>1</v>
      </c>
      <c r="F9" s="2" t="s">
        <v>15</v>
      </c>
      <c r="G9" s="12">
        <f t="shared" si="1"/>
        <v>22.974358974358978</v>
      </c>
      <c r="H9" s="13">
        <f>1/(COUNT(C$3:C$12))</f>
        <v>0.1</v>
      </c>
      <c r="I9" s="14">
        <f t="shared" si="2"/>
        <v>2.1763392857142856</v>
      </c>
      <c r="J9">
        <f t="shared" si="3"/>
        <v>0.50000000000000011</v>
      </c>
      <c r="M9">
        <v>2</v>
      </c>
    </row>
    <row r="10" spans="1:13" ht="16" x14ac:dyDescent="0.2">
      <c r="A10" s="3"/>
      <c r="B10" s="9" t="s">
        <v>23</v>
      </c>
      <c r="C10" s="10">
        <v>3.38</v>
      </c>
      <c r="D10" s="11">
        <f t="shared" si="0"/>
        <v>17.333333333333332</v>
      </c>
      <c r="E10" s="2">
        <v>1</v>
      </c>
      <c r="F10" s="2" t="s">
        <v>15</v>
      </c>
      <c r="G10" s="12">
        <f t="shared" si="1"/>
        <v>17.333333333333332</v>
      </c>
      <c r="H10" s="13">
        <f>1/(COUNT(C$3:C$12))</f>
        <v>0.1</v>
      </c>
      <c r="I10" s="14">
        <f t="shared" si="2"/>
        <v>2.884615384615385</v>
      </c>
      <c r="J10">
        <f t="shared" si="3"/>
        <v>0.5</v>
      </c>
      <c r="M10">
        <v>3</v>
      </c>
    </row>
    <row r="11" spans="1:13" ht="16" x14ac:dyDescent="0.2">
      <c r="A11" s="3"/>
      <c r="B11" s="9" t="s">
        <v>24</v>
      </c>
      <c r="C11" s="10">
        <v>2.52</v>
      </c>
      <c r="D11" s="11">
        <f t="shared" si="0"/>
        <v>12.923076923076923</v>
      </c>
      <c r="E11" s="2">
        <v>1</v>
      </c>
      <c r="F11" s="2" t="s">
        <v>15</v>
      </c>
      <c r="G11" s="12">
        <f t="shared" si="1"/>
        <v>12.923076923076923</v>
      </c>
      <c r="H11" s="13">
        <f>1/(COUNT(C$3:C$12))</f>
        <v>0.1</v>
      </c>
      <c r="I11" s="14">
        <f t="shared" si="2"/>
        <v>3.8690476190476191</v>
      </c>
      <c r="J11">
        <f t="shared" si="3"/>
        <v>0.5</v>
      </c>
      <c r="M11">
        <v>4</v>
      </c>
    </row>
    <row r="12" spans="1:13" ht="16" x14ac:dyDescent="0.2">
      <c r="A12" s="3"/>
      <c r="B12" s="9" t="s">
        <v>25</v>
      </c>
      <c r="C12" s="10">
        <v>3.14</v>
      </c>
      <c r="D12" s="11">
        <f>C12/($L$3*650)*1000000</f>
        <v>16.102564102564106</v>
      </c>
      <c r="E12" s="2">
        <v>1</v>
      </c>
      <c r="F12" s="2" t="s">
        <v>15</v>
      </c>
      <c r="G12" s="12">
        <f>D12*E12</f>
        <v>16.102564102564106</v>
      </c>
      <c r="H12" s="13">
        <f>1/(COUNT(C$3:C$12))</f>
        <v>0.1</v>
      </c>
      <c r="I12" s="14">
        <f>($I$18*$I$19*H12) /G12</f>
        <v>3.1050955414012731</v>
      </c>
      <c r="J12">
        <f t="shared" si="3"/>
        <v>0.5</v>
      </c>
      <c r="M12">
        <v>3</v>
      </c>
    </row>
    <row r="13" spans="1:13" ht="16" x14ac:dyDescent="0.2">
      <c r="A13" s="3"/>
      <c r="B13" s="9" t="s">
        <v>27</v>
      </c>
      <c r="C13" s="10">
        <v>21.6</v>
      </c>
      <c r="D13" s="11">
        <f>C13/($L$3*650)*1000000</f>
        <v>110.76923076923077</v>
      </c>
      <c r="E13" s="2">
        <v>0.25</v>
      </c>
      <c r="F13" s="2" t="s">
        <v>15</v>
      </c>
      <c r="G13" s="12">
        <f>D13*E13</f>
        <v>27.692307692307693</v>
      </c>
      <c r="H13" s="13">
        <v>0.02</v>
      </c>
      <c r="I13" s="14">
        <f>($I$18*$I$19*H13) /G13</f>
        <v>0.3611111111111111</v>
      </c>
      <c r="J13">
        <f t="shared" si="3"/>
        <v>0.1</v>
      </c>
      <c r="M13">
        <v>0.5</v>
      </c>
    </row>
    <row r="14" spans="1:13" x14ac:dyDescent="0.2">
      <c r="A14" s="1"/>
      <c r="D14" s="15"/>
      <c r="I14" s="17">
        <f>SUM(I3:I13)</f>
        <v>26.081165265296505</v>
      </c>
      <c r="M14">
        <f>SUM(M3:M13)</f>
        <v>26</v>
      </c>
    </row>
    <row r="15" spans="1:13" x14ac:dyDescent="0.2">
      <c r="A15" s="1"/>
      <c r="D15" s="15"/>
    </row>
    <row r="16" spans="1:13" x14ac:dyDescent="0.2">
      <c r="A16" s="1"/>
      <c r="D16" s="2"/>
      <c r="E16" s="2"/>
      <c r="F16" s="2"/>
      <c r="H16" s="2" t="s">
        <v>9</v>
      </c>
      <c r="I16" s="14">
        <f>$I$19-(SUM(I3:I13))</f>
        <v>73.918834734703495</v>
      </c>
      <c r="M16">
        <f>I19-M14</f>
        <v>74</v>
      </c>
    </row>
    <row r="17" spans="1:9" x14ac:dyDescent="0.2">
      <c r="A17" s="1"/>
      <c r="D17" s="2"/>
      <c r="E17" s="2"/>
      <c r="F17" s="2"/>
      <c r="H17" s="2"/>
    </row>
    <row r="18" spans="1:9" ht="40" x14ac:dyDescent="0.2">
      <c r="A18" s="1"/>
      <c r="D18" s="2"/>
      <c r="E18" s="2"/>
      <c r="F18" s="2"/>
      <c r="H18" s="16" t="s">
        <v>10</v>
      </c>
      <c r="I18">
        <v>5</v>
      </c>
    </row>
    <row r="19" spans="1:9" x14ac:dyDescent="0.2">
      <c r="A19" s="1"/>
      <c r="D19" s="2"/>
      <c r="E19" s="2"/>
      <c r="F19" s="2"/>
      <c r="H19" s="2" t="s">
        <v>11</v>
      </c>
      <c r="I19">
        <v>100</v>
      </c>
    </row>
    <row r="20" spans="1:9" x14ac:dyDescent="0.2">
      <c r="A20" s="1"/>
      <c r="D20" s="2"/>
      <c r="E20" s="2"/>
      <c r="F20" s="2"/>
    </row>
    <row r="21" spans="1:9" ht="40" x14ac:dyDescent="0.2">
      <c r="A21" s="1"/>
      <c r="D21" s="2"/>
      <c r="E21" s="2"/>
      <c r="F21" s="2"/>
      <c r="G21" t="s">
        <v>12</v>
      </c>
      <c r="H21" s="16" t="s">
        <v>10</v>
      </c>
      <c r="I21">
        <f>SUM(J3:J13)</f>
        <v>5.0999999999999996</v>
      </c>
    </row>
    <row r="22" spans="1:9" x14ac:dyDescent="0.2">
      <c r="A22" s="1"/>
      <c r="D22" s="2"/>
      <c r="E22" s="2"/>
      <c r="F22" s="2"/>
    </row>
  </sheetData>
  <pageMargins left="0.7" right="0.7" top="0.75" bottom="0.75" header="0.3" footer="0.3"/>
  <pageSetup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1</vt:lpstr>
      <vt:lpstr>Day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Jost</dc:creator>
  <cp:lastModifiedBy>John Hawkins</cp:lastModifiedBy>
  <cp:lastPrinted>2017-03-30T00:26:21Z</cp:lastPrinted>
  <dcterms:created xsi:type="dcterms:W3CDTF">2017-03-30T00:22:57Z</dcterms:created>
  <dcterms:modified xsi:type="dcterms:W3CDTF">2018-01-23T01:13:58Z</dcterms:modified>
</cp:coreProperties>
</file>