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drawings/drawing4.xml" ContentType="application/vnd.openxmlformats-officedocument.drawing+xml"/>
  <Override PartName="/xl/charts/chart4.xml" ContentType="application/vnd.openxmlformats-officedocument.drawingml.chart+xml"/>
  <Override PartName="/xl/drawings/drawing5.xml" ContentType="application/vnd.openxmlformats-officedocument.drawing+xml"/>
  <Override PartName="/xl/charts/chart5.xml" ContentType="application/vnd.openxmlformats-officedocument.drawingml.chart+xml"/>
  <Override PartName="/xl/drawings/drawing6.xml" ContentType="application/vnd.openxmlformats-officedocument.drawing+xml"/>
  <Override PartName="/xl/charts/chart6.xml" ContentType="application/vnd.openxmlformats-officedocument.drawingml.chart+xml"/>
  <Override PartName="/xl/drawings/drawing7.xml" ContentType="application/vnd.openxmlformats-officedocument.drawing+xml"/>
  <Override PartName="/xl/charts/chart7.xml" ContentType="application/vnd.openxmlformats-officedocument.drawingml.chart+xml"/>
  <Override PartName="/xl/drawings/drawing8.xml" ContentType="application/vnd.openxmlformats-officedocument.drawing+xml"/>
  <Override PartName="/xl/charts/chart8.xml" ContentType="application/vnd.openxmlformats-officedocument.drawingml.chart+xml"/>
  <Override PartName="/xl/drawings/drawing9.xml" ContentType="application/vnd.openxmlformats-officedocument.drawing+xml"/>
  <Override PartName="/xl/charts/chart9.xml" ContentType="application/vnd.openxmlformats-officedocument.drawingml.chart+xml"/>
  <Override PartName="/xl/drawings/drawing10.xml" ContentType="application/vnd.openxmlformats-officedocument.drawing+xml"/>
  <Override PartName="/xl/charts/chart10.xml" ContentType="application/vnd.openxmlformats-officedocument.drawingml.chart+xml"/>
  <Override PartName="/xl/drawings/drawing11.xml" ContentType="application/vnd.openxmlformats-officedocument.drawing+xml"/>
  <Override PartName="/xl/charts/chart11.xml" ContentType="application/vnd.openxmlformats-officedocument.drawingml.chart+xml"/>
  <Override PartName="/xl/drawings/drawing12.xml" ContentType="application/vnd.openxmlformats-officedocument.drawing+xml"/>
  <Override PartName="/xl/charts/chart12.xml" ContentType="application/vnd.openxmlformats-officedocument.drawingml.chart+xml"/>
  <Override PartName="/xl/drawings/drawing13.xml" ContentType="application/vnd.openxmlformats-officedocument.drawing+xml"/>
  <Override PartName="/xl/charts/chart13.xml" ContentType="application/vnd.openxmlformats-officedocument.drawingml.chart+xml"/>
  <Override PartName="/xl/drawings/drawing14.xml" ContentType="application/vnd.openxmlformats-officedocument.drawing+xml"/>
  <Override PartName="/xl/charts/chart14.xml" ContentType="application/vnd.openxmlformats-officedocument.drawingml.chart+xml"/>
  <Override PartName="/xl/drawings/drawing15.xml" ContentType="application/vnd.openxmlformats-officedocument.drawing+xml"/>
  <Override PartName="/xl/charts/chart15.xml" ContentType="application/vnd.openxmlformats-officedocument.drawingml.chart+xml"/>
  <Override PartName="/xl/drawings/drawing16.xml" ContentType="application/vnd.openxmlformats-officedocument.drawing+xml"/>
  <Override PartName="/xl/charts/chart16.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heckCompatibility="1" defaultThemeVersion="153222"/>
  <mc:AlternateContent xmlns:mc="http://schemas.openxmlformats.org/markup-compatibility/2006">
    <mc:Choice Requires="x15">
      <x15ac:absPath xmlns:x15ac="http://schemas.microsoft.com/office/spreadsheetml/2010/11/ac" url="C:\Users\c\Desktop\S. alba files for data archive\"/>
    </mc:Choice>
  </mc:AlternateContent>
  <bookViews>
    <workbookView xWindow="0" yWindow="0" windowWidth="20370" windowHeight="7830" tabRatio="803"/>
  </bookViews>
  <sheets>
    <sheet name="Overview" sheetId="32" r:id="rId1"/>
    <sheet name="Metadata" sheetId="26" r:id="rId2"/>
    <sheet name="example leaf" sheetId="1" r:id="rId3"/>
    <sheet name="Earlyr1" sheetId="3" r:id="rId4"/>
    <sheet name="Earlyr2" sheetId="4" r:id="rId5"/>
    <sheet name="Earlyr3" sheetId="5" r:id="rId6"/>
    <sheet name="Earlyr4" sheetId="6" r:id="rId7"/>
    <sheet name="Earlyr5" sheetId="7" r:id="rId8"/>
    <sheet name="Earlyr6" sheetId="8" r:id="rId9"/>
    <sheet name="Earlyr7" sheetId="11" r:id="rId10"/>
    <sheet name="Earlyr8" sheetId="10" r:id="rId11"/>
    <sheet name="Earlyr9" sheetId="12" r:id="rId12"/>
    <sheet name="Earlyr10" sheetId="13" r:id="rId13"/>
    <sheet name="Later1" sheetId="28" r:id="rId14"/>
    <sheet name="Later2" sheetId="27" r:id="rId15"/>
    <sheet name="Later3" sheetId="29" r:id="rId16"/>
    <sheet name="Later4" sheetId="30" r:id="rId17"/>
    <sheet name="Later5" sheetId="31" r:id="rId18"/>
  </sheets>
  <calcPr calcId="152511" concurrentCalc="0"/>
</workbook>
</file>

<file path=xl/calcChain.xml><?xml version="1.0" encoding="utf-8"?>
<calcChain xmlns="http://schemas.openxmlformats.org/spreadsheetml/2006/main">
  <c r="D7" i="31" l="1"/>
  <c r="D8" i="31"/>
  <c r="D9" i="31"/>
  <c r="D10" i="31"/>
  <c r="D11" i="31"/>
  <c r="D12" i="31"/>
  <c r="D13" i="31"/>
  <c r="I11" i="31"/>
  <c r="I12" i="31"/>
  <c r="I13" i="31"/>
  <c r="K17" i="31"/>
  <c r="I17" i="31"/>
  <c r="H17" i="31"/>
  <c r="G17" i="31"/>
  <c r="F17" i="31"/>
  <c r="I9" i="31"/>
  <c r="K9" i="31"/>
  <c r="I10" i="31"/>
  <c r="K10" i="31"/>
  <c r="K11" i="31"/>
  <c r="K12" i="31"/>
  <c r="K13" i="31"/>
  <c r="K16" i="31"/>
  <c r="I16" i="31"/>
  <c r="H16" i="31"/>
  <c r="G16" i="31"/>
  <c r="F16" i="31"/>
  <c r="I8" i="31"/>
  <c r="K8" i="31"/>
  <c r="I7" i="31"/>
  <c r="D7" i="30"/>
  <c r="D8" i="30"/>
  <c r="D9" i="30"/>
  <c r="D10" i="30"/>
  <c r="D11" i="30"/>
  <c r="D12" i="30"/>
  <c r="D13" i="30"/>
  <c r="I11" i="30"/>
  <c r="I12" i="30"/>
  <c r="I13" i="30"/>
  <c r="K17" i="30"/>
  <c r="I17" i="30"/>
  <c r="H17" i="30"/>
  <c r="G17" i="30"/>
  <c r="F17" i="30"/>
  <c r="I10" i="30"/>
  <c r="K10" i="30"/>
  <c r="K11" i="30"/>
  <c r="K12" i="30"/>
  <c r="K13" i="30"/>
  <c r="K16" i="30"/>
  <c r="I16" i="30"/>
  <c r="H16" i="30"/>
  <c r="G16" i="30"/>
  <c r="F16" i="30"/>
  <c r="I9" i="30"/>
  <c r="K9" i="30"/>
  <c r="I8" i="30"/>
  <c r="K8" i="30"/>
  <c r="I7" i="30"/>
  <c r="D7" i="29"/>
  <c r="D8" i="29"/>
  <c r="D9" i="29"/>
  <c r="D10" i="29"/>
  <c r="D11" i="29"/>
  <c r="D12" i="29"/>
  <c r="D13" i="29"/>
  <c r="I11" i="29"/>
  <c r="I12" i="29"/>
  <c r="I13" i="29"/>
  <c r="K17" i="29"/>
  <c r="I17" i="29"/>
  <c r="H17" i="29"/>
  <c r="G17" i="29"/>
  <c r="F17" i="29"/>
  <c r="K11" i="29"/>
  <c r="K12" i="29"/>
  <c r="K13" i="29"/>
  <c r="K16" i="29"/>
  <c r="I16" i="29"/>
  <c r="H16" i="29"/>
  <c r="G16" i="29"/>
  <c r="F16" i="29"/>
  <c r="I10" i="29"/>
  <c r="K10" i="29"/>
  <c r="I9" i="29"/>
  <c r="K9" i="29"/>
  <c r="I8" i="29"/>
  <c r="K8" i="29"/>
  <c r="I7" i="29"/>
  <c r="D7" i="28"/>
  <c r="D8" i="28"/>
  <c r="D9" i="28"/>
  <c r="D10" i="28"/>
  <c r="D11" i="28"/>
  <c r="D12" i="28"/>
  <c r="D13" i="28"/>
  <c r="I11" i="28"/>
  <c r="I12" i="28"/>
  <c r="I13" i="28"/>
  <c r="K17" i="28"/>
  <c r="I17" i="28"/>
  <c r="H17" i="28"/>
  <c r="G17" i="28"/>
  <c r="F17" i="28"/>
  <c r="I9" i="28"/>
  <c r="K9" i="28"/>
  <c r="I10" i="28"/>
  <c r="K10" i="28"/>
  <c r="K11" i="28"/>
  <c r="K12" i="28"/>
  <c r="K13" i="28"/>
  <c r="K16" i="28"/>
  <c r="I16" i="28"/>
  <c r="H16" i="28"/>
  <c r="G16" i="28"/>
  <c r="F16" i="28"/>
  <c r="I8" i="28"/>
  <c r="K8" i="28"/>
  <c r="I7" i="28"/>
  <c r="D7" i="27"/>
  <c r="D8" i="27"/>
  <c r="D9" i="27"/>
  <c r="D10" i="27"/>
  <c r="D11" i="27"/>
  <c r="D12" i="27"/>
  <c r="D13" i="27"/>
  <c r="I11" i="27"/>
  <c r="I12" i="27"/>
  <c r="I13" i="27"/>
  <c r="K17" i="27"/>
  <c r="I17" i="27"/>
  <c r="H17" i="27"/>
  <c r="G17" i="27"/>
  <c r="F17" i="27"/>
  <c r="K11" i="27"/>
  <c r="K12" i="27"/>
  <c r="K13" i="27"/>
  <c r="K16" i="27"/>
  <c r="I16" i="27"/>
  <c r="H16" i="27"/>
  <c r="G16" i="27"/>
  <c r="F16" i="27"/>
  <c r="I10" i="27"/>
  <c r="K10" i="27"/>
  <c r="I9" i="27"/>
  <c r="K9" i="27"/>
  <c r="I8" i="27"/>
  <c r="K8" i="27"/>
  <c r="I7" i="27"/>
  <c r="F11" i="13"/>
  <c r="Q11" i="13"/>
  <c r="U11" i="13"/>
  <c r="H11" i="13"/>
  <c r="I11" i="13"/>
  <c r="F12" i="13"/>
  <c r="Q12" i="13"/>
  <c r="U12" i="13"/>
  <c r="H12" i="13"/>
  <c r="I12" i="13"/>
  <c r="F13" i="13"/>
  <c r="Q13" i="13"/>
  <c r="U13" i="13"/>
  <c r="H13" i="13"/>
  <c r="I13" i="13"/>
  <c r="F14" i="13"/>
  <c r="Q14" i="13"/>
  <c r="U14" i="13"/>
  <c r="H14" i="13"/>
  <c r="I14" i="13"/>
  <c r="I17" i="13"/>
  <c r="H17" i="13"/>
  <c r="G11" i="13"/>
  <c r="G12" i="13"/>
  <c r="G13" i="13"/>
  <c r="G14" i="13"/>
  <c r="G17" i="13"/>
  <c r="F17" i="13"/>
  <c r="D11" i="13"/>
  <c r="D10" i="13"/>
  <c r="K11" i="13"/>
  <c r="D12" i="13"/>
  <c r="K12" i="13"/>
  <c r="D13" i="13"/>
  <c r="K13" i="13"/>
  <c r="D14" i="13"/>
  <c r="K14" i="13"/>
  <c r="K16" i="13"/>
  <c r="I16" i="13"/>
  <c r="H16" i="13"/>
  <c r="G16" i="13"/>
  <c r="F16" i="13"/>
  <c r="U10" i="13"/>
  <c r="Q10" i="13"/>
  <c r="D9" i="13"/>
  <c r="F10" i="13"/>
  <c r="H10" i="13"/>
  <c r="I10" i="13"/>
  <c r="K10" i="13"/>
  <c r="G10" i="13"/>
  <c r="U9" i="13"/>
  <c r="Q9" i="13"/>
  <c r="D8" i="13"/>
  <c r="F9" i="13"/>
  <c r="H9" i="13"/>
  <c r="I9" i="13"/>
  <c r="K9" i="13"/>
  <c r="G9" i="13"/>
  <c r="U8" i="13"/>
  <c r="Q8" i="13"/>
  <c r="D7" i="13"/>
  <c r="F8" i="13"/>
  <c r="H8" i="13"/>
  <c r="I8" i="13"/>
  <c r="K8" i="13"/>
  <c r="G8" i="13"/>
  <c r="I7" i="13"/>
  <c r="F11" i="12"/>
  <c r="Q11" i="12"/>
  <c r="U11" i="12"/>
  <c r="H11" i="12"/>
  <c r="I11" i="12"/>
  <c r="F12" i="12"/>
  <c r="Q12" i="12"/>
  <c r="U12" i="12"/>
  <c r="H12" i="12"/>
  <c r="I12" i="12"/>
  <c r="F13" i="12"/>
  <c r="Q13" i="12"/>
  <c r="U13" i="12"/>
  <c r="H13" i="12"/>
  <c r="I13" i="12"/>
  <c r="F14" i="12"/>
  <c r="Q14" i="12"/>
  <c r="U14" i="12"/>
  <c r="H14" i="12"/>
  <c r="I14" i="12"/>
  <c r="I17" i="12"/>
  <c r="H17" i="12"/>
  <c r="G11" i="12"/>
  <c r="G12" i="12"/>
  <c r="G13" i="12"/>
  <c r="G14" i="12"/>
  <c r="G17" i="12"/>
  <c r="F17" i="12"/>
  <c r="D11" i="12"/>
  <c r="D10" i="12"/>
  <c r="K11" i="12"/>
  <c r="D12" i="12"/>
  <c r="K12" i="12"/>
  <c r="D13" i="12"/>
  <c r="K13" i="12"/>
  <c r="D14" i="12"/>
  <c r="K14" i="12"/>
  <c r="K16" i="12"/>
  <c r="I16" i="12"/>
  <c r="H16" i="12"/>
  <c r="G16" i="12"/>
  <c r="F16" i="12"/>
  <c r="U10" i="12"/>
  <c r="Q10" i="12"/>
  <c r="D9" i="12"/>
  <c r="F10" i="12"/>
  <c r="H10" i="12"/>
  <c r="I10" i="12"/>
  <c r="K10" i="12"/>
  <c r="G10" i="12"/>
  <c r="U9" i="12"/>
  <c r="Q9" i="12"/>
  <c r="D8" i="12"/>
  <c r="F9" i="12"/>
  <c r="H9" i="12"/>
  <c r="I9" i="12"/>
  <c r="K9" i="12"/>
  <c r="G9" i="12"/>
  <c r="U8" i="12"/>
  <c r="Q8" i="12"/>
  <c r="D7" i="12"/>
  <c r="F8" i="12"/>
  <c r="H8" i="12"/>
  <c r="I8" i="12"/>
  <c r="K8" i="12"/>
  <c r="G8" i="12"/>
  <c r="I7" i="12"/>
  <c r="F11" i="11"/>
  <c r="Q11" i="11"/>
  <c r="U11" i="11"/>
  <c r="H11" i="11"/>
  <c r="I11" i="11"/>
  <c r="F12" i="11"/>
  <c r="Q12" i="11"/>
  <c r="U12" i="11"/>
  <c r="H12" i="11"/>
  <c r="I12" i="11"/>
  <c r="F13" i="11"/>
  <c r="Q13" i="11"/>
  <c r="U13" i="11"/>
  <c r="H13" i="11"/>
  <c r="I13" i="11"/>
  <c r="F14" i="11"/>
  <c r="Q14" i="11"/>
  <c r="U14" i="11"/>
  <c r="H14" i="11"/>
  <c r="I14" i="11"/>
  <c r="I17" i="11"/>
  <c r="H17" i="11"/>
  <c r="G11" i="11"/>
  <c r="G12" i="11"/>
  <c r="G13" i="11"/>
  <c r="G14" i="11"/>
  <c r="G17" i="11"/>
  <c r="F17" i="11"/>
  <c r="D11" i="11"/>
  <c r="D10" i="11"/>
  <c r="K11" i="11"/>
  <c r="D12" i="11"/>
  <c r="K12" i="11"/>
  <c r="D13" i="11"/>
  <c r="K13" i="11"/>
  <c r="D14" i="11"/>
  <c r="K14" i="11"/>
  <c r="K16" i="11"/>
  <c r="I16" i="11"/>
  <c r="H16" i="11"/>
  <c r="G16" i="11"/>
  <c r="F16" i="11"/>
  <c r="U10" i="11"/>
  <c r="Q10" i="11"/>
  <c r="D9" i="11"/>
  <c r="F10" i="11"/>
  <c r="H10" i="11"/>
  <c r="I10" i="11"/>
  <c r="K10" i="11"/>
  <c r="G10" i="11"/>
  <c r="U9" i="11"/>
  <c r="Q9" i="11"/>
  <c r="D8" i="11"/>
  <c r="F9" i="11"/>
  <c r="H9" i="11"/>
  <c r="I9" i="11"/>
  <c r="K9" i="11"/>
  <c r="G9" i="11"/>
  <c r="U8" i="11"/>
  <c r="Q8" i="11"/>
  <c r="D7" i="11"/>
  <c r="F8" i="11"/>
  <c r="H8" i="11"/>
  <c r="I8" i="11"/>
  <c r="K8" i="11"/>
  <c r="G8" i="11"/>
  <c r="I7" i="11"/>
  <c r="F11" i="10"/>
  <c r="Q11" i="10"/>
  <c r="U11" i="10"/>
  <c r="H11" i="10"/>
  <c r="I11" i="10"/>
  <c r="F12" i="10"/>
  <c r="Q12" i="10"/>
  <c r="U12" i="10"/>
  <c r="H12" i="10"/>
  <c r="I12" i="10"/>
  <c r="F13" i="10"/>
  <c r="Q13" i="10"/>
  <c r="U13" i="10"/>
  <c r="H13" i="10"/>
  <c r="I13" i="10"/>
  <c r="Q14" i="10"/>
  <c r="U14" i="10"/>
  <c r="H14" i="10"/>
  <c r="H17" i="10"/>
  <c r="G11" i="10"/>
  <c r="G12" i="10"/>
  <c r="G13" i="10"/>
  <c r="G14" i="10"/>
  <c r="G17" i="10"/>
  <c r="D11" i="10"/>
  <c r="D10" i="10"/>
  <c r="K11" i="10"/>
  <c r="D12" i="10"/>
  <c r="K12" i="10"/>
  <c r="D13" i="10"/>
  <c r="K13" i="10"/>
  <c r="D14" i="10"/>
  <c r="H16" i="10"/>
  <c r="G16" i="10"/>
  <c r="U10" i="10"/>
  <c r="Q10" i="10"/>
  <c r="D9" i="10"/>
  <c r="F10" i="10"/>
  <c r="H10" i="10"/>
  <c r="I10" i="10"/>
  <c r="K10" i="10"/>
  <c r="G10" i="10"/>
  <c r="U9" i="10"/>
  <c r="Q9" i="10"/>
  <c r="D8" i="10"/>
  <c r="H9" i="10"/>
  <c r="G9" i="10"/>
  <c r="U8" i="10"/>
  <c r="Q8" i="10"/>
  <c r="D7" i="10"/>
  <c r="F8" i="10"/>
  <c r="H8" i="10"/>
  <c r="I8" i="10"/>
  <c r="K8" i="10"/>
  <c r="G8" i="10"/>
  <c r="I7" i="10"/>
  <c r="F11" i="8"/>
  <c r="Q11" i="8"/>
  <c r="U11" i="8"/>
  <c r="H11" i="8"/>
  <c r="I11" i="8"/>
  <c r="F12" i="8"/>
  <c r="Q12" i="8"/>
  <c r="U12" i="8"/>
  <c r="H12" i="8"/>
  <c r="I12" i="8"/>
  <c r="F13" i="8"/>
  <c r="Q13" i="8"/>
  <c r="U13" i="8"/>
  <c r="H13" i="8"/>
  <c r="I13" i="8"/>
  <c r="F14" i="8"/>
  <c r="Q14" i="8"/>
  <c r="U14" i="8"/>
  <c r="H14" i="8"/>
  <c r="I14" i="8"/>
  <c r="I17" i="8"/>
  <c r="H17" i="8"/>
  <c r="G11" i="8"/>
  <c r="G12" i="8"/>
  <c r="G13" i="8"/>
  <c r="G14" i="8"/>
  <c r="G17" i="8"/>
  <c r="F17" i="8"/>
  <c r="D11" i="8"/>
  <c r="D10" i="8"/>
  <c r="K11" i="8"/>
  <c r="D12" i="8"/>
  <c r="K12" i="8"/>
  <c r="D13" i="8"/>
  <c r="K13" i="8"/>
  <c r="D14" i="8"/>
  <c r="K14" i="8"/>
  <c r="K16" i="8"/>
  <c r="I16" i="8"/>
  <c r="H16" i="8"/>
  <c r="G16" i="8"/>
  <c r="F16" i="8"/>
  <c r="U10" i="8"/>
  <c r="Q10" i="8"/>
  <c r="D9" i="8"/>
  <c r="F10" i="8"/>
  <c r="H10" i="8"/>
  <c r="I10" i="8"/>
  <c r="K10" i="8"/>
  <c r="G10" i="8"/>
  <c r="U9" i="8"/>
  <c r="Q9" i="8"/>
  <c r="D8" i="8"/>
  <c r="F9" i="8"/>
  <c r="H9" i="8"/>
  <c r="I9" i="8"/>
  <c r="K9" i="8"/>
  <c r="G9" i="8"/>
  <c r="U8" i="8"/>
  <c r="Q8" i="8"/>
  <c r="D7" i="8"/>
  <c r="F8" i="8"/>
  <c r="H8" i="8"/>
  <c r="I8" i="8"/>
  <c r="K8" i="8"/>
  <c r="G8" i="8"/>
  <c r="I7" i="8"/>
  <c r="F11" i="7"/>
  <c r="Q11" i="7"/>
  <c r="U11" i="7"/>
  <c r="H11" i="7"/>
  <c r="I11" i="7"/>
  <c r="F12" i="7"/>
  <c r="Q12" i="7"/>
  <c r="U12" i="7"/>
  <c r="H12" i="7"/>
  <c r="I12" i="7"/>
  <c r="F13" i="7"/>
  <c r="Q13" i="7"/>
  <c r="U13" i="7"/>
  <c r="H13" i="7"/>
  <c r="I13" i="7"/>
  <c r="F14" i="7"/>
  <c r="Q14" i="7"/>
  <c r="U14" i="7"/>
  <c r="H14" i="7"/>
  <c r="I14" i="7"/>
  <c r="I17" i="7"/>
  <c r="H17" i="7"/>
  <c r="G11" i="7"/>
  <c r="G12" i="7"/>
  <c r="G13" i="7"/>
  <c r="G14" i="7"/>
  <c r="G17" i="7"/>
  <c r="F17" i="7"/>
  <c r="D11" i="7"/>
  <c r="D10" i="7"/>
  <c r="K11" i="7"/>
  <c r="D12" i="7"/>
  <c r="K12" i="7"/>
  <c r="D13" i="7"/>
  <c r="K13" i="7"/>
  <c r="D14" i="7"/>
  <c r="K14" i="7"/>
  <c r="K16" i="7"/>
  <c r="I16" i="7"/>
  <c r="H16" i="7"/>
  <c r="G16" i="7"/>
  <c r="F16" i="7"/>
  <c r="U10" i="7"/>
  <c r="Q10" i="7"/>
  <c r="D9" i="7"/>
  <c r="F10" i="7"/>
  <c r="H10" i="7"/>
  <c r="I10" i="7"/>
  <c r="K10" i="7"/>
  <c r="G10" i="7"/>
  <c r="U9" i="7"/>
  <c r="Q9" i="7"/>
  <c r="D8" i="7"/>
  <c r="F9" i="7"/>
  <c r="H9" i="7"/>
  <c r="I9" i="7"/>
  <c r="K9" i="7"/>
  <c r="G9" i="7"/>
  <c r="U8" i="7"/>
  <c r="Q8" i="7"/>
  <c r="D7" i="7"/>
  <c r="F8" i="7"/>
  <c r="H8" i="7"/>
  <c r="I8" i="7"/>
  <c r="K8" i="7"/>
  <c r="G8" i="7"/>
  <c r="I7" i="7"/>
  <c r="U9" i="6"/>
  <c r="U10" i="6"/>
  <c r="U11" i="6"/>
  <c r="U12" i="6"/>
  <c r="U13" i="6"/>
  <c r="U14" i="6"/>
  <c r="U8" i="6"/>
  <c r="Q9" i="6"/>
  <c r="Q10" i="6"/>
  <c r="Q11" i="6"/>
  <c r="Q12" i="6"/>
  <c r="Q13" i="6"/>
  <c r="Q14" i="6"/>
  <c r="Q8" i="6"/>
  <c r="F11" i="6"/>
  <c r="H11" i="6"/>
  <c r="I11" i="6"/>
  <c r="F12" i="6"/>
  <c r="H12" i="6"/>
  <c r="I12" i="6"/>
  <c r="F13" i="6"/>
  <c r="H13" i="6"/>
  <c r="I13" i="6"/>
  <c r="F14" i="6"/>
  <c r="H14" i="6"/>
  <c r="I14" i="6"/>
  <c r="I17" i="6"/>
  <c r="H17" i="6"/>
  <c r="G11" i="6"/>
  <c r="G12" i="6"/>
  <c r="G13" i="6"/>
  <c r="G14" i="6"/>
  <c r="G17" i="6"/>
  <c r="F17" i="6"/>
  <c r="D11" i="6"/>
  <c r="D10" i="6"/>
  <c r="K11" i="6"/>
  <c r="D12" i="6"/>
  <c r="K12" i="6"/>
  <c r="D13" i="6"/>
  <c r="K13" i="6"/>
  <c r="D14" i="6"/>
  <c r="K14" i="6"/>
  <c r="K16" i="6"/>
  <c r="I16" i="6"/>
  <c r="H16" i="6"/>
  <c r="G16" i="6"/>
  <c r="F16" i="6"/>
  <c r="D9" i="6"/>
  <c r="F10" i="6"/>
  <c r="H10" i="6"/>
  <c r="I10" i="6"/>
  <c r="K10" i="6"/>
  <c r="G10" i="6"/>
  <c r="D8" i="6"/>
  <c r="F9" i="6"/>
  <c r="H9" i="6"/>
  <c r="I9" i="6"/>
  <c r="K9" i="6"/>
  <c r="G9" i="6"/>
  <c r="D7" i="6"/>
  <c r="H8" i="6"/>
  <c r="G8" i="6"/>
  <c r="I7" i="6"/>
  <c r="F11" i="5"/>
  <c r="Q11" i="5"/>
  <c r="U11" i="5"/>
  <c r="H11" i="5"/>
  <c r="I11" i="5"/>
  <c r="F12" i="5"/>
  <c r="Q12" i="5"/>
  <c r="U12" i="5"/>
  <c r="H12" i="5"/>
  <c r="I12" i="5"/>
  <c r="F13" i="5"/>
  <c r="Q13" i="5"/>
  <c r="U13" i="5"/>
  <c r="H13" i="5"/>
  <c r="I13" i="5"/>
  <c r="F14" i="5"/>
  <c r="Q14" i="5"/>
  <c r="U14" i="5"/>
  <c r="H14" i="5"/>
  <c r="I14" i="5"/>
  <c r="I17" i="5"/>
  <c r="H17" i="5"/>
  <c r="G11" i="5"/>
  <c r="G12" i="5"/>
  <c r="G13" i="5"/>
  <c r="G14" i="5"/>
  <c r="G17" i="5"/>
  <c r="F17" i="5"/>
  <c r="D11" i="5"/>
  <c r="D10" i="5"/>
  <c r="K11" i="5"/>
  <c r="D12" i="5"/>
  <c r="K12" i="5"/>
  <c r="D13" i="5"/>
  <c r="K13" i="5"/>
  <c r="D14" i="5"/>
  <c r="K14" i="5"/>
  <c r="K16" i="5"/>
  <c r="I16" i="5"/>
  <c r="H16" i="5"/>
  <c r="G16" i="5"/>
  <c r="F16" i="5"/>
  <c r="U10" i="5"/>
  <c r="Q10" i="5"/>
  <c r="D9" i="5"/>
  <c r="F10" i="5"/>
  <c r="H10" i="5"/>
  <c r="I10" i="5"/>
  <c r="K10" i="5"/>
  <c r="G10" i="5"/>
  <c r="U9" i="5"/>
  <c r="Q9" i="5"/>
  <c r="D8" i="5"/>
  <c r="F9" i="5"/>
  <c r="H9" i="5"/>
  <c r="I9" i="5"/>
  <c r="K9" i="5"/>
  <c r="G9" i="5"/>
  <c r="U8" i="5"/>
  <c r="Q8" i="5"/>
  <c r="D7" i="5"/>
  <c r="F8" i="5"/>
  <c r="H8" i="5"/>
  <c r="I8" i="5"/>
  <c r="K8" i="5"/>
  <c r="G8" i="5"/>
  <c r="I7" i="5"/>
  <c r="C20" i="4"/>
  <c r="F11" i="4"/>
  <c r="Q11" i="4"/>
  <c r="U11" i="4"/>
  <c r="H11" i="4"/>
  <c r="I11" i="4"/>
  <c r="F12" i="4"/>
  <c r="Q12" i="4"/>
  <c r="U12" i="4"/>
  <c r="H12" i="4"/>
  <c r="I12" i="4"/>
  <c r="F13" i="4"/>
  <c r="Q13" i="4"/>
  <c r="U13" i="4"/>
  <c r="H13" i="4"/>
  <c r="I13" i="4"/>
  <c r="F14" i="4"/>
  <c r="Q14" i="4"/>
  <c r="U14" i="4"/>
  <c r="H14" i="4"/>
  <c r="I14" i="4"/>
  <c r="I17" i="4"/>
  <c r="H17" i="4"/>
  <c r="G11" i="4"/>
  <c r="G12" i="4"/>
  <c r="G13" i="4"/>
  <c r="G14" i="4"/>
  <c r="G17" i="4"/>
  <c r="F17" i="4"/>
  <c r="D11" i="4"/>
  <c r="D10" i="4"/>
  <c r="K11" i="4"/>
  <c r="D12" i="4"/>
  <c r="K12" i="4"/>
  <c r="D13" i="4"/>
  <c r="K13" i="4"/>
  <c r="D14" i="4"/>
  <c r="K14" i="4"/>
  <c r="K16" i="4"/>
  <c r="I16" i="4"/>
  <c r="H16" i="4"/>
  <c r="G16" i="4"/>
  <c r="F16" i="4"/>
  <c r="U10" i="4"/>
  <c r="Q10" i="4"/>
  <c r="D9" i="4"/>
  <c r="F10" i="4"/>
  <c r="H10" i="4"/>
  <c r="I10" i="4"/>
  <c r="K10" i="4"/>
  <c r="G10" i="4"/>
  <c r="U9" i="4"/>
  <c r="Q9" i="4"/>
  <c r="D8" i="4"/>
  <c r="F9" i="4"/>
  <c r="H9" i="4"/>
  <c r="I9" i="4"/>
  <c r="K9" i="4"/>
  <c r="G9" i="4"/>
  <c r="U8" i="4"/>
  <c r="Q8" i="4"/>
  <c r="D7" i="4"/>
  <c r="F8" i="4"/>
  <c r="H8" i="4"/>
  <c r="I8" i="4"/>
  <c r="K8" i="4"/>
  <c r="G8" i="4"/>
  <c r="I7" i="4"/>
  <c r="I8" i="3"/>
  <c r="H9" i="3"/>
  <c r="H10" i="3"/>
  <c r="H11" i="3"/>
  <c r="H12" i="3"/>
  <c r="H13" i="3"/>
  <c r="H14" i="3"/>
  <c r="H8" i="3"/>
  <c r="U9" i="3"/>
  <c r="U10" i="3"/>
  <c r="U11" i="3"/>
  <c r="U12" i="3"/>
  <c r="U13" i="3"/>
  <c r="U14" i="3"/>
  <c r="U8" i="3"/>
  <c r="Q9" i="3"/>
  <c r="Q10" i="3"/>
  <c r="Q11" i="3"/>
  <c r="Q12" i="3"/>
  <c r="Q13" i="3"/>
  <c r="Q14" i="3"/>
  <c r="Q8" i="3"/>
  <c r="G9" i="3"/>
  <c r="G10" i="3"/>
  <c r="G11" i="3"/>
  <c r="G12" i="3"/>
  <c r="G13" i="3"/>
  <c r="G14" i="3"/>
  <c r="G8" i="3"/>
  <c r="F9" i="3"/>
  <c r="F10" i="3"/>
  <c r="F11" i="3"/>
  <c r="F12" i="3"/>
  <c r="F13" i="3"/>
  <c r="F14" i="3"/>
  <c r="F8" i="3"/>
  <c r="C20" i="3"/>
  <c r="I11" i="3"/>
  <c r="I12" i="3"/>
  <c r="I13" i="3"/>
  <c r="I14" i="3"/>
  <c r="I17" i="3"/>
  <c r="H17" i="3"/>
  <c r="G17" i="3"/>
  <c r="F17" i="3"/>
  <c r="D11" i="3"/>
  <c r="D10" i="3"/>
  <c r="K11" i="3"/>
  <c r="D12" i="3"/>
  <c r="K12" i="3"/>
  <c r="D13" i="3"/>
  <c r="K13" i="3"/>
  <c r="D14" i="3"/>
  <c r="K14" i="3"/>
  <c r="K16" i="3"/>
  <c r="I16" i="3"/>
  <c r="H16" i="3"/>
  <c r="G16" i="3"/>
  <c r="F16" i="3"/>
  <c r="D9" i="3"/>
  <c r="I10" i="3"/>
  <c r="K10" i="3"/>
  <c r="D8" i="3"/>
  <c r="I9" i="3"/>
  <c r="K9" i="3"/>
  <c r="D7" i="3"/>
  <c r="K8" i="3"/>
  <c r="I7" i="3"/>
  <c r="I8" i="1"/>
  <c r="I7" i="1"/>
  <c r="D14" i="1"/>
  <c r="D13" i="1"/>
  <c r="I14" i="1"/>
  <c r="C20" i="1"/>
  <c r="K14" i="1"/>
  <c r="I9" i="1"/>
  <c r="I10" i="1"/>
  <c r="I11" i="1"/>
  <c r="D7" i="1"/>
  <c r="D8" i="1"/>
  <c r="D9" i="1"/>
  <c r="D10" i="1"/>
  <c r="D11" i="1"/>
  <c r="D12" i="1"/>
  <c r="I12" i="1"/>
  <c r="I13" i="1"/>
  <c r="K17" i="1"/>
  <c r="G16" i="1"/>
  <c r="H16" i="1"/>
  <c r="G17" i="1"/>
  <c r="H17" i="1"/>
  <c r="F17" i="1"/>
  <c r="F16" i="1"/>
  <c r="I16" i="1"/>
  <c r="I17" i="1"/>
  <c r="K12" i="1"/>
  <c r="K8" i="1"/>
  <c r="K13" i="1"/>
  <c r="K9" i="1"/>
  <c r="K10" i="1"/>
  <c r="K11" i="1"/>
  <c r="K16" i="1"/>
  <c r="K17" i="3"/>
  <c r="K17" i="4"/>
  <c r="K17" i="5"/>
  <c r="K17" i="6"/>
  <c r="F8" i="6"/>
  <c r="I8" i="6"/>
  <c r="K8" i="6"/>
  <c r="K17" i="7"/>
  <c r="K17" i="8"/>
  <c r="F9" i="10"/>
  <c r="I9" i="10"/>
  <c r="K9" i="10"/>
  <c r="F14" i="10"/>
  <c r="I14" i="10"/>
  <c r="K17" i="10"/>
  <c r="F16" i="10"/>
  <c r="I16" i="10"/>
  <c r="K14" i="10"/>
  <c r="K16" i="10"/>
  <c r="F17" i="10"/>
  <c r="I17" i="10"/>
  <c r="K17" i="11"/>
  <c r="K17" i="12"/>
  <c r="K17" i="13"/>
</calcChain>
</file>

<file path=xl/sharedStrings.xml><?xml version="1.0" encoding="utf-8"?>
<sst xmlns="http://schemas.openxmlformats.org/spreadsheetml/2006/main" count="635" uniqueCount="104">
  <si>
    <t>hours</t>
  </si>
  <si>
    <t>min</t>
  </si>
  <si>
    <t>s</t>
  </si>
  <si>
    <t>time</t>
  </si>
  <si>
    <t>T</t>
  </si>
  <si>
    <t>mean</t>
  </si>
  <si>
    <t>(min)</t>
  </si>
  <si>
    <t>(g)</t>
  </si>
  <si>
    <t>(%)</t>
  </si>
  <si>
    <t>(oC)</t>
  </si>
  <si>
    <t>kPa</t>
  </si>
  <si>
    <t>(mol mol-1)</t>
  </si>
  <si>
    <t>(mmol m-2 s-1)</t>
  </si>
  <si>
    <t>RH</t>
  </si>
  <si>
    <t>Leaf 1</t>
  </si>
  <si>
    <t>leaf_mass</t>
  </si>
  <si>
    <t>VPsat</t>
  </si>
  <si>
    <t>mfVPD</t>
  </si>
  <si>
    <r>
      <t>Initial leaf area (cm</t>
    </r>
    <r>
      <rPr>
        <b/>
        <vertAlign val="superscript"/>
        <sz val="11"/>
        <color indexed="8"/>
        <rFont val="Calibri"/>
        <family val="2"/>
      </rPr>
      <t>2</t>
    </r>
    <r>
      <rPr>
        <b/>
        <sz val="11"/>
        <color indexed="8"/>
        <rFont val="Calibri"/>
        <family val="2"/>
      </rPr>
      <t>)</t>
    </r>
  </si>
  <si>
    <r>
      <t>Final leaf area (cm</t>
    </r>
    <r>
      <rPr>
        <b/>
        <vertAlign val="superscript"/>
        <sz val="11"/>
        <color indexed="8"/>
        <rFont val="Calibri"/>
        <family val="2"/>
      </rPr>
      <t>2</t>
    </r>
    <r>
      <rPr>
        <b/>
        <sz val="11"/>
        <color indexed="8"/>
        <rFont val="Calibri"/>
        <family val="2"/>
      </rPr>
      <t>)</t>
    </r>
  </si>
  <si>
    <r>
      <t>Mean leaf area (cm</t>
    </r>
    <r>
      <rPr>
        <b/>
        <vertAlign val="superscript"/>
        <sz val="11"/>
        <color indexed="8"/>
        <rFont val="Calibri"/>
        <family val="2"/>
      </rPr>
      <t>2</t>
    </r>
    <r>
      <rPr>
        <b/>
        <sz val="11"/>
        <color indexed="8"/>
        <rFont val="Calibri"/>
        <family val="2"/>
      </rPr>
      <t>)</t>
    </r>
  </si>
  <si>
    <t>max/min</t>
  </si>
  <si>
    <t>Graph shows leaf mass plotted against time; only the linear portion should be used for gmin calculation</t>
  </si>
  <si>
    <t>Atmospheric pressure (kPa)</t>
  </si>
  <si>
    <t>calculated from slope</t>
  </si>
  <si>
    <t>gmin calculated from intervals</t>
  </si>
  <si>
    <t>Note: blue cells should be filled in</t>
  </si>
  <si>
    <r>
      <t>Note: gmin_spreadsheet_tool was created by Lawren Sack, as a tool to be used with the Protocol "Minimum epidermal conductance (''g</t>
    </r>
    <r>
      <rPr>
        <vertAlign val="subscript"/>
        <sz val="11"/>
        <color indexed="8"/>
        <rFont val="Calibri"/>
        <family val="2"/>
      </rPr>
      <t>min</t>
    </r>
    <r>
      <rPr>
        <sz val="11"/>
        <color indexed="8"/>
        <rFont val="Calibri"/>
        <family val="2"/>
      </rPr>
      <t xml:space="preserve">'', a.k.a. cuticular conductance)" for </t>
    </r>
    <r>
      <rPr>
        <i/>
        <sz val="11"/>
        <color indexed="8"/>
        <rFont val="Calibri"/>
        <family val="2"/>
      </rPr>
      <t>PrometheusWiki</t>
    </r>
  </si>
  <si>
    <t xml:space="preserve"> </t>
  </si>
  <si>
    <t>RH1</t>
  </si>
  <si>
    <t>T1</t>
  </si>
  <si>
    <t>VPsat1</t>
  </si>
  <si>
    <t>RH2</t>
  </si>
  <si>
    <t>T2</t>
  </si>
  <si>
    <t>VpSat2</t>
  </si>
  <si>
    <t>Vpsat</t>
  </si>
  <si>
    <t>Title</t>
  </si>
  <si>
    <t xml:space="preserve">“Dry season enhancement of leaf capacitance buffers exposure to critical stem water potentials.” </t>
  </si>
  <si>
    <t>Abstract</t>
  </si>
  <si>
    <t>Data author</t>
  </si>
  <si>
    <t>Manuscript authors</t>
  </si>
  <si>
    <t>Group Leader</t>
  </si>
  <si>
    <t>Marilyn C. Ball</t>
  </si>
  <si>
    <t>Grant  details</t>
  </si>
  <si>
    <t>Australian Research Council Discovery Grant DP180102969 awarded to Marilyn C. Ball., Lawren Sack and Maurizio Mencuccini</t>
  </si>
  <si>
    <t>Date</t>
  </si>
  <si>
    <t>Collected in early dry season (13-25 August 2018) and late dry season (13-25 November 2018)</t>
  </si>
  <si>
    <t xml:space="preserve">Location </t>
  </si>
  <si>
    <t>Methods</t>
  </si>
  <si>
    <t>See read me</t>
  </si>
  <si>
    <t>g</t>
  </si>
  <si>
    <t>Units</t>
  </si>
  <si>
    <t>Explanation</t>
  </si>
  <si>
    <t>Data Header</t>
  </si>
  <si>
    <t>Tab</t>
  </si>
  <si>
    <t>S. alba</t>
  </si>
  <si>
    <t>Early dry season</t>
  </si>
  <si>
    <t>Late dry season</t>
  </si>
  <si>
    <t>rep 1</t>
  </si>
  <si>
    <t>rep 2</t>
  </si>
  <si>
    <t>rep 3</t>
  </si>
  <si>
    <t>rep 4</t>
  </si>
  <si>
    <t>rep 5</t>
  </si>
  <si>
    <t>rep 10</t>
  </si>
  <si>
    <t>rep 6</t>
  </si>
  <si>
    <t>rep 7</t>
  </si>
  <si>
    <t>rep 8</t>
  </si>
  <si>
    <t>rep 9</t>
  </si>
  <si>
    <t>Each Tab name represent Early/Late dry season plus replicate number</t>
  </si>
  <si>
    <t>hour of measurement in 24hr time</t>
  </si>
  <si>
    <t>minute of measurement in 24 hr time</t>
  </si>
  <si>
    <t>second</t>
  </si>
  <si>
    <t>cumulative time since experiment beginning</t>
  </si>
  <si>
    <t>leaf fresh mass</t>
  </si>
  <si>
    <t>h</t>
  </si>
  <si>
    <t>Relative humidity in chamber</t>
  </si>
  <si>
    <t>%</t>
  </si>
  <si>
    <t>Temperature in chamber</t>
  </si>
  <si>
    <t>degrees celsius</t>
  </si>
  <si>
    <t>Calculated Vapor pressure of saturation associated with Temperature</t>
  </si>
  <si>
    <t xml:space="preserve">mol fraction vapor pressure deficit </t>
  </si>
  <si>
    <t>mmol/ mol</t>
  </si>
  <si>
    <t>mmol/m^2/s</t>
  </si>
  <si>
    <t>minimal cuticular conductance</t>
  </si>
  <si>
    <r>
      <t xml:space="preserve">Changing global climate portends perturbed seasonal precipitation regimes and increases in night-time temperatures. An integrated understanding of how plants acclimate to these seasonal drought conditions has never been more important as regional-scale vegetation dieback is predicted to increase when drought conditions are exacerbated. The potential for seasonal coordination of suites of traits that enable dehydration tolerance or delay in a given species remain poorly resolved. We surveyed early dry season leaf and stem water-use traits and gas exchange with respect to drought tolerance in the mangrove, </t>
    </r>
    <r>
      <rPr>
        <i/>
        <sz val="11"/>
        <color theme="1"/>
        <rFont val="Calibri Light"/>
        <family val="2"/>
      </rPr>
      <t>Sonneratia alba</t>
    </r>
    <r>
      <rPr>
        <sz val="11"/>
        <color theme="1"/>
        <rFont val="Calibri Light"/>
        <family val="2"/>
      </rPr>
      <t>, growing in a relatively constant salinity, then took advantage of a naturally occurring heat wave in the late dry season, to assess dry season acclimation of these traits. We found that increased leaf hydraulic capacitance above leaf turgor loss point (π</t>
    </r>
    <r>
      <rPr>
        <vertAlign val="subscript"/>
        <sz val="11"/>
        <color theme="1"/>
        <rFont val="Calibri Light"/>
        <family val="2"/>
      </rPr>
      <t>TLP</t>
    </r>
    <r>
      <rPr>
        <sz val="11"/>
        <color theme="1"/>
        <rFont val="Calibri Light"/>
        <family val="2"/>
      </rPr>
      <t>) enabled rapid transpiration required to sustain assimilation rates under morning conditions, while increased leaf capacitance below π</t>
    </r>
    <r>
      <rPr>
        <vertAlign val="subscript"/>
        <sz val="11"/>
        <color theme="1"/>
        <rFont val="Calibri Light"/>
        <family val="2"/>
      </rPr>
      <t>TLP</t>
    </r>
    <r>
      <rPr>
        <sz val="11"/>
        <color theme="1"/>
        <rFont val="Calibri Light"/>
        <family val="2"/>
      </rPr>
      <t xml:space="preserve"> buffered against excursions in stem water potentials to critically low levels. Our results highlight the functional contributions of leaf capacitance in the mitigation of the twin risks of hydraulic failure and carbon starvation during drought, as well as underscoring the importance of the capacity for acclimation of leaf traits in determining drought tolerance.</t>
    </r>
  </si>
  <si>
    <t xml:space="preserve">Callum James Bryant, Australian National University, callum.bryant@anu.edu.au; </t>
  </si>
  <si>
    <t>Marilyn C. Ball, Australian National University, marilyn.ball@anu.edu.au</t>
  </si>
  <si>
    <r>
      <t>Callum J. Bryant, Tomas Fuenzalida, Nigel Brothers, Maurizio Mencuccini, Lawren Sack, Oliver Binks,</t>
    </r>
    <r>
      <rPr>
        <vertAlign val="superscript"/>
        <sz val="11"/>
        <color theme="1"/>
        <rFont val="Calibri Light"/>
        <family val="2"/>
      </rPr>
      <t xml:space="preserve"> </t>
    </r>
    <r>
      <rPr>
        <sz val="11"/>
        <color theme="1"/>
        <rFont val="Calibri Light"/>
        <family val="2"/>
      </rPr>
      <t>Marilyn C. Ball</t>
    </r>
  </si>
  <si>
    <r>
      <t xml:space="preserve">Branches and leaves were collected from a stand of </t>
    </r>
    <r>
      <rPr>
        <i/>
        <sz val="11"/>
        <color theme="1"/>
        <rFont val="Calibri Light"/>
        <family val="2"/>
      </rPr>
      <t>Sonneratia alba</t>
    </r>
    <r>
      <rPr>
        <sz val="11"/>
        <color theme="1"/>
        <rFont val="Calibri Light"/>
        <family val="2"/>
      </rPr>
      <t xml:space="preserve"> trees growing naturally along the Daintree River, Daintree National Park, Far North Queensland (16°17'24.8"S 145°24'36.8"E). </t>
    </r>
  </si>
  <si>
    <t>Contents</t>
  </si>
  <si>
    <t>1 -  Raw pressure-volume curve data.xlsx</t>
  </si>
  <si>
    <t>2 - Summary of PV curved derived values for each leaf measured.xlsx</t>
  </si>
  <si>
    <t>3 - Gmin calculation sheet for each leaf rep.xlsx</t>
  </si>
  <si>
    <t>4 - Summary of gmin values per leaf rep.xlsx</t>
  </si>
  <si>
    <t>5 - Shoot PV Curves raw and calculation sheet.xlsx</t>
  </si>
  <si>
    <t>6 - Average shoot water release curves.xlsx</t>
  </si>
  <si>
    <t>7 - Data for plotting mean shoot water release curves.xlsx</t>
  </si>
  <si>
    <t xml:space="preserve">8 - Leaf RWC at stem P50 calculations.xlsx </t>
  </si>
  <si>
    <t>9 - Instantaneous hydraulic capacitance calculations.xlsx</t>
  </si>
  <si>
    <t>10 - Kestrel data hourly T and VPD averages by day to create seasonal averages.xlsx</t>
  </si>
  <si>
    <t>11 - Diurnal gas exchange and hydraulic conductance.xlsx</t>
  </si>
  <si>
    <t>12 - Pneumatic hydraulic vulnerability curves.xlsx</t>
  </si>
  <si>
    <t xml:space="preserve">13 - Kleaf vulnerability curve RKM method.xlsx </t>
  </si>
  <si>
    <t>Read me.docx</t>
  </si>
</sst>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1"/>
      <color indexed="8"/>
      <name val="Calibri"/>
      <family val="2"/>
    </font>
    <font>
      <sz val="11"/>
      <color theme="1"/>
      <name val="Calibri"/>
      <family val="2"/>
      <scheme val="minor"/>
    </font>
    <font>
      <sz val="11"/>
      <color theme="1"/>
      <name val="Calibri"/>
      <family val="2"/>
      <scheme val="minor"/>
    </font>
    <font>
      <b/>
      <sz val="10"/>
      <name val="Arial"/>
      <family val="2"/>
    </font>
    <font>
      <sz val="10"/>
      <name val="Arial"/>
      <family val="2"/>
    </font>
    <font>
      <sz val="8"/>
      <name val="Calibri"/>
      <family val="2"/>
    </font>
    <font>
      <b/>
      <sz val="11"/>
      <color indexed="8"/>
      <name val="Calibri"/>
      <family val="2"/>
    </font>
    <font>
      <b/>
      <vertAlign val="superscript"/>
      <sz val="11"/>
      <color indexed="8"/>
      <name val="Calibri"/>
      <family val="2"/>
    </font>
    <font>
      <i/>
      <sz val="11"/>
      <color indexed="8"/>
      <name val="Calibri"/>
      <family val="2"/>
    </font>
    <font>
      <vertAlign val="subscript"/>
      <sz val="11"/>
      <color indexed="8"/>
      <name val="Calibri"/>
      <family val="2"/>
    </font>
    <font>
      <sz val="11"/>
      <color indexed="8"/>
      <name val="Calibri"/>
      <family val="2"/>
    </font>
    <font>
      <b/>
      <sz val="11"/>
      <color theme="1"/>
      <name val="Calibri"/>
      <family val="2"/>
      <scheme val="minor"/>
    </font>
    <font>
      <sz val="11"/>
      <color theme="1"/>
      <name val="Calibri Light"/>
      <family val="2"/>
    </font>
    <font>
      <sz val="11"/>
      <color theme="1"/>
      <name val="Calibri Light"/>
      <family val="2"/>
      <scheme val="major"/>
    </font>
    <font>
      <vertAlign val="superscript"/>
      <sz val="11"/>
      <color theme="1"/>
      <name val="Calibri Light"/>
      <family val="2"/>
    </font>
    <font>
      <b/>
      <sz val="12"/>
      <color theme="1"/>
      <name val="Calibri"/>
      <family val="2"/>
      <scheme val="minor"/>
    </font>
    <font>
      <i/>
      <sz val="11"/>
      <color theme="1"/>
      <name val="Calibri Light"/>
      <family val="2"/>
    </font>
    <font>
      <vertAlign val="subscript"/>
      <sz val="11"/>
      <color theme="1"/>
      <name val="Calibri Light"/>
      <family val="2"/>
    </font>
    <font>
      <sz val="10"/>
      <color rgb="FF000000"/>
      <name val="Calibri Light"/>
      <family val="2"/>
    </font>
  </fonts>
  <fills count="5">
    <fill>
      <patternFill patternType="none"/>
    </fill>
    <fill>
      <patternFill patternType="gray125"/>
    </fill>
    <fill>
      <patternFill patternType="solid">
        <fgColor indexed="17"/>
        <bgColor indexed="64"/>
      </patternFill>
    </fill>
    <fill>
      <patternFill patternType="solid">
        <fgColor indexed="44"/>
        <bgColor indexed="64"/>
      </patternFill>
    </fill>
    <fill>
      <patternFill patternType="solid">
        <fgColor indexed="9"/>
        <bgColor indexed="64"/>
      </patternFill>
    </fill>
  </fills>
  <borders count="2">
    <border>
      <left/>
      <right/>
      <top/>
      <bottom/>
      <diagonal/>
    </border>
    <border>
      <left/>
      <right/>
      <top style="thin">
        <color indexed="64"/>
      </top>
      <bottom/>
      <diagonal/>
    </border>
  </borders>
  <cellStyleXfs count="4">
    <xf numFmtId="0" fontId="0" fillId="0" borderId="0"/>
    <xf numFmtId="0" fontId="2" fillId="0" borderId="0"/>
    <xf numFmtId="0" fontId="10" fillId="0" borderId="0"/>
    <xf numFmtId="0" fontId="1" fillId="0" borderId="0"/>
  </cellStyleXfs>
  <cellXfs count="37">
    <xf numFmtId="0" fontId="0" fillId="0" borderId="0" xfId="0"/>
    <xf numFmtId="0" fontId="3" fillId="0" borderId="0" xfId="0" applyFont="1"/>
    <xf numFmtId="0" fontId="4" fillId="0" borderId="0" xfId="0" applyFont="1"/>
    <xf numFmtId="0" fontId="0" fillId="2" borderId="0" xfId="0" applyFill="1"/>
    <xf numFmtId="0" fontId="6" fillId="0" borderId="0" xfId="0" applyFont="1"/>
    <xf numFmtId="0" fontId="3" fillId="0" borderId="1" xfId="0" applyFont="1" applyBorder="1"/>
    <xf numFmtId="0" fontId="4" fillId="0" borderId="1" xfId="0" applyFont="1" applyBorder="1"/>
    <xf numFmtId="0" fontId="4" fillId="3" borderId="0" xfId="0" applyFont="1" applyFill="1"/>
    <xf numFmtId="0" fontId="0" fillId="3" borderId="0" xfId="0" applyFill="1"/>
    <xf numFmtId="0" fontId="0" fillId="4" borderId="0" xfId="0" applyFill="1"/>
    <xf numFmtId="0" fontId="2" fillId="0" borderId="0" xfId="1"/>
    <xf numFmtId="0" fontId="2" fillId="0" borderId="0" xfId="1" applyAlignment="1">
      <alignment horizontal="left"/>
    </xf>
    <xf numFmtId="0" fontId="15" fillId="0" borderId="0" xfId="1" applyFont="1"/>
    <xf numFmtId="0" fontId="10" fillId="0" borderId="0" xfId="2"/>
    <xf numFmtId="0" fontId="3" fillId="0" borderId="0" xfId="2" applyFont="1"/>
    <xf numFmtId="0" fontId="4" fillId="3" borderId="0" xfId="2" applyFont="1" applyFill="1"/>
    <xf numFmtId="0" fontId="4" fillId="0" borderId="0" xfId="2" applyFont="1"/>
    <xf numFmtId="0" fontId="10" fillId="3" borderId="0" xfId="2" applyFill="1"/>
    <xf numFmtId="1" fontId="4" fillId="3" borderId="0" xfId="2" applyNumberFormat="1" applyFont="1" applyFill="1"/>
    <xf numFmtId="0" fontId="6" fillId="0" borderId="0" xfId="2" applyFont="1"/>
    <xf numFmtId="0" fontId="3" fillId="0" borderId="1" xfId="2" applyFont="1" applyBorder="1"/>
    <xf numFmtId="0" fontId="4" fillId="0" borderId="1" xfId="2" applyFont="1" applyBorder="1"/>
    <xf numFmtId="0" fontId="10" fillId="4" borderId="0" xfId="2" applyFill="1"/>
    <xf numFmtId="0" fontId="10" fillId="2" borderId="0" xfId="2" applyFill="1"/>
    <xf numFmtId="0" fontId="0" fillId="0" borderId="0" xfId="2" applyFont="1"/>
    <xf numFmtId="0" fontId="11" fillId="0" borderId="0" xfId="1" applyFont="1"/>
    <xf numFmtId="0" fontId="2" fillId="0" borderId="0" xfId="1" applyFont="1"/>
    <xf numFmtId="0" fontId="1" fillId="0" borderId="0" xfId="3" applyAlignment="1">
      <alignment horizontal="right"/>
    </xf>
    <xf numFmtId="0" fontId="12" fillId="0" borderId="0" xfId="3" applyFont="1"/>
    <xf numFmtId="0" fontId="1" fillId="0" borderId="0" xfId="3"/>
    <xf numFmtId="0" fontId="13" fillId="0" borderId="0" xfId="3" applyFont="1" applyAlignment="1">
      <alignment horizontal="right" vertical="top"/>
    </xf>
    <xf numFmtId="0" fontId="12" fillId="0" borderId="0" xfId="3" applyFont="1" applyAlignment="1">
      <alignment vertical="top" wrapText="1"/>
    </xf>
    <xf numFmtId="0" fontId="12" fillId="0" borderId="0" xfId="3" applyFont="1" applyAlignment="1">
      <alignment vertical="top"/>
    </xf>
    <xf numFmtId="0" fontId="12" fillId="0" borderId="0" xfId="3" applyFont="1" applyAlignment="1">
      <alignment vertical="center"/>
    </xf>
    <xf numFmtId="0" fontId="12" fillId="0" borderId="0" xfId="3" applyFont="1" applyAlignment="1">
      <alignment horizontal="left" wrapText="1"/>
    </xf>
    <xf numFmtId="0" fontId="18" fillId="0" borderId="0" xfId="3" applyFont="1" applyAlignment="1">
      <alignment horizontal="justify" vertical="center"/>
    </xf>
    <xf numFmtId="0" fontId="18" fillId="0" borderId="0" xfId="3" applyFont="1"/>
  </cellXfs>
  <cellStyles count="4">
    <cellStyle name="Normal" xfId="0" builtinId="0"/>
    <cellStyle name="Normal 2" xfId="1"/>
    <cellStyle name="Normal 2 2" xfId="2"/>
    <cellStyle name="Normal 3" xfId="3"/>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9285714285714288E-2"/>
          <c:y val="8.6805849900478446E-2"/>
          <c:w val="0.66428571428571426"/>
          <c:h val="0.75347477713615296"/>
        </c:manualLayout>
      </c:layout>
      <c:scatterChart>
        <c:scatterStyle val="lineMarker"/>
        <c:varyColors val="0"/>
        <c:ser>
          <c:idx val="0"/>
          <c:order val="0"/>
          <c:spPr>
            <a:ln w="19050">
              <a:noFill/>
            </a:ln>
          </c:spPr>
          <c:marker>
            <c:symbol val="diamond"/>
            <c:size val="7"/>
            <c:spPr>
              <a:solidFill>
                <a:srgbClr val="4F81BD"/>
              </a:solidFill>
              <a:ln>
                <a:solidFill>
                  <a:srgbClr val="666699"/>
                </a:solidFill>
                <a:prstDash val="solid"/>
              </a:ln>
            </c:spPr>
          </c:marker>
          <c:trendline>
            <c:spPr>
              <a:ln w="3175">
                <a:solidFill>
                  <a:srgbClr val="000000"/>
                </a:solidFill>
                <a:prstDash val="solid"/>
              </a:ln>
            </c:spPr>
            <c:trendlineType val="linear"/>
            <c:dispRSqr val="1"/>
            <c:dispEq val="1"/>
            <c:trendlineLbl>
              <c:layout>
                <c:manualLayout>
                  <c:x val="0.47749759405074405"/>
                  <c:y val="-0.59772747156605399"/>
                </c:manualLayout>
              </c:layout>
              <c:numFmt formatCode="General" sourceLinked="0"/>
              <c:spPr>
                <a:noFill/>
                <a:ln w="25400">
                  <a:noFill/>
                </a:ln>
              </c:spPr>
            </c:trendlineLbl>
          </c:trendline>
          <c:xVal>
            <c:numRef>
              <c:f>'example leaf'!$D$7:$D$14</c:f>
              <c:numCache>
                <c:formatCode>General</c:formatCode>
                <c:ptCount val="8"/>
                <c:pt idx="0">
                  <c:v>0</c:v>
                </c:pt>
                <c:pt idx="1">
                  <c:v>22</c:v>
                </c:pt>
                <c:pt idx="2">
                  <c:v>43</c:v>
                </c:pt>
                <c:pt idx="3">
                  <c:v>68</c:v>
                </c:pt>
                <c:pt idx="4">
                  <c:v>88</c:v>
                </c:pt>
                <c:pt idx="5">
                  <c:v>109</c:v>
                </c:pt>
                <c:pt idx="6">
                  <c:v>130</c:v>
                </c:pt>
                <c:pt idx="7">
                  <c:v>152</c:v>
                </c:pt>
              </c:numCache>
            </c:numRef>
          </c:xVal>
          <c:yVal>
            <c:numRef>
              <c:f>'example leaf'!$E$7:$E$14</c:f>
              <c:numCache>
                <c:formatCode>General</c:formatCode>
                <c:ptCount val="8"/>
                <c:pt idx="0">
                  <c:v>3.4550000000000001</c:v>
                </c:pt>
                <c:pt idx="1">
                  <c:v>3.4005000000000001</c:v>
                </c:pt>
                <c:pt idx="2">
                  <c:v>3.3491</c:v>
                </c:pt>
                <c:pt idx="3">
                  <c:v>3.2833000000000001</c:v>
                </c:pt>
                <c:pt idx="4">
                  <c:v>3.2351000000000001</c:v>
                </c:pt>
                <c:pt idx="5">
                  <c:v>3.1831</c:v>
                </c:pt>
                <c:pt idx="6">
                  <c:v>3.1291000000000002</c:v>
                </c:pt>
                <c:pt idx="7">
                  <c:v>3.0762999999999998</c:v>
                </c:pt>
              </c:numCache>
            </c:numRef>
          </c:yVal>
          <c:smooth val="0"/>
        </c:ser>
        <c:dLbls>
          <c:showLegendKey val="0"/>
          <c:showVal val="0"/>
          <c:showCatName val="0"/>
          <c:showSerName val="0"/>
          <c:showPercent val="0"/>
          <c:showBubbleSize val="0"/>
        </c:dLbls>
        <c:axId val="462637912"/>
        <c:axId val="462638304"/>
      </c:scatterChart>
      <c:valAx>
        <c:axId val="462637912"/>
        <c:scaling>
          <c:orientation val="minMax"/>
        </c:scaling>
        <c:delete val="0"/>
        <c:axPos val="b"/>
        <c:numFmt formatCode="General" sourceLinked="1"/>
        <c:majorTickMark val="out"/>
        <c:minorTickMark val="none"/>
        <c:tickLblPos val="nextTo"/>
        <c:spPr>
          <a:ln w="3175">
            <a:solidFill>
              <a:srgbClr val="808080"/>
            </a:solidFill>
            <a:prstDash val="solid"/>
          </a:ln>
        </c:spPr>
        <c:txPr>
          <a:bodyPr rot="0" vert="horz"/>
          <a:lstStyle/>
          <a:p>
            <a:pPr>
              <a:defRPr sz="1000" b="0" i="0" u="none" strike="noStrike" baseline="0">
                <a:solidFill>
                  <a:srgbClr val="000000"/>
                </a:solidFill>
                <a:latin typeface="Calibri"/>
                <a:ea typeface="Calibri"/>
                <a:cs typeface="Calibri"/>
              </a:defRPr>
            </a:pPr>
            <a:endParaRPr lang="en-US"/>
          </a:p>
        </c:txPr>
        <c:crossAx val="462638304"/>
        <c:crosses val="autoZero"/>
        <c:crossBetween val="midCat"/>
      </c:valAx>
      <c:valAx>
        <c:axId val="462638304"/>
        <c:scaling>
          <c:orientation val="minMax"/>
        </c:scaling>
        <c:delete val="0"/>
        <c:axPos val="l"/>
        <c:majorGridlines>
          <c:spPr>
            <a:ln w="3175">
              <a:solidFill>
                <a:srgbClr val="808080"/>
              </a:solidFill>
              <a:prstDash val="solid"/>
            </a:ln>
          </c:spPr>
        </c:majorGridlines>
        <c:numFmt formatCode="General" sourceLinked="1"/>
        <c:majorTickMark val="out"/>
        <c:minorTickMark val="none"/>
        <c:tickLblPos val="nextTo"/>
        <c:spPr>
          <a:ln w="3175">
            <a:solidFill>
              <a:srgbClr val="808080"/>
            </a:solidFill>
            <a:prstDash val="solid"/>
          </a:ln>
        </c:spPr>
        <c:crossAx val="462637912"/>
        <c:crosses val="autoZero"/>
        <c:crossBetween val="midCat"/>
      </c:valAx>
      <c:spPr>
        <a:solidFill>
          <a:srgbClr val="FFFFFF"/>
        </a:solidFill>
        <a:ln w="25400">
          <a:noFill/>
        </a:ln>
      </c:spPr>
    </c:plotArea>
    <c:legend>
      <c:legendPos val="r"/>
      <c:layout>
        <c:manualLayout>
          <c:xMode val="edge"/>
          <c:yMode val="edge"/>
          <c:x val="0.77857142857142858"/>
          <c:y val="0.43402924950239224"/>
          <c:w val="0.21428571428571427"/>
          <c:h val="0.16666723180891863"/>
        </c:manualLayout>
      </c:layout>
      <c:overlay val="0"/>
      <c:spPr>
        <a:noFill/>
        <a:ln w="25400">
          <a:noFill/>
        </a:ln>
      </c:spPr>
    </c:legend>
    <c:plotVisOnly val="1"/>
    <c:dispBlanksAs val="gap"/>
    <c:showDLblsOverMax val="0"/>
  </c:chart>
  <c:spPr>
    <a:solidFill>
      <a:srgbClr val="FFFFFF"/>
    </a:solidFill>
    <a:ln w="3175">
      <a:solidFill>
        <a:srgbClr val="808080"/>
      </a:solidFill>
      <a:prstDash val="solid"/>
    </a:ln>
  </c:spPr>
  <c:printSettings>
    <c:headerFooter alignWithMargins="0"/>
    <c:pageMargins b="0.75000000000000011" l="0.70000000000000007" r="0.70000000000000007" t="0.75000000000000011" header="0.30000000000000004" footer="0.30000000000000004"/>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9285714285714288E-2"/>
          <c:y val="8.6805849900478446E-2"/>
          <c:w val="0.66428571428571426"/>
          <c:h val="0.75347477713615296"/>
        </c:manualLayout>
      </c:layout>
      <c:scatterChart>
        <c:scatterStyle val="lineMarker"/>
        <c:varyColors val="0"/>
        <c:ser>
          <c:idx val="0"/>
          <c:order val="0"/>
          <c:spPr>
            <a:ln w="19050">
              <a:noFill/>
            </a:ln>
          </c:spPr>
          <c:marker>
            <c:symbol val="diamond"/>
            <c:size val="7"/>
            <c:spPr>
              <a:solidFill>
                <a:srgbClr val="4F81BD"/>
              </a:solidFill>
              <a:ln>
                <a:solidFill>
                  <a:srgbClr val="666699"/>
                </a:solidFill>
                <a:prstDash val="solid"/>
              </a:ln>
            </c:spPr>
          </c:marker>
          <c:trendline>
            <c:spPr>
              <a:ln w="3175">
                <a:solidFill>
                  <a:srgbClr val="000000"/>
                </a:solidFill>
                <a:prstDash val="solid"/>
              </a:ln>
            </c:spPr>
            <c:trendlineType val="linear"/>
            <c:dispRSqr val="1"/>
            <c:dispEq val="1"/>
            <c:trendlineLbl>
              <c:layout>
                <c:manualLayout>
                  <c:x val="0.47749759405074405"/>
                  <c:y val="-0.59772747156605399"/>
                </c:manualLayout>
              </c:layout>
              <c:numFmt formatCode="General" sourceLinked="0"/>
              <c:spPr>
                <a:noFill/>
                <a:ln w="25400">
                  <a:noFill/>
                </a:ln>
              </c:spPr>
            </c:trendlineLbl>
          </c:trendline>
          <c:xVal>
            <c:numRef>
              <c:f>Earlyr9!$D$7:$D$14</c:f>
              <c:numCache>
                <c:formatCode>General</c:formatCode>
                <c:ptCount val="8"/>
                <c:pt idx="0">
                  <c:v>0</c:v>
                </c:pt>
                <c:pt idx="1">
                  <c:v>73</c:v>
                </c:pt>
                <c:pt idx="2">
                  <c:v>148</c:v>
                </c:pt>
                <c:pt idx="3">
                  <c:v>331</c:v>
                </c:pt>
                <c:pt idx="4">
                  <c:v>390</c:v>
                </c:pt>
                <c:pt idx="5">
                  <c:v>450</c:v>
                </c:pt>
                <c:pt idx="6">
                  <c:v>513</c:v>
                </c:pt>
                <c:pt idx="7">
                  <c:v>575</c:v>
                </c:pt>
              </c:numCache>
            </c:numRef>
          </c:xVal>
          <c:yVal>
            <c:numRef>
              <c:f>Earlyr9!$E$7:$E$14</c:f>
              <c:numCache>
                <c:formatCode>General</c:formatCode>
                <c:ptCount val="8"/>
                <c:pt idx="0">
                  <c:v>1.8009999999999999</c:v>
                </c:pt>
                <c:pt idx="1">
                  <c:v>1.722</c:v>
                </c:pt>
                <c:pt idx="2">
                  <c:v>1.633</c:v>
                </c:pt>
                <c:pt idx="3">
                  <c:v>1.4219999999999999</c:v>
                </c:pt>
                <c:pt idx="4">
                  <c:v>1.359</c:v>
                </c:pt>
                <c:pt idx="5">
                  <c:v>1.298</c:v>
                </c:pt>
                <c:pt idx="6">
                  <c:v>1.234</c:v>
                </c:pt>
                <c:pt idx="7">
                  <c:v>1.167</c:v>
                </c:pt>
              </c:numCache>
            </c:numRef>
          </c:yVal>
          <c:smooth val="0"/>
        </c:ser>
        <c:dLbls>
          <c:showLegendKey val="0"/>
          <c:showVal val="0"/>
          <c:showCatName val="0"/>
          <c:showSerName val="0"/>
          <c:showPercent val="0"/>
          <c:showBubbleSize val="0"/>
        </c:dLbls>
        <c:axId val="441370592"/>
        <c:axId val="435514968"/>
      </c:scatterChart>
      <c:valAx>
        <c:axId val="441370592"/>
        <c:scaling>
          <c:orientation val="minMax"/>
        </c:scaling>
        <c:delete val="0"/>
        <c:axPos val="b"/>
        <c:numFmt formatCode="General" sourceLinked="1"/>
        <c:majorTickMark val="out"/>
        <c:minorTickMark val="none"/>
        <c:tickLblPos val="nextTo"/>
        <c:spPr>
          <a:ln w="3175">
            <a:solidFill>
              <a:srgbClr val="808080"/>
            </a:solidFill>
            <a:prstDash val="solid"/>
          </a:ln>
        </c:spPr>
        <c:txPr>
          <a:bodyPr rot="0" vert="horz"/>
          <a:lstStyle/>
          <a:p>
            <a:pPr>
              <a:defRPr sz="1000" b="0" i="0" u="none" strike="noStrike" baseline="0">
                <a:solidFill>
                  <a:srgbClr val="000000"/>
                </a:solidFill>
                <a:latin typeface="Calibri"/>
                <a:ea typeface="Calibri"/>
                <a:cs typeface="Calibri"/>
              </a:defRPr>
            </a:pPr>
            <a:endParaRPr lang="en-US"/>
          </a:p>
        </c:txPr>
        <c:crossAx val="435514968"/>
        <c:crosses val="autoZero"/>
        <c:crossBetween val="midCat"/>
      </c:valAx>
      <c:valAx>
        <c:axId val="435514968"/>
        <c:scaling>
          <c:orientation val="minMax"/>
        </c:scaling>
        <c:delete val="0"/>
        <c:axPos val="l"/>
        <c:majorGridlines>
          <c:spPr>
            <a:ln w="3175">
              <a:solidFill>
                <a:srgbClr val="808080"/>
              </a:solidFill>
              <a:prstDash val="solid"/>
            </a:ln>
          </c:spPr>
        </c:majorGridlines>
        <c:numFmt formatCode="General" sourceLinked="1"/>
        <c:majorTickMark val="out"/>
        <c:minorTickMark val="none"/>
        <c:tickLblPos val="nextTo"/>
        <c:spPr>
          <a:ln w="3175">
            <a:solidFill>
              <a:srgbClr val="808080"/>
            </a:solidFill>
            <a:prstDash val="solid"/>
          </a:ln>
        </c:spPr>
        <c:crossAx val="441370592"/>
        <c:crosses val="autoZero"/>
        <c:crossBetween val="midCat"/>
      </c:valAx>
      <c:spPr>
        <a:solidFill>
          <a:srgbClr val="FFFFFF"/>
        </a:solidFill>
        <a:ln w="25400">
          <a:noFill/>
        </a:ln>
      </c:spPr>
    </c:plotArea>
    <c:legend>
      <c:legendPos val="r"/>
      <c:layout>
        <c:manualLayout>
          <c:xMode val="edge"/>
          <c:yMode val="edge"/>
          <c:x val="0.77857142857142858"/>
          <c:y val="0.43402924950239224"/>
          <c:w val="0.21428571428571427"/>
          <c:h val="0.16666723180891863"/>
        </c:manualLayout>
      </c:layout>
      <c:overlay val="0"/>
      <c:spPr>
        <a:noFill/>
        <a:ln w="25400">
          <a:noFill/>
        </a:ln>
      </c:spPr>
    </c:legend>
    <c:plotVisOnly val="1"/>
    <c:dispBlanksAs val="gap"/>
    <c:showDLblsOverMax val="0"/>
  </c:chart>
  <c:spPr>
    <a:solidFill>
      <a:srgbClr val="FFFFFF"/>
    </a:solidFill>
    <a:ln w="3175">
      <a:solidFill>
        <a:srgbClr val="808080"/>
      </a:solidFill>
      <a:prstDash val="solid"/>
    </a:ln>
  </c:spPr>
  <c:printSettings>
    <c:headerFooter alignWithMargins="0"/>
    <c:pageMargins b="0.75000000000000011" l="0.70000000000000007" r="0.70000000000000007" t="0.75000000000000011" header="0.30000000000000004" footer="0.30000000000000004"/>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9285714285714288E-2"/>
          <c:y val="8.6805849900478446E-2"/>
          <c:w val="0.66428571428571426"/>
          <c:h val="0.75347477713615296"/>
        </c:manualLayout>
      </c:layout>
      <c:scatterChart>
        <c:scatterStyle val="lineMarker"/>
        <c:varyColors val="0"/>
        <c:ser>
          <c:idx val="0"/>
          <c:order val="0"/>
          <c:spPr>
            <a:ln w="19050">
              <a:noFill/>
            </a:ln>
          </c:spPr>
          <c:marker>
            <c:symbol val="diamond"/>
            <c:size val="7"/>
            <c:spPr>
              <a:solidFill>
                <a:srgbClr val="4F81BD"/>
              </a:solidFill>
              <a:ln>
                <a:solidFill>
                  <a:srgbClr val="666699"/>
                </a:solidFill>
                <a:prstDash val="solid"/>
              </a:ln>
            </c:spPr>
          </c:marker>
          <c:trendline>
            <c:spPr>
              <a:ln w="3175">
                <a:solidFill>
                  <a:srgbClr val="000000"/>
                </a:solidFill>
                <a:prstDash val="solid"/>
              </a:ln>
            </c:spPr>
            <c:trendlineType val="linear"/>
            <c:dispRSqr val="1"/>
            <c:dispEq val="1"/>
            <c:trendlineLbl>
              <c:layout>
                <c:manualLayout>
                  <c:x val="0.47749759405074405"/>
                  <c:y val="-0.59772747156605399"/>
                </c:manualLayout>
              </c:layout>
              <c:numFmt formatCode="General" sourceLinked="0"/>
              <c:spPr>
                <a:noFill/>
                <a:ln w="25400">
                  <a:noFill/>
                </a:ln>
              </c:spPr>
            </c:trendlineLbl>
          </c:trendline>
          <c:xVal>
            <c:numRef>
              <c:f>Earlyr10!$D$7:$D$14</c:f>
              <c:numCache>
                <c:formatCode>General</c:formatCode>
                <c:ptCount val="8"/>
                <c:pt idx="0">
                  <c:v>0</c:v>
                </c:pt>
                <c:pt idx="1">
                  <c:v>73</c:v>
                </c:pt>
                <c:pt idx="2">
                  <c:v>148</c:v>
                </c:pt>
                <c:pt idx="3">
                  <c:v>331</c:v>
                </c:pt>
                <c:pt idx="4">
                  <c:v>390</c:v>
                </c:pt>
                <c:pt idx="5">
                  <c:v>450</c:v>
                </c:pt>
                <c:pt idx="6">
                  <c:v>513</c:v>
                </c:pt>
                <c:pt idx="7">
                  <c:v>575</c:v>
                </c:pt>
              </c:numCache>
            </c:numRef>
          </c:xVal>
          <c:yVal>
            <c:numRef>
              <c:f>Earlyr10!$E$7:$E$14</c:f>
              <c:numCache>
                <c:formatCode>General</c:formatCode>
                <c:ptCount val="8"/>
                <c:pt idx="0">
                  <c:v>1.444</c:v>
                </c:pt>
                <c:pt idx="1">
                  <c:v>1.391</c:v>
                </c:pt>
                <c:pt idx="2">
                  <c:v>1.329</c:v>
                </c:pt>
                <c:pt idx="3">
                  <c:v>1.194</c:v>
                </c:pt>
                <c:pt idx="4">
                  <c:v>1.153</c:v>
                </c:pt>
                <c:pt idx="5">
                  <c:v>1.113</c:v>
                </c:pt>
                <c:pt idx="6">
                  <c:v>1.0720000000000001</c:v>
                </c:pt>
                <c:pt idx="7">
                  <c:v>1.0329999999999999</c:v>
                </c:pt>
              </c:numCache>
            </c:numRef>
          </c:yVal>
          <c:smooth val="0"/>
        </c:ser>
        <c:dLbls>
          <c:showLegendKey val="0"/>
          <c:showVal val="0"/>
          <c:showCatName val="0"/>
          <c:showSerName val="0"/>
          <c:showPercent val="0"/>
          <c:showBubbleSize val="0"/>
        </c:dLbls>
        <c:axId val="456357400"/>
        <c:axId val="456356616"/>
      </c:scatterChart>
      <c:valAx>
        <c:axId val="456357400"/>
        <c:scaling>
          <c:orientation val="minMax"/>
        </c:scaling>
        <c:delete val="0"/>
        <c:axPos val="b"/>
        <c:numFmt formatCode="General" sourceLinked="1"/>
        <c:majorTickMark val="out"/>
        <c:minorTickMark val="none"/>
        <c:tickLblPos val="nextTo"/>
        <c:spPr>
          <a:ln w="3175">
            <a:solidFill>
              <a:srgbClr val="808080"/>
            </a:solidFill>
            <a:prstDash val="solid"/>
          </a:ln>
        </c:spPr>
        <c:txPr>
          <a:bodyPr rot="0" vert="horz"/>
          <a:lstStyle/>
          <a:p>
            <a:pPr>
              <a:defRPr sz="1000" b="0" i="0" u="none" strike="noStrike" baseline="0">
                <a:solidFill>
                  <a:srgbClr val="000000"/>
                </a:solidFill>
                <a:latin typeface="Calibri"/>
                <a:ea typeface="Calibri"/>
                <a:cs typeface="Calibri"/>
              </a:defRPr>
            </a:pPr>
            <a:endParaRPr lang="en-US"/>
          </a:p>
        </c:txPr>
        <c:crossAx val="456356616"/>
        <c:crosses val="autoZero"/>
        <c:crossBetween val="midCat"/>
      </c:valAx>
      <c:valAx>
        <c:axId val="456356616"/>
        <c:scaling>
          <c:orientation val="minMax"/>
        </c:scaling>
        <c:delete val="0"/>
        <c:axPos val="l"/>
        <c:majorGridlines>
          <c:spPr>
            <a:ln w="3175">
              <a:solidFill>
                <a:srgbClr val="808080"/>
              </a:solidFill>
              <a:prstDash val="solid"/>
            </a:ln>
          </c:spPr>
        </c:majorGridlines>
        <c:numFmt formatCode="General" sourceLinked="1"/>
        <c:majorTickMark val="out"/>
        <c:minorTickMark val="none"/>
        <c:tickLblPos val="nextTo"/>
        <c:spPr>
          <a:ln w="3175">
            <a:solidFill>
              <a:srgbClr val="808080"/>
            </a:solidFill>
            <a:prstDash val="solid"/>
          </a:ln>
        </c:spPr>
        <c:crossAx val="456357400"/>
        <c:crosses val="autoZero"/>
        <c:crossBetween val="midCat"/>
      </c:valAx>
      <c:spPr>
        <a:solidFill>
          <a:srgbClr val="FFFFFF"/>
        </a:solidFill>
        <a:ln w="25400">
          <a:noFill/>
        </a:ln>
      </c:spPr>
    </c:plotArea>
    <c:legend>
      <c:legendPos val="r"/>
      <c:layout>
        <c:manualLayout>
          <c:xMode val="edge"/>
          <c:yMode val="edge"/>
          <c:x val="0.77857142857142858"/>
          <c:y val="0.43402924950239224"/>
          <c:w val="0.21428571428571427"/>
          <c:h val="0.16666723180891863"/>
        </c:manualLayout>
      </c:layout>
      <c:overlay val="0"/>
      <c:spPr>
        <a:noFill/>
        <a:ln w="25400">
          <a:noFill/>
        </a:ln>
      </c:spPr>
    </c:legend>
    <c:plotVisOnly val="1"/>
    <c:dispBlanksAs val="gap"/>
    <c:showDLblsOverMax val="0"/>
  </c:chart>
  <c:spPr>
    <a:solidFill>
      <a:srgbClr val="FFFFFF"/>
    </a:solidFill>
    <a:ln w="3175">
      <a:solidFill>
        <a:srgbClr val="808080"/>
      </a:solidFill>
      <a:prstDash val="solid"/>
    </a:ln>
  </c:spPr>
  <c:printSettings>
    <c:headerFooter alignWithMargins="0"/>
    <c:pageMargins b="0.75000000000000011" l="0.70000000000000007" r="0.70000000000000007" t="0.75000000000000011" header="0.30000000000000004" footer="0.30000000000000004"/>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9285714285714288E-2"/>
          <c:y val="8.6805849900478446E-2"/>
          <c:w val="0.66428571428571426"/>
          <c:h val="0.75347477713615296"/>
        </c:manualLayout>
      </c:layout>
      <c:scatterChart>
        <c:scatterStyle val="lineMarker"/>
        <c:varyColors val="0"/>
        <c:ser>
          <c:idx val="0"/>
          <c:order val="0"/>
          <c:spPr>
            <a:ln w="19050">
              <a:noFill/>
            </a:ln>
          </c:spPr>
          <c:marker>
            <c:symbol val="diamond"/>
            <c:size val="7"/>
            <c:spPr>
              <a:solidFill>
                <a:srgbClr val="4F81BD"/>
              </a:solidFill>
              <a:ln>
                <a:solidFill>
                  <a:srgbClr val="666699"/>
                </a:solidFill>
                <a:prstDash val="solid"/>
              </a:ln>
            </c:spPr>
          </c:marker>
          <c:trendline>
            <c:spPr>
              <a:ln w="3175">
                <a:solidFill>
                  <a:srgbClr val="000000"/>
                </a:solidFill>
                <a:prstDash val="solid"/>
              </a:ln>
            </c:spPr>
            <c:trendlineType val="linear"/>
            <c:dispRSqr val="1"/>
            <c:dispEq val="1"/>
            <c:trendlineLbl>
              <c:layout>
                <c:manualLayout>
                  <c:x val="0.47749759405074405"/>
                  <c:y val="-0.59772747156605399"/>
                </c:manualLayout>
              </c:layout>
              <c:numFmt formatCode="General" sourceLinked="0"/>
              <c:spPr>
                <a:noFill/>
                <a:ln w="25400">
                  <a:noFill/>
                </a:ln>
              </c:spPr>
            </c:trendlineLbl>
          </c:trendline>
          <c:xVal>
            <c:numRef>
              <c:f>Later1!$D$9:$D$14</c:f>
              <c:numCache>
                <c:formatCode>General</c:formatCode>
                <c:ptCount val="6"/>
                <c:pt idx="0">
                  <c:v>282</c:v>
                </c:pt>
                <c:pt idx="1">
                  <c:v>355</c:v>
                </c:pt>
                <c:pt idx="2">
                  <c:v>441</c:v>
                </c:pt>
                <c:pt idx="3">
                  <c:v>499</c:v>
                </c:pt>
                <c:pt idx="4">
                  <c:v>542</c:v>
                </c:pt>
              </c:numCache>
            </c:numRef>
          </c:xVal>
          <c:yVal>
            <c:numRef>
              <c:f>Later1!$E$9:$E$14</c:f>
              <c:numCache>
                <c:formatCode>General</c:formatCode>
                <c:ptCount val="6"/>
                <c:pt idx="0">
                  <c:v>0.69299999999999995</c:v>
                </c:pt>
                <c:pt idx="1">
                  <c:v>0.65800000000000003</c:v>
                </c:pt>
                <c:pt idx="2">
                  <c:v>0.60899999999999999</c:v>
                </c:pt>
                <c:pt idx="3">
                  <c:v>0.58799999999999997</c:v>
                </c:pt>
                <c:pt idx="4">
                  <c:v>0.56899999999999995</c:v>
                </c:pt>
              </c:numCache>
            </c:numRef>
          </c:yVal>
          <c:smooth val="0"/>
        </c:ser>
        <c:dLbls>
          <c:showLegendKey val="0"/>
          <c:showVal val="0"/>
          <c:showCatName val="0"/>
          <c:showSerName val="0"/>
          <c:showPercent val="0"/>
          <c:showBubbleSize val="0"/>
        </c:dLbls>
        <c:axId val="456358184"/>
        <c:axId val="456355832"/>
      </c:scatterChart>
      <c:valAx>
        <c:axId val="456358184"/>
        <c:scaling>
          <c:orientation val="minMax"/>
        </c:scaling>
        <c:delete val="0"/>
        <c:axPos val="b"/>
        <c:numFmt formatCode="General" sourceLinked="1"/>
        <c:majorTickMark val="out"/>
        <c:minorTickMark val="none"/>
        <c:tickLblPos val="nextTo"/>
        <c:spPr>
          <a:ln w="3175">
            <a:solidFill>
              <a:srgbClr val="808080"/>
            </a:solidFill>
            <a:prstDash val="solid"/>
          </a:ln>
        </c:spPr>
        <c:txPr>
          <a:bodyPr rot="0" vert="horz"/>
          <a:lstStyle/>
          <a:p>
            <a:pPr>
              <a:defRPr sz="1000" b="0" i="0" u="none" strike="noStrike" baseline="0">
                <a:solidFill>
                  <a:srgbClr val="000000"/>
                </a:solidFill>
                <a:latin typeface="Calibri"/>
                <a:ea typeface="Calibri"/>
                <a:cs typeface="Calibri"/>
              </a:defRPr>
            </a:pPr>
            <a:endParaRPr lang="en-US"/>
          </a:p>
        </c:txPr>
        <c:crossAx val="456355832"/>
        <c:crosses val="autoZero"/>
        <c:crossBetween val="midCat"/>
      </c:valAx>
      <c:valAx>
        <c:axId val="456355832"/>
        <c:scaling>
          <c:orientation val="minMax"/>
        </c:scaling>
        <c:delete val="0"/>
        <c:axPos val="l"/>
        <c:majorGridlines>
          <c:spPr>
            <a:ln w="3175">
              <a:solidFill>
                <a:srgbClr val="808080"/>
              </a:solidFill>
              <a:prstDash val="solid"/>
            </a:ln>
          </c:spPr>
        </c:majorGridlines>
        <c:numFmt formatCode="General" sourceLinked="1"/>
        <c:majorTickMark val="out"/>
        <c:minorTickMark val="none"/>
        <c:tickLblPos val="nextTo"/>
        <c:spPr>
          <a:ln w="3175">
            <a:solidFill>
              <a:srgbClr val="808080"/>
            </a:solidFill>
            <a:prstDash val="solid"/>
          </a:ln>
        </c:spPr>
        <c:crossAx val="456358184"/>
        <c:crosses val="autoZero"/>
        <c:crossBetween val="midCat"/>
      </c:valAx>
      <c:spPr>
        <a:solidFill>
          <a:srgbClr val="FFFFFF"/>
        </a:solidFill>
        <a:ln w="25400">
          <a:noFill/>
        </a:ln>
      </c:spPr>
    </c:plotArea>
    <c:legend>
      <c:legendPos val="r"/>
      <c:layout>
        <c:manualLayout>
          <c:xMode val="edge"/>
          <c:yMode val="edge"/>
          <c:x val="0.77857142857142858"/>
          <c:y val="0.43402924950239224"/>
          <c:w val="0.21428571428571427"/>
          <c:h val="0.16666723180891863"/>
        </c:manualLayout>
      </c:layout>
      <c:overlay val="0"/>
      <c:spPr>
        <a:noFill/>
        <a:ln w="25400">
          <a:noFill/>
        </a:ln>
      </c:spPr>
    </c:legend>
    <c:plotVisOnly val="1"/>
    <c:dispBlanksAs val="gap"/>
    <c:showDLblsOverMax val="0"/>
  </c:chart>
  <c:spPr>
    <a:solidFill>
      <a:srgbClr val="FFFFFF"/>
    </a:solidFill>
    <a:ln w="3175">
      <a:solidFill>
        <a:srgbClr val="808080"/>
      </a:solidFill>
      <a:prstDash val="solid"/>
    </a:ln>
  </c:spPr>
  <c:printSettings>
    <c:headerFooter alignWithMargins="0"/>
    <c:pageMargins b="0.75000000000000011" l="0.70000000000000007" r="0.70000000000000007" t="0.75000000000000011" header="0.30000000000000004" footer="0.30000000000000004"/>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9285714285714288E-2"/>
          <c:y val="8.6805849900478446E-2"/>
          <c:w val="0.66428571428571426"/>
          <c:h val="0.75347477713615296"/>
        </c:manualLayout>
      </c:layout>
      <c:scatterChart>
        <c:scatterStyle val="lineMarker"/>
        <c:varyColors val="0"/>
        <c:ser>
          <c:idx val="0"/>
          <c:order val="0"/>
          <c:spPr>
            <a:ln w="19050">
              <a:noFill/>
            </a:ln>
          </c:spPr>
          <c:marker>
            <c:symbol val="diamond"/>
            <c:size val="7"/>
            <c:spPr>
              <a:solidFill>
                <a:srgbClr val="4F81BD"/>
              </a:solidFill>
              <a:ln>
                <a:solidFill>
                  <a:srgbClr val="666699"/>
                </a:solidFill>
                <a:prstDash val="solid"/>
              </a:ln>
            </c:spPr>
          </c:marker>
          <c:trendline>
            <c:spPr>
              <a:ln w="3175">
                <a:solidFill>
                  <a:srgbClr val="000000"/>
                </a:solidFill>
                <a:prstDash val="solid"/>
              </a:ln>
            </c:spPr>
            <c:trendlineType val="linear"/>
            <c:dispRSqr val="1"/>
            <c:dispEq val="1"/>
            <c:trendlineLbl>
              <c:layout>
                <c:manualLayout>
                  <c:x val="0.47749759405074405"/>
                  <c:y val="-0.59772747156605399"/>
                </c:manualLayout>
              </c:layout>
              <c:numFmt formatCode="General" sourceLinked="0"/>
              <c:spPr>
                <a:noFill/>
                <a:ln w="25400">
                  <a:noFill/>
                </a:ln>
              </c:spPr>
            </c:trendlineLbl>
          </c:trendline>
          <c:xVal>
            <c:numRef>
              <c:f>Later2!$D$9:$D$14</c:f>
              <c:numCache>
                <c:formatCode>General</c:formatCode>
                <c:ptCount val="6"/>
                <c:pt idx="0">
                  <c:v>283</c:v>
                </c:pt>
                <c:pt idx="1">
                  <c:v>356</c:v>
                </c:pt>
                <c:pt idx="2">
                  <c:v>442</c:v>
                </c:pt>
                <c:pt idx="3">
                  <c:v>501</c:v>
                </c:pt>
                <c:pt idx="4">
                  <c:v>545</c:v>
                </c:pt>
              </c:numCache>
            </c:numRef>
          </c:xVal>
          <c:yVal>
            <c:numRef>
              <c:f>Later2!$E$9:$E$14</c:f>
              <c:numCache>
                <c:formatCode>General</c:formatCode>
                <c:ptCount val="6"/>
                <c:pt idx="0">
                  <c:v>0.877</c:v>
                </c:pt>
                <c:pt idx="1">
                  <c:v>0.82599999999999996</c:v>
                </c:pt>
                <c:pt idx="2">
                  <c:v>0.76300000000000001</c:v>
                </c:pt>
                <c:pt idx="3">
                  <c:v>0.73</c:v>
                </c:pt>
                <c:pt idx="4">
                  <c:v>0.70499999999999996</c:v>
                </c:pt>
              </c:numCache>
            </c:numRef>
          </c:yVal>
          <c:smooth val="0"/>
        </c:ser>
        <c:dLbls>
          <c:showLegendKey val="0"/>
          <c:showVal val="0"/>
          <c:showCatName val="0"/>
          <c:showSerName val="0"/>
          <c:showPercent val="0"/>
          <c:showBubbleSize val="0"/>
        </c:dLbls>
        <c:axId val="456358968"/>
        <c:axId val="456359360"/>
      </c:scatterChart>
      <c:valAx>
        <c:axId val="456358968"/>
        <c:scaling>
          <c:orientation val="minMax"/>
        </c:scaling>
        <c:delete val="0"/>
        <c:axPos val="b"/>
        <c:numFmt formatCode="General" sourceLinked="1"/>
        <c:majorTickMark val="out"/>
        <c:minorTickMark val="none"/>
        <c:tickLblPos val="nextTo"/>
        <c:spPr>
          <a:ln w="3175">
            <a:solidFill>
              <a:srgbClr val="808080"/>
            </a:solidFill>
            <a:prstDash val="solid"/>
          </a:ln>
        </c:spPr>
        <c:txPr>
          <a:bodyPr rot="0" vert="horz"/>
          <a:lstStyle/>
          <a:p>
            <a:pPr>
              <a:defRPr sz="1000" b="0" i="0" u="none" strike="noStrike" baseline="0">
                <a:solidFill>
                  <a:srgbClr val="000000"/>
                </a:solidFill>
                <a:latin typeface="Calibri"/>
                <a:ea typeface="Calibri"/>
                <a:cs typeface="Calibri"/>
              </a:defRPr>
            </a:pPr>
            <a:endParaRPr lang="en-US"/>
          </a:p>
        </c:txPr>
        <c:crossAx val="456359360"/>
        <c:crosses val="autoZero"/>
        <c:crossBetween val="midCat"/>
      </c:valAx>
      <c:valAx>
        <c:axId val="456359360"/>
        <c:scaling>
          <c:orientation val="minMax"/>
        </c:scaling>
        <c:delete val="0"/>
        <c:axPos val="l"/>
        <c:majorGridlines>
          <c:spPr>
            <a:ln w="3175">
              <a:solidFill>
                <a:srgbClr val="808080"/>
              </a:solidFill>
              <a:prstDash val="solid"/>
            </a:ln>
          </c:spPr>
        </c:majorGridlines>
        <c:numFmt formatCode="General" sourceLinked="1"/>
        <c:majorTickMark val="out"/>
        <c:minorTickMark val="none"/>
        <c:tickLblPos val="nextTo"/>
        <c:spPr>
          <a:ln w="3175">
            <a:solidFill>
              <a:srgbClr val="808080"/>
            </a:solidFill>
            <a:prstDash val="solid"/>
          </a:ln>
        </c:spPr>
        <c:crossAx val="456358968"/>
        <c:crosses val="autoZero"/>
        <c:crossBetween val="midCat"/>
      </c:valAx>
      <c:spPr>
        <a:solidFill>
          <a:srgbClr val="FFFFFF"/>
        </a:solidFill>
        <a:ln w="25400">
          <a:noFill/>
        </a:ln>
      </c:spPr>
    </c:plotArea>
    <c:legend>
      <c:legendPos val="r"/>
      <c:layout>
        <c:manualLayout>
          <c:xMode val="edge"/>
          <c:yMode val="edge"/>
          <c:x val="0.77857142857142858"/>
          <c:y val="0.43402924950239224"/>
          <c:w val="0.21428571428571427"/>
          <c:h val="0.16666723180891863"/>
        </c:manualLayout>
      </c:layout>
      <c:overlay val="0"/>
      <c:spPr>
        <a:noFill/>
        <a:ln w="25400">
          <a:noFill/>
        </a:ln>
      </c:spPr>
    </c:legend>
    <c:plotVisOnly val="1"/>
    <c:dispBlanksAs val="gap"/>
    <c:showDLblsOverMax val="0"/>
  </c:chart>
  <c:spPr>
    <a:solidFill>
      <a:srgbClr val="FFFFFF"/>
    </a:solidFill>
    <a:ln w="3175">
      <a:solidFill>
        <a:srgbClr val="808080"/>
      </a:solidFill>
      <a:prstDash val="solid"/>
    </a:ln>
  </c:spPr>
  <c:printSettings>
    <c:headerFooter alignWithMargins="0"/>
    <c:pageMargins b="0.75000000000000011" l="0.70000000000000007" r="0.70000000000000007" t="0.75000000000000011" header="0.30000000000000004" footer="0.30000000000000004"/>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9285714285714288E-2"/>
          <c:y val="8.6805849900478446E-2"/>
          <c:w val="0.66428571428571426"/>
          <c:h val="0.75347477713615296"/>
        </c:manualLayout>
      </c:layout>
      <c:scatterChart>
        <c:scatterStyle val="lineMarker"/>
        <c:varyColors val="0"/>
        <c:ser>
          <c:idx val="0"/>
          <c:order val="0"/>
          <c:spPr>
            <a:ln w="19050">
              <a:noFill/>
            </a:ln>
          </c:spPr>
          <c:marker>
            <c:symbol val="diamond"/>
            <c:size val="7"/>
            <c:spPr>
              <a:solidFill>
                <a:srgbClr val="4F81BD"/>
              </a:solidFill>
              <a:ln>
                <a:solidFill>
                  <a:srgbClr val="666699"/>
                </a:solidFill>
                <a:prstDash val="solid"/>
              </a:ln>
            </c:spPr>
          </c:marker>
          <c:trendline>
            <c:spPr>
              <a:ln w="3175">
                <a:solidFill>
                  <a:srgbClr val="000000"/>
                </a:solidFill>
                <a:prstDash val="solid"/>
              </a:ln>
            </c:spPr>
            <c:trendlineType val="linear"/>
            <c:dispRSqr val="1"/>
            <c:dispEq val="1"/>
            <c:trendlineLbl>
              <c:layout>
                <c:manualLayout>
                  <c:x val="0.47749759405074405"/>
                  <c:y val="-0.59772747156605399"/>
                </c:manualLayout>
              </c:layout>
              <c:numFmt formatCode="General" sourceLinked="0"/>
              <c:spPr>
                <a:noFill/>
                <a:ln w="25400">
                  <a:noFill/>
                </a:ln>
              </c:spPr>
            </c:trendlineLbl>
          </c:trendline>
          <c:xVal>
            <c:numRef>
              <c:f>Later3!$D$9:$D$14</c:f>
              <c:numCache>
                <c:formatCode>General</c:formatCode>
                <c:ptCount val="6"/>
                <c:pt idx="0">
                  <c:v>283</c:v>
                </c:pt>
                <c:pt idx="1">
                  <c:v>359</c:v>
                </c:pt>
                <c:pt idx="2">
                  <c:v>443</c:v>
                </c:pt>
                <c:pt idx="3">
                  <c:v>502</c:v>
                </c:pt>
                <c:pt idx="4">
                  <c:v>545</c:v>
                </c:pt>
              </c:numCache>
            </c:numRef>
          </c:xVal>
          <c:yVal>
            <c:numRef>
              <c:f>Later3!$E$9:$E$14</c:f>
              <c:numCache>
                <c:formatCode>General</c:formatCode>
                <c:ptCount val="6"/>
                <c:pt idx="0">
                  <c:v>1.393</c:v>
                </c:pt>
                <c:pt idx="1">
                  <c:v>1.35</c:v>
                </c:pt>
                <c:pt idx="2">
                  <c:v>1.2929999999999999</c:v>
                </c:pt>
                <c:pt idx="3">
                  <c:v>1.2649999999999999</c:v>
                </c:pt>
                <c:pt idx="4">
                  <c:v>1.24</c:v>
                </c:pt>
              </c:numCache>
            </c:numRef>
          </c:yVal>
          <c:smooth val="0"/>
        </c:ser>
        <c:dLbls>
          <c:showLegendKey val="0"/>
          <c:showVal val="0"/>
          <c:showCatName val="0"/>
          <c:showSerName val="0"/>
          <c:showPercent val="0"/>
          <c:showBubbleSize val="0"/>
        </c:dLbls>
        <c:axId val="468064752"/>
        <c:axId val="468065144"/>
      </c:scatterChart>
      <c:valAx>
        <c:axId val="468064752"/>
        <c:scaling>
          <c:orientation val="minMax"/>
        </c:scaling>
        <c:delete val="0"/>
        <c:axPos val="b"/>
        <c:numFmt formatCode="General" sourceLinked="1"/>
        <c:majorTickMark val="out"/>
        <c:minorTickMark val="none"/>
        <c:tickLblPos val="nextTo"/>
        <c:spPr>
          <a:ln w="3175">
            <a:solidFill>
              <a:srgbClr val="808080"/>
            </a:solidFill>
            <a:prstDash val="solid"/>
          </a:ln>
        </c:spPr>
        <c:txPr>
          <a:bodyPr rot="0" vert="horz"/>
          <a:lstStyle/>
          <a:p>
            <a:pPr>
              <a:defRPr sz="1000" b="0" i="0" u="none" strike="noStrike" baseline="0">
                <a:solidFill>
                  <a:srgbClr val="000000"/>
                </a:solidFill>
                <a:latin typeface="Calibri"/>
                <a:ea typeface="Calibri"/>
                <a:cs typeface="Calibri"/>
              </a:defRPr>
            </a:pPr>
            <a:endParaRPr lang="en-US"/>
          </a:p>
        </c:txPr>
        <c:crossAx val="468065144"/>
        <c:crosses val="autoZero"/>
        <c:crossBetween val="midCat"/>
      </c:valAx>
      <c:valAx>
        <c:axId val="468065144"/>
        <c:scaling>
          <c:orientation val="minMax"/>
        </c:scaling>
        <c:delete val="0"/>
        <c:axPos val="l"/>
        <c:majorGridlines>
          <c:spPr>
            <a:ln w="3175">
              <a:solidFill>
                <a:srgbClr val="808080"/>
              </a:solidFill>
              <a:prstDash val="solid"/>
            </a:ln>
          </c:spPr>
        </c:majorGridlines>
        <c:numFmt formatCode="General" sourceLinked="1"/>
        <c:majorTickMark val="out"/>
        <c:minorTickMark val="none"/>
        <c:tickLblPos val="nextTo"/>
        <c:spPr>
          <a:ln w="3175">
            <a:solidFill>
              <a:srgbClr val="808080"/>
            </a:solidFill>
            <a:prstDash val="solid"/>
          </a:ln>
        </c:spPr>
        <c:crossAx val="468064752"/>
        <c:crosses val="autoZero"/>
        <c:crossBetween val="midCat"/>
      </c:valAx>
      <c:spPr>
        <a:solidFill>
          <a:srgbClr val="FFFFFF"/>
        </a:solidFill>
        <a:ln w="25400">
          <a:noFill/>
        </a:ln>
      </c:spPr>
    </c:plotArea>
    <c:legend>
      <c:legendPos val="r"/>
      <c:layout>
        <c:manualLayout>
          <c:xMode val="edge"/>
          <c:yMode val="edge"/>
          <c:x val="0.77857142857142858"/>
          <c:y val="0.43402924950239224"/>
          <c:w val="0.21428571428571427"/>
          <c:h val="0.16666723180891863"/>
        </c:manualLayout>
      </c:layout>
      <c:overlay val="0"/>
      <c:spPr>
        <a:noFill/>
        <a:ln w="25400">
          <a:noFill/>
        </a:ln>
      </c:spPr>
    </c:legend>
    <c:plotVisOnly val="1"/>
    <c:dispBlanksAs val="gap"/>
    <c:showDLblsOverMax val="0"/>
  </c:chart>
  <c:spPr>
    <a:solidFill>
      <a:srgbClr val="FFFFFF"/>
    </a:solidFill>
    <a:ln w="3175">
      <a:solidFill>
        <a:srgbClr val="808080"/>
      </a:solidFill>
      <a:prstDash val="solid"/>
    </a:ln>
  </c:spPr>
  <c:printSettings>
    <c:headerFooter alignWithMargins="0"/>
    <c:pageMargins b="0.75000000000000011" l="0.70000000000000007" r="0.70000000000000007" t="0.75000000000000011" header="0.30000000000000004" footer="0.30000000000000004"/>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9285714285714288E-2"/>
          <c:y val="8.6805849900478446E-2"/>
          <c:w val="0.66428571428571426"/>
          <c:h val="0.75347477713615296"/>
        </c:manualLayout>
      </c:layout>
      <c:scatterChart>
        <c:scatterStyle val="lineMarker"/>
        <c:varyColors val="0"/>
        <c:ser>
          <c:idx val="0"/>
          <c:order val="0"/>
          <c:spPr>
            <a:ln w="19050">
              <a:noFill/>
            </a:ln>
          </c:spPr>
          <c:marker>
            <c:symbol val="diamond"/>
            <c:size val="7"/>
            <c:spPr>
              <a:solidFill>
                <a:srgbClr val="4F81BD"/>
              </a:solidFill>
              <a:ln>
                <a:solidFill>
                  <a:srgbClr val="666699"/>
                </a:solidFill>
                <a:prstDash val="solid"/>
              </a:ln>
            </c:spPr>
          </c:marker>
          <c:trendline>
            <c:spPr>
              <a:ln w="3175">
                <a:solidFill>
                  <a:srgbClr val="000000"/>
                </a:solidFill>
                <a:prstDash val="solid"/>
              </a:ln>
            </c:spPr>
            <c:trendlineType val="linear"/>
            <c:dispRSqr val="1"/>
            <c:dispEq val="1"/>
            <c:trendlineLbl>
              <c:layout>
                <c:manualLayout>
                  <c:x val="0.47749759405074405"/>
                  <c:y val="-0.59772747156605399"/>
                </c:manualLayout>
              </c:layout>
              <c:numFmt formatCode="General" sourceLinked="0"/>
              <c:spPr>
                <a:noFill/>
                <a:ln w="25400">
                  <a:noFill/>
                </a:ln>
              </c:spPr>
            </c:trendlineLbl>
          </c:trendline>
          <c:xVal>
            <c:numRef>
              <c:f>Later4!$D$9:$D$14</c:f>
              <c:numCache>
                <c:formatCode>General</c:formatCode>
                <c:ptCount val="6"/>
                <c:pt idx="0">
                  <c:v>281</c:v>
                </c:pt>
                <c:pt idx="1">
                  <c:v>356</c:v>
                </c:pt>
                <c:pt idx="2">
                  <c:v>441</c:v>
                </c:pt>
                <c:pt idx="3">
                  <c:v>494</c:v>
                </c:pt>
                <c:pt idx="4">
                  <c:v>541</c:v>
                </c:pt>
              </c:numCache>
            </c:numRef>
          </c:xVal>
          <c:yVal>
            <c:numRef>
              <c:f>Later4!$E$9:$E$14</c:f>
              <c:numCache>
                <c:formatCode>General</c:formatCode>
                <c:ptCount val="6"/>
                <c:pt idx="0">
                  <c:v>0.80300000000000005</c:v>
                </c:pt>
                <c:pt idx="1">
                  <c:v>0.77300000000000002</c:v>
                </c:pt>
                <c:pt idx="2">
                  <c:v>0.73</c:v>
                </c:pt>
                <c:pt idx="3">
                  <c:v>0.71</c:v>
                </c:pt>
                <c:pt idx="4">
                  <c:v>0.69199999999999995</c:v>
                </c:pt>
              </c:numCache>
            </c:numRef>
          </c:yVal>
          <c:smooth val="0"/>
        </c:ser>
        <c:dLbls>
          <c:showLegendKey val="0"/>
          <c:showVal val="0"/>
          <c:showCatName val="0"/>
          <c:showSerName val="0"/>
          <c:showPercent val="0"/>
          <c:showBubbleSize val="0"/>
        </c:dLbls>
        <c:axId val="468063576"/>
        <c:axId val="468063968"/>
      </c:scatterChart>
      <c:valAx>
        <c:axId val="468063576"/>
        <c:scaling>
          <c:orientation val="minMax"/>
        </c:scaling>
        <c:delete val="0"/>
        <c:axPos val="b"/>
        <c:numFmt formatCode="General" sourceLinked="1"/>
        <c:majorTickMark val="out"/>
        <c:minorTickMark val="none"/>
        <c:tickLblPos val="nextTo"/>
        <c:spPr>
          <a:ln w="3175">
            <a:solidFill>
              <a:srgbClr val="808080"/>
            </a:solidFill>
            <a:prstDash val="solid"/>
          </a:ln>
        </c:spPr>
        <c:txPr>
          <a:bodyPr rot="0" vert="horz"/>
          <a:lstStyle/>
          <a:p>
            <a:pPr>
              <a:defRPr sz="1000" b="0" i="0" u="none" strike="noStrike" baseline="0">
                <a:solidFill>
                  <a:srgbClr val="000000"/>
                </a:solidFill>
                <a:latin typeface="Calibri"/>
                <a:ea typeface="Calibri"/>
                <a:cs typeface="Calibri"/>
              </a:defRPr>
            </a:pPr>
            <a:endParaRPr lang="en-US"/>
          </a:p>
        </c:txPr>
        <c:crossAx val="468063968"/>
        <c:crosses val="autoZero"/>
        <c:crossBetween val="midCat"/>
      </c:valAx>
      <c:valAx>
        <c:axId val="468063968"/>
        <c:scaling>
          <c:orientation val="minMax"/>
        </c:scaling>
        <c:delete val="0"/>
        <c:axPos val="l"/>
        <c:majorGridlines>
          <c:spPr>
            <a:ln w="3175">
              <a:solidFill>
                <a:srgbClr val="808080"/>
              </a:solidFill>
              <a:prstDash val="solid"/>
            </a:ln>
          </c:spPr>
        </c:majorGridlines>
        <c:numFmt formatCode="General" sourceLinked="1"/>
        <c:majorTickMark val="out"/>
        <c:minorTickMark val="none"/>
        <c:tickLblPos val="nextTo"/>
        <c:spPr>
          <a:ln w="3175">
            <a:solidFill>
              <a:srgbClr val="808080"/>
            </a:solidFill>
            <a:prstDash val="solid"/>
          </a:ln>
        </c:spPr>
        <c:crossAx val="468063576"/>
        <c:crosses val="autoZero"/>
        <c:crossBetween val="midCat"/>
      </c:valAx>
      <c:spPr>
        <a:solidFill>
          <a:srgbClr val="FFFFFF"/>
        </a:solidFill>
        <a:ln w="25400">
          <a:noFill/>
        </a:ln>
      </c:spPr>
    </c:plotArea>
    <c:legend>
      <c:legendPos val="r"/>
      <c:layout>
        <c:manualLayout>
          <c:xMode val="edge"/>
          <c:yMode val="edge"/>
          <c:x val="0.77857142857142858"/>
          <c:y val="0.43402924950239224"/>
          <c:w val="0.21428571428571427"/>
          <c:h val="0.16666723180891863"/>
        </c:manualLayout>
      </c:layout>
      <c:overlay val="0"/>
      <c:spPr>
        <a:noFill/>
        <a:ln w="25400">
          <a:noFill/>
        </a:ln>
      </c:spPr>
    </c:legend>
    <c:plotVisOnly val="1"/>
    <c:dispBlanksAs val="gap"/>
    <c:showDLblsOverMax val="0"/>
  </c:chart>
  <c:spPr>
    <a:solidFill>
      <a:srgbClr val="FFFFFF"/>
    </a:solidFill>
    <a:ln w="3175">
      <a:solidFill>
        <a:srgbClr val="808080"/>
      </a:solidFill>
      <a:prstDash val="solid"/>
    </a:ln>
  </c:spPr>
  <c:printSettings>
    <c:headerFooter alignWithMargins="0"/>
    <c:pageMargins b="0.75000000000000011" l="0.70000000000000007" r="0.70000000000000007" t="0.75000000000000011" header="0.30000000000000004" footer="0.30000000000000004"/>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9285714285714288E-2"/>
          <c:y val="8.6805849900478446E-2"/>
          <c:w val="0.66428571428571426"/>
          <c:h val="0.75347477713615296"/>
        </c:manualLayout>
      </c:layout>
      <c:scatterChart>
        <c:scatterStyle val="lineMarker"/>
        <c:varyColors val="0"/>
        <c:ser>
          <c:idx val="0"/>
          <c:order val="0"/>
          <c:spPr>
            <a:ln w="19050">
              <a:noFill/>
            </a:ln>
          </c:spPr>
          <c:marker>
            <c:symbol val="diamond"/>
            <c:size val="7"/>
            <c:spPr>
              <a:solidFill>
                <a:srgbClr val="4F81BD"/>
              </a:solidFill>
              <a:ln>
                <a:solidFill>
                  <a:srgbClr val="666699"/>
                </a:solidFill>
                <a:prstDash val="solid"/>
              </a:ln>
            </c:spPr>
          </c:marker>
          <c:trendline>
            <c:spPr>
              <a:ln w="3175">
                <a:solidFill>
                  <a:srgbClr val="000000"/>
                </a:solidFill>
                <a:prstDash val="solid"/>
              </a:ln>
            </c:spPr>
            <c:trendlineType val="linear"/>
            <c:dispRSqr val="1"/>
            <c:dispEq val="1"/>
            <c:trendlineLbl>
              <c:layout>
                <c:manualLayout>
                  <c:x val="0.47749759405074405"/>
                  <c:y val="-0.59772747156605399"/>
                </c:manualLayout>
              </c:layout>
              <c:numFmt formatCode="General" sourceLinked="0"/>
              <c:spPr>
                <a:noFill/>
                <a:ln w="25400">
                  <a:noFill/>
                </a:ln>
              </c:spPr>
            </c:trendlineLbl>
          </c:trendline>
          <c:xVal>
            <c:numRef>
              <c:f>Later5!$D$9:$D$14</c:f>
              <c:numCache>
                <c:formatCode>General</c:formatCode>
                <c:ptCount val="6"/>
                <c:pt idx="0">
                  <c:v>282</c:v>
                </c:pt>
                <c:pt idx="1">
                  <c:v>360</c:v>
                </c:pt>
                <c:pt idx="2">
                  <c:v>439</c:v>
                </c:pt>
                <c:pt idx="3">
                  <c:v>495</c:v>
                </c:pt>
                <c:pt idx="4">
                  <c:v>545</c:v>
                </c:pt>
              </c:numCache>
            </c:numRef>
          </c:xVal>
          <c:yVal>
            <c:numRef>
              <c:f>Later5!$E$9:$E$14</c:f>
              <c:numCache>
                <c:formatCode>General</c:formatCode>
                <c:ptCount val="6"/>
                <c:pt idx="0">
                  <c:v>1.306</c:v>
                </c:pt>
                <c:pt idx="1">
                  <c:v>1.2629999999999999</c:v>
                </c:pt>
                <c:pt idx="2">
                  <c:v>1.21</c:v>
                </c:pt>
                <c:pt idx="3">
                  <c:v>1.181</c:v>
                </c:pt>
                <c:pt idx="4">
                  <c:v>1.1539999999999999</c:v>
                </c:pt>
              </c:numCache>
            </c:numRef>
          </c:yVal>
          <c:smooth val="0"/>
        </c:ser>
        <c:dLbls>
          <c:showLegendKey val="0"/>
          <c:showVal val="0"/>
          <c:showCatName val="0"/>
          <c:showSerName val="0"/>
          <c:showPercent val="0"/>
          <c:showBubbleSize val="0"/>
        </c:dLbls>
        <c:axId val="468065928"/>
        <c:axId val="468066320"/>
      </c:scatterChart>
      <c:valAx>
        <c:axId val="468065928"/>
        <c:scaling>
          <c:orientation val="minMax"/>
        </c:scaling>
        <c:delete val="0"/>
        <c:axPos val="b"/>
        <c:numFmt formatCode="General" sourceLinked="1"/>
        <c:majorTickMark val="out"/>
        <c:minorTickMark val="none"/>
        <c:tickLblPos val="nextTo"/>
        <c:spPr>
          <a:ln w="3175">
            <a:solidFill>
              <a:srgbClr val="808080"/>
            </a:solidFill>
            <a:prstDash val="solid"/>
          </a:ln>
        </c:spPr>
        <c:txPr>
          <a:bodyPr rot="0" vert="horz"/>
          <a:lstStyle/>
          <a:p>
            <a:pPr>
              <a:defRPr sz="1000" b="0" i="0" u="none" strike="noStrike" baseline="0">
                <a:solidFill>
                  <a:srgbClr val="000000"/>
                </a:solidFill>
                <a:latin typeface="Calibri"/>
                <a:ea typeface="Calibri"/>
                <a:cs typeface="Calibri"/>
              </a:defRPr>
            </a:pPr>
            <a:endParaRPr lang="en-US"/>
          </a:p>
        </c:txPr>
        <c:crossAx val="468066320"/>
        <c:crosses val="autoZero"/>
        <c:crossBetween val="midCat"/>
      </c:valAx>
      <c:valAx>
        <c:axId val="468066320"/>
        <c:scaling>
          <c:orientation val="minMax"/>
        </c:scaling>
        <c:delete val="0"/>
        <c:axPos val="l"/>
        <c:majorGridlines>
          <c:spPr>
            <a:ln w="3175">
              <a:solidFill>
                <a:srgbClr val="808080"/>
              </a:solidFill>
              <a:prstDash val="solid"/>
            </a:ln>
          </c:spPr>
        </c:majorGridlines>
        <c:numFmt formatCode="General" sourceLinked="1"/>
        <c:majorTickMark val="out"/>
        <c:minorTickMark val="none"/>
        <c:tickLblPos val="nextTo"/>
        <c:spPr>
          <a:ln w="3175">
            <a:solidFill>
              <a:srgbClr val="808080"/>
            </a:solidFill>
            <a:prstDash val="solid"/>
          </a:ln>
        </c:spPr>
        <c:crossAx val="468065928"/>
        <c:crosses val="autoZero"/>
        <c:crossBetween val="midCat"/>
      </c:valAx>
      <c:spPr>
        <a:solidFill>
          <a:srgbClr val="FFFFFF"/>
        </a:solidFill>
        <a:ln w="25400">
          <a:noFill/>
        </a:ln>
      </c:spPr>
    </c:plotArea>
    <c:legend>
      <c:legendPos val="r"/>
      <c:layout>
        <c:manualLayout>
          <c:xMode val="edge"/>
          <c:yMode val="edge"/>
          <c:x val="0.77857142857142858"/>
          <c:y val="0.43402924950239224"/>
          <c:w val="0.21428571428571427"/>
          <c:h val="0.16666723180891863"/>
        </c:manualLayout>
      </c:layout>
      <c:overlay val="0"/>
      <c:spPr>
        <a:noFill/>
        <a:ln w="25400">
          <a:noFill/>
        </a:ln>
      </c:spPr>
    </c:legend>
    <c:plotVisOnly val="1"/>
    <c:dispBlanksAs val="gap"/>
    <c:showDLblsOverMax val="0"/>
  </c:chart>
  <c:spPr>
    <a:solidFill>
      <a:srgbClr val="FFFFFF"/>
    </a:solidFill>
    <a:ln w="3175">
      <a:solidFill>
        <a:srgbClr val="808080"/>
      </a:solidFill>
      <a:prstDash val="solid"/>
    </a:ln>
  </c:spPr>
  <c:printSettings>
    <c:headerFooter alignWithMargins="0"/>
    <c:pageMargins b="0.75000000000000011" l="0.70000000000000007" r="0.70000000000000007" t="0.75000000000000011" header="0.30000000000000004" footer="0.30000000000000004"/>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9285714285714288E-2"/>
          <c:y val="8.6805849900478446E-2"/>
          <c:w val="0.66428571428571426"/>
          <c:h val="0.75347477713615296"/>
        </c:manualLayout>
      </c:layout>
      <c:scatterChart>
        <c:scatterStyle val="lineMarker"/>
        <c:varyColors val="0"/>
        <c:ser>
          <c:idx val="0"/>
          <c:order val="0"/>
          <c:spPr>
            <a:ln w="19050">
              <a:noFill/>
            </a:ln>
          </c:spPr>
          <c:marker>
            <c:symbol val="diamond"/>
            <c:size val="7"/>
            <c:spPr>
              <a:solidFill>
                <a:srgbClr val="4F81BD"/>
              </a:solidFill>
              <a:ln>
                <a:solidFill>
                  <a:srgbClr val="666699"/>
                </a:solidFill>
                <a:prstDash val="solid"/>
              </a:ln>
            </c:spPr>
          </c:marker>
          <c:trendline>
            <c:spPr>
              <a:ln w="3175">
                <a:solidFill>
                  <a:srgbClr val="000000"/>
                </a:solidFill>
                <a:prstDash val="solid"/>
              </a:ln>
            </c:spPr>
            <c:trendlineType val="linear"/>
            <c:dispRSqr val="1"/>
            <c:dispEq val="1"/>
            <c:trendlineLbl>
              <c:layout>
                <c:manualLayout>
                  <c:x val="0.47749759405074405"/>
                  <c:y val="-0.59772747156605399"/>
                </c:manualLayout>
              </c:layout>
              <c:numFmt formatCode="General" sourceLinked="0"/>
              <c:spPr>
                <a:noFill/>
                <a:ln w="25400">
                  <a:noFill/>
                </a:ln>
              </c:spPr>
            </c:trendlineLbl>
          </c:trendline>
          <c:xVal>
            <c:numRef>
              <c:f>Earlyr1!$D$7:$D$14</c:f>
              <c:numCache>
                <c:formatCode>General</c:formatCode>
                <c:ptCount val="8"/>
                <c:pt idx="0">
                  <c:v>0</c:v>
                </c:pt>
                <c:pt idx="1">
                  <c:v>73</c:v>
                </c:pt>
                <c:pt idx="2">
                  <c:v>148</c:v>
                </c:pt>
                <c:pt idx="3">
                  <c:v>331</c:v>
                </c:pt>
                <c:pt idx="4">
                  <c:v>390</c:v>
                </c:pt>
                <c:pt idx="5">
                  <c:v>449</c:v>
                </c:pt>
                <c:pt idx="6">
                  <c:v>513</c:v>
                </c:pt>
                <c:pt idx="7">
                  <c:v>575</c:v>
                </c:pt>
              </c:numCache>
            </c:numRef>
          </c:xVal>
          <c:yVal>
            <c:numRef>
              <c:f>Earlyr1!$E$7:$E$14</c:f>
              <c:numCache>
                <c:formatCode>General</c:formatCode>
                <c:ptCount val="8"/>
                <c:pt idx="0">
                  <c:v>1.3320000000000001</c:v>
                </c:pt>
                <c:pt idx="1">
                  <c:v>1.254</c:v>
                </c:pt>
                <c:pt idx="2">
                  <c:v>1.18</c:v>
                </c:pt>
                <c:pt idx="3">
                  <c:v>1.016</c:v>
                </c:pt>
                <c:pt idx="4">
                  <c:v>0.96299999999999997</c:v>
                </c:pt>
                <c:pt idx="5">
                  <c:v>0.91100000000000003</c:v>
                </c:pt>
                <c:pt idx="6">
                  <c:v>0.85399999999999998</c:v>
                </c:pt>
                <c:pt idx="7">
                  <c:v>0.80300000000000005</c:v>
                </c:pt>
              </c:numCache>
            </c:numRef>
          </c:yVal>
          <c:smooth val="0"/>
        </c:ser>
        <c:dLbls>
          <c:showLegendKey val="0"/>
          <c:showVal val="0"/>
          <c:showCatName val="0"/>
          <c:showSerName val="0"/>
          <c:showPercent val="0"/>
          <c:showBubbleSize val="0"/>
        </c:dLbls>
        <c:axId val="435509688"/>
        <c:axId val="435512432"/>
      </c:scatterChart>
      <c:valAx>
        <c:axId val="435509688"/>
        <c:scaling>
          <c:orientation val="minMax"/>
        </c:scaling>
        <c:delete val="0"/>
        <c:axPos val="b"/>
        <c:numFmt formatCode="General" sourceLinked="1"/>
        <c:majorTickMark val="out"/>
        <c:minorTickMark val="none"/>
        <c:tickLblPos val="nextTo"/>
        <c:spPr>
          <a:ln w="3175">
            <a:solidFill>
              <a:srgbClr val="808080"/>
            </a:solidFill>
            <a:prstDash val="solid"/>
          </a:ln>
        </c:spPr>
        <c:txPr>
          <a:bodyPr rot="0" vert="horz"/>
          <a:lstStyle/>
          <a:p>
            <a:pPr>
              <a:defRPr sz="1000" b="0" i="0" u="none" strike="noStrike" baseline="0">
                <a:solidFill>
                  <a:srgbClr val="000000"/>
                </a:solidFill>
                <a:latin typeface="Calibri"/>
                <a:ea typeface="Calibri"/>
                <a:cs typeface="Calibri"/>
              </a:defRPr>
            </a:pPr>
            <a:endParaRPr lang="en-US"/>
          </a:p>
        </c:txPr>
        <c:crossAx val="435512432"/>
        <c:crosses val="autoZero"/>
        <c:crossBetween val="midCat"/>
      </c:valAx>
      <c:valAx>
        <c:axId val="435512432"/>
        <c:scaling>
          <c:orientation val="minMax"/>
        </c:scaling>
        <c:delete val="0"/>
        <c:axPos val="l"/>
        <c:majorGridlines>
          <c:spPr>
            <a:ln w="3175">
              <a:solidFill>
                <a:srgbClr val="808080"/>
              </a:solidFill>
              <a:prstDash val="solid"/>
            </a:ln>
          </c:spPr>
        </c:majorGridlines>
        <c:numFmt formatCode="General" sourceLinked="1"/>
        <c:majorTickMark val="out"/>
        <c:minorTickMark val="none"/>
        <c:tickLblPos val="nextTo"/>
        <c:spPr>
          <a:ln w="3175">
            <a:solidFill>
              <a:srgbClr val="808080"/>
            </a:solidFill>
            <a:prstDash val="solid"/>
          </a:ln>
        </c:spPr>
        <c:crossAx val="435509688"/>
        <c:crosses val="autoZero"/>
        <c:crossBetween val="midCat"/>
      </c:valAx>
      <c:spPr>
        <a:solidFill>
          <a:srgbClr val="FFFFFF"/>
        </a:solidFill>
        <a:ln w="25400">
          <a:noFill/>
        </a:ln>
      </c:spPr>
    </c:plotArea>
    <c:legend>
      <c:legendPos val="r"/>
      <c:layout>
        <c:manualLayout>
          <c:xMode val="edge"/>
          <c:yMode val="edge"/>
          <c:x val="0.77857142857142858"/>
          <c:y val="0.43402924950239224"/>
          <c:w val="0.21428571428571427"/>
          <c:h val="0.16666723180891863"/>
        </c:manualLayout>
      </c:layout>
      <c:overlay val="0"/>
      <c:spPr>
        <a:noFill/>
        <a:ln w="25400">
          <a:noFill/>
        </a:ln>
      </c:spPr>
    </c:legend>
    <c:plotVisOnly val="1"/>
    <c:dispBlanksAs val="gap"/>
    <c:showDLblsOverMax val="0"/>
  </c:chart>
  <c:spPr>
    <a:solidFill>
      <a:srgbClr val="FFFFFF"/>
    </a:solidFill>
    <a:ln w="3175">
      <a:solidFill>
        <a:srgbClr val="808080"/>
      </a:solidFill>
      <a:prstDash val="solid"/>
    </a:ln>
  </c:spPr>
  <c:printSettings>
    <c:headerFooter alignWithMargins="0"/>
    <c:pageMargins b="0.75000000000000011" l="0.70000000000000007" r="0.70000000000000007" t="0.75000000000000011" header="0.30000000000000004" footer="0.30000000000000004"/>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9285714285714288E-2"/>
          <c:y val="8.6805849900478446E-2"/>
          <c:w val="0.66428571428571426"/>
          <c:h val="0.75347477713615296"/>
        </c:manualLayout>
      </c:layout>
      <c:scatterChart>
        <c:scatterStyle val="lineMarker"/>
        <c:varyColors val="0"/>
        <c:ser>
          <c:idx val="0"/>
          <c:order val="0"/>
          <c:spPr>
            <a:ln w="19050">
              <a:noFill/>
            </a:ln>
          </c:spPr>
          <c:marker>
            <c:symbol val="diamond"/>
            <c:size val="7"/>
            <c:spPr>
              <a:solidFill>
                <a:srgbClr val="4F81BD"/>
              </a:solidFill>
              <a:ln>
                <a:solidFill>
                  <a:srgbClr val="666699"/>
                </a:solidFill>
                <a:prstDash val="solid"/>
              </a:ln>
            </c:spPr>
          </c:marker>
          <c:trendline>
            <c:spPr>
              <a:ln w="3175">
                <a:solidFill>
                  <a:srgbClr val="000000"/>
                </a:solidFill>
                <a:prstDash val="solid"/>
              </a:ln>
            </c:spPr>
            <c:trendlineType val="linear"/>
            <c:dispRSqr val="1"/>
            <c:dispEq val="1"/>
            <c:trendlineLbl>
              <c:layout>
                <c:manualLayout>
                  <c:x val="0.47749759405074405"/>
                  <c:y val="-0.59772747156605399"/>
                </c:manualLayout>
              </c:layout>
              <c:numFmt formatCode="General" sourceLinked="0"/>
              <c:spPr>
                <a:noFill/>
                <a:ln w="25400">
                  <a:noFill/>
                </a:ln>
              </c:spPr>
            </c:trendlineLbl>
          </c:trendline>
          <c:xVal>
            <c:numRef>
              <c:f>Earlyr2!$D$7:$D$14</c:f>
              <c:numCache>
                <c:formatCode>General</c:formatCode>
                <c:ptCount val="8"/>
                <c:pt idx="0">
                  <c:v>0</c:v>
                </c:pt>
                <c:pt idx="1">
                  <c:v>73</c:v>
                </c:pt>
                <c:pt idx="2">
                  <c:v>148</c:v>
                </c:pt>
                <c:pt idx="3">
                  <c:v>331</c:v>
                </c:pt>
                <c:pt idx="4">
                  <c:v>390</c:v>
                </c:pt>
                <c:pt idx="5">
                  <c:v>449</c:v>
                </c:pt>
                <c:pt idx="6">
                  <c:v>513</c:v>
                </c:pt>
                <c:pt idx="7">
                  <c:v>575</c:v>
                </c:pt>
              </c:numCache>
            </c:numRef>
          </c:xVal>
          <c:yVal>
            <c:numRef>
              <c:f>Earlyr2!$E$7:$E$14</c:f>
              <c:numCache>
                <c:formatCode>General</c:formatCode>
                <c:ptCount val="8"/>
                <c:pt idx="0">
                  <c:v>1.829</c:v>
                </c:pt>
                <c:pt idx="1">
                  <c:v>1.728</c:v>
                </c:pt>
                <c:pt idx="2">
                  <c:v>1.633</c:v>
                </c:pt>
                <c:pt idx="3">
                  <c:v>1.405</c:v>
                </c:pt>
                <c:pt idx="4">
                  <c:v>1.331</c:v>
                </c:pt>
                <c:pt idx="5">
                  <c:v>1.2569999999999999</c:v>
                </c:pt>
                <c:pt idx="6">
                  <c:v>1.18</c:v>
                </c:pt>
                <c:pt idx="7">
                  <c:v>1.1080000000000001</c:v>
                </c:pt>
              </c:numCache>
            </c:numRef>
          </c:yVal>
          <c:smooth val="0"/>
        </c:ser>
        <c:dLbls>
          <c:showLegendKey val="0"/>
          <c:showVal val="0"/>
          <c:showCatName val="0"/>
          <c:showSerName val="0"/>
          <c:showPercent val="0"/>
          <c:showBubbleSize val="0"/>
        </c:dLbls>
        <c:axId val="435510472"/>
        <c:axId val="435510864"/>
      </c:scatterChart>
      <c:valAx>
        <c:axId val="435510472"/>
        <c:scaling>
          <c:orientation val="minMax"/>
        </c:scaling>
        <c:delete val="0"/>
        <c:axPos val="b"/>
        <c:numFmt formatCode="General" sourceLinked="1"/>
        <c:majorTickMark val="out"/>
        <c:minorTickMark val="none"/>
        <c:tickLblPos val="nextTo"/>
        <c:spPr>
          <a:ln w="3175">
            <a:solidFill>
              <a:srgbClr val="808080"/>
            </a:solidFill>
            <a:prstDash val="solid"/>
          </a:ln>
        </c:spPr>
        <c:txPr>
          <a:bodyPr rot="0" vert="horz"/>
          <a:lstStyle/>
          <a:p>
            <a:pPr>
              <a:defRPr sz="1000" b="0" i="0" u="none" strike="noStrike" baseline="0">
                <a:solidFill>
                  <a:srgbClr val="000000"/>
                </a:solidFill>
                <a:latin typeface="Calibri"/>
                <a:ea typeface="Calibri"/>
                <a:cs typeface="Calibri"/>
              </a:defRPr>
            </a:pPr>
            <a:endParaRPr lang="en-US"/>
          </a:p>
        </c:txPr>
        <c:crossAx val="435510864"/>
        <c:crosses val="autoZero"/>
        <c:crossBetween val="midCat"/>
      </c:valAx>
      <c:valAx>
        <c:axId val="435510864"/>
        <c:scaling>
          <c:orientation val="minMax"/>
        </c:scaling>
        <c:delete val="0"/>
        <c:axPos val="l"/>
        <c:majorGridlines>
          <c:spPr>
            <a:ln w="3175">
              <a:solidFill>
                <a:srgbClr val="808080"/>
              </a:solidFill>
              <a:prstDash val="solid"/>
            </a:ln>
          </c:spPr>
        </c:majorGridlines>
        <c:numFmt formatCode="General" sourceLinked="1"/>
        <c:majorTickMark val="out"/>
        <c:minorTickMark val="none"/>
        <c:tickLblPos val="nextTo"/>
        <c:spPr>
          <a:ln w="3175">
            <a:solidFill>
              <a:srgbClr val="808080"/>
            </a:solidFill>
            <a:prstDash val="solid"/>
          </a:ln>
        </c:spPr>
        <c:crossAx val="435510472"/>
        <c:crosses val="autoZero"/>
        <c:crossBetween val="midCat"/>
      </c:valAx>
      <c:spPr>
        <a:solidFill>
          <a:srgbClr val="FFFFFF"/>
        </a:solidFill>
        <a:ln w="25400">
          <a:noFill/>
        </a:ln>
      </c:spPr>
    </c:plotArea>
    <c:legend>
      <c:legendPos val="r"/>
      <c:layout>
        <c:manualLayout>
          <c:xMode val="edge"/>
          <c:yMode val="edge"/>
          <c:x val="0.77857142857142858"/>
          <c:y val="0.43402924950239224"/>
          <c:w val="0.21428571428571427"/>
          <c:h val="0.16666723180891863"/>
        </c:manualLayout>
      </c:layout>
      <c:overlay val="0"/>
      <c:spPr>
        <a:noFill/>
        <a:ln w="25400">
          <a:noFill/>
        </a:ln>
      </c:spPr>
    </c:legend>
    <c:plotVisOnly val="1"/>
    <c:dispBlanksAs val="gap"/>
    <c:showDLblsOverMax val="0"/>
  </c:chart>
  <c:spPr>
    <a:solidFill>
      <a:srgbClr val="FFFFFF"/>
    </a:solidFill>
    <a:ln w="3175">
      <a:solidFill>
        <a:srgbClr val="808080"/>
      </a:solidFill>
      <a:prstDash val="solid"/>
    </a:ln>
  </c:spPr>
  <c:printSettings>
    <c:headerFooter alignWithMargins="0"/>
    <c:pageMargins b="0.75000000000000011" l="0.70000000000000007" r="0.70000000000000007" t="0.75000000000000011" header="0.30000000000000004" footer="0.30000000000000004"/>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9285714285714288E-2"/>
          <c:y val="8.6805849900478446E-2"/>
          <c:w val="0.66428571428571426"/>
          <c:h val="0.75347477713615296"/>
        </c:manualLayout>
      </c:layout>
      <c:scatterChart>
        <c:scatterStyle val="lineMarker"/>
        <c:varyColors val="0"/>
        <c:ser>
          <c:idx val="0"/>
          <c:order val="0"/>
          <c:spPr>
            <a:ln w="19050">
              <a:noFill/>
            </a:ln>
          </c:spPr>
          <c:marker>
            <c:symbol val="diamond"/>
            <c:size val="7"/>
            <c:spPr>
              <a:solidFill>
                <a:srgbClr val="4F81BD"/>
              </a:solidFill>
              <a:ln>
                <a:solidFill>
                  <a:srgbClr val="666699"/>
                </a:solidFill>
                <a:prstDash val="solid"/>
              </a:ln>
            </c:spPr>
          </c:marker>
          <c:trendline>
            <c:spPr>
              <a:ln w="3175">
                <a:solidFill>
                  <a:srgbClr val="000000"/>
                </a:solidFill>
                <a:prstDash val="solid"/>
              </a:ln>
            </c:spPr>
            <c:trendlineType val="linear"/>
            <c:dispRSqr val="1"/>
            <c:dispEq val="1"/>
            <c:trendlineLbl>
              <c:layout>
                <c:manualLayout>
                  <c:x val="0.47749759405074405"/>
                  <c:y val="-0.59772747156605399"/>
                </c:manualLayout>
              </c:layout>
              <c:numFmt formatCode="General" sourceLinked="0"/>
              <c:spPr>
                <a:noFill/>
                <a:ln w="25400">
                  <a:noFill/>
                </a:ln>
              </c:spPr>
            </c:trendlineLbl>
          </c:trendline>
          <c:xVal>
            <c:numRef>
              <c:f>Earlyr3!$D$7:$D$14</c:f>
              <c:numCache>
                <c:formatCode>General</c:formatCode>
                <c:ptCount val="8"/>
                <c:pt idx="0">
                  <c:v>0</c:v>
                </c:pt>
                <c:pt idx="1">
                  <c:v>70</c:v>
                </c:pt>
                <c:pt idx="2">
                  <c:v>146</c:v>
                </c:pt>
                <c:pt idx="3">
                  <c:v>329</c:v>
                </c:pt>
                <c:pt idx="4">
                  <c:v>388</c:v>
                </c:pt>
                <c:pt idx="5">
                  <c:v>447</c:v>
                </c:pt>
                <c:pt idx="6">
                  <c:v>510</c:v>
                </c:pt>
                <c:pt idx="7">
                  <c:v>573</c:v>
                </c:pt>
              </c:numCache>
            </c:numRef>
          </c:xVal>
          <c:yVal>
            <c:numRef>
              <c:f>Earlyr3!$E$7:$E$14</c:f>
              <c:numCache>
                <c:formatCode>General</c:formatCode>
                <c:ptCount val="8"/>
                <c:pt idx="0">
                  <c:v>1.3240000000000001</c:v>
                </c:pt>
                <c:pt idx="1">
                  <c:v>1.2689999999999999</c:v>
                </c:pt>
                <c:pt idx="2">
                  <c:v>1.218</c:v>
                </c:pt>
                <c:pt idx="3">
                  <c:v>1.095</c:v>
                </c:pt>
                <c:pt idx="4">
                  <c:v>1.052</c:v>
                </c:pt>
                <c:pt idx="5">
                  <c:v>1.012</c:v>
                </c:pt>
                <c:pt idx="6">
                  <c:v>0.96799999999999997</c:v>
                </c:pt>
                <c:pt idx="7">
                  <c:v>0.92600000000000005</c:v>
                </c:pt>
              </c:numCache>
            </c:numRef>
          </c:yVal>
          <c:smooth val="0"/>
        </c:ser>
        <c:dLbls>
          <c:showLegendKey val="0"/>
          <c:showVal val="0"/>
          <c:showCatName val="0"/>
          <c:showSerName val="0"/>
          <c:showPercent val="0"/>
          <c:showBubbleSize val="0"/>
        </c:dLbls>
        <c:axId val="435516144"/>
        <c:axId val="435513400"/>
      </c:scatterChart>
      <c:valAx>
        <c:axId val="435516144"/>
        <c:scaling>
          <c:orientation val="minMax"/>
        </c:scaling>
        <c:delete val="0"/>
        <c:axPos val="b"/>
        <c:numFmt formatCode="General" sourceLinked="1"/>
        <c:majorTickMark val="out"/>
        <c:minorTickMark val="none"/>
        <c:tickLblPos val="nextTo"/>
        <c:spPr>
          <a:ln w="3175">
            <a:solidFill>
              <a:srgbClr val="808080"/>
            </a:solidFill>
            <a:prstDash val="solid"/>
          </a:ln>
        </c:spPr>
        <c:txPr>
          <a:bodyPr rot="0" vert="horz"/>
          <a:lstStyle/>
          <a:p>
            <a:pPr>
              <a:defRPr sz="1000" b="0" i="0" u="none" strike="noStrike" baseline="0">
                <a:solidFill>
                  <a:srgbClr val="000000"/>
                </a:solidFill>
                <a:latin typeface="Calibri"/>
                <a:ea typeface="Calibri"/>
                <a:cs typeface="Calibri"/>
              </a:defRPr>
            </a:pPr>
            <a:endParaRPr lang="en-US"/>
          </a:p>
        </c:txPr>
        <c:crossAx val="435513400"/>
        <c:crosses val="autoZero"/>
        <c:crossBetween val="midCat"/>
      </c:valAx>
      <c:valAx>
        <c:axId val="435513400"/>
        <c:scaling>
          <c:orientation val="minMax"/>
        </c:scaling>
        <c:delete val="0"/>
        <c:axPos val="l"/>
        <c:majorGridlines>
          <c:spPr>
            <a:ln w="3175">
              <a:solidFill>
                <a:srgbClr val="808080"/>
              </a:solidFill>
              <a:prstDash val="solid"/>
            </a:ln>
          </c:spPr>
        </c:majorGridlines>
        <c:numFmt formatCode="General" sourceLinked="1"/>
        <c:majorTickMark val="out"/>
        <c:minorTickMark val="none"/>
        <c:tickLblPos val="nextTo"/>
        <c:spPr>
          <a:ln w="3175">
            <a:solidFill>
              <a:srgbClr val="808080"/>
            </a:solidFill>
            <a:prstDash val="solid"/>
          </a:ln>
        </c:spPr>
        <c:crossAx val="435516144"/>
        <c:crosses val="autoZero"/>
        <c:crossBetween val="midCat"/>
      </c:valAx>
      <c:spPr>
        <a:solidFill>
          <a:srgbClr val="FFFFFF"/>
        </a:solidFill>
        <a:ln w="25400">
          <a:noFill/>
        </a:ln>
      </c:spPr>
    </c:plotArea>
    <c:legend>
      <c:legendPos val="r"/>
      <c:layout>
        <c:manualLayout>
          <c:xMode val="edge"/>
          <c:yMode val="edge"/>
          <c:x val="0.77857142857142858"/>
          <c:y val="0.43402924950239224"/>
          <c:w val="0.21428571428571427"/>
          <c:h val="0.16666723180891863"/>
        </c:manualLayout>
      </c:layout>
      <c:overlay val="0"/>
      <c:spPr>
        <a:noFill/>
        <a:ln w="25400">
          <a:noFill/>
        </a:ln>
      </c:spPr>
    </c:legend>
    <c:plotVisOnly val="1"/>
    <c:dispBlanksAs val="gap"/>
    <c:showDLblsOverMax val="0"/>
  </c:chart>
  <c:spPr>
    <a:solidFill>
      <a:srgbClr val="FFFFFF"/>
    </a:solidFill>
    <a:ln w="3175">
      <a:solidFill>
        <a:srgbClr val="808080"/>
      </a:solidFill>
      <a:prstDash val="solid"/>
    </a:ln>
  </c:spPr>
  <c:printSettings>
    <c:headerFooter alignWithMargins="0"/>
    <c:pageMargins b="0.75000000000000011" l="0.70000000000000007" r="0.70000000000000007" t="0.75000000000000011" header="0.30000000000000004" footer="0.30000000000000004"/>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9285714285714288E-2"/>
          <c:y val="8.6805849900478446E-2"/>
          <c:w val="0.66428571428571426"/>
          <c:h val="0.75347477713615296"/>
        </c:manualLayout>
      </c:layout>
      <c:scatterChart>
        <c:scatterStyle val="lineMarker"/>
        <c:varyColors val="0"/>
        <c:ser>
          <c:idx val="0"/>
          <c:order val="0"/>
          <c:spPr>
            <a:ln w="19050">
              <a:noFill/>
            </a:ln>
          </c:spPr>
          <c:marker>
            <c:symbol val="diamond"/>
            <c:size val="7"/>
            <c:spPr>
              <a:solidFill>
                <a:srgbClr val="4F81BD"/>
              </a:solidFill>
              <a:ln>
                <a:solidFill>
                  <a:srgbClr val="666699"/>
                </a:solidFill>
                <a:prstDash val="solid"/>
              </a:ln>
            </c:spPr>
          </c:marker>
          <c:trendline>
            <c:spPr>
              <a:ln w="3175">
                <a:solidFill>
                  <a:srgbClr val="000000"/>
                </a:solidFill>
                <a:prstDash val="solid"/>
              </a:ln>
            </c:spPr>
            <c:trendlineType val="linear"/>
            <c:dispRSqr val="1"/>
            <c:dispEq val="1"/>
            <c:trendlineLbl>
              <c:layout>
                <c:manualLayout>
                  <c:x val="0.47749759405074405"/>
                  <c:y val="-0.59772747156605399"/>
                </c:manualLayout>
              </c:layout>
              <c:numFmt formatCode="General" sourceLinked="0"/>
              <c:spPr>
                <a:noFill/>
                <a:ln w="25400">
                  <a:noFill/>
                </a:ln>
              </c:spPr>
            </c:trendlineLbl>
          </c:trendline>
          <c:xVal>
            <c:numRef>
              <c:f>Earlyr4!$D$7:$D$14</c:f>
              <c:numCache>
                <c:formatCode>General</c:formatCode>
                <c:ptCount val="8"/>
                <c:pt idx="0">
                  <c:v>0</c:v>
                </c:pt>
                <c:pt idx="1">
                  <c:v>70</c:v>
                </c:pt>
                <c:pt idx="2">
                  <c:v>145</c:v>
                </c:pt>
                <c:pt idx="3">
                  <c:v>329</c:v>
                </c:pt>
                <c:pt idx="4">
                  <c:v>388</c:v>
                </c:pt>
                <c:pt idx="5">
                  <c:v>447</c:v>
                </c:pt>
                <c:pt idx="6">
                  <c:v>510</c:v>
                </c:pt>
                <c:pt idx="7">
                  <c:v>573</c:v>
                </c:pt>
              </c:numCache>
            </c:numRef>
          </c:xVal>
          <c:yVal>
            <c:numRef>
              <c:f>Earlyr4!$E$7:$E$14</c:f>
              <c:numCache>
                <c:formatCode>General</c:formatCode>
                <c:ptCount val="8"/>
                <c:pt idx="0">
                  <c:v>2.1509999999999998</c:v>
                </c:pt>
                <c:pt idx="1">
                  <c:v>2.0510000000000002</c:v>
                </c:pt>
                <c:pt idx="2">
                  <c:v>1.9550000000000001</c:v>
                </c:pt>
                <c:pt idx="3">
                  <c:v>1.7390000000000001</c:v>
                </c:pt>
                <c:pt idx="4">
                  <c:v>1.671</c:v>
                </c:pt>
                <c:pt idx="5">
                  <c:v>1.6040000000000001</c:v>
                </c:pt>
                <c:pt idx="6">
                  <c:v>1.5369999999999999</c:v>
                </c:pt>
                <c:pt idx="7">
                  <c:v>1.472</c:v>
                </c:pt>
              </c:numCache>
            </c:numRef>
          </c:yVal>
          <c:smooth val="0"/>
        </c:ser>
        <c:dLbls>
          <c:showLegendKey val="0"/>
          <c:showVal val="0"/>
          <c:showCatName val="0"/>
          <c:showSerName val="0"/>
          <c:showPercent val="0"/>
          <c:showBubbleSize val="0"/>
        </c:dLbls>
        <c:axId val="435513792"/>
        <c:axId val="435514576"/>
      </c:scatterChart>
      <c:valAx>
        <c:axId val="435513792"/>
        <c:scaling>
          <c:orientation val="minMax"/>
        </c:scaling>
        <c:delete val="0"/>
        <c:axPos val="b"/>
        <c:numFmt formatCode="General" sourceLinked="1"/>
        <c:majorTickMark val="out"/>
        <c:minorTickMark val="none"/>
        <c:tickLblPos val="nextTo"/>
        <c:spPr>
          <a:ln w="3175">
            <a:solidFill>
              <a:srgbClr val="808080"/>
            </a:solidFill>
            <a:prstDash val="solid"/>
          </a:ln>
        </c:spPr>
        <c:txPr>
          <a:bodyPr rot="0" vert="horz"/>
          <a:lstStyle/>
          <a:p>
            <a:pPr>
              <a:defRPr sz="1000" b="0" i="0" u="none" strike="noStrike" baseline="0">
                <a:solidFill>
                  <a:srgbClr val="000000"/>
                </a:solidFill>
                <a:latin typeface="Calibri"/>
                <a:ea typeface="Calibri"/>
                <a:cs typeface="Calibri"/>
              </a:defRPr>
            </a:pPr>
            <a:endParaRPr lang="en-US"/>
          </a:p>
        </c:txPr>
        <c:crossAx val="435514576"/>
        <c:crosses val="autoZero"/>
        <c:crossBetween val="midCat"/>
      </c:valAx>
      <c:valAx>
        <c:axId val="435514576"/>
        <c:scaling>
          <c:orientation val="minMax"/>
        </c:scaling>
        <c:delete val="0"/>
        <c:axPos val="l"/>
        <c:majorGridlines>
          <c:spPr>
            <a:ln w="3175">
              <a:solidFill>
                <a:srgbClr val="808080"/>
              </a:solidFill>
              <a:prstDash val="solid"/>
            </a:ln>
          </c:spPr>
        </c:majorGridlines>
        <c:numFmt formatCode="General" sourceLinked="1"/>
        <c:majorTickMark val="out"/>
        <c:minorTickMark val="none"/>
        <c:tickLblPos val="nextTo"/>
        <c:spPr>
          <a:ln w="3175">
            <a:solidFill>
              <a:srgbClr val="808080"/>
            </a:solidFill>
            <a:prstDash val="solid"/>
          </a:ln>
        </c:spPr>
        <c:crossAx val="435513792"/>
        <c:crosses val="autoZero"/>
        <c:crossBetween val="midCat"/>
      </c:valAx>
      <c:spPr>
        <a:solidFill>
          <a:srgbClr val="FFFFFF"/>
        </a:solidFill>
        <a:ln w="25400">
          <a:noFill/>
        </a:ln>
      </c:spPr>
    </c:plotArea>
    <c:legend>
      <c:legendPos val="r"/>
      <c:layout>
        <c:manualLayout>
          <c:xMode val="edge"/>
          <c:yMode val="edge"/>
          <c:x val="0.77857142857142858"/>
          <c:y val="0.43402924950239224"/>
          <c:w val="0.21428571428571427"/>
          <c:h val="0.16666723180891863"/>
        </c:manualLayout>
      </c:layout>
      <c:overlay val="0"/>
      <c:spPr>
        <a:noFill/>
        <a:ln w="25400">
          <a:noFill/>
        </a:ln>
      </c:spPr>
    </c:legend>
    <c:plotVisOnly val="1"/>
    <c:dispBlanksAs val="gap"/>
    <c:showDLblsOverMax val="0"/>
  </c:chart>
  <c:spPr>
    <a:solidFill>
      <a:srgbClr val="FFFFFF"/>
    </a:solidFill>
    <a:ln w="3175">
      <a:solidFill>
        <a:srgbClr val="808080"/>
      </a:solidFill>
      <a:prstDash val="solid"/>
    </a:ln>
  </c:spPr>
  <c:printSettings>
    <c:headerFooter alignWithMargins="0"/>
    <c:pageMargins b="0.75000000000000011" l="0.70000000000000007" r="0.70000000000000007" t="0.75000000000000011" header="0.30000000000000004" footer="0.30000000000000004"/>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9285714285714288E-2"/>
          <c:y val="8.6805849900478446E-2"/>
          <c:w val="0.66428571428571426"/>
          <c:h val="0.75347477713615296"/>
        </c:manualLayout>
      </c:layout>
      <c:scatterChart>
        <c:scatterStyle val="lineMarker"/>
        <c:varyColors val="0"/>
        <c:ser>
          <c:idx val="0"/>
          <c:order val="0"/>
          <c:spPr>
            <a:ln w="19050">
              <a:noFill/>
            </a:ln>
          </c:spPr>
          <c:marker>
            <c:symbol val="diamond"/>
            <c:size val="7"/>
            <c:spPr>
              <a:solidFill>
                <a:srgbClr val="4F81BD"/>
              </a:solidFill>
              <a:ln>
                <a:solidFill>
                  <a:srgbClr val="666699"/>
                </a:solidFill>
                <a:prstDash val="solid"/>
              </a:ln>
            </c:spPr>
          </c:marker>
          <c:trendline>
            <c:spPr>
              <a:ln w="3175">
                <a:solidFill>
                  <a:srgbClr val="000000"/>
                </a:solidFill>
                <a:prstDash val="solid"/>
              </a:ln>
            </c:spPr>
            <c:trendlineType val="linear"/>
            <c:dispRSqr val="1"/>
            <c:dispEq val="1"/>
            <c:trendlineLbl>
              <c:layout>
                <c:manualLayout>
                  <c:x val="0.47749759405074405"/>
                  <c:y val="-0.59772747156605399"/>
                </c:manualLayout>
              </c:layout>
              <c:numFmt formatCode="General" sourceLinked="0"/>
              <c:spPr>
                <a:noFill/>
                <a:ln w="25400">
                  <a:noFill/>
                </a:ln>
              </c:spPr>
            </c:trendlineLbl>
          </c:trendline>
          <c:xVal>
            <c:numRef>
              <c:f>Earlyr5!$D$7:$D$14</c:f>
              <c:numCache>
                <c:formatCode>General</c:formatCode>
                <c:ptCount val="8"/>
                <c:pt idx="0">
                  <c:v>0</c:v>
                </c:pt>
                <c:pt idx="1">
                  <c:v>70</c:v>
                </c:pt>
                <c:pt idx="2">
                  <c:v>146</c:v>
                </c:pt>
                <c:pt idx="3">
                  <c:v>329</c:v>
                </c:pt>
                <c:pt idx="4">
                  <c:v>388</c:v>
                </c:pt>
                <c:pt idx="5">
                  <c:v>447</c:v>
                </c:pt>
                <c:pt idx="6">
                  <c:v>510</c:v>
                </c:pt>
                <c:pt idx="7">
                  <c:v>573</c:v>
                </c:pt>
              </c:numCache>
            </c:numRef>
          </c:xVal>
          <c:yVal>
            <c:numRef>
              <c:f>Earlyr5!$E$7:$E$14</c:f>
              <c:numCache>
                <c:formatCode>General</c:formatCode>
                <c:ptCount val="8"/>
                <c:pt idx="0">
                  <c:v>2.286</c:v>
                </c:pt>
                <c:pt idx="1">
                  <c:v>2.1779999999999999</c:v>
                </c:pt>
                <c:pt idx="2">
                  <c:v>2.0699999999999998</c:v>
                </c:pt>
                <c:pt idx="3">
                  <c:v>1.8380000000000001</c:v>
                </c:pt>
                <c:pt idx="4">
                  <c:v>1.7769999999999999</c:v>
                </c:pt>
                <c:pt idx="5">
                  <c:v>1.714</c:v>
                </c:pt>
                <c:pt idx="6">
                  <c:v>1.645</c:v>
                </c:pt>
                <c:pt idx="7">
                  <c:v>1.579</c:v>
                </c:pt>
              </c:numCache>
            </c:numRef>
          </c:yVal>
          <c:smooth val="0"/>
        </c:ser>
        <c:dLbls>
          <c:showLegendKey val="0"/>
          <c:showVal val="0"/>
          <c:showCatName val="0"/>
          <c:showSerName val="0"/>
          <c:showPercent val="0"/>
          <c:showBubbleSize val="0"/>
        </c:dLbls>
        <c:axId val="435515360"/>
        <c:axId val="435516536"/>
      </c:scatterChart>
      <c:valAx>
        <c:axId val="435515360"/>
        <c:scaling>
          <c:orientation val="minMax"/>
        </c:scaling>
        <c:delete val="0"/>
        <c:axPos val="b"/>
        <c:numFmt formatCode="General" sourceLinked="1"/>
        <c:majorTickMark val="out"/>
        <c:minorTickMark val="none"/>
        <c:tickLblPos val="nextTo"/>
        <c:spPr>
          <a:ln w="3175">
            <a:solidFill>
              <a:srgbClr val="808080"/>
            </a:solidFill>
            <a:prstDash val="solid"/>
          </a:ln>
        </c:spPr>
        <c:txPr>
          <a:bodyPr rot="0" vert="horz"/>
          <a:lstStyle/>
          <a:p>
            <a:pPr>
              <a:defRPr sz="1000" b="0" i="0" u="none" strike="noStrike" baseline="0">
                <a:solidFill>
                  <a:srgbClr val="000000"/>
                </a:solidFill>
                <a:latin typeface="Calibri"/>
                <a:ea typeface="Calibri"/>
                <a:cs typeface="Calibri"/>
              </a:defRPr>
            </a:pPr>
            <a:endParaRPr lang="en-US"/>
          </a:p>
        </c:txPr>
        <c:crossAx val="435516536"/>
        <c:crosses val="autoZero"/>
        <c:crossBetween val="midCat"/>
      </c:valAx>
      <c:valAx>
        <c:axId val="435516536"/>
        <c:scaling>
          <c:orientation val="minMax"/>
        </c:scaling>
        <c:delete val="0"/>
        <c:axPos val="l"/>
        <c:majorGridlines>
          <c:spPr>
            <a:ln w="3175">
              <a:solidFill>
                <a:srgbClr val="808080"/>
              </a:solidFill>
              <a:prstDash val="solid"/>
            </a:ln>
          </c:spPr>
        </c:majorGridlines>
        <c:numFmt formatCode="General" sourceLinked="1"/>
        <c:majorTickMark val="out"/>
        <c:minorTickMark val="none"/>
        <c:tickLblPos val="nextTo"/>
        <c:spPr>
          <a:ln w="3175">
            <a:solidFill>
              <a:srgbClr val="808080"/>
            </a:solidFill>
            <a:prstDash val="solid"/>
          </a:ln>
        </c:spPr>
        <c:crossAx val="435515360"/>
        <c:crosses val="autoZero"/>
        <c:crossBetween val="midCat"/>
      </c:valAx>
      <c:spPr>
        <a:solidFill>
          <a:srgbClr val="FFFFFF"/>
        </a:solidFill>
        <a:ln w="25400">
          <a:noFill/>
        </a:ln>
      </c:spPr>
    </c:plotArea>
    <c:legend>
      <c:legendPos val="r"/>
      <c:layout>
        <c:manualLayout>
          <c:xMode val="edge"/>
          <c:yMode val="edge"/>
          <c:x val="0.77857142857142858"/>
          <c:y val="0.43402924950239224"/>
          <c:w val="0.21428571428571427"/>
          <c:h val="0.16666723180891863"/>
        </c:manualLayout>
      </c:layout>
      <c:overlay val="0"/>
      <c:spPr>
        <a:noFill/>
        <a:ln w="25400">
          <a:noFill/>
        </a:ln>
      </c:spPr>
    </c:legend>
    <c:plotVisOnly val="1"/>
    <c:dispBlanksAs val="gap"/>
    <c:showDLblsOverMax val="0"/>
  </c:chart>
  <c:spPr>
    <a:solidFill>
      <a:srgbClr val="FFFFFF"/>
    </a:solidFill>
    <a:ln w="3175">
      <a:solidFill>
        <a:srgbClr val="808080"/>
      </a:solidFill>
      <a:prstDash val="solid"/>
    </a:ln>
  </c:spPr>
  <c:printSettings>
    <c:headerFooter alignWithMargins="0"/>
    <c:pageMargins b="0.75000000000000011" l="0.70000000000000007" r="0.70000000000000007" t="0.75000000000000011" header="0.30000000000000004" footer="0.30000000000000004"/>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9285714285714288E-2"/>
          <c:y val="8.6805849900478446E-2"/>
          <c:w val="0.66428571428571426"/>
          <c:h val="0.75347477713615296"/>
        </c:manualLayout>
      </c:layout>
      <c:scatterChart>
        <c:scatterStyle val="lineMarker"/>
        <c:varyColors val="0"/>
        <c:ser>
          <c:idx val="0"/>
          <c:order val="0"/>
          <c:spPr>
            <a:ln w="19050">
              <a:noFill/>
            </a:ln>
          </c:spPr>
          <c:marker>
            <c:symbol val="diamond"/>
            <c:size val="7"/>
            <c:spPr>
              <a:solidFill>
                <a:srgbClr val="4F81BD"/>
              </a:solidFill>
              <a:ln>
                <a:solidFill>
                  <a:srgbClr val="666699"/>
                </a:solidFill>
                <a:prstDash val="solid"/>
              </a:ln>
            </c:spPr>
          </c:marker>
          <c:trendline>
            <c:spPr>
              <a:ln w="3175">
                <a:solidFill>
                  <a:srgbClr val="000000"/>
                </a:solidFill>
                <a:prstDash val="solid"/>
              </a:ln>
            </c:spPr>
            <c:trendlineType val="linear"/>
            <c:dispRSqr val="1"/>
            <c:dispEq val="1"/>
            <c:trendlineLbl>
              <c:layout>
                <c:manualLayout>
                  <c:x val="0.47749759405074405"/>
                  <c:y val="-0.59772747156605399"/>
                </c:manualLayout>
              </c:layout>
              <c:numFmt formatCode="General" sourceLinked="0"/>
              <c:spPr>
                <a:noFill/>
                <a:ln w="25400">
                  <a:noFill/>
                </a:ln>
              </c:spPr>
            </c:trendlineLbl>
          </c:trendline>
          <c:xVal>
            <c:numRef>
              <c:f>Earlyr6!$D$7:$D$14</c:f>
              <c:numCache>
                <c:formatCode>General</c:formatCode>
                <c:ptCount val="8"/>
                <c:pt idx="0">
                  <c:v>0</c:v>
                </c:pt>
                <c:pt idx="1">
                  <c:v>73</c:v>
                </c:pt>
                <c:pt idx="2">
                  <c:v>148</c:v>
                </c:pt>
                <c:pt idx="3">
                  <c:v>331</c:v>
                </c:pt>
                <c:pt idx="4">
                  <c:v>390</c:v>
                </c:pt>
                <c:pt idx="5">
                  <c:v>450</c:v>
                </c:pt>
                <c:pt idx="6">
                  <c:v>513</c:v>
                </c:pt>
                <c:pt idx="7">
                  <c:v>575</c:v>
                </c:pt>
              </c:numCache>
            </c:numRef>
          </c:xVal>
          <c:yVal>
            <c:numRef>
              <c:f>Earlyr6!$E$7:$E$14</c:f>
              <c:numCache>
                <c:formatCode>General</c:formatCode>
                <c:ptCount val="8"/>
                <c:pt idx="0">
                  <c:v>1.492</c:v>
                </c:pt>
                <c:pt idx="1">
                  <c:v>1.389</c:v>
                </c:pt>
                <c:pt idx="2">
                  <c:v>1.2969999999999999</c:v>
                </c:pt>
                <c:pt idx="3">
                  <c:v>1.109</c:v>
                </c:pt>
                <c:pt idx="4">
                  <c:v>1.0629999999999999</c:v>
                </c:pt>
                <c:pt idx="5">
                  <c:v>1.014</c:v>
                </c:pt>
                <c:pt idx="6">
                  <c:v>0.96199999999999997</c:v>
                </c:pt>
                <c:pt idx="7">
                  <c:v>0.91400000000000003</c:v>
                </c:pt>
              </c:numCache>
            </c:numRef>
          </c:yVal>
          <c:smooth val="0"/>
        </c:ser>
        <c:dLbls>
          <c:showLegendKey val="0"/>
          <c:showVal val="0"/>
          <c:showCatName val="0"/>
          <c:showSerName val="0"/>
          <c:showPercent val="0"/>
          <c:showBubbleSize val="0"/>
        </c:dLbls>
        <c:axId val="441367848"/>
        <c:axId val="441368632"/>
      </c:scatterChart>
      <c:valAx>
        <c:axId val="441367848"/>
        <c:scaling>
          <c:orientation val="minMax"/>
        </c:scaling>
        <c:delete val="0"/>
        <c:axPos val="b"/>
        <c:numFmt formatCode="General" sourceLinked="1"/>
        <c:majorTickMark val="out"/>
        <c:minorTickMark val="none"/>
        <c:tickLblPos val="nextTo"/>
        <c:spPr>
          <a:ln w="3175">
            <a:solidFill>
              <a:srgbClr val="808080"/>
            </a:solidFill>
            <a:prstDash val="solid"/>
          </a:ln>
        </c:spPr>
        <c:txPr>
          <a:bodyPr rot="0" vert="horz"/>
          <a:lstStyle/>
          <a:p>
            <a:pPr>
              <a:defRPr sz="1000" b="0" i="0" u="none" strike="noStrike" baseline="0">
                <a:solidFill>
                  <a:srgbClr val="000000"/>
                </a:solidFill>
                <a:latin typeface="Calibri"/>
                <a:ea typeface="Calibri"/>
                <a:cs typeface="Calibri"/>
              </a:defRPr>
            </a:pPr>
            <a:endParaRPr lang="en-US"/>
          </a:p>
        </c:txPr>
        <c:crossAx val="441368632"/>
        <c:crosses val="autoZero"/>
        <c:crossBetween val="midCat"/>
      </c:valAx>
      <c:valAx>
        <c:axId val="441368632"/>
        <c:scaling>
          <c:orientation val="minMax"/>
        </c:scaling>
        <c:delete val="0"/>
        <c:axPos val="l"/>
        <c:majorGridlines>
          <c:spPr>
            <a:ln w="3175">
              <a:solidFill>
                <a:srgbClr val="808080"/>
              </a:solidFill>
              <a:prstDash val="solid"/>
            </a:ln>
          </c:spPr>
        </c:majorGridlines>
        <c:numFmt formatCode="General" sourceLinked="1"/>
        <c:majorTickMark val="out"/>
        <c:minorTickMark val="none"/>
        <c:tickLblPos val="nextTo"/>
        <c:spPr>
          <a:ln w="3175">
            <a:solidFill>
              <a:srgbClr val="808080"/>
            </a:solidFill>
            <a:prstDash val="solid"/>
          </a:ln>
        </c:spPr>
        <c:crossAx val="441367848"/>
        <c:crosses val="autoZero"/>
        <c:crossBetween val="midCat"/>
      </c:valAx>
      <c:spPr>
        <a:solidFill>
          <a:srgbClr val="FFFFFF"/>
        </a:solidFill>
        <a:ln w="25400">
          <a:noFill/>
        </a:ln>
      </c:spPr>
    </c:plotArea>
    <c:legend>
      <c:legendPos val="r"/>
      <c:layout>
        <c:manualLayout>
          <c:xMode val="edge"/>
          <c:yMode val="edge"/>
          <c:x val="0.77857142857142858"/>
          <c:y val="0.43402924950239224"/>
          <c:w val="0.21428571428571427"/>
          <c:h val="0.16666723180891863"/>
        </c:manualLayout>
      </c:layout>
      <c:overlay val="0"/>
      <c:spPr>
        <a:noFill/>
        <a:ln w="25400">
          <a:noFill/>
        </a:ln>
      </c:spPr>
    </c:legend>
    <c:plotVisOnly val="1"/>
    <c:dispBlanksAs val="gap"/>
    <c:showDLblsOverMax val="0"/>
  </c:chart>
  <c:spPr>
    <a:solidFill>
      <a:srgbClr val="FFFFFF"/>
    </a:solidFill>
    <a:ln w="3175">
      <a:solidFill>
        <a:srgbClr val="808080"/>
      </a:solidFill>
      <a:prstDash val="solid"/>
    </a:ln>
  </c:spPr>
  <c:printSettings>
    <c:headerFooter alignWithMargins="0"/>
    <c:pageMargins b="0.75000000000000011" l="0.70000000000000007" r="0.70000000000000007" t="0.75000000000000011" header="0.30000000000000004" footer="0.30000000000000004"/>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9285714285714288E-2"/>
          <c:y val="8.6805849900478446E-2"/>
          <c:w val="0.66428571428571426"/>
          <c:h val="0.75347477713615296"/>
        </c:manualLayout>
      </c:layout>
      <c:scatterChart>
        <c:scatterStyle val="lineMarker"/>
        <c:varyColors val="0"/>
        <c:ser>
          <c:idx val="0"/>
          <c:order val="0"/>
          <c:spPr>
            <a:ln w="19050">
              <a:noFill/>
            </a:ln>
          </c:spPr>
          <c:marker>
            <c:symbol val="diamond"/>
            <c:size val="7"/>
            <c:spPr>
              <a:solidFill>
                <a:srgbClr val="4F81BD"/>
              </a:solidFill>
              <a:ln>
                <a:solidFill>
                  <a:srgbClr val="666699"/>
                </a:solidFill>
                <a:prstDash val="solid"/>
              </a:ln>
            </c:spPr>
          </c:marker>
          <c:trendline>
            <c:spPr>
              <a:ln w="3175">
                <a:solidFill>
                  <a:srgbClr val="000000"/>
                </a:solidFill>
                <a:prstDash val="solid"/>
              </a:ln>
            </c:spPr>
            <c:trendlineType val="linear"/>
            <c:dispRSqr val="1"/>
            <c:dispEq val="1"/>
            <c:trendlineLbl>
              <c:layout>
                <c:manualLayout>
                  <c:x val="0.47749759405074405"/>
                  <c:y val="-0.59772747156605399"/>
                </c:manualLayout>
              </c:layout>
              <c:numFmt formatCode="General" sourceLinked="0"/>
              <c:spPr>
                <a:noFill/>
                <a:ln w="25400">
                  <a:noFill/>
                </a:ln>
              </c:spPr>
            </c:trendlineLbl>
          </c:trendline>
          <c:xVal>
            <c:numRef>
              <c:f>Earlyr7!$D$7:$D$14</c:f>
              <c:numCache>
                <c:formatCode>General</c:formatCode>
                <c:ptCount val="8"/>
                <c:pt idx="0">
                  <c:v>0</c:v>
                </c:pt>
                <c:pt idx="1">
                  <c:v>73</c:v>
                </c:pt>
                <c:pt idx="2">
                  <c:v>148</c:v>
                </c:pt>
                <c:pt idx="3">
                  <c:v>331</c:v>
                </c:pt>
                <c:pt idx="4">
                  <c:v>390</c:v>
                </c:pt>
                <c:pt idx="5">
                  <c:v>450</c:v>
                </c:pt>
                <c:pt idx="6">
                  <c:v>513</c:v>
                </c:pt>
                <c:pt idx="7">
                  <c:v>575</c:v>
                </c:pt>
              </c:numCache>
            </c:numRef>
          </c:xVal>
          <c:yVal>
            <c:numRef>
              <c:f>Earlyr7!$E$7:$E$14</c:f>
              <c:numCache>
                <c:formatCode>General</c:formatCode>
                <c:ptCount val="8"/>
                <c:pt idx="0">
                  <c:v>1.8009999999999999</c:v>
                </c:pt>
                <c:pt idx="1">
                  <c:v>1.72</c:v>
                </c:pt>
                <c:pt idx="2">
                  <c:v>1.635</c:v>
                </c:pt>
                <c:pt idx="3">
                  <c:v>1.44</c:v>
                </c:pt>
                <c:pt idx="4">
                  <c:v>1.381</c:v>
                </c:pt>
                <c:pt idx="5">
                  <c:v>1.3240000000000001</c:v>
                </c:pt>
                <c:pt idx="6">
                  <c:v>1.264</c:v>
                </c:pt>
                <c:pt idx="7">
                  <c:v>1.208</c:v>
                </c:pt>
              </c:numCache>
            </c:numRef>
          </c:yVal>
          <c:smooth val="0"/>
        </c:ser>
        <c:dLbls>
          <c:showLegendKey val="0"/>
          <c:showVal val="0"/>
          <c:showCatName val="0"/>
          <c:showSerName val="0"/>
          <c:showPercent val="0"/>
          <c:showBubbleSize val="0"/>
        </c:dLbls>
        <c:axId val="441368240"/>
        <c:axId val="441369416"/>
      </c:scatterChart>
      <c:valAx>
        <c:axId val="441368240"/>
        <c:scaling>
          <c:orientation val="minMax"/>
        </c:scaling>
        <c:delete val="0"/>
        <c:axPos val="b"/>
        <c:numFmt formatCode="General" sourceLinked="1"/>
        <c:majorTickMark val="out"/>
        <c:minorTickMark val="none"/>
        <c:tickLblPos val="nextTo"/>
        <c:spPr>
          <a:ln w="3175">
            <a:solidFill>
              <a:srgbClr val="808080"/>
            </a:solidFill>
            <a:prstDash val="solid"/>
          </a:ln>
        </c:spPr>
        <c:txPr>
          <a:bodyPr rot="0" vert="horz"/>
          <a:lstStyle/>
          <a:p>
            <a:pPr>
              <a:defRPr sz="1000" b="0" i="0" u="none" strike="noStrike" baseline="0">
                <a:solidFill>
                  <a:srgbClr val="000000"/>
                </a:solidFill>
                <a:latin typeface="Calibri"/>
                <a:ea typeface="Calibri"/>
                <a:cs typeface="Calibri"/>
              </a:defRPr>
            </a:pPr>
            <a:endParaRPr lang="en-US"/>
          </a:p>
        </c:txPr>
        <c:crossAx val="441369416"/>
        <c:crosses val="autoZero"/>
        <c:crossBetween val="midCat"/>
      </c:valAx>
      <c:valAx>
        <c:axId val="441369416"/>
        <c:scaling>
          <c:orientation val="minMax"/>
        </c:scaling>
        <c:delete val="0"/>
        <c:axPos val="l"/>
        <c:majorGridlines>
          <c:spPr>
            <a:ln w="3175">
              <a:solidFill>
                <a:srgbClr val="808080"/>
              </a:solidFill>
              <a:prstDash val="solid"/>
            </a:ln>
          </c:spPr>
        </c:majorGridlines>
        <c:numFmt formatCode="General" sourceLinked="1"/>
        <c:majorTickMark val="out"/>
        <c:minorTickMark val="none"/>
        <c:tickLblPos val="nextTo"/>
        <c:spPr>
          <a:ln w="3175">
            <a:solidFill>
              <a:srgbClr val="808080"/>
            </a:solidFill>
            <a:prstDash val="solid"/>
          </a:ln>
        </c:spPr>
        <c:crossAx val="441368240"/>
        <c:crosses val="autoZero"/>
        <c:crossBetween val="midCat"/>
      </c:valAx>
      <c:spPr>
        <a:solidFill>
          <a:srgbClr val="FFFFFF"/>
        </a:solidFill>
        <a:ln w="25400">
          <a:noFill/>
        </a:ln>
      </c:spPr>
    </c:plotArea>
    <c:legend>
      <c:legendPos val="r"/>
      <c:layout>
        <c:manualLayout>
          <c:xMode val="edge"/>
          <c:yMode val="edge"/>
          <c:x val="0.77857142857142858"/>
          <c:y val="0.43402924950239224"/>
          <c:w val="0.21428571428571427"/>
          <c:h val="0.16666723180891863"/>
        </c:manualLayout>
      </c:layout>
      <c:overlay val="0"/>
      <c:spPr>
        <a:noFill/>
        <a:ln w="25400">
          <a:noFill/>
        </a:ln>
      </c:spPr>
    </c:legend>
    <c:plotVisOnly val="1"/>
    <c:dispBlanksAs val="gap"/>
    <c:showDLblsOverMax val="0"/>
  </c:chart>
  <c:spPr>
    <a:solidFill>
      <a:srgbClr val="FFFFFF"/>
    </a:solidFill>
    <a:ln w="3175">
      <a:solidFill>
        <a:srgbClr val="808080"/>
      </a:solidFill>
      <a:prstDash val="solid"/>
    </a:ln>
  </c:spPr>
  <c:printSettings>
    <c:headerFooter alignWithMargins="0"/>
    <c:pageMargins b="0.75000000000000011" l="0.70000000000000007" r="0.70000000000000007" t="0.75000000000000011" header="0.30000000000000004" footer="0.30000000000000004"/>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9285714285714288E-2"/>
          <c:y val="8.6805849900478446E-2"/>
          <c:w val="0.66428571428571426"/>
          <c:h val="0.75347477713615296"/>
        </c:manualLayout>
      </c:layout>
      <c:scatterChart>
        <c:scatterStyle val="lineMarker"/>
        <c:varyColors val="0"/>
        <c:ser>
          <c:idx val="0"/>
          <c:order val="0"/>
          <c:spPr>
            <a:ln w="19050">
              <a:noFill/>
            </a:ln>
          </c:spPr>
          <c:marker>
            <c:symbol val="diamond"/>
            <c:size val="7"/>
            <c:spPr>
              <a:solidFill>
                <a:srgbClr val="4F81BD"/>
              </a:solidFill>
              <a:ln>
                <a:solidFill>
                  <a:srgbClr val="666699"/>
                </a:solidFill>
                <a:prstDash val="solid"/>
              </a:ln>
            </c:spPr>
          </c:marker>
          <c:trendline>
            <c:spPr>
              <a:ln w="3175">
                <a:solidFill>
                  <a:srgbClr val="000000"/>
                </a:solidFill>
                <a:prstDash val="solid"/>
              </a:ln>
            </c:spPr>
            <c:trendlineType val="linear"/>
            <c:dispRSqr val="1"/>
            <c:dispEq val="1"/>
            <c:trendlineLbl>
              <c:layout>
                <c:manualLayout>
                  <c:x val="0.47749759405074405"/>
                  <c:y val="-0.59772747156605399"/>
                </c:manualLayout>
              </c:layout>
              <c:numFmt formatCode="General" sourceLinked="0"/>
              <c:spPr>
                <a:noFill/>
                <a:ln w="25400">
                  <a:noFill/>
                </a:ln>
              </c:spPr>
            </c:trendlineLbl>
          </c:trendline>
          <c:xVal>
            <c:numRef>
              <c:f>Earlyr8!$D$7:$D$14</c:f>
              <c:numCache>
                <c:formatCode>General</c:formatCode>
                <c:ptCount val="8"/>
                <c:pt idx="0">
                  <c:v>0</c:v>
                </c:pt>
                <c:pt idx="1">
                  <c:v>73</c:v>
                </c:pt>
                <c:pt idx="2">
                  <c:v>148</c:v>
                </c:pt>
                <c:pt idx="3">
                  <c:v>331</c:v>
                </c:pt>
                <c:pt idx="4">
                  <c:v>390</c:v>
                </c:pt>
                <c:pt idx="5">
                  <c:v>450</c:v>
                </c:pt>
                <c:pt idx="6">
                  <c:v>513</c:v>
                </c:pt>
                <c:pt idx="7">
                  <c:v>575</c:v>
                </c:pt>
              </c:numCache>
            </c:numRef>
          </c:xVal>
          <c:yVal>
            <c:numRef>
              <c:f>Earlyr8!$E$7:$E$14</c:f>
              <c:numCache>
                <c:formatCode>General</c:formatCode>
                <c:ptCount val="8"/>
                <c:pt idx="0">
                  <c:v>1.9059999999999999</c:v>
                </c:pt>
                <c:pt idx="1">
                  <c:v>1.8460000000000001</c:v>
                </c:pt>
                <c:pt idx="2">
                  <c:v>1.7809999999999999</c:v>
                </c:pt>
                <c:pt idx="3">
                  <c:v>1.639</c:v>
                </c:pt>
                <c:pt idx="4">
                  <c:v>1.593</c:v>
                </c:pt>
                <c:pt idx="5">
                  <c:v>1.5469999999999999</c:v>
                </c:pt>
                <c:pt idx="6">
                  <c:v>1.4970000000000001</c:v>
                </c:pt>
                <c:pt idx="7">
                  <c:v>1.4510000000000001</c:v>
                </c:pt>
              </c:numCache>
            </c:numRef>
          </c:yVal>
          <c:smooth val="0"/>
        </c:ser>
        <c:dLbls>
          <c:showLegendKey val="0"/>
          <c:showVal val="0"/>
          <c:showCatName val="0"/>
          <c:showSerName val="0"/>
          <c:showPercent val="0"/>
          <c:showBubbleSize val="0"/>
        </c:dLbls>
        <c:axId val="441369808"/>
        <c:axId val="441367064"/>
      </c:scatterChart>
      <c:valAx>
        <c:axId val="441369808"/>
        <c:scaling>
          <c:orientation val="minMax"/>
        </c:scaling>
        <c:delete val="0"/>
        <c:axPos val="b"/>
        <c:numFmt formatCode="General" sourceLinked="1"/>
        <c:majorTickMark val="out"/>
        <c:minorTickMark val="none"/>
        <c:tickLblPos val="nextTo"/>
        <c:spPr>
          <a:ln w="3175">
            <a:solidFill>
              <a:srgbClr val="808080"/>
            </a:solidFill>
            <a:prstDash val="solid"/>
          </a:ln>
        </c:spPr>
        <c:txPr>
          <a:bodyPr rot="0" vert="horz"/>
          <a:lstStyle/>
          <a:p>
            <a:pPr>
              <a:defRPr sz="1000" b="0" i="0" u="none" strike="noStrike" baseline="0">
                <a:solidFill>
                  <a:srgbClr val="000000"/>
                </a:solidFill>
                <a:latin typeface="Calibri"/>
                <a:ea typeface="Calibri"/>
                <a:cs typeface="Calibri"/>
              </a:defRPr>
            </a:pPr>
            <a:endParaRPr lang="en-US"/>
          </a:p>
        </c:txPr>
        <c:crossAx val="441367064"/>
        <c:crosses val="autoZero"/>
        <c:crossBetween val="midCat"/>
      </c:valAx>
      <c:valAx>
        <c:axId val="441367064"/>
        <c:scaling>
          <c:orientation val="minMax"/>
        </c:scaling>
        <c:delete val="0"/>
        <c:axPos val="l"/>
        <c:majorGridlines>
          <c:spPr>
            <a:ln w="3175">
              <a:solidFill>
                <a:srgbClr val="808080"/>
              </a:solidFill>
              <a:prstDash val="solid"/>
            </a:ln>
          </c:spPr>
        </c:majorGridlines>
        <c:numFmt formatCode="General" sourceLinked="1"/>
        <c:majorTickMark val="out"/>
        <c:minorTickMark val="none"/>
        <c:tickLblPos val="nextTo"/>
        <c:spPr>
          <a:ln w="3175">
            <a:solidFill>
              <a:srgbClr val="808080"/>
            </a:solidFill>
            <a:prstDash val="solid"/>
          </a:ln>
        </c:spPr>
        <c:crossAx val="441369808"/>
        <c:crosses val="autoZero"/>
        <c:crossBetween val="midCat"/>
      </c:valAx>
      <c:spPr>
        <a:solidFill>
          <a:srgbClr val="FFFFFF"/>
        </a:solidFill>
        <a:ln w="25400">
          <a:noFill/>
        </a:ln>
      </c:spPr>
    </c:plotArea>
    <c:legend>
      <c:legendPos val="r"/>
      <c:layout>
        <c:manualLayout>
          <c:xMode val="edge"/>
          <c:yMode val="edge"/>
          <c:x val="0.77857142857142858"/>
          <c:y val="0.43402924950239224"/>
          <c:w val="0.21428571428571427"/>
          <c:h val="0.16666723180891863"/>
        </c:manualLayout>
      </c:layout>
      <c:overlay val="0"/>
      <c:spPr>
        <a:noFill/>
        <a:ln w="25400">
          <a:noFill/>
        </a:ln>
      </c:spPr>
    </c:legend>
    <c:plotVisOnly val="1"/>
    <c:dispBlanksAs val="gap"/>
    <c:showDLblsOverMax val="0"/>
  </c:chart>
  <c:spPr>
    <a:solidFill>
      <a:srgbClr val="FFFFFF"/>
    </a:solidFill>
    <a:ln w="3175">
      <a:solidFill>
        <a:srgbClr val="808080"/>
      </a:solidFill>
      <a:prstDash val="solid"/>
    </a:ln>
  </c:spPr>
  <c:printSettings>
    <c:headerFooter alignWithMargins="0"/>
    <c:pageMargins b="0.75000000000000011" l="0.70000000000000007" r="0.70000000000000007" t="0.75000000000000011" header="0.30000000000000004" footer="0.30000000000000004"/>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4</xdr:col>
      <xdr:colOff>85725</xdr:colOff>
      <xdr:row>20</xdr:row>
      <xdr:rowOff>57150</xdr:rowOff>
    </xdr:from>
    <xdr:to>
      <xdr:col>12</xdr:col>
      <xdr:colOff>352425</xdr:colOff>
      <xdr:row>34</xdr:row>
      <xdr:rowOff>133350</xdr:rowOff>
    </xdr:to>
    <xdr:graphicFrame macro="">
      <xdr:nvGraphicFramePr>
        <xdr:cNvPr id="1025"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4</xdr:col>
      <xdr:colOff>85725</xdr:colOff>
      <xdr:row>20</xdr:row>
      <xdr:rowOff>57150</xdr:rowOff>
    </xdr:from>
    <xdr:to>
      <xdr:col>12</xdr:col>
      <xdr:colOff>352425</xdr:colOff>
      <xdr:row>34</xdr:row>
      <xdr:rowOff>133350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4</xdr:col>
      <xdr:colOff>85725</xdr:colOff>
      <xdr:row>20</xdr:row>
      <xdr:rowOff>57150</xdr:rowOff>
    </xdr:from>
    <xdr:to>
      <xdr:col>12</xdr:col>
      <xdr:colOff>352425</xdr:colOff>
      <xdr:row>34</xdr:row>
      <xdr:rowOff>133350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4</xdr:col>
      <xdr:colOff>85725</xdr:colOff>
      <xdr:row>20</xdr:row>
      <xdr:rowOff>57150</xdr:rowOff>
    </xdr:from>
    <xdr:to>
      <xdr:col>12</xdr:col>
      <xdr:colOff>352425</xdr:colOff>
      <xdr:row>34</xdr:row>
      <xdr:rowOff>133350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4</xdr:col>
      <xdr:colOff>85725</xdr:colOff>
      <xdr:row>20</xdr:row>
      <xdr:rowOff>57150</xdr:rowOff>
    </xdr:from>
    <xdr:to>
      <xdr:col>12</xdr:col>
      <xdr:colOff>352425</xdr:colOff>
      <xdr:row>34</xdr:row>
      <xdr:rowOff>133350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4</xdr:col>
      <xdr:colOff>85725</xdr:colOff>
      <xdr:row>20</xdr:row>
      <xdr:rowOff>57150</xdr:rowOff>
    </xdr:from>
    <xdr:to>
      <xdr:col>12</xdr:col>
      <xdr:colOff>352425</xdr:colOff>
      <xdr:row>34</xdr:row>
      <xdr:rowOff>133350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xdr:from>
      <xdr:col>4</xdr:col>
      <xdr:colOff>85725</xdr:colOff>
      <xdr:row>20</xdr:row>
      <xdr:rowOff>57150</xdr:rowOff>
    </xdr:from>
    <xdr:to>
      <xdr:col>12</xdr:col>
      <xdr:colOff>352425</xdr:colOff>
      <xdr:row>34</xdr:row>
      <xdr:rowOff>133350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6.xml><?xml version="1.0" encoding="utf-8"?>
<xdr:wsDr xmlns:xdr="http://schemas.openxmlformats.org/drawingml/2006/spreadsheetDrawing" xmlns:a="http://schemas.openxmlformats.org/drawingml/2006/main">
  <xdr:twoCellAnchor>
    <xdr:from>
      <xdr:col>4</xdr:col>
      <xdr:colOff>85725</xdr:colOff>
      <xdr:row>20</xdr:row>
      <xdr:rowOff>57150</xdr:rowOff>
    </xdr:from>
    <xdr:to>
      <xdr:col>12</xdr:col>
      <xdr:colOff>352425</xdr:colOff>
      <xdr:row>34</xdr:row>
      <xdr:rowOff>133350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85725</xdr:colOff>
      <xdr:row>20</xdr:row>
      <xdr:rowOff>57150</xdr:rowOff>
    </xdr:from>
    <xdr:to>
      <xdr:col>12</xdr:col>
      <xdr:colOff>352425</xdr:colOff>
      <xdr:row>34</xdr:row>
      <xdr:rowOff>133350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85725</xdr:colOff>
      <xdr:row>20</xdr:row>
      <xdr:rowOff>57150</xdr:rowOff>
    </xdr:from>
    <xdr:to>
      <xdr:col>12</xdr:col>
      <xdr:colOff>352425</xdr:colOff>
      <xdr:row>34</xdr:row>
      <xdr:rowOff>133350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85725</xdr:colOff>
      <xdr:row>20</xdr:row>
      <xdr:rowOff>57150</xdr:rowOff>
    </xdr:from>
    <xdr:to>
      <xdr:col>12</xdr:col>
      <xdr:colOff>352425</xdr:colOff>
      <xdr:row>34</xdr:row>
      <xdr:rowOff>133350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85725</xdr:colOff>
      <xdr:row>20</xdr:row>
      <xdr:rowOff>57150</xdr:rowOff>
    </xdr:from>
    <xdr:to>
      <xdr:col>12</xdr:col>
      <xdr:colOff>352425</xdr:colOff>
      <xdr:row>34</xdr:row>
      <xdr:rowOff>133350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85725</xdr:colOff>
      <xdr:row>20</xdr:row>
      <xdr:rowOff>57150</xdr:rowOff>
    </xdr:from>
    <xdr:to>
      <xdr:col>12</xdr:col>
      <xdr:colOff>352425</xdr:colOff>
      <xdr:row>34</xdr:row>
      <xdr:rowOff>133350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4</xdr:col>
      <xdr:colOff>85725</xdr:colOff>
      <xdr:row>20</xdr:row>
      <xdr:rowOff>57150</xdr:rowOff>
    </xdr:from>
    <xdr:to>
      <xdr:col>12</xdr:col>
      <xdr:colOff>352425</xdr:colOff>
      <xdr:row>34</xdr:row>
      <xdr:rowOff>133350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4</xdr:col>
      <xdr:colOff>85725</xdr:colOff>
      <xdr:row>20</xdr:row>
      <xdr:rowOff>57150</xdr:rowOff>
    </xdr:from>
    <xdr:to>
      <xdr:col>12</xdr:col>
      <xdr:colOff>352425</xdr:colOff>
      <xdr:row>34</xdr:row>
      <xdr:rowOff>133350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4</xdr:col>
      <xdr:colOff>85725</xdr:colOff>
      <xdr:row>20</xdr:row>
      <xdr:rowOff>57150</xdr:rowOff>
    </xdr:from>
    <xdr:to>
      <xdr:col>12</xdr:col>
      <xdr:colOff>352425</xdr:colOff>
      <xdr:row>34</xdr:row>
      <xdr:rowOff>133350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2.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3.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4.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5.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6.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4"/>
  <sheetViews>
    <sheetView tabSelected="1" workbookViewId="0">
      <selection activeCell="A13" sqref="A13"/>
    </sheetView>
  </sheetViews>
  <sheetFormatPr defaultRowHeight="15" x14ac:dyDescent="0.25"/>
  <cols>
    <col min="1" max="1" width="22.85546875" style="29" customWidth="1"/>
    <col min="2" max="2" width="140.140625" style="29" customWidth="1"/>
    <col min="3" max="16384" width="9.140625" style="29"/>
  </cols>
  <sheetData>
    <row r="1" spans="1:2" x14ac:dyDescent="0.25">
      <c r="A1" s="27" t="s">
        <v>36</v>
      </c>
      <c r="B1" s="28" t="s">
        <v>37</v>
      </c>
    </row>
    <row r="2" spans="1:2" ht="160.5" customHeight="1" x14ac:dyDescent="0.25">
      <c r="A2" s="30" t="s">
        <v>38</v>
      </c>
      <c r="B2" s="31" t="s">
        <v>84</v>
      </c>
    </row>
    <row r="3" spans="1:2" x14ac:dyDescent="0.25">
      <c r="A3" s="30" t="s">
        <v>39</v>
      </c>
      <c r="B3" s="32" t="s">
        <v>85</v>
      </c>
    </row>
    <row r="4" spans="1:2" x14ac:dyDescent="0.25">
      <c r="A4" s="30"/>
      <c r="B4" s="32" t="s">
        <v>86</v>
      </c>
    </row>
    <row r="5" spans="1:2" ht="17.25" x14ac:dyDescent="0.25">
      <c r="A5" s="30" t="s">
        <v>40</v>
      </c>
      <c r="B5" s="33" t="s">
        <v>87</v>
      </c>
    </row>
    <row r="6" spans="1:2" x14ac:dyDescent="0.25">
      <c r="A6" s="30" t="s">
        <v>41</v>
      </c>
      <c r="B6" s="32" t="s">
        <v>42</v>
      </c>
    </row>
    <row r="7" spans="1:2" x14ac:dyDescent="0.25">
      <c r="A7" s="30" t="s">
        <v>43</v>
      </c>
      <c r="B7" s="32" t="s">
        <v>44</v>
      </c>
    </row>
    <row r="8" spans="1:2" x14ac:dyDescent="0.25">
      <c r="A8" s="30" t="s">
        <v>45</v>
      </c>
      <c r="B8" s="28" t="s">
        <v>46</v>
      </c>
    </row>
    <row r="9" spans="1:2" ht="31.5" customHeight="1" x14ac:dyDescent="0.25">
      <c r="A9" s="30" t="s">
        <v>47</v>
      </c>
      <c r="B9" s="34" t="s">
        <v>88</v>
      </c>
    </row>
    <row r="10" spans="1:2" ht="16.5" customHeight="1" x14ac:dyDescent="0.25">
      <c r="A10" s="30" t="s">
        <v>48</v>
      </c>
      <c r="B10" s="28" t="s">
        <v>49</v>
      </c>
    </row>
    <row r="11" spans="1:2" x14ac:dyDescent="0.25">
      <c r="A11" s="30" t="s">
        <v>89</v>
      </c>
      <c r="B11" s="35" t="s">
        <v>90</v>
      </c>
    </row>
    <row r="12" spans="1:2" x14ac:dyDescent="0.25">
      <c r="B12" s="35" t="s">
        <v>91</v>
      </c>
    </row>
    <row r="13" spans="1:2" x14ac:dyDescent="0.25">
      <c r="B13" s="35" t="s">
        <v>92</v>
      </c>
    </row>
    <row r="14" spans="1:2" x14ac:dyDescent="0.25">
      <c r="B14" s="35" t="s">
        <v>93</v>
      </c>
    </row>
    <row r="15" spans="1:2" x14ac:dyDescent="0.25">
      <c r="B15" s="35" t="s">
        <v>94</v>
      </c>
    </row>
    <row r="16" spans="1:2" x14ac:dyDescent="0.25">
      <c r="B16" s="35" t="s">
        <v>95</v>
      </c>
    </row>
    <row r="17" spans="2:2" x14ac:dyDescent="0.25">
      <c r="B17" s="35" t="s">
        <v>96</v>
      </c>
    </row>
    <row r="18" spans="2:2" x14ac:dyDescent="0.25">
      <c r="B18" s="35" t="s">
        <v>97</v>
      </c>
    </row>
    <row r="19" spans="2:2" x14ac:dyDescent="0.25">
      <c r="B19" s="35" t="s">
        <v>98</v>
      </c>
    </row>
    <row r="20" spans="2:2" x14ac:dyDescent="0.25">
      <c r="B20" s="35" t="s">
        <v>99</v>
      </c>
    </row>
    <row r="21" spans="2:2" x14ac:dyDescent="0.25">
      <c r="B21" s="35" t="s">
        <v>100</v>
      </c>
    </row>
    <row r="22" spans="2:2" x14ac:dyDescent="0.25">
      <c r="B22" s="35" t="s">
        <v>101</v>
      </c>
    </row>
    <row r="23" spans="2:2" x14ac:dyDescent="0.25">
      <c r="B23" s="35" t="s">
        <v>102</v>
      </c>
    </row>
    <row r="24" spans="2:2" x14ac:dyDescent="0.25">
      <c r="B24" s="36" t="s">
        <v>103</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J58"/>
  <sheetViews>
    <sheetView workbookViewId="0">
      <selection activeCell="B5" sqref="B5"/>
    </sheetView>
  </sheetViews>
  <sheetFormatPr defaultColWidth="8.85546875" defaultRowHeight="15" x14ac:dyDescent="0.25"/>
  <cols>
    <col min="1" max="1" width="14.42578125" customWidth="1"/>
    <col min="2" max="2" width="10.42578125" customWidth="1"/>
    <col min="5" max="5" width="11.42578125" customWidth="1"/>
    <col min="9" max="9" width="12" customWidth="1"/>
    <col min="10" max="10" width="8.28515625" customWidth="1"/>
    <col min="13" max="13" width="26.42578125" customWidth="1"/>
  </cols>
  <sheetData>
    <row r="1" spans="1:88" ht="18" x14ac:dyDescent="0.35">
      <c r="A1" t="s">
        <v>27</v>
      </c>
    </row>
    <row r="2" spans="1:88" x14ac:dyDescent="0.25">
      <c r="A2" t="s">
        <v>26</v>
      </c>
    </row>
    <row r="3" spans="1:88" x14ac:dyDescent="0.25">
      <c r="A3" t="s">
        <v>55</v>
      </c>
      <c r="B3" t="s">
        <v>56</v>
      </c>
    </row>
    <row r="4" spans="1:88" x14ac:dyDescent="0.25">
      <c r="A4" s="1" t="s">
        <v>56</v>
      </c>
      <c r="B4" s="1" t="s">
        <v>65</v>
      </c>
      <c r="C4" s="1"/>
      <c r="D4" s="1"/>
      <c r="E4" s="1"/>
      <c r="F4" s="1"/>
      <c r="G4" s="1"/>
      <c r="H4" s="1"/>
      <c r="I4" s="1"/>
      <c r="J4" s="1"/>
      <c r="K4" s="1"/>
      <c r="L4" s="1"/>
    </row>
    <row r="5" spans="1:88" x14ac:dyDescent="0.25">
      <c r="A5" s="1" t="s">
        <v>0</v>
      </c>
      <c r="B5" s="1" t="s">
        <v>1</v>
      </c>
      <c r="C5" s="1" t="s">
        <v>2</v>
      </c>
      <c r="D5" s="1" t="s">
        <v>3</v>
      </c>
      <c r="E5" s="1" t="s">
        <v>15</v>
      </c>
      <c r="F5" s="1" t="s">
        <v>13</v>
      </c>
      <c r="G5" s="1" t="s">
        <v>4</v>
      </c>
      <c r="H5" s="1" t="s">
        <v>16</v>
      </c>
      <c r="I5" s="1" t="s">
        <v>17</v>
      </c>
      <c r="J5" s="1"/>
      <c r="K5" s="1" t="s">
        <v>25</v>
      </c>
      <c r="L5" s="1"/>
      <c r="N5">
        <v>19</v>
      </c>
      <c r="O5" s="1"/>
      <c r="P5" s="1"/>
      <c r="Q5" s="1"/>
      <c r="R5" s="1">
        <v>42</v>
      </c>
      <c r="U5" s="1"/>
      <c r="V5" s="1"/>
      <c r="W5" s="1"/>
      <c r="X5" s="1"/>
      <c r="Y5" s="1"/>
      <c r="Z5" s="1"/>
      <c r="AA5" s="1"/>
      <c r="AB5" s="1"/>
      <c r="AC5" s="1"/>
      <c r="AD5" s="1"/>
      <c r="AE5" s="1"/>
      <c r="AF5" s="1"/>
      <c r="AI5" s="1"/>
      <c r="AJ5" s="1"/>
      <c r="AK5" s="1"/>
      <c r="AL5" s="1"/>
      <c r="AM5" s="1"/>
      <c r="AN5" s="1"/>
      <c r="AO5" s="1"/>
      <c r="AP5" s="1"/>
      <c r="AQ5" s="1"/>
      <c r="AR5" s="1"/>
      <c r="AS5" s="1"/>
      <c r="AT5" s="1"/>
      <c r="AW5" s="1"/>
      <c r="AX5" s="1"/>
      <c r="AY5" s="1"/>
      <c r="AZ5" s="1"/>
      <c r="BA5" s="1"/>
      <c r="BB5" s="1"/>
      <c r="BC5" s="1"/>
      <c r="BD5" s="1"/>
      <c r="BE5" s="1"/>
      <c r="BF5" s="1"/>
      <c r="BG5" s="1"/>
      <c r="BH5" s="1"/>
      <c r="BK5" s="1"/>
      <c r="BL5" s="1"/>
      <c r="BM5" s="1"/>
      <c r="BN5" s="1"/>
      <c r="BO5" s="1"/>
      <c r="BP5" s="1"/>
      <c r="BQ5" s="1"/>
      <c r="BR5" s="1"/>
      <c r="BS5" s="1"/>
      <c r="BT5" s="1"/>
      <c r="BU5" s="1"/>
      <c r="BV5" s="1"/>
      <c r="BY5" s="1"/>
      <c r="BZ5" s="1"/>
      <c r="CA5" s="1"/>
      <c r="CB5" s="1"/>
      <c r="CC5" s="1"/>
      <c r="CD5" s="1"/>
      <c r="CE5" s="1"/>
      <c r="CF5" s="1"/>
      <c r="CG5" s="1"/>
      <c r="CH5" s="1"/>
      <c r="CI5" s="1"/>
      <c r="CJ5" s="1"/>
    </row>
    <row r="6" spans="1:88" x14ac:dyDescent="0.25">
      <c r="A6" s="1"/>
      <c r="B6" s="1"/>
      <c r="C6" s="1"/>
      <c r="D6" s="1" t="s">
        <v>6</v>
      </c>
      <c r="E6" s="1" t="s">
        <v>7</v>
      </c>
      <c r="F6" s="1" t="s">
        <v>8</v>
      </c>
      <c r="G6" s="1" t="s">
        <v>9</v>
      </c>
      <c r="H6" s="1" t="s">
        <v>10</v>
      </c>
      <c r="I6" s="1" t="s">
        <v>11</v>
      </c>
      <c r="J6" s="1"/>
      <c r="K6" s="1" t="s">
        <v>12</v>
      </c>
      <c r="L6" s="1"/>
      <c r="N6" t="s">
        <v>29</v>
      </c>
      <c r="O6" s="1" t="s">
        <v>30</v>
      </c>
      <c r="P6" s="1" t="s">
        <v>31</v>
      </c>
      <c r="Q6" s="1"/>
      <c r="R6" t="s">
        <v>32</v>
      </c>
      <c r="S6" s="1" t="s">
        <v>33</v>
      </c>
      <c r="T6" s="1" t="s">
        <v>34</v>
      </c>
      <c r="U6" s="1"/>
      <c r="V6" s="1"/>
      <c r="W6" s="1"/>
      <c r="X6" s="1"/>
      <c r="Y6" s="1"/>
      <c r="Z6" s="1"/>
      <c r="AA6" s="1"/>
      <c r="AB6" s="1"/>
      <c r="AC6" s="1"/>
      <c r="AD6" s="1"/>
      <c r="AE6" s="1"/>
      <c r="AF6" s="1"/>
      <c r="AI6" s="1"/>
      <c r="AJ6" s="1"/>
      <c r="AK6" s="1"/>
      <c r="AL6" s="1"/>
      <c r="AM6" s="1"/>
      <c r="AN6" s="1"/>
      <c r="AO6" s="1"/>
      <c r="AP6" s="1"/>
      <c r="AQ6" s="1"/>
      <c r="AR6" s="1"/>
      <c r="AS6" s="1"/>
      <c r="AT6" s="1"/>
      <c r="AW6" s="1"/>
      <c r="AX6" s="1"/>
      <c r="AY6" s="1"/>
      <c r="AZ6" s="1"/>
      <c r="BA6" s="1"/>
      <c r="BB6" s="1"/>
      <c r="BC6" s="1"/>
      <c r="BD6" s="1"/>
      <c r="BE6" s="1"/>
      <c r="BF6" s="1"/>
      <c r="BG6" s="1"/>
      <c r="BH6" s="1"/>
      <c r="BK6" s="1"/>
      <c r="BL6" s="1"/>
      <c r="BM6" s="1"/>
      <c r="BN6" s="1"/>
      <c r="BO6" s="1"/>
      <c r="BP6" s="1"/>
      <c r="BQ6" s="1"/>
      <c r="BR6" s="1"/>
      <c r="BS6" s="1"/>
      <c r="BT6" s="1"/>
      <c r="BU6" s="1"/>
      <c r="BV6" s="1"/>
      <c r="BY6" s="1"/>
      <c r="BZ6" s="1"/>
      <c r="CA6" s="1"/>
      <c r="CB6" s="1"/>
      <c r="CC6" s="1"/>
      <c r="CD6" s="1"/>
      <c r="CE6" s="1"/>
      <c r="CF6" s="1"/>
      <c r="CG6" s="1"/>
      <c r="CH6" s="1"/>
      <c r="CI6" s="1"/>
      <c r="CJ6" s="1"/>
    </row>
    <row r="7" spans="1:88" x14ac:dyDescent="0.25">
      <c r="A7" s="7">
        <v>14</v>
      </c>
      <c r="B7" s="7">
        <v>24</v>
      </c>
      <c r="C7" s="7">
        <v>0</v>
      </c>
      <c r="D7" s="2">
        <f t="shared" ref="D7:D14" si="0">((A7-A$7)*60*60+(B7-B$7)*60+(C7-C$7))/60</f>
        <v>0</v>
      </c>
      <c r="E7" s="7">
        <v>1.8009999999999999</v>
      </c>
      <c r="F7" s="8"/>
      <c r="G7" s="8">
        <v>22.48</v>
      </c>
      <c r="H7" s="7" t="s">
        <v>28</v>
      </c>
      <c r="I7" s="2" t="e">
        <f>(1-(F7/100))*(H7/C$16)</f>
        <v>#VALUE!</v>
      </c>
      <c r="J7" s="2"/>
      <c r="K7" s="2"/>
      <c r="X7" s="2"/>
      <c r="AC7" s="2"/>
      <c r="AL7" s="2"/>
      <c r="AQ7" s="2"/>
      <c r="AZ7" s="2"/>
      <c r="BE7" s="2"/>
      <c r="BN7" s="2"/>
      <c r="BS7" s="2"/>
      <c r="CB7" s="2"/>
      <c r="CG7" s="2"/>
    </row>
    <row r="8" spans="1:88" x14ac:dyDescent="0.25">
      <c r="A8" s="7">
        <v>15</v>
      </c>
      <c r="B8" s="7">
        <v>37</v>
      </c>
      <c r="C8" s="7">
        <v>0</v>
      </c>
      <c r="D8" s="2">
        <f t="shared" si="0"/>
        <v>73</v>
      </c>
      <c r="E8" s="7">
        <v>1.72</v>
      </c>
      <c r="F8" s="8">
        <f>AVERAGE(N8,R8)</f>
        <v>24.613392857142859</v>
      </c>
      <c r="G8" s="7">
        <f>AVERAGE(O8,S8)</f>
        <v>26.614294642857139</v>
      </c>
      <c r="H8" s="7">
        <f>AVERAGE(Q8,U8)</f>
        <v>3.4863876084851646</v>
      </c>
      <c r="I8" s="2">
        <f>(1-(F8/100))*(H8/C$16)</f>
        <v>2.5843356242733168E-2</v>
      </c>
      <c r="J8" s="2"/>
      <c r="K8" s="2">
        <f t="shared" ref="K8:K14" si="1">-((E8-E7)/18*1000)/((D8-D7)*60)/I8/(C$20*2/10000)</f>
        <v>5.6372185019857044</v>
      </c>
      <c r="L8" s="2"/>
      <c r="N8">
        <v>5.266285714285714</v>
      </c>
      <c r="O8" s="2">
        <v>26.734714285714283</v>
      </c>
      <c r="P8">
        <v>3510.8354079359624</v>
      </c>
      <c r="Q8">
        <f>P8/1000</f>
        <v>3.5108354079359625</v>
      </c>
      <c r="R8">
        <v>43.960500000000003</v>
      </c>
      <c r="S8">
        <v>26.493874999999999</v>
      </c>
      <c r="T8">
        <v>3461.9398090343666</v>
      </c>
      <c r="U8">
        <f>T8/1000</f>
        <v>3.4619398090343667</v>
      </c>
      <c r="X8" s="2"/>
      <c r="AC8" s="2"/>
      <c r="AD8" s="2"/>
      <c r="AL8" s="2"/>
      <c r="AQ8" s="2"/>
      <c r="AR8" s="2"/>
      <c r="AZ8" s="2"/>
      <c r="BE8" s="2"/>
      <c r="BF8" s="2"/>
      <c r="BN8" s="2"/>
      <c r="BS8" s="2"/>
      <c r="BT8" s="2"/>
      <c r="CB8" s="2"/>
      <c r="CG8" s="2"/>
      <c r="CH8" s="2"/>
    </row>
    <row r="9" spans="1:88" x14ac:dyDescent="0.25">
      <c r="A9" s="7">
        <v>16</v>
      </c>
      <c r="B9" s="7">
        <v>52</v>
      </c>
      <c r="C9" s="7">
        <v>0</v>
      </c>
      <c r="D9" s="2">
        <f t="shared" si="0"/>
        <v>148</v>
      </c>
      <c r="E9" s="7">
        <v>1.635</v>
      </c>
      <c r="F9" s="8">
        <f t="shared" ref="F9:G14" si="2">AVERAGE(N9,R9)</f>
        <v>7.8001904761904761</v>
      </c>
      <c r="G9" s="7">
        <f t="shared" si="2"/>
        <v>25.712642857142853</v>
      </c>
      <c r="H9" s="7">
        <f t="shared" ref="H9:H14" si="3">AVERAGE(Q9,U9)</f>
        <v>3.3046151118597074</v>
      </c>
      <c r="I9" s="2">
        <f t="shared" ref="I9:I14" si="4">(1-(F9/100))*(H9/C$16)</f>
        <v>2.9959182287410773E-2</v>
      </c>
      <c r="J9" s="2"/>
      <c r="K9" s="2">
        <f t="shared" si="1"/>
        <v>4.9668304046490306</v>
      </c>
      <c r="L9" s="2"/>
      <c r="M9" s="2"/>
      <c r="N9">
        <v>8.3447142857142858</v>
      </c>
      <c r="O9" s="2">
        <v>25.806285714285707</v>
      </c>
      <c r="P9" s="2">
        <v>3323.0734456634391</v>
      </c>
      <c r="Q9">
        <f t="shared" ref="Q9:Q14" si="5">P9/1000</f>
        <v>3.323073445663439</v>
      </c>
      <c r="R9">
        <v>7.2556666666666665</v>
      </c>
      <c r="S9">
        <v>25.619</v>
      </c>
      <c r="T9">
        <v>3286.1567780559758</v>
      </c>
      <c r="U9">
        <f t="shared" ref="U9:U14" si="6">T9/1000</f>
        <v>3.2861567780559757</v>
      </c>
      <c r="X9" s="2"/>
      <c r="AC9" s="2"/>
      <c r="AD9" s="2"/>
      <c r="AL9" s="2"/>
      <c r="AQ9" s="2"/>
      <c r="AR9" s="2"/>
      <c r="AZ9" s="2"/>
      <c r="BE9" s="2"/>
      <c r="BF9" s="2"/>
      <c r="BN9" s="2"/>
      <c r="BS9" s="2"/>
      <c r="BT9" s="2"/>
      <c r="CB9" s="2"/>
      <c r="CG9" s="2"/>
      <c r="CH9" s="2"/>
    </row>
    <row r="10" spans="1:88" x14ac:dyDescent="0.25">
      <c r="A10" s="7">
        <v>19</v>
      </c>
      <c r="B10" s="7">
        <v>55</v>
      </c>
      <c r="C10" s="7">
        <v>0</v>
      </c>
      <c r="D10" s="2">
        <f t="shared" si="0"/>
        <v>331</v>
      </c>
      <c r="E10" s="7">
        <v>1.44</v>
      </c>
      <c r="F10" s="8">
        <f t="shared" si="2"/>
        <v>16.521648897058828</v>
      </c>
      <c r="G10" s="7">
        <f t="shared" si="2"/>
        <v>24.51910294117647</v>
      </c>
      <c r="H10" s="7">
        <f t="shared" si="3"/>
        <v>3.0783044650585571</v>
      </c>
      <c r="I10" s="2">
        <f t="shared" si="4"/>
        <v>2.5267628410610594E-2</v>
      </c>
      <c r="J10" s="2"/>
      <c r="K10" s="2">
        <f t="shared" si="1"/>
        <v>5.5369507975785011</v>
      </c>
      <c r="L10" s="2"/>
      <c r="M10" s="2"/>
      <c r="N10">
        <v>31.278062500000008</v>
      </c>
      <c r="O10" s="2">
        <v>24.654499999999992</v>
      </c>
      <c r="P10" s="2">
        <v>3103.3686391769356</v>
      </c>
      <c r="Q10">
        <f t="shared" si="5"/>
        <v>3.1033686391769355</v>
      </c>
      <c r="R10">
        <v>1.7652352941176468</v>
      </c>
      <c r="S10">
        <v>24.383705882352949</v>
      </c>
      <c r="T10">
        <v>3053.240290940179</v>
      </c>
      <c r="U10">
        <f t="shared" si="6"/>
        <v>3.0532402909401788</v>
      </c>
      <c r="X10" s="2"/>
      <c r="AC10" s="2"/>
      <c r="AD10" s="2"/>
      <c r="AL10" s="2"/>
      <c r="AQ10" s="2"/>
      <c r="AR10" s="2"/>
      <c r="AZ10" s="2"/>
      <c r="BE10" s="2"/>
      <c r="BF10" s="2"/>
      <c r="BN10" s="2"/>
      <c r="BS10" s="2"/>
      <c r="BT10" s="2"/>
      <c r="CB10" s="2"/>
      <c r="CG10" s="2"/>
      <c r="CH10" s="2"/>
    </row>
    <row r="11" spans="1:88" x14ac:dyDescent="0.25">
      <c r="A11" s="7">
        <v>20</v>
      </c>
      <c r="B11" s="7">
        <v>54</v>
      </c>
      <c r="C11" s="7">
        <v>0</v>
      </c>
      <c r="D11" s="2">
        <f t="shared" si="0"/>
        <v>390</v>
      </c>
      <c r="E11" s="7">
        <v>1.381</v>
      </c>
      <c r="F11" s="8">
        <f t="shared" si="2"/>
        <v>13.944149999999999</v>
      </c>
      <c r="G11" s="7">
        <f t="shared" si="2"/>
        <v>24.363833333333332</v>
      </c>
      <c r="H11" s="7">
        <f t="shared" si="3"/>
        <v>3.0495098899019277</v>
      </c>
      <c r="I11" s="2">
        <f t="shared" si="4"/>
        <v>2.5804146082489359E-2</v>
      </c>
      <c r="J11" s="2"/>
      <c r="K11" s="2">
        <f t="shared" si="1"/>
        <v>5.0881760836549059</v>
      </c>
      <c r="L11" s="2"/>
      <c r="M11" s="2"/>
      <c r="N11">
        <v>17.314499999999999</v>
      </c>
      <c r="O11" s="2">
        <v>24.508666666666667</v>
      </c>
      <c r="P11" s="2">
        <v>3076.1296001373798</v>
      </c>
      <c r="Q11">
        <f t="shared" si="5"/>
        <v>3.0761296001373797</v>
      </c>
      <c r="R11">
        <v>10.573799999999999</v>
      </c>
      <c r="S11">
        <v>24.219000000000001</v>
      </c>
      <c r="T11">
        <v>3022.8901796664759</v>
      </c>
      <c r="U11">
        <f t="shared" si="6"/>
        <v>3.0228901796664758</v>
      </c>
      <c r="X11" s="2"/>
      <c r="AC11" s="2"/>
      <c r="AD11" s="2"/>
      <c r="AL11" s="2"/>
      <c r="AQ11" s="2"/>
      <c r="AR11" s="2"/>
      <c r="AZ11" s="2"/>
      <c r="BE11" s="2"/>
      <c r="BF11" s="2"/>
      <c r="BN11" s="2"/>
      <c r="BS11" s="2"/>
      <c r="BT11" s="2"/>
      <c r="CB11" s="2"/>
      <c r="CG11" s="2"/>
      <c r="CH11" s="2"/>
    </row>
    <row r="12" spans="1:88" x14ac:dyDescent="0.25">
      <c r="A12" s="7">
        <v>21</v>
      </c>
      <c r="B12" s="7">
        <v>54</v>
      </c>
      <c r="C12" s="7">
        <v>0</v>
      </c>
      <c r="D12" s="2">
        <f t="shared" si="0"/>
        <v>450</v>
      </c>
      <c r="E12" s="7">
        <v>1.3240000000000001</v>
      </c>
      <c r="F12" s="8">
        <f t="shared" si="2"/>
        <v>5.9002999999999997</v>
      </c>
      <c r="G12" s="7">
        <f t="shared" si="2"/>
        <v>24.255499999999998</v>
      </c>
      <c r="H12" s="7">
        <f t="shared" si="3"/>
        <v>3.0299939527717372</v>
      </c>
      <c r="I12" s="2">
        <f t="shared" si="4"/>
        <v>2.8035547881773315E-2</v>
      </c>
      <c r="J12" s="2"/>
      <c r="K12" s="2">
        <f t="shared" si="1"/>
        <v>4.4490386823989274</v>
      </c>
      <c r="L12" s="2"/>
      <c r="M12" s="2"/>
      <c r="N12">
        <v>6.5022000000000002</v>
      </c>
      <c r="O12" s="2">
        <v>24.591999999999999</v>
      </c>
      <c r="P12" s="2">
        <v>3090.9194769915412</v>
      </c>
      <c r="Q12">
        <f t="shared" si="5"/>
        <v>3.0909194769915413</v>
      </c>
      <c r="R12">
        <v>5.2984</v>
      </c>
      <c r="S12">
        <v>23.919</v>
      </c>
      <c r="T12">
        <v>2969.0684285519337</v>
      </c>
      <c r="U12">
        <f t="shared" si="6"/>
        <v>2.9690684285519335</v>
      </c>
      <c r="X12" s="2"/>
      <c r="AC12" s="2"/>
      <c r="AD12" s="2"/>
      <c r="AL12" s="2"/>
      <c r="AQ12" s="2"/>
      <c r="AR12" s="2"/>
      <c r="AZ12" s="2"/>
      <c r="BE12" s="2"/>
      <c r="BF12" s="2"/>
      <c r="BN12" s="2"/>
      <c r="BS12" s="2"/>
      <c r="BT12" s="2"/>
      <c r="CB12" s="2"/>
      <c r="CG12" s="2"/>
      <c r="CH12" s="2"/>
    </row>
    <row r="13" spans="1:88" x14ac:dyDescent="0.25">
      <c r="A13" s="7">
        <v>22</v>
      </c>
      <c r="B13" s="7">
        <v>57</v>
      </c>
      <c r="C13" s="7">
        <v>0</v>
      </c>
      <c r="D13" s="2">
        <f t="shared" si="0"/>
        <v>513</v>
      </c>
      <c r="E13" s="7">
        <v>1.264</v>
      </c>
      <c r="F13" s="8">
        <f t="shared" si="2"/>
        <v>9.1879999999999988</v>
      </c>
      <c r="G13" s="7">
        <f t="shared" si="2"/>
        <v>24.355499999999999</v>
      </c>
      <c r="H13" s="7">
        <f t="shared" si="3"/>
        <v>3.0477774352917555</v>
      </c>
      <c r="I13" s="2">
        <f t="shared" si="4"/>
        <v>2.7214824430060465E-2</v>
      </c>
      <c r="J13" s="2"/>
      <c r="K13" s="2">
        <f t="shared" si="1"/>
        <v>4.5946960615590227</v>
      </c>
      <c r="L13" s="2"/>
      <c r="M13" s="2"/>
      <c r="N13">
        <v>9.0779999999999994</v>
      </c>
      <c r="O13" s="2">
        <v>24.591999999999999</v>
      </c>
      <c r="P13" s="2">
        <v>3090.9194769915412</v>
      </c>
      <c r="Q13">
        <f t="shared" si="5"/>
        <v>3.0909194769915413</v>
      </c>
      <c r="R13">
        <v>9.298</v>
      </c>
      <c r="S13">
        <v>24.119</v>
      </c>
      <c r="T13">
        <v>3004.6353935919697</v>
      </c>
      <c r="U13">
        <f t="shared" si="6"/>
        <v>3.0046353935919696</v>
      </c>
      <c r="X13" s="2"/>
      <c r="AC13" s="2"/>
      <c r="AD13" s="2"/>
      <c r="AL13" s="2"/>
      <c r="AQ13" s="2"/>
      <c r="AR13" s="2"/>
      <c r="AZ13" s="2"/>
      <c r="BE13" s="2"/>
      <c r="BF13" s="2"/>
      <c r="BN13" s="2"/>
      <c r="BS13" s="2"/>
      <c r="BT13" s="2"/>
      <c r="CB13" s="2"/>
      <c r="CG13" s="2"/>
      <c r="CH13" s="2"/>
    </row>
    <row r="14" spans="1:88" x14ac:dyDescent="0.25">
      <c r="A14" s="7">
        <v>23</v>
      </c>
      <c r="B14" s="7">
        <v>59</v>
      </c>
      <c r="C14" s="7">
        <v>0</v>
      </c>
      <c r="D14" s="2">
        <f t="shared" si="0"/>
        <v>575</v>
      </c>
      <c r="E14" s="7">
        <v>1.208</v>
      </c>
      <c r="F14" s="8">
        <f t="shared" si="2"/>
        <v>8.8323999999999998</v>
      </c>
      <c r="G14" s="7">
        <f t="shared" si="2"/>
        <v>24.255499999999998</v>
      </c>
      <c r="H14" s="7">
        <f t="shared" si="3"/>
        <v>3.0295612240373746</v>
      </c>
      <c r="I14" s="2">
        <f t="shared" si="4"/>
        <v>2.7158094970358874E-2</v>
      </c>
      <c r="J14" s="2"/>
      <c r="K14" s="2">
        <f t="shared" si="1"/>
        <v>4.3666527714636176</v>
      </c>
      <c r="N14">
        <v>8.7934000000000001</v>
      </c>
      <c r="O14" s="2">
        <v>24.291999999999998</v>
      </c>
      <c r="P14" s="2">
        <v>3036.2322684082733</v>
      </c>
      <c r="Q14">
        <f t="shared" si="5"/>
        <v>3.0362322684082734</v>
      </c>
      <c r="R14" s="1">
        <v>8.8713999999999995</v>
      </c>
      <c r="S14">
        <v>24.219000000000001</v>
      </c>
      <c r="T14">
        <v>3022.8901796664759</v>
      </c>
      <c r="U14">
        <f t="shared" si="6"/>
        <v>3.0228901796664758</v>
      </c>
      <c r="X14" s="2"/>
      <c r="AC14" s="2"/>
      <c r="AD14" s="2"/>
      <c r="AF14" s="1"/>
      <c r="AL14" s="2"/>
      <c r="AQ14" s="2"/>
      <c r="AR14" s="2"/>
      <c r="AT14" s="1"/>
      <c r="AZ14" s="2"/>
      <c r="BE14" s="2"/>
      <c r="BF14" s="2"/>
      <c r="BH14" s="1"/>
      <c r="BN14" s="2"/>
      <c r="BS14" s="2"/>
      <c r="BT14" s="2"/>
      <c r="BV14" s="1"/>
      <c r="CB14" s="2"/>
      <c r="CG14" s="2"/>
      <c r="CH14" s="2"/>
      <c r="CJ14" s="1"/>
    </row>
    <row r="15" spans="1:88" x14ac:dyDescent="0.25">
      <c r="A15" s="2"/>
      <c r="B15" s="2"/>
      <c r="C15" s="2"/>
      <c r="D15" s="2"/>
      <c r="E15" s="2"/>
      <c r="F15" s="2"/>
      <c r="G15" s="2"/>
      <c r="H15" s="2"/>
      <c r="I15" s="2"/>
      <c r="J15" s="2"/>
      <c r="K15" s="2"/>
      <c r="M15" s="2"/>
    </row>
    <row r="16" spans="1:88" x14ac:dyDescent="0.25">
      <c r="A16" s="4" t="s">
        <v>23</v>
      </c>
      <c r="B16" s="2"/>
      <c r="C16" s="8">
        <v>101.7</v>
      </c>
      <c r="D16" s="2"/>
      <c r="E16" s="5" t="s">
        <v>5</v>
      </c>
      <c r="F16" s="6">
        <f>AVERAGE(F11:F14)</f>
        <v>9.4662124999999993</v>
      </c>
      <c r="G16" s="6">
        <f>AVERAGE(G11:G14)</f>
        <v>24.30758333333333</v>
      </c>
      <c r="H16" s="6">
        <f>AVERAGE(H11:H14)</f>
        <v>3.0392106255006985</v>
      </c>
      <c r="I16" s="6">
        <f>AVERAGE(I11:I14)</f>
        <v>2.7053153341170505E-2</v>
      </c>
      <c r="J16" s="6"/>
      <c r="K16" s="6">
        <f>AVERAGE(K11:K14)</f>
        <v>4.6246408997691182</v>
      </c>
      <c r="O16" s="2"/>
      <c r="Z16" s="2"/>
      <c r="AA16" s="2"/>
      <c r="AB16" s="2"/>
      <c r="AC16" s="2"/>
      <c r="AN16" s="2"/>
      <c r="AO16" s="2"/>
      <c r="AP16" s="2"/>
      <c r="AQ16" s="2"/>
      <c r="BB16" s="2"/>
      <c r="BC16" s="2"/>
      <c r="BD16" s="2"/>
      <c r="BE16" s="2"/>
      <c r="BP16" s="2"/>
      <c r="BQ16" s="2"/>
      <c r="BR16" s="2"/>
      <c r="BS16" s="2"/>
      <c r="CD16" s="2"/>
      <c r="CE16" s="2"/>
      <c r="CF16" s="2"/>
      <c r="CG16" s="2"/>
      <c r="CH16" s="2"/>
    </row>
    <row r="17" spans="1:86" x14ac:dyDescent="0.25">
      <c r="B17" s="2"/>
      <c r="D17" s="2"/>
      <c r="E17" s="1" t="s">
        <v>21</v>
      </c>
      <c r="F17" s="2">
        <f>MAX(F11:F14)-MIN(F11:F14)</f>
        <v>8.0438499999999991</v>
      </c>
      <c r="G17" s="2">
        <f>MAX(G11:G14)-MIN(G11:G14)</f>
        <v>0.10833333333333428</v>
      </c>
      <c r="H17" s="2">
        <f>MAX(H11:H14)-MIN(H11:H14)</f>
        <v>1.9948665864553128E-2</v>
      </c>
      <c r="I17" s="2">
        <f>MAX(I11:I14)-MIN(I11:I14)</f>
        <v>2.2314017992839559E-3</v>
      </c>
      <c r="J17" s="2"/>
      <c r="K17" s="1">
        <f>-SLOPE(E7:E14,D7:D14)/60/AVERAGE(I11:I14)*1000/18/(C20*2/10000)</f>
        <v>5.0318147383930025</v>
      </c>
      <c r="L17" t="s">
        <v>24</v>
      </c>
      <c r="M17" s="2"/>
      <c r="O17" s="2"/>
      <c r="Z17" s="2"/>
      <c r="AA17" s="2"/>
      <c r="AB17" s="2"/>
      <c r="AC17" s="2"/>
      <c r="AN17" s="2"/>
      <c r="AO17" s="2"/>
      <c r="AP17" s="2"/>
      <c r="AQ17" s="2"/>
      <c r="BB17" s="2"/>
      <c r="BC17" s="2"/>
      <c r="BD17" s="2"/>
      <c r="BE17" s="2"/>
      <c r="BP17" s="2"/>
      <c r="BQ17" s="2"/>
      <c r="BR17" s="2"/>
      <c r="BS17" s="2"/>
      <c r="CD17" s="2"/>
      <c r="CE17" s="2"/>
      <c r="CF17" s="2"/>
      <c r="CG17" s="2"/>
      <c r="CH17" s="2"/>
    </row>
    <row r="18" spans="1:86" ht="17.25" x14ac:dyDescent="0.25">
      <c r="A18" s="4" t="s">
        <v>18</v>
      </c>
      <c r="B18" s="2"/>
      <c r="C18" s="8">
        <v>35.261000000000003</v>
      </c>
      <c r="D18" s="2"/>
      <c r="E18" s="2"/>
      <c r="F18" s="2"/>
      <c r="G18" s="2"/>
      <c r="H18" s="2"/>
      <c r="I18" s="2"/>
      <c r="J18" s="2"/>
      <c r="K18" s="2"/>
      <c r="L18" s="2"/>
      <c r="M18" s="2"/>
      <c r="Z18" s="2"/>
      <c r="AA18" s="2"/>
      <c r="AN18" s="2"/>
      <c r="AO18" s="2"/>
      <c r="BB18" s="2"/>
      <c r="BC18" s="2"/>
      <c r="BP18" s="2"/>
      <c r="BQ18" s="2"/>
      <c r="CD18" s="2"/>
      <c r="CE18" s="2"/>
    </row>
    <row r="19" spans="1:86" ht="17.25" x14ac:dyDescent="0.25">
      <c r="A19" s="4" t="s">
        <v>19</v>
      </c>
      <c r="B19" s="2"/>
      <c r="C19" s="7">
        <v>35.261000000000003</v>
      </c>
      <c r="E19" s="2" t="s">
        <v>22</v>
      </c>
      <c r="F19" s="2"/>
      <c r="G19" s="2"/>
      <c r="H19" s="2"/>
      <c r="I19" s="2"/>
      <c r="J19" s="2"/>
      <c r="K19" s="2"/>
      <c r="L19" s="2"/>
      <c r="M19" s="2"/>
      <c r="Z19" s="2"/>
      <c r="AA19" s="2"/>
      <c r="AN19" s="2"/>
      <c r="AO19" s="2"/>
      <c r="BB19" s="2"/>
      <c r="BC19" s="2"/>
      <c r="BP19" s="2"/>
      <c r="BQ19" s="2"/>
      <c r="CD19" s="2"/>
      <c r="CE19" s="2"/>
    </row>
    <row r="20" spans="1:86" ht="17.25" x14ac:dyDescent="0.25">
      <c r="A20" s="4" t="s">
        <v>20</v>
      </c>
      <c r="B20" s="2"/>
      <c r="C20" s="9">
        <v>35.261000000000003</v>
      </c>
      <c r="E20" s="2"/>
      <c r="F20" s="2"/>
      <c r="G20" s="2"/>
      <c r="H20" s="2"/>
      <c r="I20" s="2"/>
      <c r="J20" s="2"/>
      <c r="K20" s="2"/>
      <c r="L20" s="2"/>
      <c r="M20" s="2"/>
    </row>
    <row r="57" spans="12:12" x14ac:dyDescent="0.25">
      <c r="L57" s="3"/>
    </row>
    <row r="58" spans="12:12" x14ac:dyDescent="0.25">
      <c r="L58" s="3"/>
    </row>
  </sheetData>
  <pageMargins left="0.7" right="0.7" top="0.75" bottom="0.75" header="0.3" footer="0.3"/>
  <headerFooter alignWithMargins="0"/>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J58"/>
  <sheetViews>
    <sheetView workbookViewId="0">
      <selection activeCell="B5" sqref="B5"/>
    </sheetView>
  </sheetViews>
  <sheetFormatPr defaultColWidth="8.85546875" defaultRowHeight="15" x14ac:dyDescent="0.25"/>
  <cols>
    <col min="1" max="1" width="14.42578125" customWidth="1"/>
    <col min="2" max="2" width="10.42578125" customWidth="1"/>
    <col min="5" max="5" width="11.42578125" customWidth="1"/>
    <col min="9" max="9" width="12" customWidth="1"/>
    <col min="10" max="10" width="8.28515625" customWidth="1"/>
    <col min="13" max="13" width="26.42578125" customWidth="1"/>
  </cols>
  <sheetData>
    <row r="1" spans="1:88" ht="18" x14ac:dyDescent="0.35">
      <c r="A1" t="s">
        <v>27</v>
      </c>
    </row>
    <row r="2" spans="1:88" x14ac:dyDescent="0.25">
      <c r="A2" t="s">
        <v>26</v>
      </c>
    </row>
    <row r="3" spans="1:88" x14ac:dyDescent="0.25">
      <c r="A3" t="s">
        <v>55</v>
      </c>
      <c r="B3" t="s">
        <v>56</v>
      </c>
    </row>
    <row r="4" spans="1:88" x14ac:dyDescent="0.25">
      <c r="A4" s="1" t="s">
        <v>56</v>
      </c>
      <c r="B4" s="1" t="s">
        <v>66</v>
      </c>
      <c r="C4" s="1"/>
      <c r="D4" s="1"/>
      <c r="E4" s="1"/>
      <c r="F4" s="1"/>
      <c r="G4" s="1"/>
      <c r="H4" s="1"/>
      <c r="I4" s="1"/>
      <c r="J4" s="1"/>
      <c r="K4" s="1"/>
      <c r="L4" s="1"/>
    </row>
    <row r="5" spans="1:88" x14ac:dyDescent="0.25">
      <c r="A5" s="1" t="s">
        <v>0</v>
      </c>
      <c r="B5" s="1" t="s">
        <v>1</v>
      </c>
      <c r="C5" s="1" t="s">
        <v>2</v>
      </c>
      <c r="D5" s="1" t="s">
        <v>3</v>
      </c>
      <c r="E5" s="1" t="s">
        <v>15</v>
      </c>
      <c r="F5" s="1" t="s">
        <v>13</v>
      </c>
      <c r="G5" s="1" t="s">
        <v>4</v>
      </c>
      <c r="H5" s="1" t="s">
        <v>16</v>
      </c>
      <c r="I5" s="1" t="s">
        <v>17</v>
      </c>
      <c r="J5" s="1"/>
      <c r="K5" s="1" t="s">
        <v>25</v>
      </c>
      <c r="L5" s="1"/>
      <c r="N5">
        <v>19</v>
      </c>
      <c r="O5" s="1"/>
      <c r="P5" s="1"/>
      <c r="Q5" s="1"/>
      <c r="R5" s="1">
        <v>42</v>
      </c>
      <c r="U5" s="1"/>
      <c r="V5" s="1"/>
      <c r="W5" s="1"/>
      <c r="X5" s="1"/>
      <c r="Y5" s="1"/>
      <c r="Z5" s="1"/>
      <c r="AA5" s="1"/>
      <c r="AB5" s="1"/>
      <c r="AC5" s="1"/>
      <c r="AD5" s="1"/>
      <c r="AE5" s="1"/>
      <c r="AF5" s="1"/>
      <c r="AI5" s="1"/>
      <c r="AJ5" s="1"/>
      <c r="AK5" s="1"/>
      <c r="AL5" s="1"/>
      <c r="AM5" s="1"/>
      <c r="AN5" s="1"/>
      <c r="AO5" s="1"/>
      <c r="AP5" s="1"/>
      <c r="AQ5" s="1"/>
      <c r="AR5" s="1"/>
      <c r="AS5" s="1"/>
      <c r="AT5" s="1"/>
      <c r="AW5" s="1"/>
      <c r="AX5" s="1"/>
      <c r="AY5" s="1"/>
      <c r="AZ5" s="1"/>
      <c r="BA5" s="1"/>
      <c r="BB5" s="1"/>
      <c r="BC5" s="1"/>
      <c r="BD5" s="1"/>
      <c r="BE5" s="1"/>
      <c r="BF5" s="1"/>
      <c r="BG5" s="1"/>
      <c r="BH5" s="1"/>
      <c r="BK5" s="1"/>
      <c r="BL5" s="1"/>
      <c r="BM5" s="1"/>
      <c r="BN5" s="1"/>
      <c r="BO5" s="1"/>
      <c r="BP5" s="1"/>
      <c r="BQ5" s="1"/>
      <c r="BR5" s="1"/>
      <c r="BS5" s="1"/>
      <c r="BT5" s="1"/>
      <c r="BU5" s="1"/>
      <c r="BV5" s="1"/>
      <c r="BY5" s="1"/>
      <c r="BZ5" s="1"/>
      <c r="CA5" s="1"/>
      <c r="CB5" s="1"/>
      <c r="CC5" s="1"/>
      <c r="CD5" s="1"/>
      <c r="CE5" s="1"/>
      <c r="CF5" s="1"/>
      <c r="CG5" s="1"/>
      <c r="CH5" s="1"/>
      <c r="CI5" s="1"/>
      <c r="CJ5" s="1"/>
    </row>
    <row r="6" spans="1:88" x14ac:dyDescent="0.25">
      <c r="A6" s="1"/>
      <c r="B6" s="1"/>
      <c r="C6" s="1"/>
      <c r="D6" s="1" t="s">
        <v>6</v>
      </c>
      <c r="E6" s="1" t="s">
        <v>7</v>
      </c>
      <c r="F6" s="1" t="s">
        <v>8</v>
      </c>
      <c r="G6" s="1" t="s">
        <v>9</v>
      </c>
      <c r="H6" s="1" t="s">
        <v>10</v>
      </c>
      <c r="I6" s="1" t="s">
        <v>11</v>
      </c>
      <c r="J6" s="1"/>
      <c r="K6" s="1" t="s">
        <v>12</v>
      </c>
      <c r="L6" s="1"/>
      <c r="N6" t="s">
        <v>29</v>
      </c>
      <c r="O6" s="1" t="s">
        <v>30</v>
      </c>
      <c r="P6" s="1" t="s">
        <v>31</v>
      </c>
      <c r="Q6" s="1"/>
      <c r="R6" t="s">
        <v>32</v>
      </c>
      <c r="S6" s="1" t="s">
        <v>33</v>
      </c>
      <c r="T6" s="1" t="s">
        <v>34</v>
      </c>
      <c r="U6" s="1"/>
      <c r="V6" s="1"/>
      <c r="W6" s="1"/>
      <c r="X6" s="1"/>
      <c r="Y6" s="1"/>
      <c r="Z6" s="1"/>
      <c r="AA6" s="1"/>
      <c r="AB6" s="1"/>
      <c r="AC6" s="1"/>
      <c r="AD6" s="1"/>
      <c r="AE6" s="1"/>
      <c r="AF6" s="1"/>
      <c r="AI6" s="1"/>
      <c r="AJ6" s="1"/>
      <c r="AK6" s="1"/>
      <c r="AL6" s="1"/>
      <c r="AM6" s="1"/>
      <c r="AN6" s="1"/>
      <c r="AO6" s="1"/>
      <c r="AP6" s="1"/>
      <c r="AQ6" s="1"/>
      <c r="AR6" s="1"/>
      <c r="AS6" s="1"/>
      <c r="AT6" s="1"/>
      <c r="AW6" s="1"/>
      <c r="AX6" s="1"/>
      <c r="AY6" s="1"/>
      <c r="AZ6" s="1"/>
      <c r="BA6" s="1"/>
      <c r="BB6" s="1"/>
      <c r="BC6" s="1"/>
      <c r="BD6" s="1"/>
      <c r="BE6" s="1"/>
      <c r="BF6" s="1"/>
      <c r="BG6" s="1"/>
      <c r="BH6" s="1"/>
      <c r="BK6" s="1"/>
      <c r="BL6" s="1"/>
      <c r="BM6" s="1"/>
      <c r="BN6" s="1"/>
      <c r="BO6" s="1"/>
      <c r="BP6" s="1"/>
      <c r="BQ6" s="1"/>
      <c r="BR6" s="1"/>
      <c r="BS6" s="1"/>
      <c r="BT6" s="1"/>
      <c r="BU6" s="1"/>
      <c r="BV6" s="1"/>
      <c r="BY6" s="1"/>
      <c r="BZ6" s="1"/>
      <c r="CA6" s="1"/>
      <c r="CB6" s="1"/>
      <c r="CC6" s="1"/>
      <c r="CD6" s="1"/>
      <c r="CE6" s="1"/>
      <c r="CF6" s="1"/>
      <c r="CG6" s="1"/>
      <c r="CH6" s="1"/>
      <c r="CI6" s="1"/>
      <c r="CJ6" s="1"/>
    </row>
    <row r="7" spans="1:88" x14ac:dyDescent="0.25">
      <c r="A7" s="7">
        <v>14</v>
      </c>
      <c r="B7" s="7">
        <v>24</v>
      </c>
      <c r="C7" s="7">
        <v>0</v>
      </c>
      <c r="D7" s="2">
        <f t="shared" ref="D7:D14" si="0">((A7-A$7)*60*60+(B7-B$7)*60+(C7-C$7))/60</f>
        <v>0</v>
      </c>
      <c r="E7" s="7">
        <v>1.9059999999999999</v>
      </c>
      <c r="F7" s="8"/>
      <c r="G7" s="8">
        <v>22.48</v>
      </c>
      <c r="H7" s="7" t="s">
        <v>28</v>
      </c>
      <c r="I7" s="2" t="e">
        <f>(1-(F7/100))*(H7/C$16)</f>
        <v>#VALUE!</v>
      </c>
      <c r="J7" s="2"/>
      <c r="K7" s="2"/>
      <c r="X7" s="2"/>
      <c r="AC7" s="2"/>
      <c r="AL7" s="2"/>
      <c r="AQ7" s="2"/>
      <c r="AZ7" s="2"/>
      <c r="BE7" s="2"/>
      <c r="BN7" s="2"/>
      <c r="BS7" s="2"/>
      <c r="CB7" s="2"/>
      <c r="CG7" s="2"/>
    </row>
    <row r="8" spans="1:88" x14ac:dyDescent="0.25">
      <c r="A8" s="7">
        <v>15</v>
      </c>
      <c r="B8" s="7">
        <v>37</v>
      </c>
      <c r="C8" s="7">
        <v>0</v>
      </c>
      <c r="D8" s="2">
        <f t="shared" si="0"/>
        <v>73</v>
      </c>
      <c r="E8" s="7">
        <v>1.8460000000000001</v>
      </c>
      <c r="F8" s="8">
        <f>AVERAGE(N8,R8)</f>
        <v>24.613392857142859</v>
      </c>
      <c r="G8" s="7">
        <f>AVERAGE(O8,S8)</f>
        <v>26.614294642857139</v>
      </c>
      <c r="H8" s="7">
        <f>AVERAGE(Q8,U8)</f>
        <v>3.4863876084851646</v>
      </c>
      <c r="I8" s="2">
        <f>(1-(F8/100))*(H8/C$16)</f>
        <v>2.5843356242733168E-2</v>
      </c>
      <c r="J8" s="2"/>
      <c r="K8" s="2">
        <f t="shared" ref="K8:K14" si="1">-((E8-E7)/18*1000)/((D8-D7)*60)/I8/(C$20*2/10000)</f>
        <v>4.6184238748614339</v>
      </c>
      <c r="L8" s="2"/>
      <c r="N8">
        <v>5.266285714285714</v>
      </c>
      <c r="O8" s="2">
        <v>26.734714285714283</v>
      </c>
      <c r="P8">
        <v>3510.8354079359624</v>
      </c>
      <c r="Q8">
        <f>P8/1000</f>
        <v>3.5108354079359625</v>
      </c>
      <c r="R8">
        <v>43.960500000000003</v>
      </c>
      <c r="S8">
        <v>26.493874999999999</v>
      </c>
      <c r="T8">
        <v>3461.9398090343666</v>
      </c>
      <c r="U8">
        <f>T8/1000</f>
        <v>3.4619398090343667</v>
      </c>
      <c r="X8" s="2"/>
      <c r="AC8" s="2"/>
      <c r="AD8" s="2"/>
      <c r="AL8" s="2"/>
      <c r="AQ8" s="2"/>
      <c r="AR8" s="2"/>
      <c r="AZ8" s="2"/>
      <c r="BE8" s="2"/>
      <c r="BF8" s="2"/>
      <c r="BN8" s="2"/>
      <c r="BS8" s="2"/>
      <c r="BT8" s="2"/>
      <c r="CB8" s="2"/>
      <c r="CG8" s="2"/>
      <c r="CH8" s="2"/>
    </row>
    <row r="9" spans="1:88" x14ac:dyDescent="0.25">
      <c r="A9" s="7">
        <v>16</v>
      </c>
      <c r="B9" s="7">
        <v>52</v>
      </c>
      <c r="C9" s="7">
        <v>0</v>
      </c>
      <c r="D9" s="2">
        <f t="shared" si="0"/>
        <v>148</v>
      </c>
      <c r="E9" s="7">
        <v>1.7809999999999999</v>
      </c>
      <c r="F9" s="8">
        <f t="shared" ref="F9:G14" si="2">AVERAGE(N9,R9)</f>
        <v>7.8001904761904761</v>
      </c>
      <c r="G9" s="7">
        <f t="shared" si="2"/>
        <v>25.712642857142853</v>
      </c>
      <c r="H9" s="7">
        <f t="shared" ref="H9:H14" si="3">AVERAGE(Q9,U9)</f>
        <v>3.3046151118597074</v>
      </c>
      <c r="I9" s="2">
        <f t="shared" ref="I9:I14" si="4">(1-(F9/100))*(H9/C$16)</f>
        <v>2.9959182287410773E-2</v>
      </c>
      <c r="J9" s="2"/>
      <c r="K9" s="2">
        <f t="shared" si="1"/>
        <v>4.200843005659447</v>
      </c>
      <c r="L9" s="2"/>
      <c r="M9" s="2"/>
      <c r="N9">
        <v>8.3447142857142858</v>
      </c>
      <c r="O9" s="2">
        <v>25.806285714285707</v>
      </c>
      <c r="P9" s="2">
        <v>3323.0734456634391</v>
      </c>
      <c r="Q9">
        <f t="shared" ref="Q9:Q14" si="5">P9/1000</f>
        <v>3.323073445663439</v>
      </c>
      <c r="R9">
        <v>7.2556666666666665</v>
      </c>
      <c r="S9">
        <v>25.619</v>
      </c>
      <c r="T9">
        <v>3286.1567780559758</v>
      </c>
      <c r="U9">
        <f t="shared" ref="U9:U14" si="6">T9/1000</f>
        <v>3.2861567780559757</v>
      </c>
      <c r="X9" s="2"/>
      <c r="AC9" s="2"/>
      <c r="AD9" s="2"/>
      <c r="AL9" s="2"/>
      <c r="AQ9" s="2"/>
      <c r="AR9" s="2"/>
      <c r="AZ9" s="2"/>
      <c r="BE9" s="2"/>
      <c r="BF9" s="2"/>
      <c r="BN9" s="2"/>
      <c r="BS9" s="2"/>
      <c r="BT9" s="2"/>
      <c r="CB9" s="2"/>
      <c r="CG9" s="2"/>
      <c r="CH9" s="2"/>
    </row>
    <row r="10" spans="1:88" x14ac:dyDescent="0.25">
      <c r="A10" s="7">
        <v>19</v>
      </c>
      <c r="B10" s="7">
        <v>55</v>
      </c>
      <c r="C10" s="7">
        <v>0</v>
      </c>
      <c r="D10" s="2">
        <f t="shared" si="0"/>
        <v>331</v>
      </c>
      <c r="E10" s="7">
        <v>1.639</v>
      </c>
      <c r="F10" s="8">
        <f t="shared" si="2"/>
        <v>16.521648897058828</v>
      </c>
      <c r="G10" s="7">
        <f t="shared" si="2"/>
        <v>24.51910294117647</v>
      </c>
      <c r="H10" s="7">
        <f t="shared" si="3"/>
        <v>3.0783044650585571</v>
      </c>
      <c r="I10" s="2">
        <f t="shared" si="4"/>
        <v>2.5267628410610594E-2</v>
      </c>
      <c r="J10" s="2"/>
      <c r="K10" s="2">
        <f t="shared" si="1"/>
        <v>4.4595094312141503</v>
      </c>
      <c r="L10" s="2"/>
      <c r="M10" s="2"/>
      <c r="N10">
        <v>31.278062500000008</v>
      </c>
      <c r="O10" s="2">
        <v>24.654499999999992</v>
      </c>
      <c r="P10" s="2">
        <v>3103.3686391769356</v>
      </c>
      <c r="Q10">
        <f t="shared" si="5"/>
        <v>3.1033686391769355</v>
      </c>
      <c r="R10">
        <v>1.7652352941176468</v>
      </c>
      <c r="S10">
        <v>24.383705882352949</v>
      </c>
      <c r="T10">
        <v>3053.240290940179</v>
      </c>
      <c r="U10">
        <f t="shared" si="6"/>
        <v>3.0532402909401788</v>
      </c>
      <c r="X10" s="2"/>
      <c r="AC10" s="2"/>
      <c r="AD10" s="2"/>
      <c r="AL10" s="2"/>
      <c r="AQ10" s="2"/>
      <c r="AR10" s="2"/>
      <c r="AZ10" s="2"/>
      <c r="BE10" s="2"/>
      <c r="BF10" s="2"/>
      <c r="BN10" s="2"/>
      <c r="BS10" s="2"/>
      <c r="BT10" s="2"/>
      <c r="CB10" s="2"/>
      <c r="CG10" s="2"/>
      <c r="CH10" s="2"/>
    </row>
    <row r="11" spans="1:88" x14ac:dyDescent="0.25">
      <c r="A11" s="7">
        <v>20</v>
      </c>
      <c r="B11" s="7">
        <v>54</v>
      </c>
      <c r="C11" s="7">
        <v>0</v>
      </c>
      <c r="D11" s="2">
        <f t="shared" si="0"/>
        <v>390</v>
      </c>
      <c r="E11" s="7">
        <v>1.593</v>
      </c>
      <c r="F11" s="8">
        <f t="shared" si="2"/>
        <v>13.944149999999999</v>
      </c>
      <c r="G11" s="7">
        <f t="shared" si="2"/>
        <v>24.363833333333332</v>
      </c>
      <c r="H11" s="7">
        <f t="shared" si="3"/>
        <v>3.0495098899019277</v>
      </c>
      <c r="I11" s="2">
        <f t="shared" si="4"/>
        <v>2.5804146082489359E-2</v>
      </c>
      <c r="J11" s="2"/>
      <c r="K11" s="2">
        <f t="shared" si="1"/>
        <v>4.3876365109577389</v>
      </c>
      <c r="L11" s="2"/>
      <c r="M11" s="2"/>
      <c r="N11">
        <v>17.314499999999999</v>
      </c>
      <c r="O11" s="2">
        <v>24.508666666666667</v>
      </c>
      <c r="P11" s="2">
        <v>3076.1296001373798</v>
      </c>
      <c r="Q11">
        <f t="shared" si="5"/>
        <v>3.0761296001373797</v>
      </c>
      <c r="R11">
        <v>10.573799999999999</v>
      </c>
      <c r="S11">
        <v>24.219000000000001</v>
      </c>
      <c r="T11">
        <v>3022.8901796664759</v>
      </c>
      <c r="U11">
        <f t="shared" si="6"/>
        <v>3.0228901796664758</v>
      </c>
      <c r="X11" s="2"/>
      <c r="AC11" s="2"/>
      <c r="AD11" s="2"/>
      <c r="AL11" s="2"/>
      <c r="AQ11" s="2"/>
      <c r="AR11" s="2"/>
      <c r="AZ11" s="2"/>
      <c r="BE11" s="2"/>
      <c r="BF11" s="2"/>
      <c r="BN11" s="2"/>
      <c r="BS11" s="2"/>
      <c r="BT11" s="2"/>
      <c r="CB11" s="2"/>
      <c r="CG11" s="2"/>
      <c r="CH11" s="2"/>
    </row>
    <row r="12" spans="1:88" x14ac:dyDescent="0.25">
      <c r="A12" s="7">
        <v>21</v>
      </c>
      <c r="B12" s="7">
        <v>54</v>
      </c>
      <c r="C12" s="7">
        <v>0</v>
      </c>
      <c r="D12" s="2">
        <f t="shared" si="0"/>
        <v>450</v>
      </c>
      <c r="E12" s="7">
        <v>1.5469999999999999</v>
      </c>
      <c r="F12" s="8">
        <f t="shared" si="2"/>
        <v>5.9002999999999997</v>
      </c>
      <c r="G12" s="7">
        <f t="shared" si="2"/>
        <v>24.255499999999998</v>
      </c>
      <c r="H12" s="7">
        <f t="shared" si="3"/>
        <v>3.0299939527717372</v>
      </c>
      <c r="I12" s="2">
        <f t="shared" si="4"/>
        <v>2.8035547881773315E-2</v>
      </c>
      <c r="J12" s="2"/>
      <c r="K12" s="2">
        <f t="shared" si="1"/>
        <v>3.9711093595774036</v>
      </c>
      <c r="L12" s="2"/>
      <c r="M12" s="2"/>
      <c r="N12">
        <v>6.5022000000000002</v>
      </c>
      <c r="O12" s="2">
        <v>24.591999999999999</v>
      </c>
      <c r="P12" s="2">
        <v>3090.9194769915412</v>
      </c>
      <c r="Q12">
        <f t="shared" si="5"/>
        <v>3.0909194769915413</v>
      </c>
      <c r="R12">
        <v>5.2984</v>
      </c>
      <c r="S12">
        <v>23.919</v>
      </c>
      <c r="T12">
        <v>2969.0684285519337</v>
      </c>
      <c r="U12">
        <f t="shared" si="6"/>
        <v>2.9690684285519335</v>
      </c>
      <c r="X12" s="2"/>
      <c r="AC12" s="2"/>
      <c r="AD12" s="2"/>
      <c r="AL12" s="2"/>
      <c r="AQ12" s="2"/>
      <c r="AR12" s="2"/>
      <c r="AZ12" s="2"/>
      <c r="BE12" s="2"/>
      <c r="BF12" s="2"/>
      <c r="BN12" s="2"/>
      <c r="BS12" s="2"/>
      <c r="BT12" s="2"/>
      <c r="CB12" s="2"/>
      <c r="CG12" s="2"/>
      <c r="CH12" s="2"/>
    </row>
    <row r="13" spans="1:88" x14ac:dyDescent="0.25">
      <c r="A13" s="7">
        <v>22</v>
      </c>
      <c r="B13" s="7">
        <v>57</v>
      </c>
      <c r="C13" s="7">
        <v>0</v>
      </c>
      <c r="D13" s="2">
        <f t="shared" si="0"/>
        <v>513</v>
      </c>
      <c r="E13" s="7">
        <v>1.4970000000000001</v>
      </c>
      <c r="F13" s="8">
        <f t="shared" si="2"/>
        <v>9.1879999999999988</v>
      </c>
      <c r="G13" s="7">
        <f t="shared" si="2"/>
        <v>24.355499999999999</v>
      </c>
      <c r="H13" s="7">
        <f t="shared" si="3"/>
        <v>3.0477774352917555</v>
      </c>
      <c r="I13" s="2">
        <f t="shared" si="4"/>
        <v>2.7214824430060465E-2</v>
      </c>
      <c r="J13" s="2"/>
      <c r="K13" s="2">
        <f t="shared" si="1"/>
        <v>4.2348519449053246</v>
      </c>
      <c r="L13" s="2"/>
      <c r="M13" s="2"/>
      <c r="N13">
        <v>9.0779999999999994</v>
      </c>
      <c r="O13" s="2">
        <v>24.591999999999999</v>
      </c>
      <c r="P13" s="2">
        <v>3090.9194769915412</v>
      </c>
      <c r="Q13">
        <f t="shared" si="5"/>
        <v>3.0909194769915413</v>
      </c>
      <c r="R13">
        <v>9.298</v>
      </c>
      <c r="S13">
        <v>24.119</v>
      </c>
      <c r="T13">
        <v>3004.6353935919697</v>
      </c>
      <c r="U13">
        <f t="shared" si="6"/>
        <v>3.0046353935919696</v>
      </c>
      <c r="X13" s="2"/>
      <c r="AC13" s="2"/>
      <c r="AD13" s="2"/>
      <c r="AL13" s="2"/>
      <c r="AQ13" s="2"/>
      <c r="AR13" s="2"/>
      <c r="AZ13" s="2"/>
      <c r="BE13" s="2"/>
      <c r="BF13" s="2"/>
      <c r="BN13" s="2"/>
      <c r="BS13" s="2"/>
      <c r="BT13" s="2"/>
      <c r="CB13" s="2"/>
      <c r="CG13" s="2"/>
      <c r="CH13" s="2"/>
    </row>
    <row r="14" spans="1:88" x14ac:dyDescent="0.25">
      <c r="A14" s="7">
        <v>23</v>
      </c>
      <c r="B14" s="7">
        <v>59</v>
      </c>
      <c r="C14" s="7">
        <v>0</v>
      </c>
      <c r="D14" s="2">
        <f t="shared" si="0"/>
        <v>575</v>
      </c>
      <c r="E14" s="7">
        <v>1.4510000000000001</v>
      </c>
      <c r="F14" s="8">
        <f t="shared" si="2"/>
        <v>8.8323999999999998</v>
      </c>
      <c r="G14" s="7">
        <f t="shared" si="2"/>
        <v>24.255499999999998</v>
      </c>
      <c r="H14" s="7">
        <f t="shared" si="3"/>
        <v>3.0295612240373746</v>
      </c>
      <c r="I14" s="2">
        <f t="shared" si="4"/>
        <v>2.7158094970358874E-2</v>
      </c>
      <c r="J14" s="2"/>
      <c r="K14" s="2">
        <f t="shared" si="1"/>
        <v>3.9671731232835818</v>
      </c>
      <c r="N14">
        <v>8.7934000000000001</v>
      </c>
      <c r="O14" s="2">
        <v>24.291999999999998</v>
      </c>
      <c r="P14" s="2">
        <v>3036.2322684082733</v>
      </c>
      <c r="Q14">
        <f t="shared" si="5"/>
        <v>3.0362322684082734</v>
      </c>
      <c r="R14" s="1">
        <v>8.8713999999999995</v>
      </c>
      <c r="S14">
        <v>24.219000000000001</v>
      </c>
      <c r="T14">
        <v>3022.8901796664759</v>
      </c>
      <c r="U14">
        <f t="shared" si="6"/>
        <v>3.0228901796664758</v>
      </c>
      <c r="X14" s="2"/>
      <c r="AC14" s="2"/>
      <c r="AD14" s="2"/>
      <c r="AF14" s="1"/>
      <c r="AL14" s="2"/>
      <c r="AQ14" s="2"/>
      <c r="AR14" s="2"/>
      <c r="AT14" s="1"/>
      <c r="AZ14" s="2"/>
      <c r="BE14" s="2"/>
      <c r="BF14" s="2"/>
      <c r="BH14" s="1"/>
      <c r="BN14" s="2"/>
      <c r="BS14" s="2"/>
      <c r="BT14" s="2"/>
      <c r="BV14" s="1"/>
      <c r="CB14" s="2"/>
      <c r="CG14" s="2"/>
      <c r="CH14" s="2"/>
      <c r="CJ14" s="1"/>
    </row>
    <row r="15" spans="1:88" x14ac:dyDescent="0.25">
      <c r="A15" s="2"/>
      <c r="B15" s="2"/>
      <c r="C15" s="2"/>
      <c r="D15" s="2"/>
      <c r="E15" s="2"/>
      <c r="F15" s="2"/>
      <c r="G15" s="2"/>
      <c r="H15" s="2"/>
      <c r="I15" s="2"/>
      <c r="J15" s="2"/>
      <c r="K15" s="2"/>
      <c r="M15" s="2"/>
    </row>
    <row r="16" spans="1:88" x14ac:dyDescent="0.25">
      <c r="A16" s="4" t="s">
        <v>23</v>
      </c>
      <c r="B16" s="2"/>
      <c r="C16" s="8">
        <v>101.7</v>
      </c>
      <c r="D16" s="2"/>
      <c r="E16" s="5" t="s">
        <v>5</v>
      </c>
      <c r="F16" s="6">
        <f>AVERAGE(F11:F14)</f>
        <v>9.4662124999999993</v>
      </c>
      <c r="G16" s="6">
        <f>AVERAGE(G11:G14)</f>
        <v>24.30758333333333</v>
      </c>
      <c r="H16" s="6">
        <f>AVERAGE(H11:H14)</f>
        <v>3.0392106255006985</v>
      </c>
      <c r="I16" s="6">
        <f>AVERAGE(I11:I14)</f>
        <v>2.7053153341170505E-2</v>
      </c>
      <c r="J16" s="6"/>
      <c r="K16" s="6">
        <f>AVERAGE(K11:K14)</f>
        <v>4.1401927346810119</v>
      </c>
      <c r="O16" s="2"/>
      <c r="Z16" s="2"/>
      <c r="AA16" s="2"/>
      <c r="AB16" s="2"/>
      <c r="AC16" s="2"/>
      <c r="AN16" s="2"/>
      <c r="AO16" s="2"/>
      <c r="AP16" s="2"/>
      <c r="AQ16" s="2"/>
      <c r="BB16" s="2"/>
      <c r="BC16" s="2"/>
      <c r="BD16" s="2"/>
      <c r="BE16" s="2"/>
      <c r="BP16" s="2"/>
      <c r="BQ16" s="2"/>
      <c r="BR16" s="2"/>
      <c r="BS16" s="2"/>
      <c r="CD16" s="2"/>
      <c r="CE16" s="2"/>
      <c r="CF16" s="2"/>
      <c r="CG16" s="2"/>
      <c r="CH16" s="2"/>
    </row>
    <row r="17" spans="1:86" x14ac:dyDescent="0.25">
      <c r="B17" s="2"/>
      <c r="D17" s="2"/>
      <c r="E17" s="1" t="s">
        <v>21</v>
      </c>
      <c r="F17" s="2">
        <f>MAX(F11:F14)-MIN(F11:F14)</f>
        <v>8.0438499999999991</v>
      </c>
      <c r="G17" s="2">
        <f>MAX(G11:G14)-MIN(G11:G14)</f>
        <v>0.10833333333333428</v>
      </c>
      <c r="H17" s="2">
        <f>MAX(H11:H14)-MIN(H11:H14)</f>
        <v>1.9948665864553128E-2</v>
      </c>
      <c r="I17" s="2">
        <f>MAX(I11:I14)-MIN(I11:I14)</f>
        <v>2.2314017992839559E-3</v>
      </c>
      <c r="J17" s="2"/>
      <c r="K17" s="1">
        <f>-SLOPE(E7:E14,D7:D14)/60/AVERAGE(I11:I14)*1000/18/(C20*2/10000)</f>
        <v>4.2421319165522302</v>
      </c>
      <c r="L17" t="s">
        <v>24</v>
      </c>
      <c r="M17" s="2"/>
      <c r="O17" s="2"/>
      <c r="Z17" s="2"/>
      <c r="AA17" s="2"/>
      <c r="AB17" s="2"/>
      <c r="AC17" s="2"/>
      <c r="AN17" s="2"/>
      <c r="AO17" s="2"/>
      <c r="AP17" s="2"/>
      <c r="AQ17" s="2"/>
      <c r="BB17" s="2"/>
      <c r="BC17" s="2"/>
      <c r="BD17" s="2"/>
      <c r="BE17" s="2"/>
      <c r="BP17" s="2"/>
      <c r="BQ17" s="2"/>
      <c r="BR17" s="2"/>
      <c r="BS17" s="2"/>
      <c r="CD17" s="2"/>
      <c r="CE17" s="2"/>
      <c r="CF17" s="2"/>
      <c r="CG17" s="2"/>
      <c r="CH17" s="2"/>
    </row>
    <row r="18" spans="1:86" ht="17.25" x14ac:dyDescent="0.25">
      <c r="A18" s="4" t="s">
        <v>18</v>
      </c>
      <c r="B18" s="2"/>
      <c r="C18" s="8"/>
      <c r="D18" s="2"/>
      <c r="E18" s="2"/>
      <c r="F18" s="2"/>
      <c r="G18" s="2"/>
      <c r="H18" s="2"/>
      <c r="I18" s="2"/>
      <c r="J18" s="2"/>
      <c r="K18" s="2"/>
      <c r="L18" s="2"/>
      <c r="M18" s="2"/>
      <c r="Z18" s="2"/>
      <c r="AA18" s="2"/>
      <c r="AN18" s="2"/>
      <c r="AO18" s="2"/>
      <c r="BB18" s="2"/>
      <c r="BC18" s="2"/>
      <c r="BP18" s="2"/>
      <c r="BQ18" s="2"/>
      <c r="CD18" s="2"/>
      <c r="CE18" s="2"/>
    </row>
    <row r="19" spans="1:86" ht="17.25" x14ac:dyDescent="0.25">
      <c r="A19" s="4" t="s">
        <v>19</v>
      </c>
      <c r="B19" s="2"/>
      <c r="C19" s="7"/>
      <c r="E19" s="2" t="s">
        <v>22</v>
      </c>
      <c r="F19" s="2"/>
      <c r="G19" s="2"/>
      <c r="H19" s="2"/>
      <c r="I19" s="2"/>
      <c r="J19" s="2"/>
      <c r="K19" s="2"/>
      <c r="L19" s="2"/>
      <c r="M19" s="2"/>
      <c r="Z19" s="2"/>
      <c r="AA19" s="2"/>
      <c r="AN19" s="2"/>
      <c r="AO19" s="2"/>
      <c r="BB19" s="2"/>
      <c r="BC19" s="2"/>
      <c r="BP19" s="2"/>
      <c r="BQ19" s="2"/>
      <c r="CD19" s="2"/>
      <c r="CE19" s="2"/>
    </row>
    <row r="20" spans="1:86" ht="17.25" x14ac:dyDescent="0.25">
      <c r="A20" s="4" t="s">
        <v>20</v>
      </c>
      <c r="B20" s="2"/>
      <c r="C20" s="9">
        <v>31.881</v>
      </c>
      <c r="E20" s="2"/>
      <c r="F20" s="2"/>
      <c r="G20" s="2"/>
      <c r="H20" s="2"/>
      <c r="I20" s="2"/>
      <c r="J20" s="2"/>
      <c r="K20" s="2"/>
      <c r="L20" s="2"/>
      <c r="M20" s="2"/>
    </row>
    <row r="37" spans="18:18" x14ac:dyDescent="0.25">
      <c r="R37">
        <v>4.1399999999999997</v>
      </c>
    </row>
    <row r="57" spans="12:12" x14ac:dyDescent="0.25">
      <c r="L57" s="3"/>
    </row>
    <row r="58" spans="12:12" x14ac:dyDescent="0.25">
      <c r="L58" s="3"/>
    </row>
  </sheetData>
  <pageMargins left="0.7" right="0.7" top="0.75" bottom="0.75" header="0.3" footer="0.3"/>
  <headerFooter alignWithMargins="0"/>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J58"/>
  <sheetViews>
    <sheetView workbookViewId="0">
      <selection activeCell="B27" sqref="B27"/>
    </sheetView>
  </sheetViews>
  <sheetFormatPr defaultColWidth="8.85546875" defaultRowHeight="15" x14ac:dyDescent="0.25"/>
  <cols>
    <col min="1" max="1" width="14.42578125" customWidth="1"/>
    <col min="2" max="2" width="10.42578125" customWidth="1"/>
    <col min="5" max="5" width="11.42578125" customWidth="1"/>
    <col min="9" max="9" width="12" customWidth="1"/>
    <col min="10" max="10" width="8.28515625" customWidth="1"/>
    <col min="13" max="13" width="26.42578125" customWidth="1"/>
  </cols>
  <sheetData>
    <row r="1" spans="1:88" ht="18" x14ac:dyDescent="0.35">
      <c r="A1" t="s">
        <v>27</v>
      </c>
    </row>
    <row r="2" spans="1:88" x14ac:dyDescent="0.25">
      <c r="A2" t="s">
        <v>26</v>
      </c>
    </row>
    <row r="3" spans="1:88" x14ac:dyDescent="0.25">
      <c r="A3" t="s">
        <v>55</v>
      </c>
      <c r="B3" t="s">
        <v>56</v>
      </c>
    </row>
    <row r="4" spans="1:88" x14ac:dyDescent="0.25">
      <c r="A4" s="1" t="s">
        <v>56</v>
      </c>
      <c r="B4" s="1" t="s">
        <v>67</v>
      </c>
      <c r="C4" s="1"/>
      <c r="D4" s="1"/>
      <c r="E4" s="1"/>
      <c r="F4" s="1"/>
      <c r="G4" s="1"/>
      <c r="H4" s="1"/>
      <c r="I4" s="1"/>
      <c r="J4" s="1"/>
      <c r="K4" s="1"/>
      <c r="L4" s="1"/>
    </row>
    <row r="5" spans="1:88" x14ac:dyDescent="0.25">
      <c r="A5" s="1" t="s">
        <v>0</v>
      </c>
      <c r="B5" s="1" t="s">
        <v>1</v>
      </c>
      <c r="C5" s="1" t="s">
        <v>2</v>
      </c>
      <c r="D5" s="1" t="s">
        <v>3</v>
      </c>
      <c r="E5" s="1" t="s">
        <v>15</v>
      </c>
      <c r="F5" s="1" t="s">
        <v>13</v>
      </c>
      <c r="G5" s="1" t="s">
        <v>4</v>
      </c>
      <c r="H5" s="1" t="s">
        <v>16</v>
      </c>
      <c r="I5" s="1" t="s">
        <v>17</v>
      </c>
      <c r="J5" s="1"/>
      <c r="K5" s="1" t="s">
        <v>25</v>
      </c>
      <c r="L5" s="1"/>
      <c r="N5">
        <v>19</v>
      </c>
      <c r="O5" s="1"/>
      <c r="P5" s="1"/>
      <c r="Q5" s="1"/>
      <c r="R5" s="1">
        <v>42</v>
      </c>
      <c r="U5" s="1"/>
      <c r="V5" s="1"/>
      <c r="W5" s="1"/>
      <c r="X5" s="1"/>
      <c r="Y5" s="1"/>
      <c r="Z5" s="1"/>
      <c r="AA5" s="1"/>
      <c r="AB5" s="1"/>
      <c r="AC5" s="1"/>
      <c r="AD5" s="1"/>
      <c r="AE5" s="1"/>
      <c r="AF5" s="1"/>
      <c r="AI5" s="1"/>
      <c r="AJ5" s="1"/>
      <c r="AK5" s="1"/>
      <c r="AL5" s="1"/>
      <c r="AM5" s="1"/>
      <c r="AN5" s="1"/>
      <c r="AO5" s="1"/>
      <c r="AP5" s="1"/>
      <c r="AQ5" s="1"/>
      <c r="AR5" s="1"/>
      <c r="AS5" s="1"/>
      <c r="AT5" s="1"/>
      <c r="AW5" s="1"/>
      <c r="AX5" s="1"/>
      <c r="AY5" s="1"/>
      <c r="AZ5" s="1"/>
      <c r="BA5" s="1"/>
      <c r="BB5" s="1"/>
      <c r="BC5" s="1"/>
      <c r="BD5" s="1"/>
      <c r="BE5" s="1"/>
      <c r="BF5" s="1"/>
      <c r="BG5" s="1"/>
      <c r="BH5" s="1"/>
      <c r="BK5" s="1"/>
      <c r="BL5" s="1"/>
      <c r="BM5" s="1"/>
      <c r="BN5" s="1"/>
      <c r="BO5" s="1"/>
      <c r="BP5" s="1"/>
      <c r="BQ5" s="1"/>
      <c r="BR5" s="1"/>
      <c r="BS5" s="1"/>
      <c r="BT5" s="1"/>
      <c r="BU5" s="1"/>
      <c r="BV5" s="1"/>
      <c r="BY5" s="1"/>
      <c r="BZ5" s="1"/>
      <c r="CA5" s="1"/>
      <c r="CB5" s="1"/>
      <c r="CC5" s="1"/>
      <c r="CD5" s="1"/>
      <c r="CE5" s="1"/>
      <c r="CF5" s="1"/>
      <c r="CG5" s="1"/>
      <c r="CH5" s="1"/>
      <c r="CI5" s="1"/>
      <c r="CJ5" s="1"/>
    </row>
    <row r="6" spans="1:88" x14ac:dyDescent="0.25">
      <c r="A6" s="1"/>
      <c r="B6" s="1"/>
      <c r="C6" s="1"/>
      <c r="D6" s="1" t="s">
        <v>6</v>
      </c>
      <c r="E6" s="1" t="s">
        <v>7</v>
      </c>
      <c r="F6" s="1" t="s">
        <v>8</v>
      </c>
      <c r="G6" s="1" t="s">
        <v>9</v>
      </c>
      <c r="H6" s="1" t="s">
        <v>10</v>
      </c>
      <c r="I6" s="1" t="s">
        <v>11</v>
      </c>
      <c r="J6" s="1"/>
      <c r="K6" s="1" t="s">
        <v>12</v>
      </c>
      <c r="L6" s="1"/>
      <c r="N6" t="s">
        <v>29</v>
      </c>
      <c r="O6" s="1" t="s">
        <v>30</v>
      </c>
      <c r="P6" s="1" t="s">
        <v>31</v>
      </c>
      <c r="Q6" s="1"/>
      <c r="R6" t="s">
        <v>32</v>
      </c>
      <c r="S6" s="1" t="s">
        <v>33</v>
      </c>
      <c r="T6" s="1" t="s">
        <v>34</v>
      </c>
      <c r="U6" s="1"/>
      <c r="V6" s="1"/>
      <c r="W6" s="1"/>
      <c r="X6" s="1"/>
      <c r="Y6" s="1"/>
      <c r="Z6" s="1"/>
      <c r="AA6" s="1"/>
      <c r="AB6" s="1"/>
      <c r="AC6" s="1"/>
      <c r="AD6" s="1"/>
      <c r="AE6" s="1"/>
      <c r="AF6" s="1"/>
      <c r="AI6" s="1"/>
      <c r="AJ6" s="1"/>
      <c r="AK6" s="1"/>
      <c r="AL6" s="1"/>
      <c r="AM6" s="1"/>
      <c r="AN6" s="1"/>
      <c r="AO6" s="1"/>
      <c r="AP6" s="1"/>
      <c r="AQ6" s="1"/>
      <c r="AR6" s="1"/>
      <c r="AS6" s="1"/>
      <c r="AT6" s="1"/>
      <c r="AW6" s="1"/>
      <c r="AX6" s="1"/>
      <c r="AY6" s="1"/>
      <c r="AZ6" s="1"/>
      <c r="BA6" s="1"/>
      <c r="BB6" s="1"/>
      <c r="BC6" s="1"/>
      <c r="BD6" s="1"/>
      <c r="BE6" s="1"/>
      <c r="BF6" s="1"/>
      <c r="BG6" s="1"/>
      <c r="BH6" s="1"/>
      <c r="BK6" s="1"/>
      <c r="BL6" s="1"/>
      <c r="BM6" s="1"/>
      <c r="BN6" s="1"/>
      <c r="BO6" s="1"/>
      <c r="BP6" s="1"/>
      <c r="BQ6" s="1"/>
      <c r="BR6" s="1"/>
      <c r="BS6" s="1"/>
      <c r="BT6" s="1"/>
      <c r="BU6" s="1"/>
      <c r="BV6" s="1"/>
      <c r="BY6" s="1"/>
      <c r="BZ6" s="1"/>
      <c r="CA6" s="1"/>
      <c r="CB6" s="1"/>
      <c r="CC6" s="1"/>
      <c r="CD6" s="1"/>
      <c r="CE6" s="1"/>
      <c r="CF6" s="1"/>
      <c r="CG6" s="1"/>
      <c r="CH6" s="1"/>
      <c r="CI6" s="1"/>
      <c r="CJ6" s="1"/>
    </row>
    <row r="7" spans="1:88" x14ac:dyDescent="0.25">
      <c r="A7" s="7">
        <v>14</v>
      </c>
      <c r="B7" s="7">
        <v>24</v>
      </c>
      <c r="C7" s="7">
        <v>0</v>
      </c>
      <c r="D7" s="2">
        <f t="shared" ref="D7:D14" si="0">((A7-A$7)*60*60+(B7-B$7)*60+(C7-C$7))/60</f>
        <v>0</v>
      </c>
      <c r="E7" s="7">
        <v>1.8009999999999999</v>
      </c>
      <c r="F7" s="8"/>
      <c r="G7" s="8">
        <v>22.48</v>
      </c>
      <c r="H7" s="7" t="s">
        <v>28</v>
      </c>
      <c r="I7" s="2" t="e">
        <f>(1-(F7/100))*(H7/C$16)</f>
        <v>#VALUE!</v>
      </c>
      <c r="J7" s="2"/>
      <c r="K7" s="2"/>
      <c r="X7" s="2"/>
      <c r="AC7" s="2"/>
      <c r="AL7" s="2"/>
      <c r="AQ7" s="2"/>
      <c r="AZ7" s="2"/>
      <c r="BE7" s="2"/>
      <c r="BN7" s="2"/>
      <c r="BS7" s="2"/>
      <c r="CB7" s="2"/>
      <c r="CG7" s="2"/>
    </row>
    <row r="8" spans="1:88" x14ac:dyDescent="0.25">
      <c r="A8" s="7">
        <v>15</v>
      </c>
      <c r="B8" s="7">
        <v>37</v>
      </c>
      <c r="C8" s="7">
        <v>0</v>
      </c>
      <c r="D8" s="2">
        <f t="shared" si="0"/>
        <v>73</v>
      </c>
      <c r="E8" s="7">
        <v>1.722</v>
      </c>
      <c r="F8" s="8">
        <f>AVERAGE(N8,R8)</f>
        <v>24.613392857142859</v>
      </c>
      <c r="G8" s="7">
        <f>AVERAGE(O8,S8)</f>
        <v>26.614294642857139</v>
      </c>
      <c r="H8" s="7">
        <f>AVERAGE(Q8,U8)</f>
        <v>3.4863876084851646</v>
      </c>
      <c r="I8" s="2">
        <f>(1-(F8/100))*(H8/C$16)</f>
        <v>2.5843356242733168E-2</v>
      </c>
      <c r="J8" s="2"/>
      <c r="K8" s="2">
        <f t="shared" ref="K8:K14" si="1">-((E8-E7)/18*1000)/((D8-D7)*60)/I8/(C$20*2/10000)</f>
        <v>5.9249988553393234</v>
      </c>
      <c r="L8" s="2"/>
      <c r="N8">
        <v>5.266285714285714</v>
      </c>
      <c r="O8" s="2">
        <v>26.734714285714283</v>
      </c>
      <c r="P8">
        <v>3510.8354079359624</v>
      </c>
      <c r="Q8">
        <f>P8/1000</f>
        <v>3.5108354079359625</v>
      </c>
      <c r="R8">
        <v>43.960500000000003</v>
      </c>
      <c r="S8">
        <v>26.493874999999999</v>
      </c>
      <c r="T8">
        <v>3461.9398090343666</v>
      </c>
      <c r="U8">
        <f>T8/1000</f>
        <v>3.4619398090343667</v>
      </c>
      <c r="X8" s="2"/>
      <c r="AC8" s="2"/>
      <c r="AD8" s="2"/>
      <c r="AL8" s="2"/>
      <c r="AQ8" s="2"/>
      <c r="AR8" s="2"/>
      <c r="AZ8" s="2"/>
      <c r="BE8" s="2"/>
      <c r="BF8" s="2"/>
      <c r="BN8" s="2"/>
      <c r="BS8" s="2"/>
      <c r="BT8" s="2"/>
      <c r="CB8" s="2"/>
      <c r="CG8" s="2"/>
      <c r="CH8" s="2"/>
    </row>
    <row r="9" spans="1:88" x14ac:dyDescent="0.25">
      <c r="A9" s="7">
        <v>16</v>
      </c>
      <c r="B9" s="7">
        <v>52</v>
      </c>
      <c r="C9" s="7">
        <v>0</v>
      </c>
      <c r="D9" s="2">
        <f t="shared" si="0"/>
        <v>148</v>
      </c>
      <c r="E9" s="7">
        <v>1.633</v>
      </c>
      <c r="F9" s="8">
        <f t="shared" ref="F9:G14" si="2">AVERAGE(N9,R9)</f>
        <v>7.8001904761904761</v>
      </c>
      <c r="G9" s="7">
        <f t="shared" si="2"/>
        <v>25.712642857142853</v>
      </c>
      <c r="H9" s="7">
        <f t="shared" ref="H9:H14" si="3">AVERAGE(Q9,U9)</f>
        <v>3.3046151118597074</v>
      </c>
      <c r="I9" s="2">
        <f t="shared" ref="I9:I14" si="4">(1-(F9/100))*(H9/C$16)</f>
        <v>2.9959182287410773E-2</v>
      </c>
      <c r="J9" s="2"/>
      <c r="K9" s="2">
        <f t="shared" si="1"/>
        <v>5.6044337746121542</v>
      </c>
      <c r="L9" s="2"/>
      <c r="M9" s="2"/>
      <c r="N9">
        <v>8.3447142857142858</v>
      </c>
      <c r="O9" s="2">
        <v>25.806285714285707</v>
      </c>
      <c r="P9" s="2">
        <v>3323.0734456634391</v>
      </c>
      <c r="Q9">
        <f t="shared" ref="Q9:Q14" si="5">P9/1000</f>
        <v>3.323073445663439</v>
      </c>
      <c r="R9">
        <v>7.2556666666666665</v>
      </c>
      <c r="S9">
        <v>25.619</v>
      </c>
      <c r="T9">
        <v>3286.1567780559758</v>
      </c>
      <c r="U9">
        <f t="shared" ref="U9:U14" si="6">T9/1000</f>
        <v>3.2861567780559757</v>
      </c>
      <c r="X9" s="2"/>
      <c r="AC9" s="2"/>
      <c r="AD9" s="2"/>
      <c r="AL9" s="2"/>
      <c r="AQ9" s="2"/>
      <c r="AR9" s="2"/>
      <c r="AZ9" s="2"/>
      <c r="BE9" s="2"/>
      <c r="BF9" s="2"/>
      <c r="BN9" s="2"/>
      <c r="BS9" s="2"/>
      <c r="BT9" s="2"/>
      <c r="CB9" s="2"/>
      <c r="CG9" s="2"/>
      <c r="CH9" s="2"/>
    </row>
    <row r="10" spans="1:88" x14ac:dyDescent="0.25">
      <c r="A10" s="7">
        <v>19</v>
      </c>
      <c r="B10" s="7">
        <v>55</v>
      </c>
      <c r="C10" s="7">
        <v>0</v>
      </c>
      <c r="D10" s="2">
        <f t="shared" si="0"/>
        <v>331</v>
      </c>
      <c r="E10" s="7">
        <v>1.4219999999999999</v>
      </c>
      <c r="F10" s="8">
        <f t="shared" si="2"/>
        <v>16.521648897058828</v>
      </c>
      <c r="G10" s="7">
        <f t="shared" si="2"/>
        <v>24.51910294117647</v>
      </c>
      <c r="H10" s="7">
        <f t="shared" si="3"/>
        <v>3.0783044650585571</v>
      </c>
      <c r="I10" s="2">
        <f t="shared" si="4"/>
        <v>2.5267628410610594E-2</v>
      </c>
      <c r="J10" s="2"/>
      <c r="K10" s="2">
        <f t="shared" si="1"/>
        <v>6.4565398811188457</v>
      </c>
      <c r="L10" s="2"/>
      <c r="M10" s="2"/>
      <c r="N10">
        <v>31.278062500000008</v>
      </c>
      <c r="O10" s="2">
        <v>24.654499999999992</v>
      </c>
      <c r="P10" s="2">
        <v>3103.3686391769356</v>
      </c>
      <c r="Q10">
        <f t="shared" si="5"/>
        <v>3.1033686391769355</v>
      </c>
      <c r="R10">
        <v>1.7652352941176468</v>
      </c>
      <c r="S10">
        <v>24.383705882352949</v>
      </c>
      <c r="T10">
        <v>3053.240290940179</v>
      </c>
      <c r="U10">
        <f t="shared" si="6"/>
        <v>3.0532402909401788</v>
      </c>
      <c r="X10" s="2"/>
      <c r="AC10" s="2"/>
      <c r="AD10" s="2"/>
      <c r="AL10" s="2"/>
      <c r="AQ10" s="2"/>
      <c r="AR10" s="2"/>
      <c r="AZ10" s="2"/>
      <c r="BE10" s="2"/>
      <c r="BF10" s="2"/>
      <c r="BN10" s="2"/>
      <c r="BS10" s="2"/>
      <c r="BT10" s="2"/>
      <c r="CB10" s="2"/>
      <c r="CG10" s="2"/>
      <c r="CH10" s="2"/>
    </row>
    <row r="11" spans="1:88" x14ac:dyDescent="0.25">
      <c r="A11" s="7">
        <v>20</v>
      </c>
      <c r="B11" s="7">
        <v>54</v>
      </c>
      <c r="C11" s="7">
        <v>0</v>
      </c>
      <c r="D11" s="2">
        <f t="shared" si="0"/>
        <v>390</v>
      </c>
      <c r="E11" s="7">
        <v>1.359</v>
      </c>
      <c r="F11" s="8">
        <f t="shared" si="2"/>
        <v>13.944149999999999</v>
      </c>
      <c r="G11" s="7">
        <f t="shared" si="2"/>
        <v>24.363833333333332</v>
      </c>
      <c r="H11" s="7">
        <f t="shared" si="3"/>
        <v>3.0495098899019277</v>
      </c>
      <c r="I11" s="2">
        <f t="shared" si="4"/>
        <v>2.5804146082489359E-2</v>
      </c>
      <c r="J11" s="2"/>
      <c r="K11" s="2">
        <f t="shared" si="1"/>
        <v>5.8550687620708883</v>
      </c>
      <c r="L11" s="2"/>
      <c r="M11" s="2"/>
      <c r="N11">
        <v>17.314499999999999</v>
      </c>
      <c r="O11" s="2">
        <v>24.508666666666667</v>
      </c>
      <c r="P11" s="2">
        <v>3076.1296001373798</v>
      </c>
      <c r="Q11">
        <f t="shared" si="5"/>
        <v>3.0761296001373797</v>
      </c>
      <c r="R11">
        <v>10.573799999999999</v>
      </c>
      <c r="S11">
        <v>24.219000000000001</v>
      </c>
      <c r="T11">
        <v>3022.8901796664759</v>
      </c>
      <c r="U11">
        <f t="shared" si="6"/>
        <v>3.0228901796664758</v>
      </c>
      <c r="X11" s="2"/>
      <c r="AC11" s="2"/>
      <c r="AD11" s="2"/>
      <c r="AL11" s="2"/>
      <c r="AQ11" s="2"/>
      <c r="AR11" s="2"/>
      <c r="AZ11" s="2"/>
      <c r="BE11" s="2"/>
      <c r="BF11" s="2"/>
      <c r="BN11" s="2"/>
      <c r="BS11" s="2"/>
      <c r="BT11" s="2"/>
      <c r="CB11" s="2"/>
      <c r="CG11" s="2"/>
      <c r="CH11" s="2"/>
    </row>
    <row r="12" spans="1:88" x14ac:dyDescent="0.25">
      <c r="A12" s="7">
        <v>21</v>
      </c>
      <c r="B12" s="7">
        <v>54</v>
      </c>
      <c r="C12" s="7">
        <v>0</v>
      </c>
      <c r="D12" s="2">
        <f t="shared" si="0"/>
        <v>450</v>
      </c>
      <c r="E12" s="7">
        <v>1.298</v>
      </c>
      <c r="F12" s="8">
        <f t="shared" si="2"/>
        <v>5.9002999999999997</v>
      </c>
      <c r="G12" s="7">
        <f t="shared" si="2"/>
        <v>24.255499999999998</v>
      </c>
      <c r="H12" s="7">
        <f t="shared" si="3"/>
        <v>3.0299939527717372</v>
      </c>
      <c r="I12" s="2">
        <f t="shared" si="4"/>
        <v>2.8035547881773315E-2</v>
      </c>
      <c r="J12" s="2"/>
      <c r="K12" s="2">
        <f t="shared" si="1"/>
        <v>5.1310056255008938</v>
      </c>
      <c r="L12" s="2"/>
      <c r="M12" s="2"/>
      <c r="N12">
        <v>6.5022000000000002</v>
      </c>
      <c r="O12" s="2">
        <v>24.591999999999999</v>
      </c>
      <c r="P12" s="2">
        <v>3090.9194769915412</v>
      </c>
      <c r="Q12">
        <f t="shared" si="5"/>
        <v>3.0909194769915413</v>
      </c>
      <c r="R12">
        <v>5.2984</v>
      </c>
      <c r="S12">
        <v>23.919</v>
      </c>
      <c r="T12">
        <v>2969.0684285519337</v>
      </c>
      <c r="U12">
        <f t="shared" si="6"/>
        <v>2.9690684285519335</v>
      </c>
      <c r="X12" s="2"/>
      <c r="AC12" s="2"/>
      <c r="AD12" s="2"/>
      <c r="AL12" s="2"/>
      <c r="AQ12" s="2"/>
      <c r="AR12" s="2"/>
      <c r="AZ12" s="2"/>
      <c r="BE12" s="2"/>
      <c r="BF12" s="2"/>
      <c r="BN12" s="2"/>
      <c r="BS12" s="2"/>
      <c r="BT12" s="2"/>
      <c r="CB12" s="2"/>
      <c r="CG12" s="2"/>
      <c r="CH12" s="2"/>
    </row>
    <row r="13" spans="1:88" x14ac:dyDescent="0.25">
      <c r="A13" s="7">
        <v>22</v>
      </c>
      <c r="B13" s="7">
        <v>57</v>
      </c>
      <c r="C13" s="7">
        <v>0</v>
      </c>
      <c r="D13" s="2">
        <f t="shared" si="0"/>
        <v>513</v>
      </c>
      <c r="E13" s="7">
        <v>1.234</v>
      </c>
      <c r="F13" s="8">
        <f t="shared" si="2"/>
        <v>9.1879999999999988</v>
      </c>
      <c r="G13" s="7">
        <f t="shared" si="2"/>
        <v>24.355499999999999</v>
      </c>
      <c r="H13" s="7">
        <f t="shared" si="3"/>
        <v>3.0477774352917555</v>
      </c>
      <c r="I13" s="2">
        <f t="shared" si="4"/>
        <v>2.7214824430060465E-2</v>
      </c>
      <c r="J13" s="2"/>
      <c r="K13" s="2">
        <f t="shared" si="1"/>
        <v>5.2816162290670823</v>
      </c>
      <c r="L13" s="2"/>
      <c r="M13" s="2"/>
      <c r="N13">
        <v>9.0779999999999994</v>
      </c>
      <c r="O13" s="2">
        <v>24.591999999999999</v>
      </c>
      <c r="P13" s="2">
        <v>3090.9194769915412</v>
      </c>
      <c r="Q13">
        <f t="shared" si="5"/>
        <v>3.0909194769915413</v>
      </c>
      <c r="R13">
        <v>9.298</v>
      </c>
      <c r="S13">
        <v>24.119</v>
      </c>
      <c r="T13">
        <v>3004.6353935919697</v>
      </c>
      <c r="U13">
        <f t="shared" si="6"/>
        <v>3.0046353935919696</v>
      </c>
      <c r="X13" s="2"/>
      <c r="AC13" s="2"/>
      <c r="AD13" s="2"/>
      <c r="AL13" s="2"/>
      <c r="AQ13" s="2"/>
      <c r="AR13" s="2"/>
      <c r="AZ13" s="2"/>
      <c r="BE13" s="2"/>
      <c r="BF13" s="2"/>
      <c r="BN13" s="2"/>
      <c r="BS13" s="2"/>
      <c r="BT13" s="2"/>
      <c r="CB13" s="2"/>
      <c r="CG13" s="2"/>
      <c r="CH13" s="2"/>
    </row>
    <row r="14" spans="1:88" x14ac:dyDescent="0.25">
      <c r="A14" s="7">
        <v>23</v>
      </c>
      <c r="B14" s="7">
        <v>59</v>
      </c>
      <c r="C14" s="7">
        <v>0</v>
      </c>
      <c r="D14" s="2">
        <f t="shared" si="0"/>
        <v>575</v>
      </c>
      <c r="E14" s="7">
        <v>1.167</v>
      </c>
      <c r="F14" s="8">
        <f t="shared" si="2"/>
        <v>8.8323999999999998</v>
      </c>
      <c r="G14" s="7">
        <f t="shared" si="2"/>
        <v>24.255499999999998</v>
      </c>
      <c r="H14" s="7">
        <f t="shared" si="3"/>
        <v>3.0295612240373746</v>
      </c>
      <c r="I14" s="2">
        <f t="shared" si="4"/>
        <v>2.7158094970358874E-2</v>
      </c>
      <c r="J14" s="2"/>
      <c r="K14" s="2">
        <f t="shared" si="1"/>
        <v>5.6301084996598592</v>
      </c>
      <c r="N14">
        <v>8.7934000000000001</v>
      </c>
      <c r="O14" s="2">
        <v>24.291999999999998</v>
      </c>
      <c r="P14" s="2">
        <v>3036.2322684082733</v>
      </c>
      <c r="Q14">
        <f t="shared" si="5"/>
        <v>3.0362322684082734</v>
      </c>
      <c r="R14" s="1">
        <v>8.8713999999999995</v>
      </c>
      <c r="S14">
        <v>24.219000000000001</v>
      </c>
      <c r="T14">
        <v>3022.8901796664759</v>
      </c>
      <c r="U14">
        <f t="shared" si="6"/>
        <v>3.0228901796664758</v>
      </c>
      <c r="X14" s="2"/>
      <c r="AC14" s="2"/>
      <c r="AD14" s="2"/>
      <c r="AF14" s="1"/>
      <c r="AL14" s="2"/>
      <c r="AQ14" s="2"/>
      <c r="AR14" s="2"/>
      <c r="AT14" s="1"/>
      <c r="AZ14" s="2"/>
      <c r="BE14" s="2"/>
      <c r="BF14" s="2"/>
      <c r="BH14" s="1"/>
      <c r="BN14" s="2"/>
      <c r="BS14" s="2"/>
      <c r="BT14" s="2"/>
      <c r="BV14" s="1"/>
      <c r="CB14" s="2"/>
      <c r="CG14" s="2"/>
      <c r="CH14" s="2"/>
      <c r="CJ14" s="1"/>
    </row>
    <row r="15" spans="1:88" x14ac:dyDescent="0.25">
      <c r="A15" s="2"/>
      <c r="B15" s="2"/>
      <c r="C15" s="2"/>
      <c r="D15" s="2"/>
      <c r="E15" s="2">
        <v>5.4744000000000002</v>
      </c>
      <c r="F15" s="2"/>
      <c r="G15" s="2"/>
      <c r="H15" s="2"/>
      <c r="I15" s="2"/>
      <c r="J15" s="2"/>
      <c r="K15" s="2"/>
      <c r="M15" s="2"/>
    </row>
    <row r="16" spans="1:88" x14ac:dyDescent="0.25">
      <c r="A16" s="4" t="s">
        <v>23</v>
      </c>
      <c r="B16" s="2"/>
      <c r="C16" s="8">
        <v>101.7</v>
      </c>
      <c r="D16" s="2"/>
      <c r="E16" s="5" t="s">
        <v>5</v>
      </c>
      <c r="F16" s="6">
        <f>AVERAGE(F11:F14)</f>
        <v>9.4662124999999993</v>
      </c>
      <c r="G16" s="6">
        <f>AVERAGE(G11:G14)</f>
        <v>24.30758333333333</v>
      </c>
      <c r="H16" s="6">
        <f>AVERAGE(H11:H14)</f>
        <v>3.0392106255006985</v>
      </c>
      <c r="I16" s="6">
        <f>AVERAGE(I11:I14)</f>
        <v>2.7053153341170505E-2</v>
      </c>
      <c r="J16" s="6"/>
      <c r="K16" s="6">
        <f>AVERAGE(K11:K14)</f>
        <v>5.4744497790746811</v>
      </c>
      <c r="O16" s="2"/>
      <c r="Z16" s="2"/>
      <c r="AA16" s="2"/>
      <c r="AB16" s="2"/>
      <c r="AC16" s="2"/>
      <c r="AN16" s="2"/>
      <c r="AO16" s="2"/>
      <c r="AP16" s="2"/>
      <c r="AQ16" s="2"/>
      <c r="BB16" s="2"/>
      <c r="BC16" s="2"/>
      <c r="BD16" s="2"/>
      <c r="BE16" s="2"/>
      <c r="BP16" s="2"/>
      <c r="BQ16" s="2"/>
      <c r="BR16" s="2"/>
      <c r="BS16" s="2"/>
      <c r="CD16" s="2"/>
      <c r="CE16" s="2"/>
      <c r="CF16" s="2"/>
      <c r="CG16" s="2"/>
      <c r="CH16" s="2"/>
    </row>
    <row r="17" spans="1:86" x14ac:dyDescent="0.25">
      <c r="B17" s="2"/>
      <c r="D17" s="2"/>
      <c r="E17" s="1" t="s">
        <v>21</v>
      </c>
      <c r="F17" s="2">
        <f>MAX(F11:F14)-MIN(F11:F14)</f>
        <v>8.0438499999999991</v>
      </c>
      <c r="G17" s="2">
        <f>MAX(G11:G14)-MIN(G11:G14)</f>
        <v>0.10833333333333428</v>
      </c>
      <c r="H17" s="2">
        <f>MAX(H11:H14)-MIN(H11:H14)</f>
        <v>1.9948665864553128E-2</v>
      </c>
      <c r="I17" s="2">
        <f>MAX(I11:I14)-MIN(I11:I14)</f>
        <v>2.2314017992839559E-3</v>
      </c>
      <c r="J17" s="2"/>
      <c r="K17" s="1">
        <f>-SLOPE(E7:E14,D7:D14)/60/AVERAGE(I11:I14)*1000/18/(C20*2/10000)</f>
        <v>5.8008553862923771</v>
      </c>
      <c r="L17" t="s">
        <v>24</v>
      </c>
      <c r="M17" s="2"/>
      <c r="O17" s="2"/>
      <c r="Z17" s="2"/>
      <c r="AA17" s="2"/>
      <c r="AB17" s="2"/>
      <c r="AC17" s="2"/>
      <c r="AN17" s="2"/>
      <c r="AO17" s="2"/>
      <c r="AP17" s="2"/>
      <c r="AQ17" s="2"/>
      <c r="BB17" s="2"/>
      <c r="BC17" s="2"/>
      <c r="BD17" s="2"/>
      <c r="BE17" s="2"/>
      <c r="BP17" s="2"/>
      <c r="BQ17" s="2"/>
      <c r="BR17" s="2"/>
      <c r="BS17" s="2"/>
      <c r="CD17" s="2"/>
      <c r="CE17" s="2"/>
      <c r="CF17" s="2"/>
      <c r="CG17" s="2"/>
      <c r="CH17" s="2"/>
    </row>
    <row r="18" spans="1:86" ht="17.25" x14ac:dyDescent="0.25">
      <c r="A18" s="4" t="s">
        <v>18</v>
      </c>
      <c r="B18" s="2"/>
      <c r="C18" s="8"/>
      <c r="D18" s="2"/>
      <c r="E18" s="2"/>
      <c r="F18" s="2"/>
      <c r="G18" s="2"/>
      <c r="H18" s="2"/>
      <c r="I18" s="2"/>
      <c r="J18" s="2"/>
      <c r="K18" s="2"/>
      <c r="L18" s="2"/>
      <c r="M18" s="2"/>
      <c r="Z18" s="2"/>
      <c r="AA18" s="2"/>
      <c r="AN18" s="2"/>
      <c r="AO18" s="2"/>
      <c r="BB18" s="2"/>
      <c r="BC18" s="2"/>
      <c r="BP18" s="2"/>
      <c r="BQ18" s="2"/>
      <c r="CD18" s="2"/>
      <c r="CE18" s="2"/>
    </row>
    <row r="19" spans="1:86" ht="17.25" x14ac:dyDescent="0.25">
      <c r="A19" s="4" t="s">
        <v>19</v>
      </c>
      <c r="B19" s="2"/>
      <c r="C19" s="7"/>
      <c r="E19" s="2" t="s">
        <v>22</v>
      </c>
      <c r="F19" s="2"/>
      <c r="G19" s="2"/>
      <c r="H19" s="2"/>
      <c r="I19" s="2"/>
      <c r="J19" s="2"/>
      <c r="K19" s="2"/>
      <c r="L19" s="2"/>
      <c r="M19" s="2"/>
      <c r="Z19" s="2"/>
      <c r="AA19" s="2"/>
      <c r="AN19" s="2"/>
      <c r="AO19" s="2"/>
      <c r="BB19" s="2"/>
      <c r="BC19" s="2"/>
      <c r="BP19" s="2"/>
      <c r="BQ19" s="2"/>
      <c r="CD19" s="2"/>
      <c r="CE19" s="2"/>
    </row>
    <row r="20" spans="1:86" ht="17.25" x14ac:dyDescent="0.25">
      <c r="A20" s="4" t="s">
        <v>20</v>
      </c>
      <c r="B20" s="2"/>
      <c r="C20" s="9">
        <v>32.72</v>
      </c>
      <c r="E20" s="2"/>
      <c r="F20" s="2"/>
      <c r="G20" s="2"/>
      <c r="H20" s="2"/>
      <c r="I20" s="2"/>
      <c r="J20" s="2"/>
      <c r="K20" s="2"/>
      <c r="L20" s="2"/>
      <c r="M20" s="2"/>
    </row>
    <row r="57" spans="12:12" x14ac:dyDescent="0.25">
      <c r="L57" s="3"/>
    </row>
    <row r="58" spans="12:12" x14ac:dyDescent="0.25">
      <c r="L58" s="3"/>
    </row>
  </sheetData>
  <pageMargins left="0.7" right="0.7" top="0.75" bottom="0.75" header="0.3" footer="0.3"/>
  <headerFooter alignWithMargins="0"/>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J58"/>
  <sheetViews>
    <sheetView workbookViewId="0">
      <selection activeCell="B5" sqref="B5"/>
    </sheetView>
  </sheetViews>
  <sheetFormatPr defaultColWidth="8.85546875" defaultRowHeight="15" x14ac:dyDescent="0.25"/>
  <cols>
    <col min="1" max="1" width="14.42578125" customWidth="1"/>
    <col min="2" max="2" width="10.42578125" customWidth="1"/>
    <col min="5" max="5" width="11.42578125" customWidth="1"/>
    <col min="9" max="9" width="12" customWidth="1"/>
    <col min="10" max="10" width="8.28515625" customWidth="1"/>
    <col min="13" max="13" width="26.42578125" customWidth="1"/>
  </cols>
  <sheetData>
    <row r="1" spans="1:88" ht="18" x14ac:dyDescent="0.35">
      <c r="A1" t="s">
        <v>27</v>
      </c>
    </row>
    <row r="2" spans="1:88" x14ac:dyDescent="0.25">
      <c r="A2" t="s">
        <v>26</v>
      </c>
    </row>
    <row r="3" spans="1:88" x14ac:dyDescent="0.25">
      <c r="A3" t="s">
        <v>55</v>
      </c>
      <c r="B3" t="s">
        <v>56</v>
      </c>
    </row>
    <row r="4" spans="1:88" x14ac:dyDescent="0.25">
      <c r="A4" s="1" t="s">
        <v>56</v>
      </c>
      <c r="B4" s="1" t="s">
        <v>63</v>
      </c>
      <c r="C4" s="1"/>
      <c r="D4" s="1"/>
      <c r="E4" s="1"/>
      <c r="F4" s="1"/>
      <c r="G4" s="1"/>
      <c r="H4" s="1"/>
      <c r="I4" s="1"/>
      <c r="J4" s="1"/>
      <c r="K4" s="1"/>
      <c r="L4" s="1"/>
    </row>
    <row r="5" spans="1:88" x14ac:dyDescent="0.25">
      <c r="A5" s="1" t="s">
        <v>0</v>
      </c>
      <c r="B5" s="1" t="s">
        <v>1</v>
      </c>
      <c r="C5" s="1" t="s">
        <v>2</v>
      </c>
      <c r="D5" s="1" t="s">
        <v>3</v>
      </c>
      <c r="E5" s="1" t="s">
        <v>15</v>
      </c>
      <c r="F5" s="1" t="s">
        <v>13</v>
      </c>
      <c r="G5" s="1" t="s">
        <v>4</v>
      </c>
      <c r="H5" s="1" t="s">
        <v>16</v>
      </c>
      <c r="I5" s="1" t="s">
        <v>17</v>
      </c>
      <c r="J5" s="1"/>
      <c r="K5" s="1" t="s">
        <v>25</v>
      </c>
      <c r="L5" s="1"/>
      <c r="N5">
        <v>19</v>
      </c>
      <c r="O5" s="1"/>
      <c r="P5" s="1"/>
      <c r="Q5" s="1"/>
      <c r="R5" s="1">
        <v>42</v>
      </c>
      <c r="U5" s="1"/>
      <c r="V5" s="1"/>
      <c r="W5" s="1"/>
      <c r="X5" s="1"/>
      <c r="Y5" s="1"/>
      <c r="Z5" s="1"/>
      <c r="AA5" s="1"/>
      <c r="AB5" s="1"/>
      <c r="AC5" s="1"/>
      <c r="AD5" s="1"/>
      <c r="AE5" s="1"/>
      <c r="AF5" s="1"/>
      <c r="AI5" s="1"/>
      <c r="AJ5" s="1"/>
      <c r="AK5" s="1"/>
      <c r="AL5" s="1"/>
      <c r="AM5" s="1"/>
      <c r="AN5" s="1"/>
      <c r="AO5" s="1"/>
      <c r="AP5" s="1"/>
      <c r="AQ5" s="1"/>
      <c r="AR5" s="1"/>
      <c r="AS5" s="1"/>
      <c r="AT5" s="1"/>
      <c r="AW5" s="1"/>
      <c r="AX5" s="1"/>
      <c r="AY5" s="1"/>
      <c r="AZ5" s="1"/>
      <c r="BA5" s="1"/>
      <c r="BB5" s="1"/>
      <c r="BC5" s="1"/>
      <c r="BD5" s="1"/>
      <c r="BE5" s="1"/>
      <c r="BF5" s="1"/>
      <c r="BG5" s="1"/>
      <c r="BH5" s="1"/>
      <c r="BK5" s="1"/>
      <c r="BL5" s="1"/>
      <c r="BM5" s="1"/>
      <c r="BN5" s="1"/>
      <c r="BO5" s="1"/>
      <c r="BP5" s="1"/>
      <c r="BQ5" s="1"/>
      <c r="BR5" s="1"/>
      <c r="BS5" s="1"/>
      <c r="BT5" s="1"/>
      <c r="BU5" s="1"/>
      <c r="BV5" s="1"/>
      <c r="BY5" s="1"/>
      <c r="BZ5" s="1"/>
      <c r="CA5" s="1"/>
      <c r="CB5" s="1"/>
      <c r="CC5" s="1"/>
      <c r="CD5" s="1"/>
      <c r="CE5" s="1"/>
      <c r="CF5" s="1"/>
      <c r="CG5" s="1"/>
      <c r="CH5" s="1"/>
      <c r="CI5" s="1"/>
      <c r="CJ5" s="1"/>
    </row>
    <row r="6" spans="1:88" x14ac:dyDescent="0.25">
      <c r="A6" s="1"/>
      <c r="B6" s="1"/>
      <c r="C6" s="1"/>
      <c r="D6" s="1" t="s">
        <v>6</v>
      </c>
      <c r="E6" s="1" t="s">
        <v>7</v>
      </c>
      <c r="F6" s="1" t="s">
        <v>8</v>
      </c>
      <c r="G6" s="1" t="s">
        <v>9</v>
      </c>
      <c r="H6" s="1" t="s">
        <v>10</v>
      </c>
      <c r="I6" s="1" t="s">
        <v>11</v>
      </c>
      <c r="J6" s="1"/>
      <c r="K6" s="1" t="s">
        <v>12</v>
      </c>
      <c r="L6" s="1"/>
      <c r="N6" t="s">
        <v>29</v>
      </c>
      <c r="O6" s="1" t="s">
        <v>30</v>
      </c>
      <c r="P6" s="1" t="s">
        <v>31</v>
      </c>
      <c r="Q6" s="1"/>
      <c r="R6" t="s">
        <v>32</v>
      </c>
      <c r="S6" s="1" t="s">
        <v>33</v>
      </c>
      <c r="T6" s="1" t="s">
        <v>34</v>
      </c>
      <c r="U6" s="1"/>
      <c r="V6" s="1"/>
      <c r="W6" s="1"/>
      <c r="X6" s="1"/>
      <c r="Y6" s="1"/>
      <c r="Z6" s="1"/>
      <c r="AA6" s="1"/>
      <c r="AB6" s="1"/>
      <c r="AC6" s="1"/>
      <c r="AD6" s="1"/>
      <c r="AE6" s="1"/>
      <c r="AF6" s="1"/>
      <c r="AI6" s="1"/>
      <c r="AJ6" s="1"/>
      <c r="AK6" s="1"/>
      <c r="AL6" s="1"/>
      <c r="AM6" s="1"/>
      <c r="AN6" s="1"/>
      <c r="AO6" s="1"/>
      <c r="AP6" s="1"/>
      <c r="AQ6" s="1"/>
      <c r="AR6" s="1"/>
      <c r="AS6" s="1"/>
      <c r="AT6" s="1"/>
      <c r="AW6" s="1"/>
      <c r="AX6" s="1"/>
      <c r="AY6" s="1"/>
      <c r="AZ6" s="1"/>
      <c r="BA6" s="1"/>
      <c r="BB6" s="1"/>
      <c r="BC6" s="1"/>
      <c r="BD6" s="1"/>
      <c r="BE6" s="1"/>
      <c r="BF6" s="1"/>
      <c r="BG6" s="1"/>
      <c r="BH6" s="1"/>
      <c r="BK6" s="1"/>
      <c r="BL6" s="1"/>
      <c r="BM6" s="1"/>
      <c r="BN6" s="1"/>
      <c r="BO6" s="1"/>
      <c r="BP6" s="1"/>
      <c r="BQ6" s="1"/>
      <c r="BR6" s="1"/>
      <c r="BS6" s="1"/>
      <c r="BT6" s="1"/>
      <c r="BU6" s="1"/>
      <c r="BV6" s="1"/>
      <c r="BY6" s="1"/>
      <c r="BZ6" s="1"/>
      <c r="CA6" s="1"/>
      <c r="CB6" s="1"/>
      <c r="CC6" s="1"/>
      <c r="CD6" s="1"/>
      <c r="CE6" s="1"/>
      <c r="CF6" s="1"/>
      <c r="CG6" s="1"/>
      <c r="CH6" s="1"/>
      <c r="CI6" s="1"/>
      <c r="CJ6" s="1"/>
    </row>
    <row r="7" spans="1:88" x14ac:dyDescent="0.25">
      <c r="A7" s="7">
        <v>14</v>
      </c>
      <c r="B7" s="7">
        <v>24</v>
      </c>
      <c r="C7" s="7">
        <v>0</v>
      </c>
      <c r="D7" s="2">
        <f t="shared" ref="D7:D14" si="0">((A7-A$7)*60*60+(B7-B$7)*60+(C7-C$7))/60</f>
        <v>0</v>
      </c>
      <c r="E7" s="7">
        <v>1.444</v>
      </c>
      <c r="F7" s="8"/>
      <c r="G7" s="8">
        <v>22.48</v>
      </c>
      <c r="H7" s="7" t="s">
        <v>28</v>
      </c>
      <c r="I7" s="2" t="e">
        <f>(1-(F7/100))*(H7/C$16)</f>
        <v>#VALUE!</v>
      </c>
      <c r="J7" s="2"/>
      <c r="K7" s="2"/>
      <c r="X7" s="2"/>
      <c r="AC7" s="2"/>
      <c r="AL7" s="2"/>
      <c r="AQ7" s="2"/>
      <c r="AZ7" s="2"/>
      <c r="BE7" s="2"/>
      <c r="BN7" s="2"/>
      <c r="BS7" s="2"/>
      <c r="CB7" s="2"/>
      <c r="CG7" s="2"/>
    </row>
    <row r="8" spans="1:88" x14ac:dyDescent="0.25">
      <c r="A8" s="7">
        <v>15</v>
      </c>
      <c r="B8" s="7">
        <v>37</v>
      </c>
      <c r="C8" s="7">
        <v>0</v>
      </c>
      <c r="D8" s="2">
        <f t="shared" si="0"/>
        <v>73</v>
      </c>
      <c r="E8" s="7">
        <v>1.391</v>
      </c>
      <c r="F8" s="8">
        <f>AVERAGE(N8,R8)</f>
        <v>24.613392857142859</v>
      </c>
      <c r="G8" s="7">
        <f>AVERAGE(O8,S8)</f>
        <v>26.614294642857139</v>
      </c>
      <c r="H8" s="7">
        <f>AVERAGE(Q8,U8)</f>
        <v>3.4863876084851646</v>
      </c>
      <c r="I8" s="2">
        <f>(1-(F8/100))*(H8/C$16)</f>
        <v>2.5843356242733168E-2</v>
      </c>
      <c r="J8" s="2"/>
      <c r="K8" s="2">
        <f t="shared" ref="K8:K14" si="1">-((E8-E7)/18*1000)/((D8-D7)*60)/I8/(C$20*2/10000)</f>
        <v>4.7514695091186274</v>
      </c>
      <c r="L8" s="2"/>
      <c r="N8">
        <v>5.266285714285714</v>
      </c>
      <c r="O8" s="2">
        <v>26.734714285714283</v>
      </c>
      <c r="P8">
        <v>3510.8354079359624</v>
      </c>
      <c r="Q8">
        <f>P8/1000</f>
        <v>3.5108354079359625</v>
      </c>
      <c r="R8">
        <v>43.960500000000003</v>
      </c>
      <c r="S8">
        <v>26.493874999999999</v>
      </c>
      <c r="T8">
        <v>3461.9398090343666</v>
      </c>
      <c r="U8">
        <f>T8/1000</f>
        <v>3.4619398090343667</v>
      </c>
      <c r="X8" s="2"/>
      <c r="AC8" s="2"/>
      <c r="AD8" s="2"/>
      <c r="AL8" s="2"/>
      <c r="AQ8" s="2"/>
      <c r="AR8" s="2"/>
      <c r="AZ8" s="2"/>
      <c r="BE8" s="2"/>
      <c r="BF8" s="2"/>
      <c r="BN8" s="2"/>
      <c r="BS8" s="2"/>
      <c r="BT8" s="2"/>
      <c r="CB8" s="2"/>
      <c r="CG8" s="2"/>
      <c r="CH8" s="2"/>
    </row>
    <row r="9" spans="1:88" x14ac:dyDescent="0.25">
      <c r="A9" s="7">
        <v>16</v>
      </c>
      <c r="B9" s="7">
        <v>52</v>
      </c>
      <c r="C9" s="7">
        <v>0</v>
      </c>
      <c r="D9" s="2">
        <f t="shared" si="0"/>
        <v>148</v>
      </c>
      <c r="E9" s="7">
        <v>1.329</v>
      </c>
      <c r="F9" s="8">
        <f t="shared" ref="F9:G14" si="2">AVERAGE(N9,R9)</f>
        <v>7.8001904761904761</v>
      </c>
      <c r="G9" s="7">
        <f t="shared" si="2"/>
        <v>25.712642857142853</v>
      </c>
      <c r="H9" s="7">
        <f t="shared" ref="H9:H14" si="3">AVERAGE(Q9,U9)</f>
        <v>3.3046151118597074</v>
      </c>
      <c r="I9" s="2">
        <f t="shared" ref="I9:I14" si="4">(1-(F9/100))*(H9/C$16)</f>
        <v>2.9959182287410773E-2</v>
      </c>
      <c r="J9" s="2"/>
      <c r="K9" s="2">
        <f t="shared" si="1"/>
        <v>4.6668551568404419</v>
      </c>
      <c r="L9" s="2"/>
      <c r="M9" s="2"/>
      <c r="N9">
        <v>8.3447142857142858</v>
      </c>
      <c r="O9" s="2">
        <v>25.806285714285707</v>
      </c>
      <c r="P9" s="2">
        <v>3323.0734456634391</v>
      </c>
      <c r="Q9">
        <f t="shared" ref="Q9:Q14" si="5">P9/1000</f>
        <v>3.323073445663439</v>
      </c>
      <c r="R9">
        <v>7.2556666666666665</v>
      </c>
      <c r="S9">
        <v>25.619</v>
      </c>
      <c r="T9">
        <v>3286.1567780559758</v>
      </c>
      <c r="U9">
        <f t="shared" ref="U9:U14" si="6">T9/1000</f>
        <v>3.2861567780559757</v>
      </c>
      <c r="X9" s="2"/>
      <c r="AC9" s="2"/>
      <c r="AD9" s="2"/>
      <c r="AL9" s="2"/>
      <c r="AQ9" s="2"/>
      <c r="AR9" s="2"/>
      <c r="AZ9" s="2"/>
      <c r="BE9" s="2"/>
      <c r="BF9" s="2"/>
      <c r="BN9" s="2"/>
      <c r="BS9" s="2"/>
      <c r="BT9" s="2"/>
      <c r="CB9" s="2"/>
      <c r="CG9" s="2"/>
      <c r="CH9" s="2"/>
    </row>
    <row r="10" spans="1:88" x14ac:dyDescent="0.25">
      <c r="A10" s="7">
        <v>19</v>
      </c>
      <c r="B10" s="7">
        <v>55</v>
      </c>
      <c r="C10" s="7">
        <v>0</v>
      </c>
      <c r="D10" s="2">
        <f t="shared" si="0"/>
        <v>331</v>
      </c>
      <c r="E10" s="7">
        <v>1.194</v>
      </c>
      <c r="F10" s="8">
        <f t="shared" si="2"/>
        <v>16.521648897058828</v>
      </c>
      <c r="G10" s="7">
        <f t="shared" si="2"/>
        <v>24.51910294117647</v>
      </c>
      <c r="H10" s="7">
        <f t="shared" si="3"/>
        <v>3.0783044650585571</v>
      </c>
      <c r="I10" s="2">
        <f t="shared" si="4"/>
        <v>2.5267628410610594E-2</v>
      </c>
      <c r="J10" s="2"/>
      <c r="K10" s="2">
        <f t="shared" si="1"/>
        <v>4.9378972504088514</v>
      </c>
      <c r="L10" s="2"/>
      <c r="M10" s="2"/>
      <c r="N10">
        <v>31.278062500000008</v>
      </c>
      <c r="O10" s="2">
        <v>24.654499999999992</v>
      </c>
      <c r="P10" s="2">
        <v>3103.3686391769356</v>
      </c>
      <c r="Q10">
        <f t="shared" si="5"/>
        <v>3.1033686391769355</v>
      </c>
      <c r="R10">
        <v>1.7652352941176468</v>
      </c>
      <c r="S10">
        <v>24.383705882352949</v>
      </c>
      <c r="T10">
        <v>3053.240290940179</v>
      </c>
      <c r="U10">
        <f t="shared" si="6"/>
        <v>3.0532402909401788</v>
      </c>
      <c r="X10" s="2"/>
      <c r="AC10" s="2"/>
      <c r="AD10" s="2"/>
      <c r="AL10" s="2"/>
      <c r="AQ10" s="2"/>
      <c r="AR10" s="2"/>
      <c r="AZ10" s="2"/>
      <c r="BE10" s="2"/>
      <c r="BF10" s="2"/>
      <c r="BN10" s="2"/>
      <c r="BS10" s="2"/>
      <c r="BT10" s="2"/>
      <c r="CB10" s="2"/>
      <c r="CG10" s="2"/>
      <c r="CH10" s="2"/>
    </row>
    <row r="11" spans="1:88" x14ac:dyDescent="0.25">
      <c r="A11" s="7">
        <v>20</v>
      </c>
      <c r="B11" s="7">
        <v>54</v>
      </c>
      <c r="C11" s="7">
        <v>0</v>
      </c>
      <c r="D11" s="2">
        <f t="shared" si="0"/>
        <v>390</v>
      </c>
      <c r="E11" s="7">
        <v>1.153</v>
      </c>
      <c r="F11" s="8">
        <f t="shared" si="2"/>
        <v>13.944149999999999</v>
      </c>
      <c r="G11" s="7">
        <f t="shared" si="2"/>
        <v>24.363833333333332</v>
      </c>
      <c r="H11" s="7">
        <f t="shared" si="3"/>
        <v>3.0495098899019277</v>
      </c>
      <c r="I11" s="2">
        <f t="shared" si="4"/>
        <v>2.5804146082489359E-2</v>
      </c>
      <c r="J11" s="2"/>
      <c r="K11" s="2">
        <f t="shared" si="1"/>
        <v>4.5547674111108973</v>
      </c>
      <c r="L11" s="2"/>
      <c r="M11" s="2"/>
      <c r="N11">
        <v>17.314499999999999</v>
      </c>
      <c r="O11" s="2">
        <v>24.508666666666667</v>
      </c>
      <c r="P11" s="2">
        <v>3076.1296001373798</v>
      </c>
      <c r="Q11">
        <f t="shared" si="5"/>
        <v>3.0761296001373797</v>
      </c>
      <c r="R11">
        <v>10.573799999999999</v>
      </c>
      <c r="S11">
        <v>24.219000000000001</v>
      </c>
      <c r="T11">
        <v>3022.8901796664759</v>
      </c>
      <c r="U11">
        <f t="shared" si="6"/>
        <v>3.0228901796664758</v>
      </c>
      <c r="X11" s="2"/>
      <c r="AC11" s="2"/>
      <c r="AD11" s="2"/>
      <c r="AL11" s="2"/>
      <c r="AQ11" s="2"/>
      <c r="AR11" s="2"/>
      <c r="AZ11" s="2"/>
      <c r="BE11" s="2"/>
      <c r="BF11" s="2"/>
      <c r="BN11" s="2"/>
      <c r="BS11" s="2"/>
      <c r="BT11" s="2"/>
      <c r="CB11" s="2"/>
      <c r="CG11" s="2"/>
      <c r="CH11" s="2"/>
    </row>
    <row r="12" spans="1:88" x14ac:dyDescent="0.25">
      <c r="A12" s="7">
        <v>21</v>
      </c>
      <c r="B12" s="7">
        <v>54</v>
      </c>
      <c r="C12" s="7">
        <v>0</v>
      </c>
      <c r="D12" s="2">
        <f t="shared" si="0"/>
        <v>450</v>
      </c>
      <c r="E12" s="7">
        <v>1.113</v>
      </c>
      <c r="F12" s="8">
        <f t="shared" si="2"/>
        <v>5.9002999999999997</v>
      </c>
      <c r="G12" s="7">
        <f t="shared" si="2"/>
        <v>24.255499999999998</v>
      </c>
      <c r="H12" s="7">
        <f t="shared" si="3"/>
        <v>3.0299939527717372</v>
      </c>
      <c r="I12" s="2">
        <f t="shared" si="4"/>
        <v>2.8035547881773315E-2</v>
      </c>
      <c r="J12" s="2"/>
      <c r="K12" s="2">
        <f t="shared" si="1"/>
        <v>4.0218284756221916</v>
      </c>
      <c r="L12" s="2"/>
      <c r="M12" s="2"/>
      <c r="N12">
        <v>6.5022000000000002</v>
      </c>
      <c r="O12" s="2">
        <v>24.591999999999999</v>
      </c>
      <c r="P12" s="2">
        <v>3090.9194769915412</v>
      </c>
      <c r="Q12">
        <f t="shared" si="5"/>
        <v>3.0909194769915413</v>
      </c>
      <c r="R12">
        <v>5.2984</v>
      </c>
      <c r="S12">
        <v>23.919</v>
      </c>
      <c r="T12">
        <v>2969.0684285519337</v>
      </c>
      <c r="U12">
        <f t="shared" si="6"/>
        <v>2.9690684285519335</v>
      </c>
      <c r="X12" s="2"/>
      <c r="AC12" s="2"/>
      <c r="AD12" s="2"/>
      <c r="AL12" s="2"/>
      <c r="AQ12" s="2"/>
      <c r="AR12" s="2"/>
      <c r="AZ12" s="2"/>
      <c r="BE12" s="2"/>
      <c r="BF12" s="2"/>
      <c r="BN12" s="2"/>
      <c r="BS12" s="2"/>
      <c r="BT12" s="2"/>
      <c r="CB12" s="2"/>
      <c r="CG12" s="2"/>
      <c r="CH12" s="2"/>
    </row>
    <row r="13" spans="1:88" x14ac:dyDescent="0.25">
      <c r="A13" s="7">
        <v>22</v>
      </c>
      <c r="B13" s="7">
        <v>57</v>
      </c>
      <c r="C13" s="7">
        <v>0</v>
      </c>
      <c r="D13" s="2">
        <f t="shared" si="0"/>
        <v>513</v>
      </c>
      <c r="E13" s="7">
        <v>1.0720000000000001</v>
      </c>
      <c r="F13" s="8">
        <f t="shared" si="2"/>
        <v>9.1879999999999988</v>
      </c>
      <c r="G13" s="7">
        <f t="shared" si="2"/>
        <v>24.355499999999999</v>
      </c>
      <c r="H13" s="7">
        <f t="shared" si="3"/>
        <v>3.0477774352917555</v>
      </c>
      <c r="I13" s="2">
        <f t="shared" si="4"/>
        <v>2.7214824430060465E-2</v>
      </c>
      <c r="J13" s="2"/>
      <c r="K13" s="2">
        <f t="shared" si="1"/>
        <v>4.0444700318391131</v>
      </c>
      <c r="L13" s="2"/>
      <c r="M13" s="2"/>
      <c r="N13">
        <v>9.0779999999999994</v>
      </c>
      <c r="O13" s="2">
        <v>24.591999999999999</v>
      </c>
      <c r="P13" s="2">
        <v>3090.9194769915412</v>
      </c>
      <c r="Q13">
        <f t="shared" si="5"/>
        <v>3.0909194769915413</v>
      </c>
      <c r="R13">
        <v>9.298</v>
      </c>
      <c r="S13">
        <v>24.119</v>
      </c>
      <c r="T13">
        <v>3004.6353935919697</v>
      </c>
      <c r="U13">
        <f t="shared" si="6"/>
        <v>3.0046353935919696</v>
      </c>
      <c r="X13" s="2"/>
      <c r="AC13" s="2"/>
      <c r="AD13" s="2"/>
      <c r="AL13" s="2"/>
      <c r="AQ13" s="2"/>
      <c r="AR13" s="2"/>
      <c r="AZ13" s="2"/>
      <c r="BE13" s="2"/>
      <c r="BF13" s="2"/>
      <c r="BN13" s="2"/>
      <c r="BS13" s="2"/>
      <c r="BT13" s="2"/>
      <c r="CB13" s="2"/>
      <c r="CG13" s="2"/>
      <c r="CH13" s="2"/>
    </row>
    <row r="14" spans="1:88" x14ac:dyDescent="0.25">
      <c r="A14" s="7">
        <v>23</v>
      </c>
      <c r="B14" s="7">
        <v>59</v>
      </c>
      <c r="C14" s="7">
        <v>0</v>
      </c>
      <c r="D14" s="2">
        <f t="shared" si="0"/>
        <v>575</v>
      </c>
      <c r="E14" s="7">
        <v>1.0329999999999999</v>
      </c>
      <c r="F14" s="8">
        <f t="shared" si="2"/>
        <v>8.8323999999999998</v>
      </c>
      <c r="G14" s="7">
        <f t="shared" si="2"/>
        <v>24.255499999999998</v>
      </c>
      <c r="H14" s="7">
        <f t="shared" si="3"/>
        <v>3.0295612240373746</v>
      </c>
      <c r="I14" s="2">
        <f t="shared" si="4"/>
        <v>2.7158094970358874E-2</v>
      </c>
      <c r="J14" s="2"/>
      <c r="K14" s="2">
        <f t="shared" si="1"/>
        <v>3.917395916471774</v>
      </c>
      <c r="N14">
        <v>8.7934000000000001</v>
      </c>
      <c r="O14" s="2">
        <v>24.291999999999998</v>
      </c>
      <c r="P14" s="2">
        <v>3036.2322684082733</v>
      </c>
      <c r="Q14">
        <f t="shared" si="5"/>
        <v>3.0362322684082734</v>
      </c>
      <c r="R14" s="1">
        <v>8.8713999999999995</v>
      </c>
      <c r="S14">
        <v>24.219000000000001</v>
      </c>
      <c r="T14">
        <v>3022.8901796664759</v>
      </c>
      <c r="U14">
        <f t="shared" si="6"/>
        <v>3.0228901796664758</v>
      </c>
      <c r="X14" s="2"/>
      <c r="AC14" s="2"/>
      <c r="AD14" s="2"/>
      <c r="AF14" s="1"/>
      <c r="AL14" s="2"/>
      <c r="AQ14" s="2"/>
      <c r="AR14" s="2"/>
      <c r="AT14" s="1"/>
      <c r="AZ14" s="2"/>
      <c r="BE14" s="2"/>
      <c r="BF14" s="2"/>
      <c r="BH14" s="1"/>
      <c r="BN14" s="2"/>
      <c r="BS14" s="2"/>
      <c r="BT14" s="2"/>
      <c r="BV14" s="1"/>
      <c r="CB14" s="2"/>
      <c r="CG14" s="2"/>
      <c r="CH14" s="2"/>
      <c r="CJ14" s="1"/>
    </row>
    <row r="15" spans="1:88" x14ac:dyDescent="0.25">
      <c r="A15" s="2"/>
      <c r="B15" s="2"/>
      <c r="C15" s="2"/>
      <c r="D15" s="2"/>
      <c r="E15" s="2"/>
      <c r="F15" s="2"/>
      <c r="G15" s="2"/>
      <c r="H15" s="2"/>
      <c r="I15" s="2"/>
      <c r="J15" s="2"/>
      <c r="K15" s="2"/>
      <c r="M15" s="2"/>
    </row>
    <row r="16" spans="1:88" x14ac:dyDescent="0.25">
      <c r="A16" s="4" t="s">
        <v>23</v>
      </c>
      <c r="B16" s="2"/>
      <c r="C16" s="8">
        <v>101.7</v>
      </c>
      <c r="D16" s="2"/>
      <c r="E16" s="5" t="s">
        <v>5</v>
      </c>
      <c r="F16" s="6">
        <f>AVERAGE(F11:F14)</f>
        <v>9.4662124999999993</v>
      </c>
      <c r="G16" s="6">
        <f>AVERAGE(G11:G14)</f>
        <v>24.30758333333333</v>
      </c>
      <c r="H16" s="6">
        <f>AVERAGE(H11:H14)</f>
        <v>3.0392106255006985</v>
      </c>
      <c r="I16" s="6">
        <f>AVERAGE(I11:I14)</f>
        <v>2.7053153341170505E-2</v>
      </c>
      <c r="J16" s="6"/>
      <c r="K16" s="6">
        <f>AVERAGE(K11:K14)</f>
        <v>4.1346154587609938</v>
      </c>
      <c r="O16" s="2"/>
      <c r="Z16" s="2"/>
      <c r="AA16" s="2"/>
      <c r="AB16" s="2"/>
      <c r="AC16" s="2"/>
      <c r="AN16" s="2"/>
      <c r="AO16" s="2"/>
      <c r="AP16" s="2"/>
      <c r="AQ16" s="2"/>
      <c r="BB16" s="2"/>
      <c r="BC16" s="2"/>
      <c r="BD16" s="2"/>
      <c r="BE16" s="2"/>
      <c r="BP16" s="2"/>
      <c r="BQ16" s="2"/>
      <c r="BR16" s="2"/>
      <c r="BS16" s="2"/>
      <c r="CD16" s="2"/>
      <c r="CE16" s="2"/>
      <c r="CF16" s="2"/>
      <c r="CG16" s="2"/>
      <c r="CH16" s="2"/>
    </row>
    <row r="17" spans="1:86" x14ac:dyDescent="0.25">
      <c r="B17" s="2"/>
      <c r="D17" s="2"/>
      <c r="E17" s="1" t="s">
        <v>21</v>
      </c>
      <c r="F17" s="2">
        <f>MAX(F11:F14)-MIN(F11:F14)</f>
        <v>8.0438499999999991</v>
      </c>
      <c r="G17" s="2">
        <f>MAX(G11:G14)-MIN(G11:G14)</f>
        <v>0.10833333333333428</v>
      </c>
      <c r="H17" s="2">
        <f>MAX(H11:H14)-MIN(H11:H14)</f>
        <v>1.9948665864553128E-2</v>
      </c>
      <c r="I17" s="2">
        <f>MAX(I11:I14)-MIN(I11:I14)</f>
        <v>2.2314017992839559E-3</v>
      </c>
      <c r="J17" s="2"/>
      <c r="K17" s="1">
        <f>-SLOPE(E7:E14,D7:D14)/60/AVERAGE(I11:I14)*1000/18/(C20*2/10000)</f>
        <v>4.5074433649512624</v>
      </c>
      <c r="L17" t="s">
        <v>24</v>
      </c>
      <c r="M17" s="2"/>
      <c r="O17" s="2"/>
      <c r="Z17" s="2"/>
      <c r="AA17" s="2"/>
      <c r="AB17" s="2"/>
      <c r="AC17" s="2"/>
      <c r="AN17" s="2"/>
      <c r="AO17" s="2"/>
      <c r="AP17" s="2"/>
      <c r="AQ17" s="2"/>
      <c r="BB17" s="2"/>
      <c r="BC17" s="2"/>
      <c r="BD17" s="2"/>
      <c r="BE17" s="2"/>
      <c r="BP17" s="2"/>
      <c r="BQ17" s="2"/>
      <c r="BR17" s="2"/>
      <c r="BS17" s="2"/>
      <c r="CD17" s="2"/>
      <c r="CE17" s="2"/>
      <c r="CF17" s="2"/>
      <c r="CG17" s="2"/>
      <c r="CH17" s="2"/>
    </row>
    <row r="18" spans="1:86" ht="17.25" x14ac:dyDescent="0.25">
      <c r="A18" s="4" t="s">
        <v>18</v>
      </c>
      <c r="B18" s="2"/>
      <c r="C18" s="8">
        <v>27.373000000000001</v>
      </c>
      <c r="D18" s="2"/>
      <c r="E18" s="2"/>
      <c r="F18" s="2"/>
      <c r="G18" s="2"/>
      <c r="H18" s="2"/>
      <c r="I18" s="2"/>
      <c r="J18" s="2"/>
      <c r="K18" s="2"/>
      <c r="L18" s="2"/>
      <c r="M18" s="2"/>
      <c r="Z18" s="2"/>
      <c r="AA18" s="2"/>
      <c r="AN18" s="2"/>
      <c r="AO18" s="2"/>
      <c r="BB18" s="2"/>
      <c r="BC18" s="2"/>
      <c r="BP18" s="2"/>
      <c r="BQ18" s="2"/>
      <c r="CD18" s="2"/>
      <c r="CE18" s="2"/>
    </row>
    <row r="19" spans="1:86" ht="17.25" x14ac:dyDescent="0.25">
      <c r="A19" s="4" t="s">
        <v>19</v>
      </c>
      <c r="B19" s="2"/>
      <c r="C19" s="7">
        <v>27.373000000000001</v>
      </c>
      <c r="E19" s="2" t="s">
        <v>22</v>
      </c>
      <c r="F19" s="2"/>
      <c r="G19" s="2"/>
      <c r="H19" s="2"/>
      <c r="I19" s="2"/>
      <c r="J19" s="2"/>
      <c r="K19" s="2"/>
      <c r="L19" s="2"/>
      <c r="M19" s="2"/>
      <c r="Z19" s="2"/>
      <c r="AA19" s="2"/>
      <c r="AN19" s="2"/>
      <c r="AO19" s="2"/>
      <c r="BB19" s="2"/>
      <c r="BC19" s="2"/>
      <c r="BP19" s="2"/>
      <c r="BQ19" s="2"/>
      <c r="CD19" s="2"/>
      <c r="CE19" s="2"/>
    </row>
    <row r="20" spans="1:86" ht="17.25" x14ac:dyDescent="0.25">
      <c r="A20" s="4" t="s">
        <v>20</v>
      </c>
      <c r="B20" s="2"/>
      <c r="C20" s="9">
        <v>27.373000000000001</v>
      </c>
      <c r="E20" s="2"/>
      <c r="F20" s="2"/>
      <c r="G20" s="2"/>
      <c r="H20" s="2"/>
      <c r="I20" s="2"/>
      <c r="J20" s="2"/>
      <c r="K20" s="2"/>
      <c r="L20" s="2"/>
      <c r="M20" s="2"/>
    </row>
    <row r="57" spans="12:12" x14ac:dyDescent="0.25">
      <c r="L57" s="3"/>
    </row>
    <row r="58" spans="12:12" x14ac:dyDescent="0.25">
      <c r="L58" s="3"/>
    </row>
  </sheetData>
  <pageMargins left="0.7" right="0.7" top="0.75" bottom="0.75" header="0.3" footer="0.3"/>
  <headerFooter alignWithMargins="0"/>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J58"/>
  <sheetViews>
    <sheetView workbookViewId="0">
      <selection activeCell="A3" sqref="A3:B4"/>
    </sheetView>
  </sheetViews>
  <sheetFormatPr defaultColWidth="8.85546875" defaultRowHeight="15" x14ac:dyDescent="0.25"/>
  <cols>
    <col min="1" max="1" width="14.42578125" style="13" customWidth="1"/>
    <col min="2" max="2" width="10.42578125" style="13" customWidth="1"/>
    <col min="3" max="4" width="8.85546875" style="13"/>
    <col min="5" max="5" width="11.42578125" style="13" customWidth="1"/>
    <col min="6" max="8" width="8.85546875" style="13"/>
    <col min="9" max="9" width="12" style="13" customWidth="1"/>
    <col min="10" max="10" width="8.28515625" style="13" customWidth="1"/>
    <col min="11" max="12" width="8.85546875" style="13"/>
    <col min="13" max="13" width="26.42578125" style="13" customWidth="1"/>
    <col min="14" max="16384" width="8.85546875" style="13"/>
  </cols>
  <sheetData>
    <row r="1" spans="1:88" ht="18" x14ac:dyDescent="0.35">
      <c r="A1" s="13" t="s">
        <v>27</v>
      </c>
    </row>
    <row r="2" spans="1:88" x14ac:dyDescent="0.25">
      <c r="A2" s="13" t="s">
        <v>26</v>
      </c>
    </row>
    <row r="3" spans="1:88" x14ac:dyDescent="0.25">
      <c r="A3" s="24" t="s">
        <v>57</v>
      </c>
    </row>
    <row r="4" spans="1:88" x14ac:dyDescent="0.25">
      <c r="A4" s="14" t="s">
        <v>55</v>
      </c>
      <c r="B4" s="14" t="s">
        <v>58</v>
      </c>
      <c r="C4" s="14"/>
      <c r="D4" s="14"/>
      <c r="E4" s="14"/>
      <c r="F4" s="14"/>
      <c r="G4" s="14"/>
      <c r="H4" s="14"/>
      <c r="I4" s="14"/>
      <c r="J4" s="14"/>
      <c r="K4" s="14"/>
      <c r="L4" s="14"/>
    </row>
    <row r="5" spans="1:88" x14ac:dyDescent="0.25">
      <c r="A5" s="14" t="s">
        <v>0</v>
      </c>
      <c r="B5" s="14" t="s">
        <v>1</v>
      </c>
      <c r="C5" s="14" t="s">
        <v>2</v>
      </c>
      <c r="D5" s="14" t="s">
        <v>3</v>
      </c>
      <c r="E5" s="14" t="s">
        <v>15</v>
      </c>
      <c r="F5" s="14" t="s">
        <v>13</v>
      </c>
      <c r="G5" s="14" t="s">
        <v>4</v>
      </c>
      <c r="H5" s="14" t="s">
        <v>16</v>
      </c>
      <c r="I5" s="14" t="s">
        <v>17</v>
      </c>
      <c r="J5" s="14"/>
      <c r="K5" s="14" t="s">
        <v>25</v>
      </c>
      <c r="L5" s="14"/>
      <c r="O5" s="14"/>
      <c r="P5" s="14"/>
      <c r="Q5" s="14"/>
      <c r="R5" s="14"/>
      <c r="U5" s="14"/>
      <c r="V5" s="14"/>
      <c r="W5" s="14"/>
      <c r="X5" s="14"/>
      <c r="Y5" s="14"/>
      <c r="Z5" s="14"/>
      <c r="AA5" s="14"/>
      <c r="AB5" s="14"/>
      <c r="AC5" s="14"/>
      <c r="AD5" s="14"/>
      <c r="AE5" s="14"/>
      <c r="AF5" s="14"/>
      <c r="AI5" s="14"/>
      <c r="AJ5" s="14"/>
      <c r="AK5" s="14"/>
      <c r="AL5" s="14"/>
      <c r="AM5" s="14"/>
      <c r="AN5" s="14"/>
      <c r="AO5" s="14"/>
      <c r="AP5" s="14"/>
      <c r="AQ5" s="14"/>
      <c r="AR5" s="14"/>
      <c r="AS5" s="14"/>
      <c r="AT5" s="14"/>
      <c r="AW5" s="14"/>
      <c r="AX5" s="14"/>
      <c r="AY5" s="14"/>
      <c r="AZ5" s="14"/>
      <c r="BA5" s="14"/>
      <c r="BB5" s="14"/>
      <c r="BC5" s="14"/>
      <c r="BD5" s="14"/>
      <c r="BE5" s="14"/>
      <c r="BF5" s="14"/>
      <c r="BG5" s="14"/>
      <c r="BH5" s="14"/>
      <c r="BK5" s="14"/>
      <c r="BL5" s="14"/>
      <c r="BM5" s="14"/>
      <c r="BN5" s="14"/>
      <c r="BO5" s="14"/>
      <c r="BP5" s="14"/>
      <c r="BQ5" s="14"/>
      <c r="BR5" s="14"/>
      <c r="BS5" s="14"/>
      <c r="BT5" s="14"/>
      <c r="BU5" s="14"/>
      <c r="BV5" s="14"/>
      <c r="BY5" s="14"/>
      <c r="BZ5" s="14"/>
      <c r="CA5" s="14"/>
      <c r="CB5" s="14"/>
      <c r="CC5" s="14"/>
      <c r="CD5" s="14"/>
      <c r="CE5" s="14"/>
      <c r="CF5" s="14"/>
      <c r="CG5" s="14"/>
      <c r="CH5" s="14"/>
      <c r="CI5" s="14"/>
      <c r="CJ5" s="14"/>
    </row>
    <row r="6" spans="1:88" x14ac:dyDescent="0.25">
      <c r="A6" s="14"/>
      <c r="B6" s="14"/>
      <c r="C6" s="14"/>
      <c r="D6" s="14" t="s">
        <v>6</v>
      </c>
      <c r="E6" s="14" t="s">
        <v>7</v>
      </c>
      <c r="F6" s="14" t="s">
        <v>8</v>
      </c>
      <c r="G6" s="14" t="s">
        <v>9</v>
      </c>
      <c r="H6" s="14" t="s">
        <v>10</v>
      </c>
      <c r="I6" s="14" t="s">
        <v>11</v>
      </c>
      <c r="J6" s="14"/>
      <c r="K6" s="14" t="s">
        <v>12</v>
      </c>
      <c r="L6" s="14"/>
      <c r="O6" s="14"/>
      <c r="P6" s="14"/>
      <c r="Q6" s="14"/>
      <c r="S6" s="14"/>
      <c r="T6" s="14"/>
      <c r="U6" s="14"/>
      <c r="V6" s="14"/>
      <c r="W6" s="14"/>
      <c r="X6" s="14"/>
      <c r="Y6" s="14"/>
      <c r="Z6" s="14"/>
      <c r="AA6" s="14"/>
      <c r="AB6" s="14"/>
      <c r="AC6" s="14"/>
      <c r="AD6" s="14"/>
      <c r="AE6" s="14"/>
      <c r="AF6" s="14"/>
      <c r="AI6" s="14"/>
      <c r="AJ6" s="14"/>
      <c r="AK6" s="14"/>
      <c r="AL6" s="14"/>
      <c r="AM6" s="14"/>
      <c r="AN6" s="14"/>
      <c r="AO6" s="14"/>
      <c r="AP6" s="14"/>
      <c r="AQ6" s="14"/>
      <c r="AR6" s="14"/>
      <c r="AS6" s="14"/>
      <c r="AT6" s="14"/>
      <c r="AW6" s="14"/>
      <c r="AX6" s="14"/>
      <c r="AY6" s="14"/>
      <c r="AZ6" s="14"/>
      <c r="BA6" s="14"/>
      <c r="BB6" s="14"/>
      <c r="BC6" s="14"/>
      <c r="BD6" s="14"/>
      <c r="BE6" s="14"/>
      <c r="BF6" s="14"/>
      <c r="BG6" s="14"/>
      <c r="BH6" s="14"/>
      <c r="BK6" s="14"/>
      <c r="BL6" s="14"/>
      <c r="BM6" s="14"/>
      <c r="BN6" s="14"/>
      <c r="BO6" s="14"/>
      <c r="BP6" s="14"/>
      <c r="BQ6" s="14"/>
      <c r="BR6" s="14"/>
      <c r="BS6" s="14"/>
      <c r="BT6" s="14"/>
      <c r="BU6" s="14"/>
      <c r="BV6" s="14"/>
      <c r="BY6" s="14"/>
      <c r="BZ6" s="14"/>
      <c r="CA6" s="14"/>
      <c r="CB6" s="14"/>
      <c r="CC6" s="14"/>
      <c r="CD6" s="14"/>
      <c r="CE6" s="14"/>
      <c r="CF6" s="14"/>
      <c r="CG6" s="14"/>
      <c r="CH6" s="14"/>
      <c r="CI6" s="14"/>
      <c r="CJ6" s="14"/>
    </row>
    <row r="7" spans="1:88" x14ac:dyDescent="0.25">
      <c r="A7" s="15">
        <v>16</v>
      </c>
      <c r="B7" s="15">
        <v>24</v>
      </c>
      <c r="C7" s="15">
        <v>0</v>
      </c>
      <c r="D7" s="16">
        <f t="shared" ref="D7:D13" si="0">((A7-A$7)*60*60+(B7-B$7)*60+(C7-C$7))/60</f>
        <v>0</v>
      </c>
      <c r="E7" s="15">
        <v>1.0029999999999999</v>
      </c>
      <c r="F7" s="17"/>
      <c r="G7" s="17"/>
      <c r="H7" s="15" t="s">
        <v>28</v>
      </c>
      <c r="I7" s="16" t="e">
        <f t="shared" ref="I7:I13" si="1">(1-(F7/100))*(H7/C$16)</f>
        <v>#VALUE!</v>
      </c>
      <c r="J7" s="16"/>
      <c r="K7" s="16"/>
      <c r="X7" s="16"/>
      <c r="AC7" s="16"/>
      <c r="AL7" s="16"/>
      <c r="AQ7" s="16"/>
      <c r="AZ7" s="16"/>
      <c r="BE7" s="16"/>
      <c r="BN7" s="16"/>
      <c r="BS7" s="16"/>
      <c r="CB7" s="16"/>
      <c r="CG7" s="16"/>
    </row>
    <row r="8" spans="1:88" x14ac:dyDescent="0.25">
      <c r="A8" s="18">
        <v>19</v>
      </c>
      <c r="B8" s="15">
        <v>44</v>
      </c>
      <c r="C8" s="15">
        <v>0</v>
      </c>
      <c r="D8" s="16">
        <f t="shared" si="0"/>
        <v>200</v>
      </c>
      <c r="E8" s="15">
        <v>0.74399999999999999</v>
      </c>
      <c r="F8" s="10">
        <v>31.930854054054056</v>
      </c>
      <c r="G8" s="15"/>
      <c r="H8" s="15">
        <v>4.7804750909951519</v>
      </c>
      <c r="I8" s="16">
        <f t="shared" si="1"/>
        <v>3.2154432476275516E-2</v>
      </c>
      <c r="J8" s="16"/>
      <c r="K8" s="16">
        <f t="shared" ref="K8:K13" si="2">-((E8-E7)/18*1000)/((D8-D7)*60)/I8/(C$20*2/10000)</f>
        <v>10.553885046590326</v>
      </c>
      <c r="L8" s="16"/>
      <c r="O8" s="16"/>
      <c r="X8" s="16"/>
      <c r="AC8" s="16"/>
      <c r="AD8" s="16"/>
      <c r="AL8" s="16"/>
      <c r="AQ8" s="16"/>
      <c r="AR8" s="16"/>
      <c r="AZ8" s="16"/>
      <c r="BE8" s="16"/>
      <c r="BF8" s="16"/>
      <c r="BN8" s="16"/>
      <c r="BS8" s="16"/>
      <c r="BT8" s="16"/>
      <c r="CB8" s="16"/>
      <c r="CG8" s="16"/>
      <c r="CH8" s="16"/>
    </row>
    <row r="9" spans="1:88" x14ac:dyDescent="0.25">
      <c r="A9" s="15">
        <v>21</v>
      </c>
      <c r="B9" s="15">
        <v>6</v>
      </c>
      <c r="C9" s="15">
        <v>0</v>
      </c>
      <c r="D9" s="16">
        <f t="shared" si="0"/>
        <v>282</v>
      </c>
      <c r="E9" s="15">
        <v>0.69299999999999995</v>
      </c>
      <c r="F9" s="10">
        <v>38.06060563380278</v>
      </c>
      <c r="G9" s="15"/>
      <c r="H9" s="15">
        <v>4.2632095630524462</v>
      </c>
      <c r="I9" s="16">
        <f t="shared" si="1"/>
        <v>2.609294648138822E-2</v>
      </c>
      <c r="J9" s="16"/>
      <c r="K9" s="16">
        <f t="shared" si="2"/>
        <v>6.2462108447800349</v>
      </c>
      <c r="L9" s="16"/>
      <c r="M9" s="16"/>
      <c r="O9" s="16"/>
      <c r="P9" s="16"/>
      <c r="X9" s="16"/>
      <c r="AC9" s="16"/>
      <c r="AD9" s="16"/>
      <c r="AL9" s="16"/>
      <c r="AQ9" s="16"/>
      <c r="AR9" s="16"/>
      <c r="AZ9" s="16"/>
      <c r="BE9" s="16"/>
      <c r="BF9" s="16"/>
      <c r="BN9" s="16"/>
      <c r="BS9" s="16"/>
      <c r="BT9" s="16"/>
      <c r="CB9" s="16"/>
      <c r="CG9" s="16"/>
      <c r="CH9" s="16"/>
    </row>
    <row r="10" spans="1:88" x14ac:dyDescent="0.25">
      <c r="A10" s="15">
        <v>22</v>
      </c>
      <c r="B10" s="15">
        <v>19</v>
      </c>
      <c r="C10" s="15">
        <v>0</v>
      </c>
      <c r="D10" s="16">
        <f t="shared" si="0"/>
        <v>355</v>
      </c>
      <c r="E10" s="15">
        <v>0.65800000000000003</v>
      </c>
      <c r="F10" s="10">
        <v>39.467100000000038</v>
      </c>
      <c r="G10" s="15"/>
      <c r="H10" s="15">
        <v>4.0604136625559155</v>
      </c>
      <c r="I10" s="16">
        <f t="shared" si="1"/>
        <v>2.4287412469775772E-2</v>
      </c>
      <c r="J10" s="16"/>
      <c r="K10" s="16">
        <f t="shared" si="2"/>
        <v>5.1730583320745085</v>
      </c>
      <c r="L10" s="16"/>
      <c r="M10" s="16"/>
      <c r="X10" s="16"/>
      <c r="AC10" s="16"/>
      <c r="AD10" s="16"/>
      <c r="AL10" s="16"/>
      <c r="AQ10" s="16"/>
      <c r="AR10" s="16"/>
      <c r="AZ10" s="16"/>
      <c r="BE10" s="16"/>
      <c r="BF10" s="16"/>
      <c r="BN10" s="16"/>
      <c r="BS10" s="16"/>
      <c r="BT10" s="16"/>
      <c r="CB10" s="16"/>
      <c r="CG10" s="16"/>
      <c r="CH10" s="16"/>
    </row>
    <row r="11" spans="1:88" x14ac:dyDescent="0.25">
      <c r="A11" s="15">
        <v>23</v>
      </c>
      <c r="B11" s="15">
        <v>45</v>
      </c>
      <c r="C11" s="15">
        <v>0</v>
      </c>
      <c r="D11" s="16">
        <f t="shared" si="0"/>
        <v>441</v>
      </c>
      <c r="E11" s="15">
        <v>0.60899999999999999</v>
      </c>
      <c r="F11" s="10">
        <v>38.484961038961011</v>
      </c>
      <c r="G11" s="15"/>
      <c r="H11" s="15">
        <v>4.2280665177292152</v>
      </c>
      <c r="I11" s="16">
        <f t="shared" si="1"/>
        <v>2.5700560925689436E-2</v>
      </c>
      <c r="J11" s="16"/>
      <c r="K11" s="16">
        <f t="shared" si="2"/>
        <v>5.8094961268111298</v>
      </c>
      <c r="L11" s="16"/>
      <c r="M11" s="16"/>
      <c r="O11" s="16"/>
      <c r="P11" s="16"/>
      <c r="X11" s="16"/>
      <c r="AC11" s="16"/>
      <c r="AD11" s="16"/>
      <c r="AL11" s="16"/>
      <c r="AQ11" s="16"/>
      <c r="AR11" s="16"/>
      <c r="AZ11" s="16"/>
      <c r="BE11" s="16"/>
      <c r="BF11" s="16"/>
      <c r="BN11" s="16"/>
      <c r="BS11" s="16"/>
      <c r="BT11" s="16"/>
      <c r="CB11" s="16"/>
      <c r="CG11" s="16"/>
      <c r="CH11" s="16"/>
    </row>
    <row r="12" spans="1:88" x14ac:dyDescent="0.25">
      <c r="A12" s="15">
        <v>24</v>
      </c>
      <c r="B12" s="15">
        <v>43</v>
      </c>
      <c r="C12" s="15">
        <v>0</v>
      </c>
      <c r="D12" s="16">
        <f t="shared" si="0"/>
        <v>499</v>
      </c>
      <c r="E12" s="15">
        <v>0.58799999999999997</v>
      </c>
      <c r="F12" s="10">
        <v>39.305469387755139</v>
      </c>
      <c r="G12" s="15"/>
      <c r="H12" s="15">
        <v>4.2593845438151341</v>
      </c>
      <c r="I12" s="16">
        <f t="shared" si="1"/>
        <v>2.5545587508291525E-2</v>
      </c>
      <c r="J12" s="16"/>
      <c r="K12" s="16">
        <f t="shared" si="2"/>
        <v>3.7141449246796769</v>
      </c>
      <c r="L12" s="16"/>
      <c r="M12" s="16"/>
      <c r="O12" s="16"/>
      <c r="P12" s="16"/>
      <c r="X12" s="16"/>
      <c r="AC12" s="16"/>
      <c r="AD12" s="16"/>
      <c r="AL12" s="16"/>
      <c r="AQ12" s="16"/>
      <c r="AR12" s="16"/>
      <c r="AZ12" s="16"/>
      <c r="BE12" s="16"/>
      <c r="BF12" s="16"/>
      <c r="BN12" s="16"/>
      <c r="BS12" s="16"/>
      <c r="BT12" s="16"/>
      <c r="CB12" s="16"/>
      <c r="CG12" s="16"/>
      <c r="CH12" s="16"/>
    </row>
    <row r="13" spans="1:88" x14ac:dyDescent="0.25">
      <c r="A13" s="15">
        <v>25</v>
      </c>
      <c r="B13" s="15">
        <v>26</v>
      </c>
      <c r="C13" s="15">
        <v>0</v>
      </c>
      <c r="D13" s="16">
        <f t="shared" si="0"/>
        <v>542</v>
      </c>
      <c r="E13" s="15">
        <v>0.56899999999999995</v>
      </c>
      <c r="F13" s="10">
        <v>40.970484848484851</v>
      </c>
      <c r="G13" s="15"/>
      <c r="H13" s="15">
        <v>4.1497714525144005</v>
      </c>
      <c r="I13" s="16">
        <f t="shared" si="1"/>
        <v>2.4205434469518169E-2</v>
      </c>
      <c r="J13" s="16"/>
      <c r="K13" s="16">
        <f t="shared" si="2"/>
        <v>4.7836093146449326</v>
      </c>
      <c r="L13" s="16"/>
      <c r="M13" s="16"/>
      <c r="O13" s="16"/>
      <c r="P13" s="16"/>
      <c r="X13" s="16"/>
      <c r="AC13" s="16"/>
      <c r="AD13" s="16"/>
      <c r="AL13" s="16"/>
      <c r="AQ13" s="16"/>
      <c r="AR13" s="16"/>
      <c r="AZ13" s="16"/>
      <c r="BE13" s="16"/>
      <c r="BF13" s="16"/>
      <c r="BN13" s="16"/>
      <c r="BS13" s="16"/>
      <c r="BT13" s="16"/>
      <c r="CB13" s="16"/>
      <c r="CG13" s="16"/>
      <c r="CH13" s="16"/>
    </row>
    <row r="14" spans="1:88" x14ac:dyDescent="0.25">
      <c r="A14" s="15"/>
      <c r="B14" s="15"/>
      <c r="C14" s="15">
        <v>0</v>
      </c>
      <c r="D14" s="16"/>
      <c r="E14" s="15"/>
      <c r="F14" s="17"/>
      <c r="G14" s="15"/>
      <c r="H14" s="15"/>
      <c r="I14" s="16"/>
      <c r="J14" s="16"/>
      <c r="K14" s="16"/>
      <c r="O14" s="16"/>
      <c r="P14" s="16"/>
      <c r="R14" s="14"/>
      <c r="X14" s="16"/>
      <c r="AC14" s="16"/>
      <c r="AD14" s="16"/>
      <c r="AF14" s="14"/>
      <c r="AL14" s="16"/>
      <c r="AQ14" s="16"/>
      <c r="AR14" s="16"/>
      <c r="AT14" s="14"/>
      <c r="AZ14" s="16"/>
      <c r="BE14" s="16"/>
      <c r="BF14" s="16"/>
      <c r="BH14" s="14"/>
      <c r="BN14" s="16"/>
      <c r="BS14" s="16"/>
      <c r="BT14" s="16"/>
      <c r="BV14" s="14"/>
      <c r="CB14" s="16"/>
      <c r="CG14" s="16"/>
      <c r="CH14" s="16"/>
      <c r="CJ14" s="14"/>
    </row>
    <row r="15" spans="1:88" x14ac:dyDescent="0.25">
      <c r="A15" s="16"/>
      <c r="B15" s="16"/>
      <c r="C15" s="16"/>
      <c r="D15" s="16"/>
      <c r="E15" s="16"/>
      <c r="F15" s="16"/>
      <c r="G15" s="16"/>
      <c r="H15" s="16"/>
      <c r="I15" s="16"/>
      <c r="J15" s="16"/>
      <c r="K15" s="16"/>
      <c r="M15" s="16"/>
    </row>
    <row r="16" spans="1:88" x14ac:dyDescent="0.25">
      <c r="A16" s="19" t="s">
        <v>23</v>
      </c>
      <c r="B16" s="16"/>
      <c r="C16" s="17">
        <v>101.2</v>
      </c>
      <c r="D16" s="16"/>
      <c r="E16" s="20" t="s">
        <v>5</v>
      </c>
      <c r="F16" s="21">
        <f>AVERAGE(F11:F14)</f>
        <v>39.586971758400331</v>
      </c>
      <c r="G16" s="21" t="e">
        <f>AVERAGE(G11:G14)</f>
        <v>#DIV/0!</v>
      </c>
      <c r="H16" s="21">
        <f>AVERAGE(H11:H14)</f>
        <v>4.2124075046862499</v>
      </c>
      <c r="I16" s="21">
        <f>AVERAGE(I11:I14)</f>
        <v>2.5150527634499709E-2</v>
      </c>
      <c r="J16" s="21"/>
      <c r="K16" s="21">
        <f>AVERAGE(K9:K13)</f>
        <v>5.1453039085980565</v>
      </c>
      <c r="O16" s="16"/>
      <c r="Z16" s="16"/>
      <c r="AA16" s="16"/>
      <c r="AB16" s="16"/>
      <c r="AC16" s="16"/>
      <c r="AN16" s="16"/>
      <c r="AO16" s="16"/>
      <c r="AP16" s="16"/>
      <c r="AQ16" s="16"/>
      <c r="BB16" s="16"/>
      <c r="BC16" s="16"/>
      <c r="BD16" s="16"/>
      <c r="BE16" s="16"/>
      <c r="BP16" s="16"/>
      <c r="BQ16" s="16"/>
      <c r="BR16" s="16"/>
      <c r="BS16" s="16"/>
      <c r="CD16" s="16"/>
      <c r="CE16" s="16"/>
      <c r="CF16" s="16"/>
      <c r="CG16" s="16"/>
      <c r="CH16" s="16"/>
    </row>
    <row r="17" spans="1:86" x14ac:dyDescent="0.25">
      <c r="B17" s="16"/>
      <c r="D17" s="16"/>
      <c r="E17" s="14" t="s">
        <v>21</v>
      </c>
      <c r="F17" s="16">
        <f>MAX(F11:F14)-MIN(F11:F14)</f>
        <v>2.4855238095238406</v>
      </c>
      <c r="G17" s="16">
        <f>MAX(G11:G14)-MIN(G11:G14)</f>
        <v>0</v>
      </c>
      <c r="H17" s="16">
        <f>MAX(H11:H14)-MIN(H11:H14)</f>
        <v>0.1096130913007336</v>
      </c>
      <c r="I17" s="16">
        <f>MAX(I11:I14)-MIN(I11:I14)</f>
        <v>1.4951264561712668E-3</v>
      </c>
      <c r="J17" s="16"/>
      <c r="K17" s="14">
        <f>-SLOPE(E7:E14,D7:D14)/60/AVERAGE(I11:I14)*1000/18/(C20*2/10000)</f>
        <v>7.9247328276545232</v>
      </c>
      <c r="L17" s="13" t="s">
        <v>24</v>
      </c>
      <c r="M17" s="16"/>
      <c r="O17" s="16"/>
      <c r="Z17" s="16"/>
      <c r="AA17" s="16"/>
      <c r="AB17" s="16"/>
      <c r="AC17" s="16"/>
      <c r="AN17" s="16"/>
      <c r="AO17" s="16"/>
      <c r="AP17" s="16"/>
      <c r="AQ17" s="16"/>
      <c r="BB17" s="16"/>
      <c r="BC17" s="16"/>
      <c r="BD17" s="16"/>
      <c r="BE17" s="16"/>
      <c r="BP17" s="16"/>
      <c r="BQ17" s="16"/>
      <c r="BR17" s="16"/>
      <c r="BS17" s="16"/>
      <c r="CD17" s="16"/>
      <c r="CE17" s="16"/>
      <c r="CF17" s="16"/>
      <c r="CG17" s="16"/>
      <c r="CH17" s="16"/>
    </row>
    <row r="18" spans="1:86" ht="17.25" x14ac:dyDescent="0.25">
      <c r="A18" s="19" t="s">
        <v>18</v>
      </c>
      <c r="B18" s="16"/>
      <c r="C18" s="17"/>
      <c r="D18" s="16"/>
      <c r="E18" s="16"/>
      <c r="F18" s="16"/>
      <c r="G18" s="16"/>
      <c r="H18" s="16"/>
      <c r="I18" s="16"/>
      <c r="J18" s="16"/>
      <c r="K18" s="16"/>
      <c r="L18" s="16"/>
      <c r="M18" s="16"/>
      <c r="Z18" s="16"/>
      <c r="AA18" s="16"/>
      <c r="AN18" s="16"/>
      <c r="AO18" s="16"/>
      <c r="BB18" s="16"/>
      <c r="BC18" s="16"/>
      <c r="BP18" s="16"/>
      <c r="BQ18" s="16"/>
      <c r="CD18" s="16"/>
      <c r="CE18" s="16"/>
    </row>
    <row r="19" spans="1:86" ht="17.25" x14ac:dyDescent="0.25">
      <c r="A19" s="19" t="s">
        <v>19</v>
      </c>
      <c r="B19" s="16"/>
      <c r="C19" s="15"/>
      <c r="E19" s="16" t="s">
        <v>22</v>
      </c>
      <c r="F19" s="16"/>
      <c r="G19" s="16"/>
      <c r="H19" s="16"/>
      <c r="I19" s="16"/>
      <c r="J19" s="16"/>
      <c r="K19" s="16"/>
      <c r="L19" s="16"/>
      <c r="M19" s="16"/>
      <c r="Z19" s="16"/>
      <c r="AA19" s="16"/>
      <c r="AN19" s="16"/>
      <c r="AO19" s="16"/>
      <c r="BB19" s="16"/>
      <c r="BC19" s="16"/>
      <c r="BP19" s="16"/>
      <c r="BQ19" s="16"/>
      <c r="CD19" s="16"/>
      <c r="CE19" s="16"/>
    </row>
    <row r="20" spans="1:86" ht="17.25" x14ac:dyDescent="0.25">
      <c r="A20" s="19" t="s">
        <v>20</v>
      </c>
      <c r="B20" s="16"/>
      <c r="C20" s="22">
        <v>17.667000000000002</v>
      </c>
      <c r="E20" s="16"/>
      <c r="F20" s="16"/>
      <c r="G20" s="16"/>
      <c r="H20" s="16"/>
      <c r="I20" s="16"/>
      <c r="J20" s="16"/>
      <c r="K20" s="16"/>
      <c r="L20" s="16"/>
      <c r="M20" s="16"/>
    </row>
    <row r="57" spans="12:12" x14ac:dyDescent="0.25">
      <c r="L57" s="23"/>
    </row>
    <row r="58" spans="12:12" x14ac:dyDescent="0.25">
      <c r="L58" s="23"/>
    </row>
  </sheetData>
  <pageMargins left="0.7" right="0.7" top="0.75" bottom="0.75" header="0.3" footer="0.3"/>
  <pageSetup paperSize="9" orientation="portrait" r:id="rId1"/>
  <headerFooter alignWithMargins="0"/>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J58"/>
  <sheetViews>
    <sheetView workbookViewId="0">
      <selection activeCell="B5" sqref="B5"/>
    </sheetView>
  </sheetViews>
  <sheetFormatPr defaultColWidth="8.85546875" defaultRowHeight="15" x14ac:dyDescent="0.25"/>
  <cols>
    <col min="1" max="1" width="14.42578125" style="13" customWidth="1"/>
    <col min="2" max="2" width="10.42578125" style="13" customWidth="1"/>
    <col min="3" max="4" width="8.85546875" style="13"/>
    <col min="5" max="5" width="11.42578125" style="13" customWidth="1"/>
    <col min="6" max="8" width="8.85546875" style="13"/>
    <col min="9" max="9" width="12" style="13" customWidth="1"/>
    <col min="10" max="10" width="8.28515625" style="13" customWidth="1"/>
    <col min="11" max="12" width="8.85546875" style="13"/>
    <col min="13" max="13" width="26.42578125" style="13" customWidth="1"/>
    <col min="14" max="16384" width="8.85546875" style="13"/>
  </cols>
  <sheetData>
    <row r="1" spans="1:88" ht="18" x14ac:dyDescent="0.35">
      <c r="A1" s="13" t="s">
        <v>27</v>
      </c>
    </row>
    <row r="2" spans="1:88" x14ac:dyDescent="0.25">
      <c r="A2" s="13" t="s">
        <v>26</v>
      </c>
    </row>
    <row r="3" spans="1:88" x14ac:dyDescent="0.25">
      <c r="A3" s="24" t="s">
        <v>57</v>
      </c>
    </row>
    <row r="4" spans="1:88" x14ac:dyDescent="0.25">
      <c r="A4" s="14" t="s">
        <v>55</v>
      </c>
      <c r="B4" s="14" t="s">
        <v>59</v>
      </c>
      <c r="C4" s="14"/>
      <c r="D4" s="14"/>
      <c r="E4" s="14"/>
      <c r="F4" s="14"/>
      <c r="G4" s="14"/>
      <c r="H4" s="14"/>
      <c r="I4" s="14"/>
      <c r="J4" s="14"/>
      <c r="K4" s="14"/>
      <c r="L4" s="14"/>
    </row>
    <row r="5" spans="1:88" x14ac:dyDescent="0.25">
      <c r="A5" s="14" t="s">
        <v>0</v>
      </c>
      <c r="B5" s="14" t="s">
        <v>1</v>
      </c>
      <c r="C5" s="14" t="s">
        <v>2</v>
      </c>
      <c r="D5" s="14" t="s">
        <v>3</v>
      </c>
      <c r="E5" s="14" t="s">
        <v>15</v>
      </c>
      <c r="F5" s="14" t="s">
        <v>13</v>
      </c>
      <c r="G5" s="14" t="s">
        <v>4</v>
      </c>
      <c r="H5" s="14" t="s">
        <v>16</v>
      </c>
      <c r="I5" s="14" t="s">
        <v>17</v>
      </c>
      <c r="J5" s="14"/>
      <c r="K5" s="14" t="s">
        <v>25</v>
      </c>
      <c r="L5" s="14"/>
      <c r="O5" s="14"/>
      <c r="P5" s="14"/>
      <c r="Q5" s="14"/>
      <c r="R5" s="14"/>
      <c r="U5" s="14"/>
      <c r="V5" s="14"/>
      <c r="W5" s="14"/>
      <c r="X5" s="14"/>
      <c r="Y5" s="14"/>
      <c r="Z5" s="14"/>
      <c r="AA5" s="14"/>
      <c r="AB5" s="14"/>
      <c r="AC5" s="14"/>
      <c r="AD5" s="14"/>
      <c r="AE5" s="14"/>
      <c r="AF5" s="14"/>
      <c r="AI5" s="14"/>
      <c r="AJ5" s="14"/>
      <c r="AK5" s="14"/>
      <c r="AL5" s="14"/>
      <c r="AM5" s="14"/>
      <c r="AN5" s="14"/>
      <c r="AO5" s="14"/>
      <c r="AP5" s="14"/>
      <c r="AQ5" s="14"/>
      <c r="AR5" s="14"/>
      <c r="AS5" s="14"/>
      <c r="AT5" s="14"/>
      <c r="AW5" s="14"/>
      <c r="AX5" s="14"/>
      <c r="AY5" s="14"/>
      <c r="AZ5" s="14"/>
      <c r="BA5" s="14"/>
      <c r="BB5" s="14"/>
      <c r="BC5" s="14"/>
      <c r="BD5" s="14"/>
      <c r="BE5" s="14"/>
      <c r="BF5" s="14"/>
      <c r="BG5" s="14"/>
      <c r="BH5" s="14"/>
      <c r="BK5" s="14"/>
      <c r="BL5" s="14"/>
      <c r="BM5" s="14"/>
      <c r="BN5" s="14"/>
      <c r="BO5" s="14"/>
      <c r="BP5" s="14"/>
      <c r="BQ5" s="14"/>
      <c r="BR5" s="14"/>
      <c r="BS5" s="14"/>
      <c r="BT5" s="14"/>
      <c r="BU5" s="14"/>
      <c r="BV5" s="14"/>
      <c r="BY5" s="14"/>
      <c r="BZ5" s="14"/>
      <c r="CA5" s="14"/>
      <c r="CB5" s="14"/>
      <c r="CC5" s="14"/>
      <c r="CD5" s="14"/>
      <c r="CE5" s="14"/>
      <c r="CF5" s="14"/>
      <c r="CG5" s="14"/>
      <c r="CH5" s="14"/>
      <c r="CI5" s="14"/>
      <c r="CJ5" s="14"/>
    </row>
    <row r="6" spans="1:88" x14ac:dyDescent="0.25">
      <c r="A6" s="14"/>
      <c r="B6" s="14"/>
      <c r="C6" s="14"/>
      <c r="D6" s="14" t="s">
        <v>6</v>
      </c>
      <c r="E6" s="14" t="s">
        <v>7</v>
      </c>
      <c r="F6" s="14" t="s">
        <v>8</v>
      </c>
      <c r="G6" s="14" t="s">
        <v>9</v>
      </c>
      <c r="H6" s="14" t="s">
        <v>10</v>
      </c>
      <c r="I6" s="14" t="s">
        <v>11</v>
      </c>
      <c r="J6" s="14"/>
      <c r="K6" s="14" t="s">
        <v>12</v>
      </c>
      <c r="L6" s="14"/>
      <c r="O6" s="14"/>
      <c r="P6" s="14"/>
      <c r="Q6" s="14"/>
      <c r="S6" s="14"/>
      <c r="T6" s="14"/>
      <c r="U6" s="14"/>
      <c r="V6" s="14"/>
      <c r="W6" s="14"/>
      <c r="X6" s="14"/>
      <c r="Y6" s="14"/>
      <c r="Z6" s="14"/>
      <c r="AA6" s="14"/>
      <c r="AB6" s="14"/>
      <c r="AC6" s="14"/>
      <c r="AD6" s="14"/>
      <c r="AE6" s="14"/>
      <c r="AF6" s="14"/>
      <c r="AI6" s="14"/>
      <c r="AJ6" s="14"/>
      <c r="AK6" s="14"/>
      <c r="AL6" s="14"/>
      <c r="AM6" s="14"/>
      <c r="AN6" s="14"/>
      <c r="AO6" s="14"/>
      <c r="AP6" s="14"/>
      <c r="AQ6" s="14"/>
      <c r="AR6" s="14"/>
      <c r="AS6" s="14"/>
      <c r="AT6" s="14"/>
      <c r="AW6" s="14"/>
      <c r="AX6" s="14"/>
      <c r="AY6" s="14"/>
      <c r="AZ6" s="14"/>
      <c r="BA6" s="14"/>
      <c r="BB6" s="14"/>
      <c r="BC6" s="14"/>
      <c r="BD6" s="14"/>
      <c r="BE6" s="14"/>
      <c r="BF6" s="14"/>
      <c r="BG6" s="14"/>
      <c r="BH6" s="14"/>
      <c r="BK6" s="14"/>
      <c r="BL6" s="14"/>
      <c r="BM6" s="14"/>
      <c r="BN6" s="14"/>
      <c r="BO6" s="14"/>
      <c r="BP6" s="14"/>
      <c r="BQ6" s="14"/>
      <c r="BR6" s="14"/>
      <c r="BS6" s="14"/>
      <c r="BT6" s="14"/>
      <c r="BU6" s="14"/>
      <c r="BV6" s="14"/>
      <c r="BY6" s="14"/>
      <c r="BZ6" s="14"/>
      <c r="CA6" s="14"/>
      <c r="CB6" s="14"/>
      <c r="CC6" s="14"/>
      <c r="CD6" s="14"/>
      <c r="CE6" s="14"/>
      <c r="CF6" s="14"/>
      <c r="CG6" s="14"/>
      <c r="CH6" s="14"/>
      <c r="CI6" s="14"/>
      <c r="CJ6" s="14"/>
    </row>
    <row r="7" spans="1:88" x14ac:dyDescent="0.25">
      <c r="A7" s="15">
        <v>16</v>
      </c>
      <c r="B7" s="15">
        <v>23</v>
      </c>
      <c r="C7" s="15">
        <v>0</v>
      </c>
      <c r="D7" s="16">
        <f t="shared" ref="D7:D13" si="0">((A7-A$7)*60*60+(B7-B$7)*60+(C7-C$7))/60</f>
        <v>0</v>
      </c>
      <c r="E7" s="15">
        <v>1.1819999999999999</v>
      </c>
      <c r="F7" s="17"/>
      <c r="G7" s="17"/>
      <c r="H7" s="15" t="s">
        <v>28</v>
      </c>
      <c r="I7" s="16" t="e">
        <f t="shared" ref="I7:I13" si="1">(1-(F7/100))*(H7/C$16)</f>
        <v>#VALUE!</v>
      </c>
      <c r="J7" s="16"/>
      <c r="K7" s="16"/>
      <c r="X7" s="16"/>
      <c r="AC7" s="16"/>
      <c r="AL7" s="16"/>
      <c r="AQ7" s="16"/>
      <c r="AZ7" s="16"/>
      <c r="BE7" s="16"/>
      <c r="BN7" s="16"/>
      <c r="BS7" s="16"/>
      <c r="CB7" s="16"/>
      <c r="CG7" s="16"/>
    </row>
    <row r="8" spans="1:88" x14ac:dyDescent="0.25">
      <c r="A8" s="18">
        <v>19</v>
      </c>
      <c r="B8" s="15">
        <v>45</v>
      </c>
      <c r="C8" s="15">
        <v>0</v>
      </c>
      <c r="D8" s="16">
        <f t="shared" si="0"/>
        <v>202</v>
      </c>
      <c r="E8" s="15">
        <v>0.94799999999999995</v>
      </c>
      <c r="F8" s="10">
        <v>31.930854054054056</v>
      </c>
      <c r="G8" s="15"/>
      <c r="H8" s="15">
        <v>4.7804750909951519</v>
      </c>
      <c r="I8" s="16">
        <f t="shared" si="1"/>
        <v>3.2154432476275516E-2</v>
      </c>
      <c r="J8" s="16"/>
      <c r="K8" s="16">
        <f t="shared" ref="K8:K13" si="2">-((E8-E7)/18*1000)/((D8-D7)*60)/I8/(C$20*2/10000)</f>
        <v>8.6901450367064381</v>
      </c>
      <c r="L8" s="16"/>
      <c r="O8" s="16"/>
      <c r="X8" s="16"/>
      <c r="AC8" s="16"/>
      <c r="AD8" s="16"/>
      <c r="AL8" s="16"/>
      <c r="AQ8" s="16"/>
      <c r="AR8" s="16"/>
      <c r="AZ8" s="16"/>
      <c r="BE8" s="16"/>
      <c r="BF8" s="16"/>
      <c r="BN8" s="16"/>
      <c r="BS8" s="16"/>
      <c r="BT8" s="16"/>
      <c r="CB8" s="16"/>
      <c r="CG8" s="16"/>
      <c r="CH8" s="16"/>
    </row>
    <row r="9" spans="1:88" x14ac:dyDescent="0.25">
      <c r="A9" s="15">
        <v>21</v>
      </c>
      <c r="B9" s="15">
        <v>6</v>
      </c>
      <c r="C9" s="15">
        <v>0</v>
      </c>
      <c r="D9" s="16">
        <f t="shared" si="0"/>
        <v>283</v>
      </c>
      <c r="E9" s="15">
        <v>0.877</v>
      </c>
      <c r="F9" s="10">
        <v>38.06060563380278</v>
      </c>
      <c r="G9" s="15"/>
      <c r="H9" s="15">
        <v>4.2632095630524462</v>
      </c>
      <c r="I9" s="16">
        <f t="shared" si="1"/>
        <v>2.609294648138822E-2</v>
      </c>
      <c r="J9" s="16"/>
      <c r="K9" s="16">
        <f t="shared" si="2"/>
        <v>8.1031446552149564</v>
      </c>
      <c r="L9" s="16"/>
      <c r="M9" s="16"/>
      <c r="O9" s="16"/>
      <c r="P9" s="16"/>
      <c r="X9" s="16"/>
      <c r="AC9" s="16"/>
      <c r="AD9" s="16"/>
      <c r="AL9" s="16"/>
      <c r="AQ9" s="16"/>
      <c r="AR9" s="16"/>
      <c r="AZ9" s="16"/>
      <c r="BE9" s="16"/>
      <c r="BF9" s="16"/>
      <c r="BN9" s="16"/>
      <c r="BS9" s="16"/>
      <c r="BT9" s="16"/>
      <c r="CB9" s="16"/>
      <c r="CG9" s="16"/>
      <c r="CH9" s="16"/>
    </row>
    <row r="10" spans="1:88" x14ac:dyDescent="0.25">
      <c r="A10" s="15">
        <v>22</v>
      </c>
      <c r="B10" s="15">
        <v>19</v>
      </c>
      <c r="C10" s="15">
        <v>0</v>
      </c>
      <c r="D10" s="16">
        <f t="shared" si="0"/>
        <v>356</v>
      </c>
      <c r="E10" s="15">
        <v>0.82599999999999996</v>
      </c>
      <c r="F10" s="10">
        <v>39.467100000000038</v>
      </c>
      <c r="G10" s="15"/>
      <c r="H10" s="15">
        <v>4.0604136625559155</v>
      </c>
      <c r="I10" s="16">
        <f t="shared" si="1"/>
        <v>2.4287412469775772E-2</v>
      </c>
      <c r="J10" s="16"/>
      <c r="K10" s="16">
        <f t="shared" si="2"/>
        <v>6.9385616767881038</v>
      </c>
      <c r="L10" s="16"/>
      <c r="M10" s="16"/>
      <c r="X10" s="16"/>
      <c r="AC10" s="16"/>
      <c r="AD10" s="16"/>
      <c r="AL10" s="16"/>
      <c r="AQ10" s="16"/>
      <c r="AR10" s="16"/>
      <c r="AZ10" s="16"/>
      <c r="BE10" s="16"/>
      <c r="BF10" s="16"/>
      <c r="BN10" s="16"/>
      <c r="BS10" s="16"/>
      <c r="BT10" s="16"/>
      <c r="CB10" s="16"/>
      <c r="CG10" s="16"/>
      <c r="CH10" s="16"/>
    </row>
    <row r="11" spans="1:88" x14ac:dyDescent="0.25">
      <c r="A11" s="15">
        <v>23</v>
      </c>
      <c r="B11" s="15">
        <v>45</v>
      </c>
      <c r="C11" s="15">
        <v>0</v>
      </c>
      <c r="D11" s="16">
        <f t="shared" si="0"/>
        <v>442</v>
      </c>
      <c r="E11" s="15">
        <v>0.76300000000000001</v>
      </c>
      <c r="F11" s="10">
        <v>38.484961038961011</v>
      </c>
      <c r="G11" s="15"/>
      <c r="H11" s="15">
        <v>4.2280665177292152</v>
      </c>
      <c r="I11" s="16">
        <f t="shared" si="1"/>
        <v>2.5700560925689436E-2</v>
      </c>
      <c r="J11" s="16"/>
      <c r="K11" s="16">
        <f t="shared" si="2"/>
        <v>6.8754777608752349</v>
      </c>
      <c r="L11" s="16"/>
      <c r="M11" s="16"/>
      <c r="O11" s="16"/>
      <c r="P11" s="16"/>
      <c r="X11" s="16"/>
      <c r="AC11" s="16"/>
      <c r="AD11" s="16"/>
      <c r="AL11" s="16"/>
      <c r="AQ11" s="16"/>
      <c r="AR11" s="16"/>
      <c r="AZ11" s="16"/>
      <c r="BE11" s="16"/>
      <c r="BF11" s="16"/>
      <c r="BN11" s="16"/>
      <c r="BS11" s="16"/>
      <c r="BT11" s="16"/>
      <c r="CB11" s="16"/>
      <c r="CG11" s="16"/>
      <c r="CH11" s="16"/>
    </row>
    <row r="12" spans="1:88" x14ac:dyDescent="0.25">
      <c r="A12" s="15">
        <v>24</v>
      </c>
      <c r="B12" s="15">
        <v>44</v>
      </c>
      <c r="C12" s="15">
        <v>0</v>
      </c>
      <c r="D12" s="16">
        <f t="shared" si="0"/>
        <v>501</v>
      </c>
      <c r="E12" s="15">
        <v>0.73</v>
      </c>
      <c r="F12" s="10">
        <v>39.305469387755139</v>
      </c>
      <c r="G12" s="15"/>
      <c r="H12" s="15">
        <v>4.2593845438151341</v>
      </c>
      <c r="I12" s="16">
        <f t="shared" si="1"/>
        <v>2.5545587508291525E-2</v>
      </c>
      <c r="J12" s="16"/>
      <c r="K12" s="16">
        <f t="shared" si="2"/>
        <v>5.2814043468977498</v>
      </c>
      <c r="L12" s="16"/>
      <c r="M12" s="16"/>
      <c r="O12" s="16"/>
      <c r="P12" s="16"/>
      <c r="X12" s="16"/>
      <c r="AC12" s="16"/>
      <c r="AD12" s="16"/>
      <c r="AL12" s="16"/>
      <c r="AQ12" s="16"/>
      <c r="AR12" s="16"/>
      <c r="AZ12" s="16"/>
      <c r="BE12" s="16"/>
      <c r="BF12" s="16"/>
      <c r="BN12" s="16"/>
      <c r="BS12" s="16"/>
      <c r="BT12" s="16"/>
      <c r="CB12" s="16"/>
      <c r="CG12" s="16"/>
      <c r="CH12" s="16"/>
    </row>
    <row r="13" spans="1:88" x14ac:dyDescent="0.25">
      <c r="A13" s="15">
        <v>25</v>
      </c>
      <c r="B13" s="15">
        <v>28</v>
      </c>
      <c r="C13" s="15">
        <v>0</v>
      </c>
      <c r="D13" s="16">
        <f t="shared" si="0"/>
        <v>545</v>
      </c>
      <c r="E13" s="15">
        <v>0.70499999999999996</v>
      </c>
      <c r="F13" s="10">
        <v>40.970484848484851</v>
      </c>
      <c r="G13" s="15"/>
      <c r="H13" s="15">
        <v>4.1497714525144005</v>
      </c>
      <c r="I13" s="16">
        <f t="shared" si="1"/>
        <v>2.4205434469518169E-2</v>
      </c>
      <c r="J13" s="16"/>
      <c r="K13" s="16">
        <f t="shared" si="2"/>
        <v>5.6621039128580719</v>
      </c>
      <c r="L13" s="16"/>
      <c r="M13" s="16"/>
      <c r="O13" s="16"/>
      <c r="P13" s="16"/>
      <c r="X13" s="16"/>
      <c r="AC13" s="16"/>
      <c r="AD13" s="16"/>
      <c r="AL13" s="16"/>
      <c r="AQ13" s="16"/>
      <c r="AR13" s="16"/>
      <c r="AZ13" s="16"/>
      <c r="BE13" s="16"/>
      <c r="BF13" s="16"/>
      <c r="BN13" s="16"/>
      <c r="BS13" s="16"/>
      <c r="BT13" s="16"/>
      <c r="CB13" s="16"/>
      <c r="CG13" s="16"/>
      <c r="CH13" s="16"/>
    </row>
    <row r="14" spans="1:88" x14ac:dyDescent="0.25">
      <c r="A14" s="15"/>
      <c r="B14" s="15"/>
      <c r="C14" s="15">
        <v>0</v>
      </c>
      <c r="D14" s="16"/>
      <c r="E14" s="15"/>
      <c r="F14" s="17"/>
      <c r="G14" s="15"/>
      <c r="H14" s="15"/>
      <c r="I14" s="16"/>
      <c r="J14" s="16"/>
      <c r="K14" s="16"/>
      <c r="O14" s="16"/>
      <c r="P14" s="16"/>
      <c r="R14" s="14"/>
      <c r="X14" s="16"/>
      <c r="AC14" s="16"/>
      <c r="AD14" s="16"/>
      <c r="AF14" s="14"/>
      <c r="AL14" s="16"/>
      <c r="AQ14" s="16"/>
      <c r="AR14" s="16"/>
      <c r="AT14" s="14"/>
      <c r="AZ14" s="16"/>
      <c r="BE14" s="16"/>
      <c r="BF14" s="16"/>
      <c r="BH14" s="14"/>
      <c r="BN14" s="16"/>
      <c r="BS14" s="16"/>
      <c r="BT14" s="16"/>
      <c r="BV14" s="14"/>
      <c r="CB14" s="16"/>
      <c r="CG14" s="16"/>
      <c r="CH14" s="16"/>
      <c r="CJ14" s="14"/>
    </row>
    <row r="15" spans="1:88" x14ac:dyDescent="0.25">
      <c r="A15" s="16"/>
      <c r="B15" s="16"/>
      <c r="C15" s="16"/>
      <c r="D15" s="16"/>
      <c r="E15" s="16"/>
      <c r="F15" s="16"/>
      <c r="G15" s="16"/>
      <c r="H15" s="16"/>
      <c r="I15" s="16"/>
      <c r="J15" s="16"/>
      <c r="K15" s="16"/>
      <c r="M15" s="16"/>
    </row>
    <row r="16" spans="1:88" x14ac:dyDescent="0.25">
      <c r="A16" s="19" t="s">
        <v>23</v>
      </c>
      <c r="B16" s="16"/>
      <c r="C16" s="17">
        <v>101.2</v>
      </c>
      <c r="D16" s="16"/>
      <c r="E16" s="20" t="s">
        <v>5</v>
      </c>
      <c r="F16" s="21">
        <f>AVERAGE(F11:F14)</f>
        <v>39.586971758400331</v>
      </c>
      <c r="G16" s="21" t="e">
        <f>AVERAGE(G11:G14)</f>
        <v>#DIV/0!</v>
      </c>
      <c r="H16" s="21">
        <f>AVERAGE(H11:H14)</f>
        <v>4.2124075046862499</v>
      </c>
      <c r="I16" s="21">
        <f>AVERAGE(I11:I14)</f>
        <v>2.5150527634499709E-2</v>
      </c>
      <c r="J16" s="21"/>
      <c r="K16" s="21">
        <f>AVERAGE(K11:K13)</f>
        <v>5.9396620068770192</v>
      </c>
      <c r="O16" s="16"/>
      <c r="Z16" s="16"/>
      <c r="AA16" s="16"/>
      <c r="AB16" s="16"/>
      <c r="AC16" s="16"/>
      <c r="AN16" s="16"/>
      <c r="AO16" s="16"/>
      <c r="AP16" s="16"/>
      <c r="AQ16" s="16"/>
      <c r="BB16" s="16"/>
      <c r="BC16" s="16"/>
      <c r="BD16" s="16"/>
      <c r="BE16" s="16"/>
      <c r="BP16" s="16"/>
      <c r="BQ16" s="16"/>
      <c r="BR16" s="16"/>
      <c r="BS16" s="16"/>
      <c r="CD16" s="16"/>
      <c r="CE16" s="16"/>
      <c r="CF16" s="16"/>
      <c r="CG16" s="16"/>
      <c r="CH16" s="16"/>
    </row>
    <row r="17" spans="1:86" x14ac:dyDescent="0.25">
      <c r="B17" s="16"/>
      <c r="D17" s="16"/>
      <c r="E17" s="14" t="s">
        <v>21</v>
      </c>
      <c r="F17" s="16">
        <f>MAX(F11:F14)-MIN(F11:F14)</f>
        <v>2.4855238095238406</v>
      </c>
      <c r="G17" s="16">
        <f>MAX(G11:G14)-MIN(G11:G14)</f>
        <v>0</v>
      </c>
      <c r="H17" s="16">
        <f>MAX(H11:H14)-MIN(H11:H14)</f>
        <v>0.1096130913007336</v>
      </c>
      <c r="I17" s="16">
        <f>MAX(I11:I14)-MIN(I11:I14)</f>
        <v>1.4951264561712668E-3</v>
      </c>
      <c r="J17" s="16"/>
      <c r="K17" s="14">
        <f>-SLOPE(E7:E14,D7:D14)/60/AVERAGE(I11:I14)*1000/18/(C20*2/10000)</f>
        <v>8.2386310376513681</v>
      </c>
      <c r="L17" s="13" t="s">
        <v>24</v>
      </c>
      <c r="M17" s="16"/>
      <c r="O17" s="16"/>
      <c r="Z17" s="16"/>
      <c r="AA17" s="16"/>
      <c r="AB17" s="16"/>
      <c r="AC17" s="16"/>
      <c r="AN17" s="16"/>
      <c r="AO17" s="16"/>
      <c r="AP17" s="16"/>
      <c r="AQ17" s="16"/>
      <c r="BB17" s="16"/>
      <c r="BC17" s="16"/>
      <c r="BD17" s="16"/>
      <c r="BE17" s="16"/>
      <c r="BP17" s="16"/>
      <c r="BQ17" s="16"/>
      <c r="BR17" s="16"/>
      <c r="BS17" s="16"/>
      <c r="CD17" s="16"/>
      <c r="CE17" s="16"/>
      <c r="CF17" s="16"/>
      <c r="CG17" s="16"/>
      <c r="CH17" s="16"/>
    </row>
    <row r="18" spans="1:86" ht="17.25" x14ac:dyDescent="0.25">
      <c r="A18" s="19" t="s">
        <v>18</v>
      </c>
      <c r="B18" s="16"/>
      <c r="C18" s="17"/>
      <c r="D18" s="16"/>
      <c r="E18" s="16"/>
      <c r="F18" s="16"/>
      <c r="G18" s="16"/>
      <c r="H18" s="16"/>
      <c r="I18" s="16"/>
      <c r="J18" s="16"/>
      <c r="K18" s="16"/>
      <c r="L18" s="16"/>
      <c r="M18" s="16"/>
      <c r="Z18" s="16"/>
      <c r="AA18" s="16"/>
      <c r="AN18" s="16"/>
      <c r="AO18" s="16"/>
      <c r="BB18" s="16"/>
      <c r="BC18" s="16"/>
      <c r="BP18" s="16"/>
      <c r="BQ18" s="16"/>
      <c r="CD18" s="16"/>
      <c r="CE18" s="16"/>
    </row>
    <row r="19" spans="1:86" ht="17.25" x14ac:dyDescent="0.25">
      <c r="A19" s="19" t="s">
        <v>19</v>
      </c>
      <c r="B19" s="16"/>
      <c r="C19" s="15"/>
      <c r="E19" s="16" t="s">
        <v>22</v>
      </c>
      <c r="F19" s="16"/>
      <c r="G19" s="16"/>
      <c r="H19" s="16"/>
      <c r="I19" s="16"/>
      <c r="J19" s="16"/>
      <c r="K19" s="16"/>
      <c r="L19" s="16"/>
      <c r="M19" s="16"/>
      <c r="Z19" s="16"/>
      <c r="AA19" s="16"/>
      <c r="AN19" s="16"/>
      <c r="AO19" s="16"/>
      <c r="BB19" s="16"/>
      <c r="BC19" s="16"/>
      <c r="BP19" s="16"/>
      <c r="BQ19" s="16"/>
      <c r="CD19" s="16"/>
      <c r="CE19" s="16"/>
    </row>
    <row r="20" spans="1:86" ht="17.25" x14ac:dyDescent="0.25">
      <c r="A20" s="19" t="s">
        <v>20</v>
      </c>
      <c r="B20" s="16"/>
      <c r="C20" s="22">
        <v>19.193000000000001</v>
      </c>
      <c r="E20" s="16"/>
      <c r="F20" s="16"/>
      <c r="G20" s="16"/>
      <c r="H20" s="16"/>
      <c r="I20" s="16"/>
      <c r="J20" s="16"/>
      <c r="K20" s="16"/>
      <c r="L20" s="16"/>
      <c r="M20" s="16"/>
    </row>
    <row r="57" spans="12:12" x14ac:dyDescent="0.25">
      <c r="L57" s="23"/>
    </row>
    <row r="58" spans="12:12" x14ac:dyDescent="0.25">
      <c r="L58" s="23"/>
    </row>
  </sheetData>
  <pageMargins left="0.7" right="0.7" top="0.75" bottom="0.75" header="0.3" footer="0.3"/>
  <pageSetup paperSize="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J58"/>
  <sheetViews>
    <sheetView workbookViewId="0">
      <selection activeCell="B5" sqref="B5"/>
    </sheetView>
  </sheetViews>
  <sheetFormatPr defaultColWidth="8.85546875" defaultRowHeight="15" x14ac:dyDescent="0.25"/>
  <cols>
    <col min="1" max="1" width="14.42578125" style="13" customWidth="1"/>
    <col min="2" max="2" width="10.42578125" style="13" customWidth="1"/>
    <col min="3" max="4" width="8.85546875" style="13"/>
    <col min="5" max="5" width="11.42578125" style="13" customWidth="1"/>
    <col min="6" max="8" width="8.85546875" style="13"/>
    <col min="9" max="9" width="12" style="13" customWidth="1"/>
    <col min="10" max="10" width="8.28515625" style="13" customWidth="1"/>
    <col min="11" max="12" width="8.85546875" style="13"/>
    <col min="13" max="13" width="26.42578125" style="13" customWidth="1"/>
    <col min="14" max="16384" width="8.85546875" style="13"/>
  </cols>
  <sheetData>
    <row r="1" spans="1:88" ht="18" x14ac:dyDescent="0.35">
      <c r="A1" s="13" t="s">
        <v>27</v>
      </c>
    </row>
    <row r="2" spans="1:88" x14ac:dyDescent="0.25">
      <c r="A2" s="13" t="s">
        <v>26</v>
      </c>
    </row>
    <row r="3" spans="1:88" x14ac:dyDescent="0.25">
      <c r="A3" s="24" t="s">
        <v>57</v>
      </c>
    </row>
    <row r="4" spans="1:88" x14ac:dyDescent="0.25">
      <c r="A4" s="14" t="s">
        <v>55</v>
      </c>
      <c r="B4" s="14" t="s">
        <v>60</v>
      </c>
      <c r="C4" s="14"/>
      <c r="D4" s="14"/>
      <c r="E4" s="14"/>
      <c r="F4" s="14"/>
      <c r="G4" s="14"/>
      <c r="H4" s="14"/>
      <c r="I4" s="14"/>
      <c r="J4" s="14"/>
      <c r="K4" s="14"/>
      <c r="L4" s="14"/>
    </row>
    <row r="5" spans="1:88" x14ac:dyDescent="0.25">
      <c r="A5" s="14" t="s">
        <v>0</v>
      </c>
      <c r="B5" s="14" t="s">
        <v>1</v>
      </c>
      <c r="C5" s="14" t="s">
        <v>2</v>
      </c>
      <c r="D5" s="14" t="s">
        <v>3</v>
      </c>
      <c r="E5" s="14" t="s">
        <v>15</v>
      </c>
      <c r="F5" s="14" t="s">
        <v>13</v>
      </c>
      <c r="G5" s="14" t="s">
        <v>4</v>
      </c>
      <c r="H5" s="14" t="s">
        <v>16</v>
      </c>
      <c r="I5" s="14" t="s">
        <v>17</v>
      </c>
      <c r="J5" s="14"/>
      <c r="K5" s="14" t="s">
        <v>25</v>
      </c>
      <c r="L5" s="14"/>
      <c r="O5" s="14"/>
      <c r="P5" s="14"/>
      <c r="Q5" s="14"/>
      <c r="R5" s="14"/>
      <c r="U5" s="14"/>
      <c r="V5" s="14"/>
      <c r="W5" s="14"/>
      <c r="X5" s="14"/>
      <c r="Y5" s="14"/>
      <c r="Z5" s="14"/>
      <c r="AA5" s="14"/>
      <c r="AB5" s="14"/>
      <c r="AC5" s="14"/>
      <c r="AD5" s="14"/>
      <c r="AE5" s="14"/>
      <c r="AF5" s="14"/>
      <c r="AI5" s="14"/>
      <c r="AJ5" s="14"/>
      <c r="AK5" s="14"/>
      <c r="AL5" s="14"/>
      <c r="AM5" s="14"/>
      <c r="AN5" s="14"/>
      <c r="AO5" s="14"/>
      <c r="AP5" s="14"/>
      <c r="AQ5" s="14"/>
      <c r="AR5" s="14"/>
      <c r="AS5" s="14"/>
      <c r="AT5" s="14"/>
      <c r="AW5" s="14"/>
      <c r="AX5" s="14"/>
      <c r="AY5" s="14"/>
      <c r="AZ5" s="14"/>
      <c r="BA5" s="14"/>
      <c r="BB5" s="14"/>
      <c r="BC5" s="14"/>
      <c r="BD5" s="14"/>
      <c r="BE5" s="14"/>
      <c r="BF5" s="14"/>
      <c r="BG5" s="14"/>
      <c r="BH5" s="14"/>
      <c r="BK5" s="14"/>
      <c r="BL5" s="14"/>
      <c r="BM5" s="14"/>
      <c r="BN5" s="14"/>
      <c r="BO5" s="14"/>
      <c r="BP5" s="14"/>
      <c r="BQ5" s="14"/>
      <c r="BR5" s="14"/>
      <c r="BS5" s="14"/>
      <c r="BT5" s="14"/>
      <c r="BU5" s="14"/>
      <c r="BV5" s="14"/>
      <c r="BY5" s="14"/>
      <c r="BZ5" s="14"/>
      <c r="CA5" s="14"/>
      <c r="CB5" s="14"/>
      <c r="CC5" s="14"/>
      <c r="CD5" s="14"/>
      <c r="CE5" s="14"/>
      <c r="CF5" s="14"/>
      <c r="CG5" s="14"/>
      <c r="CH5" s="14"/>
      <c r="CI5" s="14"/>
      <c r="CJ5" s="14"/>
    </row>
    <row r="6" spans="1:88" x14ac:dyDescent="0.25">
      <c r="A6" s="14"/>
      <c r="B6" s="14"/>
      <c r="C6" s="14"/>
      <c r="D6" s="14" t="s">
        <v>6</v>
      </c>
      <c r="E6" s="14" t="s">
        <v>7</v>
      </c>
      <c r="F6" s="14" t="s">
        <v>8</v>
      </c>
      <c r="G6" s="14" t="s">
        <v>9</v>
      </c>
      <c r="H6" s="14" t="s">
        <v>10</v>
      </c>
      <c r="I6" s="14" t="s">
        <v>11</v>
      </c>
      <c r="J6" s="14"/>
      <c r="K6" s="14" t="s">
        <v>12</v>
      </c>
      <c r="L6" s="14"/>
      <c r="O6" s="14"/>
      <c r="P6" s="14"/>
      <c r="Q6" s="14"/>
      <c r="S6" s="14"/>
      <c r="T6" s="14"/>
      <c r="U6" s="14"/>
      <c r="V6" s="14"/>
      <c r="W6" s="14"/>
      <c r="X6" s="14"/>
      <c r="Y6" s="14"/>
      <c r="Z6" s="14"/>
      <c r="AA6" s="14"/>
      <c r="AB6" s="14"/>
      <c r="AC6" s="14"/>
      <c r="AD6" s="14"/>
      <c r="AE6" s="14"/>
      <c r="AF6" s="14"/>
      <c r="AI6" s="14"/>
      <c r="AJ6" s="14"/>
      <c r="AK6" s="14"/>
      <c r="AL6" s="14"/>
      <c r="AM6" s="14"/>
      <c r="AN6" s="14"/>
      <c r="AO6" s="14"/>
      <c r="AP6" s="14"/>
      <c r="AQ6" s="14"/>
      <c r="AR6" s="14"/>
      <c r="AS6" s="14"/>
      <c r="AT6" s="14"/>
      <c r="AW6" s="14"/>
      <c r="AX6" s="14"/>
      <c r="AY6" s="14"/>
      <c r="AZ6" s="14"/>
      <c r="BA6" s="14"/>
      <c r="BB6" s="14"/>
      <c r="BC6" s="14"/>
      <c r="BD6" s="14"/>
      <c r="BE6" s="14"/>
      <c r="BF6" s="14"/>
      <c r="BG6" s="14"/>
      <c r="BH6" s="14"/>
      <c r="BK6" s="14"/>
      <c r="BL6" s="14"/>
      <c r="BM6" s="14"/>
      <c r="BN6" s="14"/>
      <c r="BO6" s="14"/>
      <c r="BP6" s="14"/>
      <c r="BQ6" s="14"/>
      <c r="BR6" s="14"/>
      <c r="BS6" s="14"/>
      <c r="BT6" s="14"/>
      <c r="BU6" s="14"/>
      <c r="BV6" s="14"/>
      <c r="BY6" s="14"/>
      <c r="BZ6" s="14"/>
      <c r="CA6" s="14"/>
      <c r="CB6" s="14"/>
      <c r="CC6" s="14"/>
      <c r="CD6" s="14"/>
      <c r="CE6" s="14"/>
      <c r="CF6" s="14"/>
      <c r="CG6" s="14"/>
      <c r="CH6" s="14"/>
      <c r="CI6" s="14"/>
      <c r="CJ6" s="14"/>
    </row>
    <row r="7" spans="1:88" x14ac:dyDescent="0.25">
      <c r="A7" s="15">
        <v>16</v>
      </c>
      <c r="B7" s="15">
        <v>22</v>
      </c>
      <c r="C7" s="15">
        <v>0</v>
      </c>
      <c r="D7" s="16">
        <f t="shared" ref="D7:D13" si="0">((A7-A$7)*60*60+(B7-B$7)*60+(C7-C$7))/60</f>
        <v>0</v>
      </c>
      <c r="E7" s="15">
        <v>1.6140000000000001</v>
      </c>
      <c r="F7" s="17"/>
      <c r="G7" s="17"/>
      <c r="H7" s="15" t="s">
        <v>28</v>
      </c>
      <c r="I7" s="16" t="e">
        <f t="shared" ref="I7:I13" si="1">(1-(F7/100))*(H7/C$16)</f>
        <v>#VALUE!</v>
      </c>
      <c r="J7" s="16"/>
      <c r="K7" s="16"/>
      <c r="X7" s="16"/>
      <c r="AC7" s="16"/>
      <c r="AL7" s="16"/>
      <c r="AQ7" s="16"/>
      <c r="AZ7" s="16"/>
      <c r="BE7" s="16"/>
      <c r="BN7" s="16"/>
      <c r="BS7" s="16"/>
      <c r="CB7" s="16"/>
      <c r="CG7" s="16"/>
    </row>
    <row r="8" spans="1:88" x14ac:dyDescent="0.25">
      <c r="A8" s="18">
        <v>19</v>
      </c>
      <c r="B8" s="15">
        <v>45</v>
      </c>
      <c r="C8" s="15">
        <v>0</v>
      </c>
      <c r="D8" s="16">
        <f t="shared" si="0"/>
        <v>203</v>
      </c>
      <c r="E8" s="15">
        <v>1.4490000000000001</v>
      </c>
      <c r="F8" s="10">
        <v>31.930854054054056</v>
      </c>
      <c r="G8" s="15"/>
      <c r="H8" s="15">
        <v>4.7804750909951519</v>
      </c>
      <c r="I8" s="16">
        <f t="shared" si="1"/>
        <v>3.2154432476275516E-2</v>
      </c>
      <c r="J8" s="16"/>
      <c r="K8" s="16">
        <f t="shared" ref="K8:K13" si="2">-((E8-E7)/18*1000)/((D8-D7)*60)/I8/(C$20*2/10000)</f>
        <v>4.3430917183859892</v>
      </c>
      <c r="L8" s="16"/>
      <c r="O8" s="16"/>
      <c r="X8" s="16"/>
      <c r="AC8" s="16"/>
      <c r="AD8" s="16"/>
      <c r="AL8" s="16"/>
      <c r="AQ8" s="16"/>
      <c r="AR8" s="16"/>
      <c r="AZ8" s="16"/>
      <c r="BE8" s="16"/>
      <c r="BF8" s="16"/>
      <c r="BN8" s="16"/>
      <c r="BS8" s="16"/>
      <c r="BT8" s="16"/>
      <c r="CB8" s="16"/>
      <c r="CG8" s="16"/>
      <c r="CH8" s="16"/>
    </row>
    <row r="9" spans="1:88" x14ac:dyDescent="0.25">
      <c r="A9" s="15">
        <v>21</v>
      </c>
      <c r="B9" s="15">
        <v>5</v>
      </c>
      <c r="C9" s="15">
        <v>0</v>
      </c>
      <c r="D9" s="16">
        <f t="shared" si="0"/>
        <v>283</v>
      </c>
      <c r="E9" s="15">
        <v>1.393</v>
      </c>
      <c r="F9" s="10">
        <v>38.06060563380278</v>
      </c>
      <c r="G9" s="15"/>
      <c r="H9" s="15">
        <v>4.2632095630524462</v>
      </c>
      <c r="I9" s="16">
        <f t="shared" si="1"/>
        <v>2.609294648138822E-2</v>
      </c>
      <c r="J9" s="16"/>
      <c r="K9" s="16">
        <f t="shared" si="2"/>
        <v>4.6092138681847628</v>
      </c>
      <c r="L9" s="16"/>
      <c r="M9" s="16"/>
      <c r="O9" s="16"/>
      <c r="P9" s="16"/>
      <c r="X9" s="16"/>
      <c r="AC9" s="16"/>
      <c r="AD9" s="16"/>
      <c r="AL9" s="16"/>
      <c r="AQ9" s="16"/>
      <c r="AR9" s="16"/>
      <c r="AZ9" s="16"/>
      <c r="BE9" s="16"/>
      <c r="BF9" s="16"/>
      <c r="BN9" s="16"/>
      <c r="BS9" s="16"/>
      <c r="BT9" s="16"/>
      <c r="CB9" s="16"/>
      <c r="CG9" s="16"/>
      <c r="CH9" s="16"/>
    </row>
    <row r="10" spans="1:88" x14ac:dyDescent="0.25">
      <c r="A10" s="15">
        <v>22</v>
      </c>
      <c r="B10" s="15">
        <v>21</v>
      </c>
      <c r="C10" s="15">
        <v>0</v>
      </c>
      <c r="D10" s="16">
        <f t="shared" si="0"/>
        <v>359</v>
      </c>
      <c r="E10" s="15">
        <v>1.35</v>
      </c>
      <c r="F10" s="10">
        <v>39.467100000000038</v>
      </c>
      <c r="G10" s="15"/>
      <c r="H10" s="15">
        <v>4.0604136625559155</v>
      </c>
      <c r="I10" s="16">
        <f t="shared" si="1"/>
        <v>2.4287412469775772E-2</v>
      </c>
      <c r="J10" s="16"/>
      <c r="K10" s="16">
        <f t="shared" si="2"/>
        <v>4.0024467098233636</v>
      </c>
      <c r="L10" s="16"/>
      <c r="M10" s="16"/>
      <c r="X10" s="16"/>
      <c r="AC10" s="16"/>
      <c r="AD10" s="16"/>
      <c r="AL10" s="16"/>
      <c r="AQ10" s="16"/>
      <c r="AR10" s="16"/>
      <c r="AZ10" s="16"/>
      <c r="BE10" s="16"/>
      <c r="BF10" s="16"/>
      <c r="BN10" s="16"/>
      <c r="BS10" s="16"/>
      <c r="BT10" s="16"/>
      <c r="CB10" s="16"/>
      <c r="CG10" s="16"/>
      <c r="CH10" s="16"/>
    </row>
    <row r="11" spans="1:88" x14ac:dyDescent="0.25">
      <c r="A11" s="15">
        <v>23</v>
      </c>
      <c r="B11" s="15">
        <v>45</v>
      </c>
      <c r="C11" s="15">
        <v>0</v>
      </c>
      <c r="D11" s="16">
        <f t="shared" si="0"/>
        <v>443</v>
      </c>
      <c r="E11" s="15">
        <v>1.2929999999999999</v>
      </c>
      <c r="F11" s="10">
        <v>38.484961038961011</v>
      </c>
      <c r="G11" s="15"/>
      <c r="H11" s="15">
        <v>4.2280665177292152</v>
      </c>
      <c r="I11" s="16">
        <f t="shared" si="1"/>
        <v>2.5700560925689436E-2</v>
      </c>
      <c r="J11" s="16"/>
      <c r="K11" s="16">
        <f t="shared" si="2"/>
        <v>4.5363328273612495</v>
      </c>
      <c r="L11" s="16"/>
      <c r="M11" s="16"/>
      <c r="O11" s="16"/>
      <c r="P11" s="16"/>
      <c r="X11" s="16"/>
      <c r="AC11" s="16"/>
      <c r="AD11" s="16"/>
      <c r="AL11" s="16"/>
      <c r="AQ11" s="16"/>
      <c r="AR11" s="16"/>
      <c r="AZ11" s="16"/>
      <c r="BE11" s="16"/>
      <c r="BF11" s="16"/>
      <c r="BN11" s="16"/>
      <c r="BS11" s="16"/>
      <c r="BT11" s="16"/>
      <c r="CB11" s="16"/>
      <c r="CG11" s="16"/>
      <c r="CH11" s="16"/>
    </row>
    <row r="12" spans="1:88" x14ac:dyDescent="0.25">
      <c r="A12" s="15">
        <v>24</v>
      </c>
      <c r="B12" s="15">
        <v>44</v>
      </c>
      <c r="C12" s="15">
        <v>0</v>
      </c>
      <c r="D12" s="16">
        <f t="shared" si="0"/>
        <v>502</v>
      </c>
      <c r="E12" s="15">
        <v>1.2649999999999999</v>
      </c>
      <c r="F12" s="10">
        <v>39.305469387755139</v>
      </c>
      <c r="G12" s="15"/>
      <c r="H12" s="15">
        <v>4.2593845438151341</v>
      </c>
      <c r="I12" s="16">
        <f t="shared" si="1"/>
        <v>2.5545587508291525E-2</v>
      </c>
      <c r="J12" s="16"/>
      <c r="K12" s="16">
        <f t="shared" si="2"/>
        <v>3.1918470179868583</v>
      </c>
      <c r="L12" s="16"/>
      <c r="M12" s="16"/>
      <c r="O12" s="16"/>
      <c r="P12" s="16"/>
      <c r="X12" s="16"/>
      <c r="AC12" s="16"/>
      <c r="AD12" s="16"/>
      <c r="AL12" s="16"/>
      <c r="AQ12" s="16"/>
      <c r="AR12" s="16"/>
      <c r="AZ12" s="16"/>
      <c r="BE12" s="16"/>
      <c r="BF12" s="16"/>
      <c r="BN12" s="16"/>
      <c r="BS12" s="16"/>
      <c r="BT12" s="16"/>
      <c r="CB12" s="16"/>
      <c r="CG12" s="16"/>
      <c r="CH12" s="16"/>
    </row>
    <row r="13" spans="1:88" x14ac:dyDescent="0.25">
      <c r="A13" s="15">
        <v>25</v>
      </c>
      <c r="B13" s="15">
        <v>27</v>
      </c>
      <c r="C13" s="15">
        <v>0</v>
      </c>
      <c r="D13" s="16">
        <f t="shared" si="0"/>
        <v>545</v>
      </c>
      <c r="E13" s="15">
        <v>1.24</v>
      </c>
      <c r="F13" s="10">
        <v>40.970484848484851</v>
      </c>
      <c r="G13" s="15"/>
      <c r="H13" s="15">
        <v>4.1497714525144005</v>
      </c>
      <c r="I13" s="16">
        <f t="shared" si="1"/>
        <v>2.4205434469518169E-2</v>
      </c>
      <c r="J13" s="16"/>
      <c r="K13" s="16">
        <f t="shared" si="2"/>
        <v>4.1267733206096233</v>
      </c>
      <c r="L13" s="16"/>
      <c r="M13" s="16"/>
      <c r="O13" s="16"/>
      <c r="P13" s="16"/>
      <c r="X13" s="16"/>
      <c r="AC13" s="16"/>
      <c r="AD13" s="16"/>
      <c r="AL13" s="16"/>
      <c r="AQ13" s="16"/>
      <c r="AR13" s="16"/>
      <c r="AZ13" s="16"/>
      <c r="BE13" s="16"/>
      <c r="BF13" s="16"/>
      <c r="BN13" s="16"/>
      <c r="BS13" s="16"/>
      <c r="BT13" s="16"/>
      <c r="CB13" s="16"/>
      <c r="CG13" s="16"/>
      <c r="CH13" s="16"/>
    </row>
    <row r="14" spans="1:88" x14ac:dyDescent="0.25">
      <c r="A14" s="15"/>
      <c r="B14" s="15"/>
      <c r="C14" s="15">
        <v>0</v>
      </c>
      <c r="D14" s="16"/>
      <c r="E14" s="15"/>
      <c r="F14" s="17"/>
      <c r="G14" s="15"/>
      <c r="H14" s="15"/>
      <c r="I14" s="16"/>
      <c r="J14" s="16"/>
      <c r="K14" s="16"/>
      <c r="O14" s="16"/>
      <c r="P14" s="16"/>
      <c r="R14" s="14"/>
      <c r="X14" s="16"/>
      <c r="AC14" s="16"/>
      <c r="AD14" s="16"/>
      <c r="AF14" s="14"/>
      <c r="AL14" s="16"/>
      <c r="AQ14" s="16"/>
      <c r="AR14" s="16"/>
      <c r="AT14" s="14"/>
      <c r="AZ14" s="16"/>
      <c r="BE14" s="16"/>
      <c r="BF14" s="16"/>
      <c r="BH14" s="14"/>
      <c r="BN14" s="16"/>
      <c r="BS14" s="16"/>
      <c r="BT14" s="16"/>
      <c r="BV14" s="14"/>
      <c r="CB14" s="16"/>
      <c r="CG14" s="16"/>
      <c r="CH14" s="16"/>
      <c r="CJ14" s="14"/>
    </row>
    <row r="15" spans="1:88" x14ac:dyDescent="0.25">
      <c r="A15" s="16"/>
      <c r="B15" s="16"/>
      <c r="C15" s="16"/>
      <c r="D15" s="16"/>
      <c r="E15" s="16"/>
      <c r="F15" s="16"/>
      <c r="G15" s="16"/>
      <c r="H15" s="16"/>
      <c r="I15" s="16"/>
      <c r="J15" s="16"/>
      <c r="K15" s="16"/>
      <c r="M15" s="16"/>
    </row>
    <row r="16" spans="1:88" x14ac:dyDescent="0.25">
      <c r="A16" s="19" t="s">
        <v>23</v>
      </c>
      <c r="B16" s="16"/>
      <c r="C16" s="17">
        <v>101.2</v>
      </c>
      <c r="D16" s="16"/>
      <c r="E16" s="20" t="s">
        <v>5</v>
      </c>
      <c r="F16" s="21">
        <f>AVERAGE(F11:F14)</f>
        <v>39.586971758400331</v>
      </c>
      <c r="G16" s="21" t="e">
        <f>AVERAGE(G11:G14)</f>
        <v>#DIV/0!</v>
      </c>
      <c r="H16" s="21">
        <f>AVERAGE(H11:H14)</f>
        <v>4.2124075046862499</v>
      </c>
      <c r="I16" s="21">
        <f>AVERAGE(I11:I14)</f>
        <v>2.5150527634499709E-2</v>
      </c>
      <c r="J16" s="21"/>
      <c r="K16" s="21">
        <f>AVERAGE(K11:K13)</f>
        <v>3.9516510553192439</v>
      </c>
      <c r="O16" s="16"/>
      <c r="Z16" s="16"/>
      <c r="AA16" s="16"/>
      <c r="AB16" s="16"/>
      <c r="AC16" s="16"/>
      <c r="AN16" s="16"/>
      <c r="AO16" s="16"/>
      <c r="AP16" s="16"/>
      <c r="AQ16" s="16"/>
      <c r="BB16" s="16"/>
      <c r="BC16" s="16"/>
      <c r="BD16" s="16"/>
      <c r="BE16" s="16"/>
      <c r="BP16" s="16"/>
      <c r="BQ16" s="16"/>
      <c r="BR16" s="16"/>
      <c r="BS16" s="16"/>
      <c r="CD16" s="16"/>
      <c r="CE16" s="16"/>
      <c r="CF16" s="16"/>
      <c r="CG16" s="16"/>
      <c r="CH16" s="16"/>
    </row>
    <row r="17" spans="1:86" x14ac:dyDescent="0.25">
      <c r="B17" s="16"/>
      <c r="D17" s="16"/>
      <c r="E17" s="14" t="s">
        <v>21</v>
      </c>
      <c r="F17" s="16">
        <f>MAX(F11:F14)-MIN(F11:F14)</f>
        <v>2.4855238095238406</v>
      </c>
      <c r="G17" s="16">
        <f>MAX(G11:G14)-MIN(G11:G14)</f>
        <v>0</v>
      </c>
      <c r="H17" s="16">
        <f>MAX(H11:H14)-MIN(H11:H14)</f>
        <v>0.1096130913007336</v>
      </c>
      <c r="I17" s="16">
        <f>MAX(I11:I14)-MIN(I11:I14)</f>
        <v>1.4951264561712668E-3</v>
      </c>
      <c r="J17" s="16"/>
      <c r="K17" s="14">
        <f>-SLOPE(E7:E14,D7:D14)/60/AVERAGE(I11:I14)*1000/18/(C20*2/10000)</f>
        <v>4.636119254866002</v>
      </c>
      <c r="L17" s="13" t="s">
        <v>24</v>
      </c>
      <c r="M17" s="16"/>
      <c r="O17" s="16"/>
      <c r="Z17" s="16"/>
      <c r="AA17" s="16"/>
      <c r="AB17" s="16"/>
      <c r="AC17" s="16"/>
      <c r="AN17" s="16"/>
      <c r="AO17" s="16"/>
      <c r="AP17" s="16"/>
      <c r="AQ17" s="16"/>
      <c r="BB17" s="16"/>
      <c r="BC17" s="16"/>
      <c r="BD17" s="16"/>
      <c r="BE17" s="16"/>
      <c r="BP17" s="16"/>
      <c r="BQ17" s="16"/>
      <c r="BR17" s="16"/>
      <c r="BS17" s="16"/>
      <c r="CD17" s="16"/>
      <c r="CE17" s="16"/>
      <c r="CF17" s="16"/>
      <c r="CG17" s="16"/>
      <c r="CH17" s="16"/>
    </row>
    <row r="18" spans="1:86" ht="17.25" x14ac:dyDescent="0.25">
      <c r="A18" s="19" t="s">
        <v>18</v>
      </c>
      <c r="B18" s="16"/>
      <c r="C18" s="17"/>
      <c r="D18" s="16"/>
      <c r="E18" s="16"/>
      <c r="F18" s="16"/>
      <c r="G18" s="16"/>
      <c r="H18" s="16"/>
      <c r="I18" s="16"/>
      <c r="J18" s="16"/>
      <c r="K18" s="16"/>
      <c r="L18" s="16"/>
      <c r="M18" s="16"/>
      <c r="Z18" s="16"/>
      <c r="AA18" s="16"/>
      <c r="AN18" s="16"/>
      <c r="AO18" s="16"/>
      <c r="BB18" s="16"/>
      <c r="BC18" s="16"/>
      <c r="BP18" s="16"/>
      <c r="BQ18" s="16"/>
      <c r="CD18" s="16"/>
      <c r="CE18" s="16"/>
    </row>
    <row r="19" spans="1:86" ht="17.25" x14ac:dyDescent="0.25">
      <c r="A19" s="19" t="s">
        <v>19</v>
      </c>
      <c r="B19" s="16"/>
      <c r="C19" s="15"/>
      <c r="E19" s="16" t="s">
        <v>22</v>
      </c>
      <c r="F19" s="16"/>
      <c r="G19" s="16"/>
      <c r="H19" s="16"/>
      <c r="I19" s="16"/>
      <c r="J19" s="16"/>
      <c r="K19" s="16"/>
      <c r="L19" s="16"/>
      <c r="M19" s="16"/>
      <c r="Z19" s="16"/>
      <c r="AA19" s="16"/>
      <c r="AN19" s="16"/>
      <c r="AO19" s="16"/>
      <c r="BB19" s="16"/>
      <c r="BC19" s="16"/>
      <c r="BP19" s="16"/>
      <c r="BQ19" s="16"/>
      <c r="CD19" s="16"/>
      <c r="CE19" s="16"/>
    </row>
    <row r="20" spans="1:86" ht="17.25" x14ac:dyDescent="0.25">
      <c r="A20" s="19" t="s">
        <v>20</v>
      </c>
      <c r="B20" s="16"/>
      <c r="C20" s="22">
        <v>26.946000000000002</v>
      </c>
      <c r="E20" s="16"/>
      <c r="F20" s="16"/>
      <c r="G20" s="16"/>
      <c r="H20" s="16"/>
      <c r="I20" s="16"/>
      <c r="J20" s="16"/>
      <c r="K20" s="16"/>
      <c r="L20" s="16"/>
      <c r="M20" s="16"/>
    </row>
    <row r="57" spans="12:12" x14ac:dyDescent="0.25">
      <c r="L57" s="23"/>
    </row>
    <row r="58" spans="12:12" x14ac:dyDescent="0.25">
      <c r="L58" s="23"/>
    </row>
  </sheetData>
  <pageMargins left="0.7" right="0.7" top="0.75" bottom="0.75" header="0.3" footer="0.3"/>
  <pageSetup paperSize="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J58"/>
  <sheetViews>
    <sheetView workbookViewId="0">
      <selection activeCell="B5" sqref="B5"/>
    </sheetView>
  </sheetViews>
  <sheetFormatPr defaultColWidth="8.85546875" defaultRowHeight="15" x14ac:dyDescent="0.25"/>
  <cols>
    <col min="1" max="1" width="14.42578125" style="13" customWidth="1"/>
    <col min="2" max="2" width="10.42578125" style="13" customWidth="1"/>
    <col min="3" max="4" width="8.85546875" style="13"/>
    <col min="5" max="5" width="11.42578125" style="13" customWidth="1"/>
    <col min="6" max="8" width="8.85546875" style="13"/>
    <col min="9" max="9" width="12" style="13" customWidth="1"/>
    <col min="10" max="10" width="8.28515625" style="13" customWidth="1"/>
    <col min="11" max="12" width="8.85546875" style="13"/>
    <col min="13" max="13" width="26.42578125" style="13" customWidth="1"/>
    <col min="14" max="16384" width="8.85546875" style="13"/>
  </cols>
  <sheetData>
    <row r="1" spans="1:88" ht="18" x14ac:dyDescent="0.35">
      <c r="A1" s="13" t="s">
        <v>27</v>
      </c>
    </row>
    <row r="2" spans="1:88" x14ac:dyDescent="0.25">
      <c r="A2" s="13" t="s">
        <v>26</v>
      </c>
    </row>
    <row r="3" spans="1:88" x14ac:dyDescent="0.25">
      <c r="A3" s="24" t="s">
        <v>57</v>
      </c>
    </row>
    <row r="4" spans="1:88" x14ac:dyDescent="0.25">
      <c r="A4" s="14" t="s">
        <v>55</v>
      </c>
      <c r="B4" s="14" t="s">
        <v>61</v>
      </c>
      <c r="C4" s="14"/>
      <c r="D4" s="14"/>
      <c r="E4" s="14"/>
      <c r="F4" s="14"/>
      <c r="G4" s="14"/>
      <c r="H4" s="14"/>
      <c r="I4" s="14"/>
      <c r="J4" s="14"/>
      <c r="K4" s="14"/>
      <c r="L4" s="14"/>
    </row>
    <row r="5" spans="1:88" x14ac:dyDescent="0.25">
      <c r="A5" s="14" t="s">
        <v>0</v>
      </c>
      <c r="B5" s="14" t="s">
        <v>1</v>
      </c>
      <c r="C5" s="14" t="s">
        <v>2</v>
      </c>
      <c r="D5" s="14" t="s">
        <v>3</v>
      </c>
      <c r="E5" s="14" t="s">
        <v>15</v>
      </c>
      <c r="F5" s="14" t="s">
        <v>13</v>
      </c>
      <c r="G5" s="14" t="s">
        <v>4</v>
      </c>
      <c r="H5" s="14" t="s">
        <v>16</v>
      </c>
      <c r="I5" s="14" t="s">
        <v>17</v>
      </c>
      <c r="J5" s="14"/>
      <c r="K5" s="14" t="s">
        <v>25</v>
      </c>
      <c r="L5" s="14"/>
      <c r="O5" s="14"/>
      <c r="P5" s="14"/>
      <c r="Q5" s="14"/>
      <c r="R5" s="14"/>
      <c r="U5" s="14"/>
      <c r="V5" s="14"/>
      <c r="W5" s="14"/>
      <c r="X5" s="14"/>
      <c r="Y5" s="14"/>
      <c r="Z5" s="14"/>
      <c r="AA5" s="14"/>
      <c r="AB5" s="14"/>
      <c r="AC5" s="14"/>
      <c r="AD5" s="14"/>
      <c r="AE5" s="14"/>
      <c r="AF5" s="14"/>
      <c r="AI5" s="14"/>
      <c r="AJ5" s="14"/>
      <c r="AK5" s="14"/>
      <c r="AL5" s="14"/>
      <c r="AM5" s="14"/>
      <c r="AN5" s="14"/>
      <c r="AO5" s="14"/>
      <c r="AP5" s="14"/>
      <c r="AQ5" s="14"/>
      <c r="AR5" s="14"/>
      <c r="AS5" s="14"/>
      <c r="AT5" s="14"/>
      <c r="AW5" s="14"/>
      <c r="AX5" s="14"/>
      <c r="AY5" s="14"/>
      <c r="AZ5" s="14"/>
      <c r="BA5" s="14"/>
      <c r="BB5" s="14"/>
      <c r="BC5" s="14"/>
      <c r="BD5" s="14"/>
      <c r="BE5" s="14"/>
      <c r="BF5" s="14"/>
      <c r="BG5" s="14"/>
      <c r="BH5" s="14"/>
      <c r="BK5" s="14"/>
      <c r="BL5" s="14"/>
      <c r="BM5" s="14"/>
      <c r="BN5" s="14"/>
      <c r="BO5" s="14"/>
      <c r="BP5" s="14"/>
      <c r="BQ5" s="14"/>
      <c r="BR5" s="14"/>
      <c r="BS5" s="14"/>
      <c r="BT5" s="14"/>
      <c r="BU5" s="14"/>
      <c r="BV5" s="14"/>
      <c r="BY5" s="14"/>
      <c r="BZ5" s="14"/>
      <c r="CA5" s="14"/>
      <c r="CB5" s="14"/>
      <c r="CC5" s="14"/>
      <c r="CD5" s="14"/>
      <c r="CE5" s="14"/>
      <c r="CF5" s="14"/>
      <c r="CG5" s="14"/>
      <c r="CH5" s="14"/>
      <c r="CI5" s="14"/>
      <c r="CJ5" s="14"/>
    </row>
    <row r="6" spans="1:88" x14ac:dyDescent="0.25">
      <c r="A6" s="14"/>
      <c r="B6" s="14"/>
      <c r="C6" s="14"/>
      <c r="D6" s="14" t="s">
        <v>6</v>
      </c>
      <c r="E6" s="14" t="s">
        <v>7</v>
      </c>
      <c r="F6" s="14" t="s">
        <v>8</v>
      </c>
      <c r="G6" s="14" t="s">
        <v>9</v>
      </c>
      <c r="H6" s="14" t="s">
        <v>10</v>
      </c>
      <c r="I6" s="14" t="s">
        <v>11</v>
      </c>
      <c r="J6" s="14"/>
      <c r="K6" s="14" t="s">
        <v>12</v>
      </c>
      <c r="L6" s="14"/>
      <c r="O6" s="14"/>
      <c r="P6" s="14"/>
      <c r="Q6" s="14"/>
      <c r="S6" s="14"/>
      <c r="T6" s="14"/>
      <c r="U6" s="14"/>
      <c r="V6" s="14"/>
      <c r="W6" s="14"/>
      <c r="X6" s="14"/>
      <c r="Y6" s="14"/>
      <c r="Z6" s="14"/>
      <c r="AA6" s="14"/>
      <c r="AB6" s="14"/>
      <c r="AC6" s="14"/>
      <c r="AD6" s="14"/>
      <c r="AE6" s="14"/>
      <c r="AF6" s="14"/>
      <c r="AI6" s="14"/>
      <c r="AJ6" s="14"/>
      <c r="AK6" s="14"/>
      <c r="AL6" s="14"/>
      <c r="AM6" s="14"/>
      <c r="AN6" s="14"/>
      <c r="AO6" s="14"/>
      <c r="AP6" s="14"/>
      <c r="AQ6" s="14"/>
      <c r="AR6" s="14"/>
      <c r="AS6" s="14"/>
      <c r="AT6" s="14"/>
      <c r="AW6" s="14"/>
      <c r="AX6" s="14"/>
      <c r="AY6" s="14"/>
      <c r="AZ6" s="14"/>
      <c r="BA6" s="14"/>
      <c r="BB6" s="14"/>
      <c r="BC6" s="14"/>
      <c r="BD6" s="14"/>
      <c r="BE6" s="14"/>
      <c r="BF6" s="14"/>
      <c r="BG6" s="14"/>
      <c r="BH6" s="14"/>
      <c r="BK6" s="14"/>
      <c r="BL6" s="14"/>
      <c r="BM6" s="14"/>
      <c r="BN6" s="14"/>
      <c r="BO6" s="14"/>
      <c r="BP6" s="14"/>
      <c r="BQ6" s="14"/>
      <c r="BR6" s="14"/>
      <c r="BS6" s="14"/>
      <c r="BT6" s="14"/>
      <c r="BU6" s="14"/>
      <c r="BV6" s="14"/>
      <c r="BY6" s="14"/>
      <c r="BZ6" s="14"/>
      <c r="CA6" s="14"/>
      <c r="CB6" s="14"/>
      <c r="CC6" s="14"/>
      <c r="CD6" s="14"/>
      <c r="CE6" s="14"/>
      <c r="CF6" s="14"/>
      <c r="CG6" s="14"/>
      <c r="CH6" s="14"/>
      <c r="CI6" s="14"/>
      <c r="CJ6" s="14"/>
    </row>
    <row r="7" spans="1:88" x14ac:dyDescent="0.25">
      <c r="A7" s="15">
        <v>16</v>
      </c>
      <c r="B7" s="15">
        <v>26</v>
      </c>
      <c r="C7" s="15">
        <v>0</v>
      </c>
      <c r="D7" s="16">
        <f t="shared" ref="D7:D13" si="0">((A7-A$7)*60*60+(B7-B$7)*60+(C7-C$7))/60</f>
        <v>0</v>
      </c>
      <c r="E7" s="15">
        <v>0.97399999999999998</v>
      </c>
      <c r="F7" s="17"/>
      <c r="G7" s="17"/>
      <c r="H7" s="15" t="s">
        <v>28</v>
      </c>
      <c r="I7" s="16" t="e">
        <f t="shared" ref="I7:I13" si="1">(1-(F7/100))*(H7/C$16)</f>
        <v>#VALUE!</v>
      </c>
      <c r="J7" s="16"/>
      <c r="K7" s="16"/>
      <c r="X7" s="16"/>
      <c r="AC7" s="16"/>
      <c r="AL7" s="16"/>
      <c r="AQ7" s="16"/>
      <c r="AZ7" s="16"/>
      <c r="BE7" s="16"/>
      <c r="BN7" s="16"/>
      <c r="BS7" s="16"/>
      <c r="CB7" s="16"/>
      <c r="CG7" s="16"/>
    </row>
    <row r="8" spans="1:88" x14ac:dyDescent="0.25">
      <c r="A8" s="18">
        <v>19</v>
      </c>
      <c r="B8" s="15">
        <v>43</v>
      </c>
      <c r="C8" s="15">
        <v>0</v>
      </c>
      <c r="D8" s="16">
        <f t="shared" si="0"/>
        <v>197</v>
      </c>
      <c r="E8" s="15">
        <v>0.84699999999999998</v>
      </c>
      <c r="F8" s="10">
        <v>31.930854054054056</v>
      </c>
      <c r="G8" s="15"/>
      <c r="H8" s="15">
        <v>4.7804750909951519</v>
      </c>
      <c r="I8" s="16">
        <f t="shared" si="1"/>
        <v>3.2154432476275516E-2</v>
      </c>
      <c r="J8" s="16"/>
      <c r="K8" s="16">
        <f t="shared" ref="K8:K13" si="2">-((E8-E7)/18*1000)/((D8-D7)*60)/I8/(C$20*2/10000)</f>
        <v>5.0938582173433851</v>
      </c>
      <c r="L8" s="16"/>
      <c r="O8" s="16"/>
      <c r="X8" s="16"/>
      <c r="AC8" s="16"/>
      <c r="AD8" s="16"/>
      <c r="AL8" s="16"/>
      <c r="AQ8" s="16"/>
      <c r="AR8" s="16"/>
      <c r="AZ8" s="16"/>
      <c r="BE8" s="16"/>
      <c r="BF8" s="16"/>
      <c r="BN8" s="16"/>
      <c r="BS8" s="16"/>
      <c r="BT8" s="16"/>
      <c r="CB8" s="16"/>
      <c r="CG8" s="16"/>
      <c r="CH8" s="16"/>
    </row>
    <row r="9" spans="1:88" x14ac:dyDescent="0.25">
      <c r="A9" s="15">
        <v>21</v>
      </c>
      <c r="B9" s="15">
        <v>7</v>
      </c>
      <c r="C9" s="15">
        <v>0</v>
      </c>
      <c r="D9" s="16">
        <f t="shared" si="0"/>
        <v>281</v>
      </c>
      <c r="E9" s="15">
        <v>0.80300000000000005</v>
      </c>
      <c r="F9" s="10">
        <v>38.06060563380278</v>
      </c>
      <c r="G9" s="15"/>
      <c r="H9" s="15">
        <v>4.2632095630524462</v>
      </c>
      <c r="I9" s="16">
        <f t="shared" si="1"/>
        <v>2.609294648138822E-2</v>
      </c>
      <c r="J9" s="16"/>
      <c r="K9" s="16">
        <f t="shared" si="2"/>
        <v>5.1003558000576765</v>
      </c>
      <c r="L9" s="16"/>
      <c r="M9" s="16"/>
      <c r="O9" s="16"/>
      <c r="P9" s="16"/>
      <c r="X9" s="16"/>
      <c r="AC9" s="16"/>
      <c r="AD9" s="16"/>
      <c r="AL9" s="16"/>
      <c r="AQ9" s="16"/>
      <c r="AR9" s="16"/>
      <c r="AZ9" s="16"/>
      <c r="BE9" s="16"/>
      <c r="BF9" s="16"/>
      <c r="BN9" s="16"/>
      <c r="BS9" s="16"/>
      <c r="BT9" s="16"/>
      <c r="CB9" s="16"/>
      <c r="CG9" s="16"/>
      <c r="CH9" s="16"/>
    </row>
    <row r="10" spans="1:88" x14ac:dyDescent="0.25">
      <c r="A10" s="15">
        <v>22</v>
      </c>
      <c r="B10" s="15">
        <v>22</v>
      </c>
      <c r="C10" s="15">
        <v>0</v>
      </c>
      <c r="D10" s="16">
        <f t="shared" si="0"/>
        <v>356</v>
      </c>
      <c r="E10" s="15">
        <v>0.77300000000000002</v>
      </c>
      <c r="F10" s="10">
        <v>39.467100000000038</v>
      </c>
      <c r="G10" s="15"/>
      <c r="H10" s="15">
        <v>4.0604136625559155</v>
      </c>
      <c r="I10" s="16">
        <f t="shared" si="1"/>
        <v>2.4287412469775772E-2</v>
      </c>
      <c r="J10" s="16"/>
      <c r="K10" s="16">
        <f t="shared" si="2"/>
        <v>4.1843591096172768</v>
      </c>
      <c r="L10" s="16"/>
      <c r="M10" s="16"/>
      <c r="X10" s="16"/>
      <c r="AC10" s="16"/>
      <c r="AD10" s="16"/>
      <c r="AL10" s="16"/>
      <c r="AQ10" s="16"/>
      <c r="AR10" s="16"/>
      <c r="AZ10" s="16"/>
      <c r="BE10" s="16"/>
      <c r="BF10" s="16"/>
      <c r="BN10" s="16"/>
      <c r="BS10" s="16"/>
      <c r="BT10" s="16"/>
      <c r="CB10" s="16"/>
      <c r="CG10" s="16"/>
      <c r="CH10" s="16"/>
    </row>
    <row r="11" spans="1:88" x14ac:dyDescent="0.25">
      <c r="A11" s="15">
        <v>23</v>
      </c>
      <c r="B11" s="15">
        <v>47</v>
      </c>
      <c r="C11" s="15">
        <v>0</v>
      </c>
      <c r="D11" s="16">
        <f t="shared" si="0"/>
        <v>441</v>
      </c>
      <c r="E11" s="15">
        <v>0.73</v>
      </c>
      <c r="F11" s="10">
        <v>38.484961038961011</v>
      </c>
      <c r="G11" s="15"/>
      <c r="H11" s="15">
        <v>4.2280665177292152</v>
      </c>
      <c r="I11" s="16">
        <f t="shared" si="1"/>
        <v>2.5700560925689436E-2</v>
      </c>
      <c r="J11" s="16"/>
      <c r="K11" s="16">
        <f t="shared" si="2"/>
        <v>5.0010032215933133</v>
      </c>
      <c r="L11" s="16"/>
      <c r="M11" s="16"/>
      <c r="O11" s="16"/>
      <c r="P11" s="16"/>
      <c r="X11" s="16"/>
      <c r="AC11" s="16"/>
      <c r="AD11" s="16"/>
      <c r="AL11" s="16"/>
      <c r="AQ11" s="16"/>
      <c r="AR11" s="16"/>
      <c r="AZ11" s="16"/>
      <c r="BE11" s="16"/>
      <c r="BF11" s="16"/>
      <c r="BN11" s="16"/>
      <c r="BS11" s="16"/>
      <c r="BT11" s="16"/>
      <c r="CB11" s="16"/>
      <c r="CG11" s="16"/>
      <c r="CH11" s="16"/>
    </row>
    <row r="12" spans="1:88" x14ac:dyDescent="0.25">
      <c r="A12" s="15">
        <v>24</v>
      </c>
      <c r="B12" s="15">
        <v>40</v>
      </c>
      <c r="C12" s="15">
        <v>0</v>
      </c>
      <c r="D12" s="16">
        <f t="shared" si="0"/>
        <v>494</v>
      </c>
      <c r="E12" s="15">
        <v>0.71</v>
      </c>
      <c r="F12" s="10">
        <v>39.305469387755139</v>
      </c>
      <c r="G12" s="15"/>
      <c r="H12" s="15">
        <v>4.2593845438151341</v>
      </c>
      <c r="I12" s="16">
        <f t="shared" si="1"/>
        <v>2.5545587508291525E-2</v>
      </c>
      <c r="J12" s="16"/>
      <c r="K12" s="16">
        <f t="shared" si="2"/>
        <v>3.7530853192874578</v>
      </c>
      <c r="L12" s="16"/>
      <c r="M12" s="16"/>
      <c r="O12" s="16"/>
      <c r="P12" s="16"/>
      <c r="X12" s="16"/>
      <c r="AC12" s="16"/>
      <c r="AD12" s="16"/>
      <c r="AL12" s="16"/>
      <c r="AQ12" s="16"/>
      <c r="AR12" s="16"/>
      <c r="AZ12" s="16"/>
      <c r="BE12" s="16"/>
      <c r="BF12" s="16"/>
      <c r="BN12" s="16"/>
      <c r="BS12" s="16"/>
      <c r="BT12" s="16"/>
      <c r="CB12" s="16"/>
      <c r="CG12" s="16"/>
      <c r="CH12" s="16"/>
    </row>
    <row r="13" spans="1:88" x14ac:dyDescent="0.25">
      <c r="A13" s="15">
        <v>25</v>
      </c>
      <c r="B13" s="15">
        <v>27</v>
      </c>
      <c r="C13" s="15">
        <v>0</v>
      </c>
      <c r="D13" s="16">
        <f t="shared" si="0"/>
        <v>541</v>
      </c>
      <c r="E13" s="15">
        <v>0.69199999999999995</v>
      </c>
      <c r="F13" s="10">
        <v>40.970484848484851</v>
      </c>
      <c r="G13" s="15"/>
      <c r="H13" s="15">
        <v>4.1497714525144005</v>
      </c>
      <c r="I13" s="16">
        <f t="shared" si="1"/>
        <v>2.4205434469518169E-2</v>
      </c>
      <c r="J13" s="16"/>
      <c r="K13" s="16">
        <f t="shared" si="2"/>
        <v>4.0198696565709486</v>
      </c>
      <c r="L13" s="16"/>
      <c r="M13" s="16"/>
      <c r="O13" s="16"/>
      <c r="P13" s="16"/>
      <c r="X13" s="16"/>
      <c r="AC13" s="16"/>
      <c r="AD13" s="16"/>
      <c r="AL13" s="16"/>
      <c r="AQ13" s="16"/>
      <c r="AR13" s="16"/>
      <c r="AZ13" s="16"/>
      <c r="BE13" s="16"/>
      <c r="BF13" s="16"/>
      <c r="BN13" s="16"/>
      <c r="BS13" s="16"/>
      <c r="BT13" s="16"/>
      <c r="CB13" s="16"/>
      <c r="CG13" s="16"/>
      <c r="CH13" s="16"/>
    </row>
    <row r="14" spans="1:88" x14ac:dyDescent="0.25">
      <c r="A14" s="15"/>
      <c r="B14" s="15"/>
      <c r="C14" s="15">
        <v>0</v>
      </c>
      <c r="D14" s="16"/>
      <c r="E14" s="15"/>
      <c r="F14" s="17"/>
      <c r="G14" s="15"/>
      <c r="H14" s="15"/>
      <c r="I14" s="16"/>
      <c r="J14" s="16"/>
      <c r="K14" s="16"/>
      <c r="O14" s="16"/>
      <c r="P14" s="16"/>
      <c r="R14" s="14"/>
      <c r="X14" s="16"/>
      <c r="AC14" s="16"/>
      <c r="AD14" s="16"/>
      <c r="AF14" s="14"/>
      <c r="AL14" s="16"/>
      <c r="AQ14" s="16"/>
      <c r="AR14" s="16"/>
      <c r="AT14" s="14"/>
      <c r="AZ14" s="16"/>
      <c r="BE14" s="16"/>
      <c r="BF14" s="16"/>
      <c r="BH14" s="14"/>
      <c r="BN14" s="16"/>
      <c r="BS14" s="16"/>
      <c r="BT14" s="16"/>
      <c r="BV14" s="14"/>
      <c r="CB14" s="16"/>
      <c r="CG14" s="16"/>
      <c r="CH14" s="16"/>
      <c r="CJ14" s="14"/>
    </row>
    <row r="15" spans="1:88" x14ac:dyDescent="0.25">
      <c r="A15" s="16"/>
      <c r="B15" s="16"/>
      <c r="C15" s="16"/>
      <c r="D15" s="16"/>
      <c r="E15" s="16"/>
      <c r="F15" s="16"/>
      <c r="G15" s="16"/>
      <c r="H15" s="16"/>
      <c r="I15" s="16"/>
      <c r="J15" s="16"/>
      <c r="K15" s="16"/>
      <c r="M15" s="16"/>
    </row>
    <row r="16" spans="1:88" x14ac:dyDescent="0.25">
      <c r="A16" s="19" t="s">
        <v>23</v>
      </c>
      <c r="B16" s="16"/>
      <c r="C16" s="17">
        <v>101.2</v>
      </c>
      <c r="D16" s="16"/>
      <c r="E16" s="20" t="s">
        <v>5</v>
      </c>
      <c r="F16" s="21">
        <f>AVERAGE(F11:F14)</f>
        <v>39.586971758400331</v>
      </c>
      <c r="G16" s="21" t="e">
        <f>AVERAGE(G11:G14)</f>
        <v>#DIV/0!</v>
      </c>
      <c r="H16" s="21">
        <f>AVERAGE(H11:H14)</f>
        <v>4.2124075046862499</v>
      </c>
      <c r="I16" s="21">
        <f>AVERAGE(I11:I14)</f>
        <v>2.5150527634499709E-2</v>
      </c>
      <c r="J16" s="21"/>
      <c r="K16" s="21">
        <f>AVERAGE(K10:K13)</f>
        <v>4.2395793267672488</v>
      </c>
      <c r="O16" s="16"/>
      <c r="Z16" s="16"/>
      <c r="AA16" s="16"/>
      <c r="AB16" s="16"/>
      <c r="AC16" s="16"/>
      <c r="AN16" s="16"/>
      <c r="AO16" s="16"/>
      <c r="AP16" s="16"/>
      <c r="AQ16" s="16"/>
      <c r="BB16" s="16"/>
      <c r="BC16" s="16"/>
      <c r="BD16" s="16"/>
      <c r="BE16" s="16"/>
      <c r="BP16" s="16"/>
      <c r="BQ16" s="16"/>
      <c r="BR16" s="16"/>
      <c r="BS16" s="16"/>
      <c r="CD16" s="16"/>
      <c r="CE16" s="16"/>
      <c r="CF16" s="16"/>
      <c r="CG16" s="16"/>
      <c r="CH16" s="16"/>
    </row>
    <row r="17" spans="1:86" x14ac:dyDescent="0.25">
      <c r="B17" s="16"/>
      <c r="D17" s="16"/>
      <c r="E17" s="14" t="s">
        <v>21</v>
      </c>
      <c r="F17" s="16">
        <f>MAX(F11:F14)-MIN(F11:F14)</f>
        <v>2.4855238095238406</v>
      </c>
      <c r="G17" s="16">
        <f>MAX(G11:G14)-MIN(G11:G14)</f>
        <v>0</v>
      </c>
      <c r="H17" s="16">
        <f>MAX(H11:H14)-MIN(H11:H14)</f>
        <v>0.1096130913007336</v>
      </c>
      <c r="I17" s="16">
        <f>MAX(I11:I14)-MIN(I11:I14)</f>
        <v>1.4951264561712668E-3</v>
      </c>
      <c r="J17" s="16"/>
      <c r="K17" s="14">
        <f>-SLOPE(E7:E14,D7:D14)/60/AVERAGE(I11:I14)*1000/18/(C20*2/10000)</f>
        <v>5.1993992460955161</v>
      </c>
      <c r="L17" s="13" t="s">
        <v>24</v>
      </c>
      <c r="M17" s="16"/>
      <c r="O17" s="16"/>
      <c r="Z17" s="16"/>
      <c r="AA17" s="16"/>
      <c r="AB17" s="16"/>
      <c r="AC17" s="16"/>
      <c r="AN17" s="16"/>
      <c r="AO17" s="16"/>
      <c r="AP17" s="16"/>
      <c r="AQ17" s="16"/>
      <c r="BB17" s="16"/>
      <c r="BC17" s="16"/>
      <c r="BD17" s="16"/>
      <c r="BE17" s="16"/>
      <c r="BP17" s="16"/>
      <c r="BQ17" s="16"/>
      <c r="BR17" s="16"/>
      <c r="BS17" s="16"/>
      <c r="CD17" s="16"/>
      <c r="CE17" s="16"/>
      <c r="CF17" s="16"/>
      <c r="CG17" s="16"/>
      <c r="CH17" s="16"/>
    </row>
    <row r="18" spans="1:86" ht="17.25" x14ac:dyDescent="0.25">
      <c r="A18" s="19" t="s">
        <v>18</v>
      </c>
      <c r="B18" s="16"/>
      <c r="C18" s="17"/>
      <c r="D18" s="16"/>
      <c r="E18" s="16"/>
      <c r="F18" s="16"/>
      <c r="G18" s="16"/>
      <c r="H18" s="16"/>
      <c r="I18" s="16"/>
      <c r="J18" s="16"/>
      <c r="K18" s="16"/>
      <c r="L18" s="16"/>
      <c r="M18" s="16"/>
      <c r="Z18" s="16"/>
      <c r="AA18" s="16"/>
      <c r="AN18" s="16"/>
      <c r="AO18" s="16"/>
      <c r="BB18" s="16"/>
      <c r="BC18" s="16"/>
      <c r="BP18" s="16"/>
      <c r="BQ18" s="16"/>
      <c r="CD18" s="16"/>
      <c r="CE18" s="16"/>
    </row>
    <row r="19" spans="1:86" ht="17.25" x14ac:dyDescent="0.25">
      <c r="A19" s="19" t="s">
        <v>19</v>
      </c>
      <c r="B19" s="16"/>
      <c r="C19" s="15"/>
      <c r="E19" s="16" t="s">
        <v>22</v>
      </c>
      <c r="F19" s="16"/>
      <c r="G19" s="16"/>
      <c r="H19" s="16"/>
      <c r="I19" s="16"/>
      <c r="J19" s="16"/>
      <c r="K19" s="16"/>
      <c r="L19" s="16"/>
      <c r="M19" s="16"/>
      <c r="Z19" s="16"/>
      <c r="AA19" s="16"/>
      <c r="AN19" s="16"/>
      <c r="AO19" s="16"/>
      <c r="BB19" s="16"/>
      <c r="BC19" s="16"/>
      <c r="BP19" s="16"/>
      <c r="BQ19" s="16"/>
      <c r="CD19" s="16"/>
      <c r="CE19" s="16"/>
    </row>
    <row r="20" spans="1:86" ht="17.25" x14ac:dyDescent="0.25">
      <c r="A20" s="19" t="s">
        <v>20</v>
      </c>
      <c r="B20" s="16"/>
      <c r="C20" s="22">
        <v>18.222000000000001</v>
      </c>
      <c r="E20" s="16"/>
      <c r="F20" s="16"/>
      <c r="G20" s="16"/>
      <c r="H20" s="16"/>
      <c r="I20" s="16"/>
      <c r="J20" s="16"/>
      <c r="K20" s="16"/>
      <c r="L20" s="16"/>
      <c r="M20" s="16"/>
    </row>
    <row r="57" spans="12:12" x14ac:dyDescent="0.25">
      <c r="L57" s="23"/>
    </row>
    <row r="58" spans="12:12" x14ac:dyDescent="0.25">
      <c r="L58" s="23"/>
    </row>
  </sheetData>
  <pageMargins left="0.7" right="0.7" top="0.75" bottom="0.75" header="0.3" footer="0.3"/>
  <pageSetup paperSize="9" orientation="portrait" r:id="rId1"/>
  <headerFooter alignWithMargins="0"/>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J58"/>
  <sheetViews>
    <sheetView workbookViewId="0">
      <selection activeCell="B5" sqref="B5"/>
    </sheetView>
  </sheetViews>
  <sheetFormatPr defaultColWidth="8.85546875" defaultRowHeight="15" x14ac:dyDescent="0.25"/>
  <cols>
    <col min="1" max="1" width="14.42578125" style="13" customWidth="1"/>
    <col min="2" max="2" width="10.42578125" style="13" customWidth="1"/>
    <col min="3" max="4" width="8.85546875" style="13"/>
    <col min="5" max="5" width="11.42578125" style="13" customWidth="1"/>
    <col min="6" max="8" width="8.85546875" style="13"/>
    <col min="9" max="9" width="12" style="13" customWidth="1"/>
    <col min="10" max="10" width="8.28515625" style="13" customWidth="1"/>
    <col min="11" max="12" width="8.85546875" style="13"/>
    <col min="13" max="13" width="26.42578125" style="13" customWidth="1"/>
    <col min="14" max="16384" width="8.85546875" style="13"/>
  </cols>
  <sheetData>
    <row r="1" spans="1:88" ht="18" x14ac:dyDescent="0.35">
      <c r="A1" s="13" t="s">
        <v>27</v>
      </c>
    </row>
    <row r="2" spans="1:88" x14ac:dyDescent="0.25">
      <c r="A2" s="13" t="s">
        <v>26</v>
      </c>
    </row>
    <row r="3" spans="1:88" x14ac:dyDescent="0.25">
      <c r="A3" s="24" t="s">
        <v>57</v>
      </c>
    </row>
    <row r="4" spans="1:88" x14ac:dyDescent="0.25">
      <c r="A4" s="14" t="s">
        <v>55</v>
      </c>
      <c r="B4" s="14" t="s">
        <v>62</v>
      </c>
      <c r="C4" s="14"/>
      <c r="D4" s="14"/>
      <c r="E4" s="14"/>
      <c r="F4" s="14"/>
      <c r="G4" s="14"/>
      <c r="H4" s="14"/>
      <c r="I4" s="14"/>
      <c r="J4" s="14"/>
      <c r="K4" s="14"/>
      <c r="L4" s="14"/>
    </row>
    <row r="5" spans="1:88" x14ac:dyDescent="0.25">
      <c r="A5" s="14" t="s">
        <v>0</v>
      </c>
      <c r="B5" s="14" t="s">
        <v>1</v>
      </c>
      <c r="C5" s="14" t="s">
        <v>2</v>
      </c>
      <c r="D5" s="14" t="s">
        <v>3</v>
      </c>
      <c r="E5" s="14" t="s">
        <v>15</v>
      </c>
      <c r="F5" s="14" t="s">
        <v>13</v>
      </c>
      <c r="G5" s="14" t="s">
        <v>4</v>
      </c>
      <c r="H5" s="14" t="s">
        <v>16</v>
      </c>
      <c r="I5" s="14" t="s">
        <v>17</v>
      </c>
      <c r="J5" s="14"/>
      <c r="K5" s="14" t="s">
        <v>25</v>
      </c>
      <c r="L5" s="14"/>
      <c r="O5" s="14"/>
      <c r="P5" s="14"/>
      <c r="Q5" s="14"/>
      <c r="R5" s="14"/>
      <c r="U5" s="14"/>
      <c r="V5" s="14"/>
      <c r="W5" s="14"/>
      <c r="X5" s="14"/>
      <c r="Y5" s="14"/>
      <c r="Z5" s="14"/>
      <c r="AA5" s="14"/>
      <c r="AB5" s="14"/>
      <c r="AC5" s="14"/>
      <c r="AD5" s="14"/>
      <c r="AE5" s="14"/>
      <c r="AF5" s="14"/>
      <c r="AI5" s="14"/>
      <c r="AJ5" s="14"/>
      <c r="AK5" s="14"/>
      <c r="AL5" s="14"/>
      <c r="AM5" s="14"/>
      <c r="AN5" s="14"/>
      <c r="AO5" s="14"/>
      <c r="AP5" s="14"/>
      <c r="AQ5" s="14"/>
      <c r="AR5" s="14"/>
      <c r="AS5" s="14"/>
      <c r="AT5" s="14"/>
      <c r="AW5" s="14"/>
      <c r="AX5" s="14"/>
      <c r="AY5" s="14"/>
      <c r="AZ5" s="14"/>
      <c r="BA5" s="14"/>
      <c r="BB5" s="14"/>
      <c r="BC5" s="14"/>
      <c r="BD5" s="14"/>
      <c r="BE5" s="14"/>
      <c r="BF5" s="14"/>
      <c r="BG5" s="14"/>
      <c r="BH5" s="14"/>
      <c r="BK5" s="14"/>
      <c r="BL5" s="14"/>
      <c r="BM5" s="14"/>
      <c r="BN5" s="14"/>
      <c r="BO5" s="14"/>
      <c r="BP5" s="14"/>
      <c r="BQ5" s="14"/>
      <c r="BR5" s="14"/>
      <c r="BS5" s="14"/>
      <c r="BT5" s="14"/>
      <c r="BU5" s="14"/>
      <c r="BV5" s="14"/>
      <c r="BY5" s="14"/>
      <c r="BZ5" s="14"/>
      <c r="CA5" s="14"/>
      <c r="CB5" s="14"/>
      <c r="CC5" s="14"/>
      <c r="CD5" s="14"/>
      <c r="CE5" s="14"/>
      <c r="CF5" s="14"/>
      <c r="CG5" s="14"/>
      <c r="CH5" s="14"/>
      <c r="CI5" s="14"/>
      <c r="CJ5" s="14"/>
    </row>
    <row r="6" spans="1:88" x14ac:dyDescent="0.25">
      <c r="A6" s="14"/>
      <c r="B6" s="14"/>
      <c r="C6" s="14"/>
      <c r="D6" s="14" t="s">
        <v>6</v>
      </c>
      <c r="E6" s="14" t="s">
        <v>7</v>
      </c>
      <c r="F6" s="14" t="s">
        <v>8</v>
      </c>
      <c r="G6" s="14" t="s">
        <v>9</v>
      </c>
      <c r="H6" s="14" t="s">
        <v>10</v>
      </c>
      <c r="I6" s="14" t="s">
        <v>11</v>
      </c>
      <c r="J6" s="14"/>
      <c r="K6" s="14" t="s">
        <v>12</v>
      </c>
      <c r="L6" s="14"/>
      <c r="O6" s="14"/>
      <c r="P6" s="14"/>
      <c r="Q6" s="14"/>
      <c r="S6" s="14"/>
      <c r="T6" s="14"/>
      <c r="U6" s="14"/>
      <c r="V6" s="14"/>
      <c r="W6" s="14"/>
      <c r="X6" s="14"/>
      <c r="Y6" s="14"/>
      <c r="Z6" s="14"/>
      <c r="AA6" s="14"/>
      <c r="AB6" s="14"/>
      <c r="AC6" s="14"/>
      <c r="AD6" s="14"/>
      <c r="AE6" s="14"/>
      <c r="AF6" s="14"/>
      <c r="AI6" s="14"/>
      <c r="AJ6" s="14"/>
      <c r="AK6" s="14"/>
      <c r="AL6" s="14"/>
      <c r="AM6" s="14"/>
      <c r="AN6" s="14"/>
      <c r="AO6" s="14"/>
      <c r="AP6" s="14"/>
      <c r="AQ6" s="14"/>
      <c r="AR6" s="14"/>
      <c r="AS6" s="14"/>
      <c r="AT6" s="14"/>
      <c r="AW6" s="14"/>
      <c r="AX6" s="14"/>
      <c r="AY6" s="14"/>
      <c r="AZ6" s="14"/>
      <c r="BA6" s="14"/>
      <c r="BB6" s="14"/>
      <c r="BC6" s="14"/>
      <c r="BD6" s="14"/>
      <c r="BE6" s="14"/>
      <c r="BF6" s="14"/>
      <c r="BG6" s="14"/>
      <c r="BH6" s="14"/>
      <c r="BK6" s="14"/>
      <c r="BL6" s="14"/>
      <c r="BM6" s="14"/>
      <c r="BN6" s="14"/>
      <c r="BO6" s="14"/>
      <c r="BP6" s="14"/>
      <c r="BQ6" s="14"/>
      <c r="BR6" s="14"/>
      <c r="BS6" s="14"/>
      <c r="BT6" s="14"/>
      <c r="BU6" s="14"/>
      <c r="BV6" s="14"/>
      <c r="BY6" s="14"/>
      <c r="BZ6" s="14"/>
      <c r="CA6" s="14"/>
      <c r="CB6" s="14"/>
      <c r="CC6" s="14"/>
      <c r="CD6" s="14"/>
      <c r="CE6" s="14"/>
      <c r="CF6" s="14"/>
      <c r="CG6" s="14"/>
      <c r="CH6" s="14"/>
      <c r="CI6" s="14"/>
      <c r="CJ6" s="14"/>
    </row>
    <row r="7" spans="1:88" x14ac:dyDescent="0.25">
      <c r="A7" s="15">
        <v>16</v>
      </c>
      <c r="B7" s="15">
        <v>25</v>
      </c>
      <c r="C7" s="15">
        <v>0</v>
      </c>
      <c r="D7" s="16">
        <f t="shared" ref="D7:D13" si="0">((A7-A$7)*60*60+(B7-B$7)*60+(C7-C$7))/60</f>
        <v>0</v>
      </c>
      <c r="E7" s="15">
        <v>1.516</v>
      </c>
      <c r="F7" s="17"/>
      <c r="G7" s="17"/>
      <c r="H7" s="15" t="s">
        <v>28</v>
      </c>
      <c r="I7" s="16" t="e">
        <f t="shared" ref="I7:I13" si="1">(1-(F7/100))*(H7/C$16)</f>
        <v>#VALUE!</v>
      </c>
      <c r="J7" s="16"/>
      <c r="K7" s="16"/>
      <c r="X7" s="16"/>
      <c r="AC7" s="16"/>
      <c r="AL7" s="16"/>
      <c r="AQ7" s="16"/>
      <c r="AZ7" s="16"/>
      <c r="BE7" s="16"/>
      <c r="BN7" s="16"/>
      <c r="BS7" s="16"/>
      <c r="CB7" s="16"/>
      <c r="CG7" s="16"/>
    </row>
    <row r="8" spans="1:88" x14ac:dyDescent="0.25">
      <c r="A8" s="18">
        <v>19</v>
      </c>
      <c r="B8" s="15">
        <v>44</v>
      </c>
      <c r="C8" s="15">
        <v>0</v>
      </c>
      <c r="D8" s="16">
        <f t="shared" si="0"/>
        <v>199</v>
      </c>
      <c r="E8" s="15">
        <v>1.361</v>
      </c>
      <c r="F8" s="10">
        <v>31.930854054054056</v>
      </c>
      <c r="G8" s="15"/>
      <c r="H8" s="15">
        <v>4.7804750909951519</v>
      </c>
      <c r="I8" s="16">
        <f t="shared" si="1"/>
        <v>3.2154432476275516E-2</v>
      </c>
      <c r="J8" s="16"/>
      <c r="K8" s="16">
        <f t="shared" ref="K8:K13" si="2">-((E8-E7)/18*1000)/((D8-D7)*60)/I8/(C$20*2/10000)</f>
        <v>4.8334652370809943</v>
      </c>
      <c r="L8" s="16"/>
      <c r="O8" s="16"/>
      <c r="X8" s="16"/>
      <c r="AC8" s="16"/>
      <c r="AD8" s="16"/>
      <c r="AL8" s="16"/>
      <c r="AQ8" s="16"/>
      <c r="AR8" s="16"/>
      <c r="AZ8" s="16"/>
      <c r="BE8" s="16"/>
      <c r="BF8" s="16"/>
      <c r="BN8" s="16"/>
      <c r="BS8" s="16"/>
      <c r="BT8" s="16"/>
      <c r="CB8" s="16"/>
      <c r="CG8" s="16"/>
      <c r="CH8" s="16"/>
    </row>
    <row r="9" spans="1:88" x14ac:dyDescent="0.25">
      <c r="A9" s="15">
        <v>21</v>
      </c>
      <c r="B9" s="15">
        <v>7</v>
      </c>
      <c r="C9" s="15">
        <v>0</v>
      </c>
      <c r="D9" s="16">
        <f t="shared" si="0"/>
        <v>282</v>
      </c>
      <c r="E9" s="15">
        <v>1.306</v>
      </c>
      <c r="F9" s="10">
        <v>38.06060563380278</v>
      </c>
      <c r="G9" s="15"/>
      <c r="H9" s="15">
        <v>4.2632095630524462</v>
      </c>
      <c r="I9" s="16">
        <f t="shared" si="1"/>
        <v>2.609294648138822E-2</v>
      </c>
      <c r="J9" s="16"/>
      <c r="K9" s="16">
        <f t="shared" si="2"/>
        <v>5.067366313357053</v>
      </c>
      <c r="L9" s="16"/>
      <c r="M9" s="16"/>
      <c r="O9" s="16"/>
      <c r="P9" s="16"/>
      <c r="X9" s="16"/>
      <c r="AC9" s="16"/>
      <c r="AD9" s="16"/>
      <c r="AL9" s="16"/>
      <c r="AQ9" s="16"/>
      <c r="AR9" s="16"/>
      <c r="AZ9" s="16"/>
      <c r="BE9" s="16"/>
      <c r="BF9" s="16"/>
      <c r="BN9" s="16"/>
      <c r="BS9" s="16"/>
      <c r="BT9" s="16"/>
      <c r="CB9" s="16"/>
      <c r="CG9" s="16"/>
      <c r="CH9" s="16"/>
    </row>
    <row r="10" spans="1:88" x14ac:dyDescent="0.25">
      <c r="A10" s="15">
        <v>22</v>
      </c>
      <c r="B10" s="15">
        <v>25</v>
      </c>
      <c r="C10" s="15">
        <v>0</v>
      </c>
      <c r="D10" s="16">
        <f t="shared" si="0"/>
        <v>360</v>
      </c>
      <c r="E10" s="15">
        <v>1.2629999999999999</v>
      </c>
      <c r="F10" s="10">
        <v>39.467100000000038</v>
      </c>
      <c r="G10" s="15"/>
      <c r="H10" s="15">
        <v>4.0604136625559155</v>
      </c>
      <c r="I10" s="16">
        <f t="shared" si="1"/>
        <v>2.4287412469775772E-2</v>
      </c>
      <c r="J10" s="16"/>
      <c r="K10" s="16">
        <f t="shared" si="2"/>
        <v>4.5291158627242938</v>
      </c>
      <c r="L10" s="16"/>
      <c r="M10" s="16"/>
      <c r="X10" s="16"/>
      <c r="AC10" s="16"/>
      <c r="AD10" s="16"/>
      <c r="AL10" s="16"/>
      <c r="AQ10" s="16"/>
      <c r="AR10" s="16"/>
      <c r="AZ10" s="16"/>
      <c r="BE10" s="16"/>
      <c r="BF10" s="16"/>
      <c r="BN10" s="16"/>
      <c r="BS10" s="16"/>
      <c r="BT10" s="16"/>
      <c r="CB10" s="16"/>
      <c r="CG10" s="16"/>
      <c r="CH10" s="16"/>
    </row>
    <row r="11" spans="1:88" x14ac:dyDescent="0.25">
      <c r="A11" s="15">
        <v>23</v>
      </c>
      <c r="B11" s="15">
        <v>44</v>
      </c>
      <c r="C11" s="15">
        <v>0</v>
      </c>
      <c r="D11" s="16">
        <f t="shared" si="0"/>
        <v>439</v>
      </c>
      <c r="E11" s="15">
        <v>1.21</v>
      </c>
      <c r="F11" s="10">
        <v>38.484961038961011</v>
      </c>
      <c r="G11" s="15"/>
      <c r="H11" s="15">
        <v>4.2280665177292152</v>
      </c>
      <c r="I11" s="16">
        <f t="shared" si="1"/>
        <v>2.5700560925689436E-2</v>
      </c>
      <c r="J11" s="16"/>
      <c r="K11" s="16">
        <f t="shared" si="2"/>
        <v>5.208671912006265</v>
      </c>
      <c r="L11" s="16"/>
      <c r="M11" s="16"/>
      <c r="O11" s="16"/>
      <c r="P11" s="16"/>
      <c r="X11" s="16"/>
      <c r="AC11" s="16"/>
      <c r="AD11" s="16"/>
      <c r="AL11" s="16"/>
      <c r="AQ11" s="16"/>
      <c r="AR11" s="16"/>
      <c r="AZ11" s="16"/>
      <c r="BE11" s="16"/>
      <c r="BF11" s="16"/>
      <c r="BN11" s="16"/>
      <c r="BS11" s="16"/>
      <c r="BT11" s="16"/>
      <c r="CB11" s="16"/>
      <c r="CG11" s="16"/>
      <c r="CH11" s="16"/>
    </row>
    <row r="12" spans="1:88" x14ac:dyDescent="0.25">
      <c r="A12" s="15">
        <v>24</v>
      </c>
      <c r="B12" s="15">
        <v>40</v>
      </c>
      <c r="C12" s="15">
        <v>0</v>
      </c>
      <c r="D12" s="16">
        <f t="shared" si="0"/>
        <v>495</v>
      </c>
      <c r="E12" s="15">
        <v>1.181</v>
      </c>
      <c r="F12" s="10">
        <v>39.305469387755139</v>
      </c>
      <c r="G12" s="15"/>
      <c r="H12" s="15">
        <v>4.2593845438151341</v>
      </c>
      <c r="I12" s="16">
        <f t="shared" si="1"/>
        <v>2.5545587508291525E-2</v>
      </c>
      <c r="J12" s="16"/>
      <c r="K12" s="16">
        <f t="shared" si="2"/>
        <v>4.0449662474271673</v>
      </c>
      <c r="L12" s="16"/>
      <c r="M12" s="16"/>
      <c r="O12" s="16"/>
      <c r="P12" s="16"/>
      <c r="X12" s="16"/>
      <c r="AC12" s="16"/>
      <c r="AD12" s="16"/>
      <c r="AL12" s="16"/>
      <c r="AQ12" s="16"/>
      <c r="AR12" s="16"/>
      <c r="AZ12" s="16"/>
      <c r="BE12" s="16"/>
      <c r="BF12" s="16"/>
      <c r="BN12" s="16"/>
      <c r="BS12" s="16"/>
      <c r="BT12" s="16"/>
      <c r="CB12" s="16"/>
      <c r="CG12" s="16"/>
      <c r="CH12" s="16"/>
    </row>
    <row r="13" spans="1:88" x14ac:dyDescent="0.25">
      <c r="A13" s="15">
        <v>25</v>
      </c>
      <c r="B13" s="15">
        <v>30</v>
      </c>
      <c r="C13" s="15">
        <v>0</v>
      </c>
      <c r="D13" s="16">
        <f t="shared" si="0"/>
        <v>545</v>
      </c>
      <c r="E13" s="15">
        <v>1.1539999999999999</v>
      </c>
      <c r="F13" s="10">
        <v>40.970484848484851</v>
      </c>
      <c r="G13" s="15"/>
      <c r="H13" s="15">
        <v>4.1497714525144005</v>
      </c>
      <c r="I13" s="16">
        <f t="shared" si="1"/>
        <v>2.4205434469518169E-2</v>
      </c>
      <c r="J13" s="16"/>
      <c r="K13" s="16">
        <f t="shared" si="2"/>
        <v>4.4514520939432343</v>
      </c>
      <c r="L13" s="16"/>
      <c r="M13" s="16"/>
      <c r="O13" s="16"/>
      <c r="P13" s="16"/>
      <c r="X13" s="16"/>
      <c r="AC13" s="16"/>
      <c r="AD13" s="16"/>
      <c r="AL13" s="16"/>
      <c r="AQ13" s="16"/>
      <c r="AR13" s="16"/>
      <c r="AZ13" s="16"/>
      <c r="BE13" s="16"/>
      <c r="BF13" s="16"/>
      <c r="BN13" s="16"/>
      <c r="BS13" s="16"/>
      <c r="BT13" s="16"/>
      <c r="CB13" s="16"/>
      <c r="CG13" s="16"/>
      <c r="CH13" s="16"/>
    </row>
    <row r="14" spans="1:88" x14ac:dyDescent="0.25">
      <c r="A14" s="15"/>
      <c r="B14" s="15"/>
      <c r="C14" s="15">
        <v>0</v>
      </c>
      <c r="D14" s="16"/>
      <c r="E14" s="15"/>
      <c r="F14" s="17"/>
      <c r="G14" s="15"/>
      <c r="H14" s="15"/>
      <c r="I14" s="16"/>
      <c r="J14" s="16"/>
      <c r="K14" s="16"/>
      <c r="O14" s="16"/>
      <c r="P14" s="16"/>
      <c r="R14" s="14"/>
      <c r="X14" s="16"/>
      <c r="AC14" s="16"/>
      <c r="AD14" s="16"/>
      <c r="AF14" s="14"/>
      <c r="AL14" s="16"/>
      <c r="AQ14" s="16"/>
      <c r="AR14" s="16"/>
      <c r="AT14" s="14"/>
      <c r="AZ14" s="16"/>
      <c r="BE14" s="16"/>
      <c r="BF14" s="16"/>
      <c r="BH14" s="14"/>
      <c r="BN14" s="16"/>
      <c r="BS14" s="16"/>
      <c r="BT14" s="16"/>
      <c r="BV14" s="14"/>
      <c r="CB14" s="16"/>
      <c r="CG14" s="16"/>
      <c r="CH14" s="16"/>
      <c r="CJ14" s="14"/>
    </row>
    <row r="15" spans="1:88" x14ac:dyDescent="0.25">
      <c r="A15" s="16"/>
      <c r="B15" s="16"/>
      <c r="C15" s="16"/>
      <c r="D15" s="16"/>
      <c r="E15" s="16"/>
      <c r="F15" s="16"/>
      <c r="G15" s="16"/>
      <c r="H15" s="16"/>
      <c r="I15" s="16"/>
      <c r="J15" s="16"/>
      <c r="K15" s="16"/>
      <c r="M15" s="16"/>
    </row>
    <row r="16" spans="1:88" x14ac:dyDescent="0.25">
      <c r="A16" s="19" t="s">
        <v>23</v>
      </c>
      <c r="B16" s="16"/>
      <c r="C16" s="17">
        <v>101.2</v>
      </c>
      <c r="D16" s="16"/>
      <c r="E16" s="20" t="s">
        <v>5</v>
      </c>
      <c r="F16" s="21">
        <f>AVERAGE(F11:F14)</f>
        <v>39.586971758400331</v>
      </c>
      <c r="G16" s="21" t="e">
        <f>AVERAGE(G11:G14)</f>
        <v>#DIV/0!</v>
      </c>
      <c r="H16" s="21">
        <f>AVERAGE(H11:H14)</f>
        <v>4.2124075046862499</v>
      </c>
      <c r="I16" s="21">
        <f>AVERAGE(I11:I14)</f>
        <v>2.5150527634499709E-2</v>
      </c>
      <c r="J16" s="21"/>
      <c r="K16" s="21">
        <f>AVERAGE(K9:K13)</f>
        <v>4.660314485891603</v>
      </c>
      <c r="O16" s="16"/>
      <c r="Z16" s="16"/>
      <c r="AA16" s="16"/>
      <c r="AB16" s="16"/>
      <c r="AC16" s="16"/>
      <c r="AN16" s="16"/>
      <c r="AO16" s="16"/>
      <c r="AP16" s="16"/>
      <c r="AQ16" s="16"/>
      <c r="BB16" s="16"/>
      <c r="BC16" s="16"/>
      <c r="BD16" s="16"/>
      <c r="BE16" s="16"/>
      <c r="BP16" s="16"/>
      <c r="BQ16" s="16"/>
      <c r="BR16" s="16"/>
      <c r="BS16" s="16"/>
      <c r="CD16" s="16"/>
      <c r="CE16" s="16"/>
      <c r="CF16" s="16"/>
      <c r="CG16" s="16"/>
      <c r="CH16" s="16"/>
    </row>
    <row r="17" spans="1:86" x14ac:dyDescent="0.25">
      <c r="B17" s="16"/>
      <c r="D17" s="16"/>
      <c r="E17" s="14" t="s">
        <v>21</v>
      </c>
      <c r="F17" s="16">
        <f>MAX(F11:F14)-MIN(F11:F14)</f>
        <v>2.4855238095238406</v>
      </c>
      <c r="G17" s="16">
        <f>MAX(G11:G14)-MIN(G11:G14)</f>
        <v>0</v>
      </c>
      <c r="H17" s="16">
        <f>MAX(H11:H14)-MIN(H11:H14)</f>
        <v>0.1096130913007336</v>
      </c>
      <c r="I17" s="16">
        <f>MAX(I11:I14)-MIN(I11:I14)</f>
        <v>1.4951264561712668E-3</v>
      </c>
      <c r="J17" s="16"/>
      <c r="K17" s="14">
        <f>-SLOPE(E7:E14,D7:D14)/60/AVERAGE(I11:I14)*1000/18/(C20*2/10000)</f>
        <v>5.2260259388498209</v>
      </c>
      <c r="L17" s="13" t="s">
        <v>24</v>
      </c>
      <c r="M17" s="16"/>
      <c r="O17" s="16"/>
      <c r="Z17" s="16"/>
      <c r="AA17" s="16"/>
      <c r="AB17" s="16"/>
      <c r="AC17" s="16"/>
      <c r="AN17" s="16"/>
      <c r="AO17" s="16"/>
      <c r="AP17" s="16"/>
      <c r="AQ17" s="16"/>
      <c r="BB17" s="16"/>
      <c r="BC17" s="16"/>
      <c r="BD17" s="16"/>
      <c r="BE17" s="16"/>
      <c r="BP17" s="16"/>
      <c r="BQ17" s="16"/>
      <c r="BR17" s="16"/>
      <c r="BS17" s="16"/>
      <c r="CD17" s="16"/>
      <c r="CE17" s="16"/>
      <c r="CF17" s="16"/>
      <c r="CG17" s="16"/>
      <c r="CH17" s="16"/>
    </row>
    <row r="18" spans="1:86" ht="17.25" x14ac:dyDescent="0.25">
      <c r="A18" s="19" t="s">
        <v>18</v>
      </c>
      <c r="B18" s="16"/>
      <c r="C18" s="17"/>
      <c r="D18" s="16"/>
      <c r="E18" s="16"/>
      <c r="F18" s="16"/>
      <c r="G18" s="16"/>
      <c r="H18" s="16"/>
      <c r="I18" s="16"/>
      <c r="J18" s="16"/>
      <c r="K18" s="16"/>
      <c r="L18" s="16"/>
      <c r="M18" s="16"/>
      <c r="Z18" s="16"/>
      <c r="AA18" s="16"/>
      <c r="AN18" s="16"/>
      <c r="AO18" s="16"/>
      <c r="BB18" s="16"/>
      <c r="BC18" s="16"/>
      <c r="BP18" s="16"/>
      <c r="BQ18" s="16"/>
      <c r="CD18" s="16"/>
      <c r="CE18" s="16"/>
    </row>
    <row r="19" spans="1:86" ht="17.25" x14ac:dyDescent="0.25">
      <c r="A19" s="19" t="s">
        <v>19</v>
      </c>
      <c r="B19" s="16"/>
      <c r="C19" s="15"/>
      <c r="E19" s="16" t="s">
        <v>22</v>
      </c>
      <c r="F19" s="16"/>
      <c r="G19" s="16"/>
      <c r="H19" s="16"/>
      <c r="I19" s="16"/>
      <c r="J19" s="16"/>
      <c r="K19" s="16"/>
      <c r="L19" s="16"/>
      <c r="M19" s="16"/>
      <c r="Z19" s="16"/>
      <c r="AA19" s="16"/>
      <c r="AN19" s="16"/>
      <c r="AO19" s="16"/>
      <c r="BB19" s="16"/>
      <c r="BC19" s="16"/>
      <c r="BP19" s="16"/>
      <c r="BQ19" s="16"/>
      <c r="CD19" s="16"/>
      <c r="CE19" s="16"/>
    </row>
    <row r="20" spans="1:86" ht="17.25" x14ac:dyDescent="0.25">
      <c r="A20" s="19" t="s">
        <v>20</v>
      </c>
      <c r="B20" s="16"/>
      <c r="C20" s="22">
        <v>23.202000000000002</v>
      </c>
      <c r="E20" s="16"/>
      <c r="F20" s="16"/>
      <c r="G20" s="16"/>
      <c r="H20" s="16"/>
      <c r="I20" s="16"/>
      <c r="J20" s="16"/>
      <c r="K20" s="16"/>
      <c r="L20" s="16"/>
      <c r="M20" s="16"/>
    </row>
    <row r="57" spans="12:12" x14ac:dyDescent="0.25">
      <c r="L57" s="23"/>
    </row>
    <row r="58" spans="12:12" x14ac:dyDescent="0.25">
      <c r="L58" s="23"/>
    </row>
  </sheetData>
  <pageMargins left="0.7" right="0.7" top="0.75" bottom="0.75" header="0.3" footer="0.3"/>
  <pageSetup paperSize="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2"/>
  <sheetViews>
    <sheetView workbookViewId="0">
      <selection activeCell="B2" sqref="B2"/>
    </sheetView>
  </sheetViews>
  <sheetFormatPr defaultRowHeight="15" x14ac:dyDescent="0.25"/>
  <cols>
    <col min="1" max="1" width="29.7109375" style="10" customWidth="1"/>
    <col min="2" max="2" width="96.7109375" style="10" customWidth="1"/>
    <col min="3" max="3" width="22.7109375" style="10" customWidth="1"/>
    <col min="4" max="16384" width="9.140625" style="10"/>
  </cols>
  <sheetData>
    <row r="1" spans="1:3" ht="15.75" x14ac:dyDescent="0.25">
      <c r="A1" s="12" t="s">
        <v>53</v>
      </c>
      <c r="B1" s="12" t="s">
        <v>52</v>
      </c>
      <c r="C1" s="12" t="s">
        <v>51</v>
      </c>
    </row>
    <row r="2" spans="1:3" ht="15.75" x14ac:dyDescent="0.25">
      <c r="A2" s="25" t="s">
        <v>54</v>
      </c>
      <c r="B2" s="26" t="s">
        <v>68</v>
      </c>
      <c r="C2" s="12"/>
    </row>
    <row r="3" spans="1:3" x14ac:dyDescent="0.25">
      <c r="A3" s="1" t="s">
        <v>0</v>
      </c>
      <c r="B3" s="10" t="s">
        <v>69</v>
      </c>
      <c r="C3" s="10" t="s">
        <v>74</v>
      </c>
    </row>
    <row r="4" spans="1:3" x14ac:dyDescent="0.25">
      <c r="A4" s="1" t="s">
        <v>1</v>
      </c>
      <c r="B4" s="10" t="s">
        <v>70</v>
      </c>
      <c r="C4" s="10" t="s">
        <v>1</v>
      </c>
    </row>
    <row r="5" spans="1:3" x14ac:dyDescent="0.25">
      <c r="A5" s="1" t="s">
        <v>2</v>
      </c>
      <c r="B5" s="10" t="s">
        <v>71</v>
      </c>
      <c r="C5" s="10" t="s">
        <v>2</v>
      </c>
    </row>
    <row r="6" spans="1:3" x14ac:dyDescent="0.25">
      <c r="A6" s="1" t="s">
        <v>3</v>
      </c>
      <c r="B6" s="11" t="s">
        <v>72</v>
      </c>
      <c r="C6" s="10" t="s">
        <v>1</v>
      </c>
    </row>
    <row r="7" spans="1:3" x14ac:dyDescent="0.25">
      <c r="A7" s="1" t="s">
        <v>15</v>
      </c>
      <c r="B7" s="11" t="s">
        <v>73</v>
      </c>
      <c r="C7" s="10" t="s">
        <v>50</v>
      </c>
    </row>
    <row r="8" spans="1:3" x14ac:dyDescent="0.25">
      <c r="A8" s="1" t="s">
        <v>13</v>
      </c>
      <c r="B8" s="11" t="s">
        <v>75</v>
      </c>
      <c r="C8" s="10" t="s">
        <v>76</v>
      </c>
    </row>
    <row r="9" spans="1:3" x14ac:dyDescent="0.25">
      <c r="A9" s="1" t="s">
        <v>4</v>
      </c>
      <c r="B9" s="11" t="s">
        <v>77</v>
      </c>
      <c r="C9" s="10" t="s">
        <v>78</v>
      </c>
    </row>
    <row r="10" spans="1:3" x14ac:dyDescent="0.25">
      <c r="A10" s="1" t="s">
        <v>16</v>
      </c>
      <c r="B10" s="11" t="s">
        <v>79</v>
      </c>
    </row>
    <row r="11" spans="1:3" x14ac:dyDescent="0.25">
      <c r="A11" s="1" t="s">
        <v>17</v>
      </c>
      <c r="B11" s="11" t="s">
        <v>80</v>
      </c>
      <c r="C11" s="10" t="s">
        <v>81</v>
      </c>
    </row>
    <row r="12" spans="1:3" x14ac:dyDescent="0.25">
      <c r="A12" s="1" t="s">
        <v>25</v>
      </c>
      <c r="B12" s="11" t="s">
        <v>83</v>
      </c>
      <c r="C12" s="10" t="s">
        <v>82</v>
      </c>
    </row>
    <row r="14" spans="1:3" x14ac:dyDescent="0.25">
      <c r="A14" s="1"/>
      <c r="B14" s="11"/>
    </row>
    <row r="15" spans="1:3" x14ac:dyDescent="0.25">
      <c r="A15"/>
      <c r="B15" s="11"/>
    </row>
    <row r="16" spans="1:3" x14ac:dyDescent="0.25">
      <c r="B16" s="11"/>
    </row>
    <row r="17" spans="2:2" x14ac:dyDescent="0.25">
      <c r="B17" s="11"/>
    </row>
    <row r="18" spans="2:2" x14ac:dyDescent="0.25">
      <c r="B18" s="11"/>
    </row>
    <row r="19" spans="2:2" x14ac:dyDescent="0.25">
      <c r="B19" s="11"/>
    </row>
    <row r="20" spans="2:2" x14ac:dyDescent="0.25">
      <c r="B20" s="11"/>
    </row>
    <row r="21" spans="2:2" x14ac:dyDescent="0.25">
      <c r="B21" s="11"/>
    </row>
    <row r="22" spans="2:2" x14ac:dyDescent="0.25">
      <c r="B22"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J58"/>
  <sheetViews>
    <sheetView workbookViewId="0">
      <selection activeCell="A5" sqref="A5:M5"/>
    </sheetView>
  </sheetViews>
  <sheetFormatPr defaultColWidth="8.85546875" defaultRowHeight="15" x14ac:dyDescent="0.25"/>
  <cols>
    <col min="1" max="1" width="14.42578125" customWidth="1"/>
    <col min="2" max="2" width="10.42578125" customWidth="1"/>
    <col min="5" max="5" width="11.42578125" customWidth="1"/>
    <col min="9" max="9" width="12" customWidth="1"/>
    <col min="10" max="10" width="8.28515625" customWidth="1"/>
    <col min="13" max="13" width="26.42578125" customWidth="1"/>
  </cols>
  <sheetData>
    <row r="1" spans="1:88" ht="18" x14ac:dyDescent="0.35">
      <c r="A1" t="s">
        <v>27</v>
      </c>
    </row>
    <row r="2" spans="1:88" x14ac:dyDescent="0.25">
      <c r="A2" t="s">
        <v>26</v>
      </c>
    </row>
    <row r="4" spans="1:88" x14ac:dyDescent="0.25">
      <c r="A4" s="1" t="s">
        <v>14</v>
      </c>
      <c r="B4" s="1"/>
      <c r="C4" s="1"/>
      <c r="D4" s="1"/>
      <c r="E4" s="1"/>
      <c r="F4" s="1"/>
      <c r="G4" s="1"/>
      <c r="H4" s="1"/>
      <c r="I4" s="1"/>
      <c r="J4" s="1"/>
      <c r="K4" s="1"/>
      <c r="L4" s="1"/>
    </row>
    <row r="5" spans="1:88" x14ac:dyDescent="0.25">
      <c r="A5" s="1" t="s">
        <v>0</v>
      </c>
      <c r="B5" s="1" t="s">
        <v>1</v>
      </c>
      <c r="C5" s="1" t="s">
        <v>2</v>
      </c>
      <c r="D5" s="1" t="s">
        <v>3</v>
      </c>
      <c r="E5" s="1" t="s">
        <v>15</v>
      </c>
      <c r="F5" s="1" t="s">
        <v>13</v>
      </c>
      <c r="G5" s="1" t="s">
        <v>4</v>
      </c>
      <c r="H5" s="1" t="s">
        <v>16</v>
      </c>
      <c r="I5" s="1" t="s">
        <v>17</v>
      </c>
      <c r="J5" s="1"/>
      <c r="K5" s="1" t="s">
        <v>25</v>
      </c>
      <c r="L5" s="1"/>
      <c r="O5" s="1"/>
      <c r="P5" s="1"/>
      <c r="Q5" s="1"/>
      <c r="R5" s="1"/>
      <c r="U5" s="1"/>
      <c r="V5" s="1"/>
      <c r="W5" s="1"/>
      <c r="X5" s="1"/>
      <c r="Y5" s="1"/>
      <c r="Z5" s="1"/>
      <c r="AA5" s="1"/>
      <c r="AB5" s="1"/>
      <c r="AC5" s="1"/>
      <c r="AD5" s="1"/>
      <c r="AE5" s="1"/>
      <c r="AF5" s="1"/>
      <c r="AI5" s="1"/>
      <c r="AJ5" s="1"/>
      <c r="AK5" s="1"/>
      <c r="AL5" s="1"/>
      <c r="AM5" s="1"/>
      <c r="AN5" s="1"/>
      <c r="AO5" s="1"/>
      <c r="AP5" s="1"/>
      <c r="AQ5" s="1"/>
      <c r="AR5" s="1"/>
      <c r="AS5" s="1"/>
      <c r="AT5" s="1"/>
      <c r="AW5" s="1"/>
      <c r="AX5" s="1"/>
      <c r="AY5" s="1"/>
      <c r="AZ5" s="1"/>
      <c r="BA5" s="1"/>
      <c r="BB5" s="1"/>
      <c r="BC5" s="1"/>
      <c r="BD5" s="1"/>
      <c r="BE5" s="1"/>
      <c r="BF5" s="1"/>
      <c r="BG5" s="1"/>
      <c r="BH5" s="1"/>
      <c r="BK5" s="1"/>
      <c r="BL5" s="1"/>
      <c r="BM5" s="1"/>
      <c r="BN5" s="1"/>
      <c r="BO5" s="1"/>
      <c r="BP5" s="1"/>
      <c r="BQ5" s="1"/>
      <c r="BR5" s="1"/>
      <c r="BS5" s="1"/>
      <c r="BT5" s="1"/>
      <c r="BU5" s="1"/>
      <c r="BV5" s="1"/>
      <c r="BY5" s="1"/>
      <c r="BZ5" s="1"/>
      <c r="CA5" s="1"/>
      <c r="CB5" s="1"/>
      <c r="CC5" s="1"/>
      <c r="CD5" s="1"/>
      <c r="CE5" s="1"/>
      <c r="CF5" s="1"/>
      <c r="CG5" s="1"/>
      <c r="CH5" s="1"/>
      <c r="CI5" s="1"/>
      <c r="CJ5" s="1"/>
    </row>
    <row r="6" spans="1:88" x14ac:dyDescent="0.25">
      <c r="A6" s="1"/>
      <c r="B6" s="1"/>
      <c r="C6" s="1"/>
      <c r="D6" s="1" t="s">
        <v>6</v>
      </c>
      <c r="E6" s="1" t="s">
        <v>7</v>
      </c>
      <c r="F6" s="1" t="s">
        <v>8</v>
      </c>
      <c r="G6" s="1" t="s">
        <v>9</v>
      </c>
      <c r="H6" s="1" t="s">
        <v>10</v>
      </c>
      <c r="I6" s="1" t="s">
        <v>11</v>
      </c>
      <c r="J6" s="1"/>
      <c r="K6" s="1" t="s">
        <v>12</v>
      </c>
      <c r="L6" s="1"/>
      <c r="O6" s="1"/>
      <c r="P6" s="1"/>
      <c r="Q6" s="1"/>
      <c r="R6" s="1"/>
      <c r="U6" s="1"/>
      <c r="V6" s="1"/>
      <c r="W6" s="1"/>
      <c r="X6" s="1"/>
      <c r="Y6" s="1"/>
      <c r="Z6" s="1"/>
      <c r="AA6" s="1"/>
      <c r="AB6" s="1"/>
      <c r="AC6" s="1"/>
      <c r="AD6" s="1"/>
      <c r="AE6" s="1"/>
      <c r="AF6" s="1"/>
      <c r="AI6" s="1"/>
      <c r="AJ6" s="1"/>
      <c r="AK6" s="1"/>
      <c r="AL6" s="1"/>
      <c r="AM6" s="1"/>
      <c r="AN6" s="1"/>
      <c r="AO6" s="1"/>
      <c r="AP6" s="1"/>
      <c r="AQ6" s="1"/>
      <c r="AR6" s="1"/>
      <c r="AS6" s="1"/>
      <c r="AT6" s="1"/>
      <c r="AW6" s="1"/>
      <c r="AX6" s="1"/>
      <c r="AY6" s="1"/>
      <c r="AZ6" s="1"/>
      <c r="BA6" s="1"/>
      <c r="BB6" s="1"/>
      <c r="BC6" s="1"/>
      <c r="BD6" s="1"/>
      <c r="BE6" s="1"/>
      <c r="BF6" s="1"/>
      <c r="BG6" s="1"/>
      <c r="BH6" s="1"/>
      <c r="BK6" s="1"/>
      <c r="BL6" s="1"/>
      <c r="BM6" s="1"/>
      <c r="BN6" s="1"/>
      <c r="BO6" s="1"/>
      <c r="BP6" s="1"/>
      <c r="BQ6" s="1"/>
      <c r="BR6" s="1"/>
      <c r="BS6" s="1"/>
      <c r="BT6" s="1"/>
      <c r="BU6" s="1"/>
      <c r="BV6" s="1"/>
      <c r="BY6" s="1"/>
      <c r="BZ6" s="1"/>
      <c r="CA6" s="1"/>
      <c r="CB6" s="1"/>
      <c r="CC6" s="1"/>
      <c r="CD6" s="1"/>
      <c r="CE6" s="1"/>
      <c r="CF6" s="1"/>
      <c r="CG6" s="1"/>
      <c r="CH6" s="1"/>
      <c r="CI6" s="1"/>
      <c r="CJ6" s="1"/>
    </row>
    <row r="7" spans="1:88" x14ac:dyDescent="0.25">
      <c r="A7" s="7">
        <v>11</v>
      </c>
      <c r="B7" s="7">
        <v>41</v>
      </c>
      <c r="C7" s="7">
        <v>0</v>
      </c>
      <c r="D7" s="2">
        <f t="shared" ref="D7:D14" si="0">((A7-A$7)*60*60+(B7-B$7)*60+(C7-C$7))/60</f>
        <v>0</v>
      </c>
      <c r="E7" s="7">
        <v>3.4550000000000001</v>
      </c>
      <c r="F7" s="8">
        <v>15.75</v>
      </c>
      <c r="G7" s="8">
        <v>22.48</v>
      </c>
      <c r="H7" s="7" t="s">
        <v>28</v>
      </c>
      <c r="I7" s="2" t="e">
        <f>(1-(F7/100))*(H7/C$16)</f>
        <v>#VALUE!</v>
      </c>
      <c r="J7" s="2"/>
      <c r="K7" s="2"/>
      <c r="O7" s="2"/>
      <c r="X7" s="2"/>
      <c r="AC7" s="2"/>
      <c r="AL7" s="2"/>
      <c r="AQ7" s="2"/>
      <c r="AZ7" s="2"/>
      <c r="BE7" s="2"/>
      <c r="BN7" s="2"/>
      <c r="BS7" s="2"/>
      <c r="CB7" s="2"/>
      <c r="CG7" s="2"/>
    </row>
    <row r="8" spans="1:88" x14ac:dyDescent="0.25">
      <c r="A8" s="7">
        <v>12</v>
      </c>
      <c r="B8" s="7">
        <v>3</v>
      </c>
      <c r="C8" s="7">
        <v>0</v>
      </c>
      <c r="D8" s="2">
        <f t="shared" si="0"/>
        <v>22</v>
      </c>
      <c r="E8" s="7">
        <v>3.4005000000000001</v>
      </c>
      <c r="F8" s="8">
        <v>15.75</v>
      </c>
      <c r="G8" s="7">
        <v>22.86</v>
      </c>
      <c r="H8" s="7">
        <v>2.7919999999999998</v>
      </c>
      <c r="I8" s="2">
        <f>(1-(F8/100))*(H8/C$16)</f>
        <v>2.3129400196656831E-2</v>
      </c>
      <c r="J8" s="2"/>
      <c r="K8" s="2">
        <f t="shared" ref="K8:K14" si="1">-((E8-E7)/18*1000)/((D8-D7)*60)/I8/(C$20*2/10000)</f>
        <v>2.6075655111525928</v>
      </c>
      <c r="L8" s="2"/>
      <c r="O8" s="2"/>
      <c r="P8" s="2"/>
      <c r="X8" s="2"/>
      <c r="AC8" s="2"/>
      <c r="AD8" s="2"/>
      <c r="AL8" s="2"/>
      <c r="AQ8" s="2"/>
      <c r="AR8" s="2"/>
      <c r="AZ8" s="2"/>
      <c r="BE8" s="2"/>
      <c r="BF8" s="2"/>
      <c r="BN8" s="2"/>
      <c r="BS8" s="2"/>
      <c r="BT8" s="2"/>
      <c r="CB8" s="2"/>
      <c r="CG8" s="2"/>
      <c r="CH8" s="2"/>
    </row>
    <row r="9" spans="1:88" x14ac:dyDescent="0.25">
      <c r="A9" s="7">
        <v>12</v>
      </c>
      <c r="B9" s="7">
        <v>24</v>
      </c>
      <c r="C9" s="7">
        <v>0</v>
      </c>
      <c r="D9" s="2">
        <f t="shared" si="0"/>
        <v>43</v>
      </c>
      <c r="E9" s="7">
        <v>3.3491</v>
      </c>
      <c r="F9" s="8">
        <v>15.75</v>
      </c>
      <c r="G9" s="8">
        <v>22.86</v>
      </c>
      <c r="H9" s="7">
        <v>2.7919999999999998</v>
      </c>
      <c r="I9" s="2">
        <f t="shared" ref="I9:I14" si="2">(1-(F9/100))*(H9/C$16)</f>
        <v>2.3129400196656831E-2</v>
      </c>
      <c r="J9" s="2"/>
      <c r="K9" s="2">
        <f t="shared" si="1"/>
        <v>2.5763521887386278</v>
      </c>
      <c r="L9" s="2"/>
      <c r="M9" s="2"/>
      <c r="O9" s="2"/>
      <c r="P9" s="2"/>
      <c r="X9" s="2"/>
      <c r="AC9" s="2"/>
      <c r="AD9" s="2"/>
      <c r="AL9" s="2"/>
      <c r="AQ9" s="2"/>
      <c r="AR9" s="2"/>
      <c r="AZ9" s="2"/>
      <c r="BE9" s="2"/>
      <c r="BF9" s="2"/>
      <c r="BN9" s="2"/>
      <c r="BS9" s="2"/>
      <c r="BT9" s="2"/>
      <c r="CB9" s="2"/>
      <c r="CG9" s="2"/>
      <c r="CH9" s="2"/>
    </row>
    <row r="10" spans="1:88" x14ac:dyDescent="0.25">
      <c r="A10" s="7">
        <v>12</v>
      </c>
      <c r="B10" s="7">
        <v>49</v>
      </c>
      <c r="C10" s="7">
        <v>0</v>
      </c>
      <c r="D10" s="2">
        <f t="shared" si="0"/>
        <v>68</v>
      </c>
      <c r="E10" s="7">
        <v>3.2833000000000001</v>
      </c>
      <c r="F10" s="8">
        <v>15.75</v>
      </c>
      <c r="G10" s="8">
        <v>22.86</v>
      </c>
      <c r="H10" s="7">
        <v>2.7919999999999998</v>
      </c>
      <c r="I10" s="2">
        <f t="shared" si="2"/>
        <v>2.3129400196656831E-2</v>
      </c>
      <c r="J10" s="2"/>
      <c r="K10" s="2">
        <f t="shared" si="1"/>
        <v>2.7704307038124671</v>
      </c>
      <c r="L10" s="2"/>
      <c r="M10" s="2"/>
      <c r="O10" s="2"/>
      <c r="P10" s="2"/>
      <c r="X10" s="2"/>
      <c r="AC10" s="2"/>
      <c r="AD10" s="2"/>
      <c r="AL10" s="2"/>
      <c r="AQ10" s="2"/>
      <c r="AR10" s="2"/>
      <c r="AZ10" s="2"/>
      <c r="BE10" s="2"/>
      <c r="BF10" s="2"/>
      <c r="BN10" s="2"/>
      <c r="BS10" s="2"/>
      <c r="BT10" s="2"/>
      <c r="CB10" s="2"/>
      <c r="CG10" s="2"/>
      <c r="CH10" s="2"/>
    </row>
    <row r="11" spans="1:88" x14ac:dyDescent="0.25">
      <c r="A11" s="7">
        <v>13</v>
      </c>
      <c r="B11" s="7">
        <v>9</v>
      </c>
      <c r="C11" s="7">
        <v>0</v>
      </c>
      <c r="D11" s="2">
        <f t="shared" si="0"/>
        <v>88</v>
      </c>
      <c r="E11" s="7">
        <v>3.2351000000000001</v>
      </c>
      <c r="F11" s="8">
        <v>15.75</v>
      </c>
      <c r="G11" s="8">
        <v>22.86</v>
      </c>
      <c r="H11" s="7">
        <v>2.7919999999999998</v>
      </c>
      <c r="I11" s="2">
        <f t="shared" si="2"/>
        <v>2.3129400196656831E-2</v>
      </c>
      <c r="J11" s="2"/>
      <c r="K11" s="2">
        <f t="shared" si="1"/>
        <v>2.5367545578222122</v>
      </c>
      <c r="L11" s="2"/>
      <c r="M11" s="2"/>
      <c r="O11" s="2"/>
      <c r="P11" s="2"/>
      <c r="X11" s="2"/>
      <c r="AC11" s="2"/>
      <c r="AD11" s="2"/>
      <c r="AL11" s="2"/>
      <c r="AQ11" s="2"/>
      <c r="AR11" s="2"/>
      <c r="AZ11" s="2"/>
      <c r="BE11" s="2"/>
      <c r="BF11" s="2"/>
      <c r="BN11" s="2"/>
      <c r="BS11" s="2"/>
      <c r="BT11" s="2"/>
      <c r="CB11" s="2"/>
      <c r="CG11" s="2"/>
      <c r="CH11" s="2"/>
    </row>
    <row r="12" spans="1:88" x14ac:dyDescent="0.25">
      <c r="A12" s="7">
        <v>13</v>
      </c>
      <c r="B12" s="7">
        <v>30</v>
      </c>
      <c r="C12" s="7">
        <v>0</v>
      </c>
      <c r="D12" s="2">
        <f t="shared" si="0"/>
        <v>109</v>
      </c>
      <c r="E12" s="7">
        <v>3.1831</v>
      </c>
      <c r="F12" s="8">
        <v>15.75</v>
      </c>
      <c r="G12" s="8">
        <v>23.24</v>
      </c>
      <c r="H12" s="7">
        <v>2.843</v>
      </c>
      <c r="I12" s="2">
        <f t="shared" si="2"/>
        <v>2.3551892822025567E-2</v>
      </c>
      <c r="J12" s="2"/>
      <c r="K12" s="2">
        <f t="shared" si="1"/>
        <v>2.5596701856962381</v>
      </c>
      <c r="L12" s="2"/>
      <c r="M12" s="2"/>
      <c r="O12" s="2"/>
      <c r="P12" s="2"/>
      <c r="X12" s="2"/>
      <c r="AC12" s="2"/>
      <c r="AD12" s="2"/>
      <c r="AL12" s="2"/>
      <c r="AQ12" s="2"/>
      <c r="AR12" s="2"/>
      <c r="AZ12" s="2"/>
      <c r="BE12" s="2"/>
      <c r="BF12" s="2"/>
      <c r="BN12" s="2"/>
      <c r="BS12" s="2"/>
      <c r="BT12" s="2"/>
      <c r="CB12" s="2"/>
      <c r="CG12" s="2"/>
      <c r="CH12" s="2"/>
    </row>
    <row r="13" spans="1:88" x14ac:dyDescent="0.25">
      <c r="A13" s="7">
        <v>13</v>
      </c>
      <c r="B13" s="7">
        <v>51</v>
      </c>
      <c r="C13" s="7">
        <v>0</v>
      </c>
      <c r="D13" s="2">
        <f t="shared" si="0"/>
        <v>130</v>
      </c>
      <c r="E13" s="7">
        <v>3.1291000000000002</v>
      </c>
      <c r="F13" s="8">
        <v>15.75</v>
      </c>
      <c r="G13" s="8">
        <v>23.24</v>
      </c>
      <c r="H13" s="7">
        <v>2.843</v>
      </c>
      <c r="I13" s="2">
        <f t="shared" si="2"/>
        <v>2.3551892822025567E-2</v>
      </c>
      <c r="J13" s="2"/>
      <c r="K13" s="2">
        <f t="shared" si="1"/>
        <v>2.6581190389922362</v>
      </c>
      <c r="L13" s="2"/>
      <c r="M13" s="2"/>
      <c r="O13" s="2"/>
      <c r="P13" s="2"/>
      <c r="X13" s="2"/>
      <c r="AC13" s="2"/>
      <c r="AD13" s="2"/>
      <c r="AL13" s="2"/>
      <c r="AQ13" s="2"/>
      <c r="AR13" s="2"/>
      <c r="AZ13" s="2"/>
      <c r="BE13" s="2"/>
      <c r="BF13" s="2"/>
      <c r="BN13" s="2"/>
      <c r="BS13" s="2"/>
      <c r="BT13" s="2"/>
      <c r="CB13" s="2"/>
      <c r="CG13" s="2"/>
      <c r="CH13" s="2"/>
    </row>
    <row r="14" spans="1:88" x14ac:dyDescent="0.25">
      <c r="A14" s="7">
        <v>14</v>
      </c>
      <c r="B14" s="7">
        <v>13</v>
      </c>
      <c r="C14" s="7">
        <v>0</v>
      </c>
      <c r="D14" s="2">
        <f t="shared" si="0"/>
        <v>152</v>
      </c>
      <c r="E14" s="7">
        <v>3.0762999999999998</v>
      </c>
      <c r="F14" s="8">
        <v>18.75</v>
      </c>
      <c r="G14" s="8">
        <v>23.63</v>
      </c>
      <c r="H14" s="7">
        <v>2.9119999999999999</v>
      </c>
      <c r="I14" s="2">
        <f t="shared" si="2"/>
        <v>2.326450344149459E-2</v>
      </c>
      <c r="J14" s="2"/>
      <c r="K14" s="2">
        <f t="shared" si="1"/>
        <v>2.5115581145829764</v>
      </c>
      <c r="O14" s="2"/>
      <c r="P14" s="2"/>
      <c r="R14" s="1"/>
      <c r="X14" s="2"/>
      <c r="AC14" s="2"/>
      <c r="AD14" s="2"/>
      <c r="AF14" s="1"/>
      <c r="AL14" s="2"/>
      <c r="AQ14" s="2"/>
      <c r="AR14" s="2"/>
      <c r="AT14" s="1"/>
      <c r="AZ14" s="2"/>
      <c r="BE14" s="2"/>
      <c r="BF14" s="2"/>
      <c r="BH14" s="1"/>
      <c r="BN14" s="2"/>
      <c r="BS14" s="2"/>
      <c r="BT14" s="2"/>
      <c r="BV14" s="1"/>
      <c r="CB14" s="2"/>
      <c r="CG14" s="2"/>
      <c r="CH14" s="2"/>
      <c r="CJ14" s="1"/>
    </row>
    <row r="15" spans="1:88" x14ac:dyDescent="0.25">
      <c r="A15" s="2"/>
      <c r="B15" s="2"/>
      <c r="C15" s="2"/>
      <c r="D15" s="2"/>
      <c r="E15" s="2"/>
      <c r="F15" s="2"/>
      <c r="G15" s="2"/>
      <c r="H15" s="2"/>
      <c r="I15" s="2"/>
      <c r="J15" s="2"/>
      <c r="K15" s="2"/>
      <c r="M15" s="2"/>
    </row>
    <row r="16" spans="1:88" x14ac:dyDescent="0.25">
      <c r="A16" s="4" t="s">
        <v>23</v>
      </c>
      <c r="B16" s="2"/>
      <c r="C16" s="8">
        <v>101.7</v>
      </c>
      <c r="D16" s="2"/>
      <c r="E16" s="5" t="s">
        <v>5</v>
      </c>
      <c r="F16" s="6">
        <f>AVERAGE(F11:F14)</f>
        <v>16.5</v>
      </c>
      <c r="G16" s="6">
        <f>AVERAGE(G11:G14)</f>
        <v>23.242499999999996</v>
      </c>
      <c r="H16" s="6">
        <f>AVERAGE(H11:H14)</f>
        <v>2.8475000000000001</v>
      </c>
      <c r="I16" s="6">
        <f>AVERAGE(I11:I14)</f>
        <v>2.337442232055064E-2</v>
      </c>
      <c r="J16" s="6"/>
      <c r="K16" s="6">
        <f>AVERAGE(K11:K14)</f>
        <v>2.5665254742734156</v>
      </c>
      <c r="O16" s="2"/>
      <c r="Z16" s="2"/>
      <c r="AA16" s="2"/>
      <c r="AB16" s="2"/>
      <c r="AC16" s="2"/>
      <c r="AN16" s="2"/>
      <c r="AO16" s="2"/>
      <c r="AP16" s="2"/>
      <c r="AQ16" s="2"/>
      <c r="BB16" s="2"/>
      <c r="BC16" s="2"/>
      <c r="BD16" s="2"/>
      <c r="BE16" s="2"/>
      <c r="BP16" s="2"/>
      <c r="BQ16" s="2"/>
      <c r="BR16" s="2"/>
      <c r="BS16" s="2"/>
      <c r="CD16" s="2"/>
      <c r="CE16" s="2"/>
      <c r="CF16" s="2"/>
      <c r="CG16" s="2"/>
      <c r="CH16" s="2"/>
    </row>
    <row r="17" spans="1:86" x14ac:dyDescent="0.25">
      <c r="B17" s="2"/>
      <c r="D17" s="2"/>
      <c r="E17" s="1" t="s">
        <v>21</v>
      </c>
      <c r="F17" s="2">
        <f>MAX(F11:F14)-MIN(F11:F14)</f>
        <v>3</v>
      </c>
      <c r="G17" s="2">
        <f>MAX(G11:G14)-MIN(G11:G14)</f>
        <v>0.76999999999999957</v>
      </c>
      <c r="H17" s="2">
        <f>MAX(H11:H14)-MIN(H11:H14)</f>
        <v>0.12000000000000011</v>
      </c>
      <c r="I17" s="2">
        <f>MAX(I11:I14)-MIN(I11:I14)</f>
        <v>4.2249262536873597E-4</v>
      </c>
      <c r="J17" s="2"/>
      <c r="K17" s="1">
        <f>-SLOPE(E7:E14,D7:D14)/60/AVERAGE(I11:I14)*1000/18/(C20*2/10000)</f>
        <v>2.6036796558619133</v>
      </c>
      <c r="L17" t="s">
        <v>24</v>
      </c>
      <c r="M17" s="2"/>
      <c r="O17" s="2"/>
      <c r="Z17" s="2"/>
      <c r="AA17" s="2"/>
      <c r="AB17" s="2"/>
      <c r="AC17" s="2"/>
      <c r="AN17" s="2"/>
      <c r="AO17" s="2"/>
      <c r="AP17" s="2"/>
      <c r="AQ17" s="2"/>
      <c r="BB17" s="2"/>
      <c r="BC17" s="2"/>
      <c r="BD17" s="2"/>
      <c r="BE17" s="2"/>
      <c r="BP17" s="2"/>
      <c r="BQ17" s="2"/>
      <c r="BR17" s="2"/>
      <c r="BS17" s="2"/>
      <c r="CD17" s="2"/>
      <c r="CE17" s="2"/>
      <c r="CF17" s="2"/>
      <c r="CG17" s="2"/>
      <c r="CH17" s="2"/>
    </row>
    <row r="18" spans="1:86" ht="17.25" x14ac:dyDescent="0.25">
      <c r="A18" s="4" t="s">
        <v>18</v>
      </c>
      <c r="B18" s="2"/>
      <c r="C18" s="8">
        <v>190.16057043636238</v>
      </c>
      <c r="D18" s="2"/>
      <c r="E18" s="2"/>
      <c r="F18" s="2"/>
      <c r="G18" s="2"/>
      <c r="H18" s="2"/>
      <c r="I18" s="2"/>
      <c r="J18" s="2"/>
      <c r="K18" s="2"/>
      <c r="L18" s="2"/>
      <c r="M18" s="2"/>
      <c r="Z18" s="2"/>
      <c r="AA18" s="2"/>
      <c r="AN18" s="2"/>
      <c r="AO18" s="2"/>
      <c r="BB18" s="2"/>
      <c r="BC18" s="2"/>
      <c r="BP18" s="2"/>
      <c r="BQ18" s="2"/>
      <c r="CD18" s="2"/>
      <c r="CE18" s="2"/>
    </row>
    <row r="19" spans="1:86" ht="17.25" x14ac:dyDescent="0.25">
      <c r="A19" s="4" t="s">
        <v>19</v>
      </c>
      <c r="B19" s="2"/>
      <c r="C19" s="7">
        <v>190.16057043636238</v>
      </c>
      <c r="E19" s="2" t="s">
        <v>22</v>
      </c>
      <c r="F19" s="2"/>
      <c r="G19" s="2"/>
      <c r="H19" s="2"/>
      <c r="I19" s="2"/>
      <c r="J19" s="2"/>
      <c r="K19" s="2"/>
      <c r="L19" s="2"/>
      <c r="M19" s="2"/>
      <c r="Z19" s="2"/>
      <c r="AA19" s="2"/>
      <c r="AN19" s="2"/>
      <c r="AO19" s="2"/>
      <c r="BB19" s="2"/>
      <c r="BC19" s="2"/>
      <c r="BP19" s="2"/>
      <c r="BQ19" s="2"/>
      <c r="CD19" s="2"/>
      <c r="CE19" s="2"/>
    </row>
    <row r="20" spans="1:86" ht="17.25" x14ac:dyDescent="0.25">
      <c r="A20" s="4" t="s">
        <v>20</v>
      </c>
      <c r="B20" s="2"/>
      <c r="C20" s="9">
        <f>AVERAGE(C18,C19)</f>
        <v>190.16057043636238</v>
      </c>
      <c r="E20" s="2"/>
      <c r="F20" s="2"/>
      <c r="G20" s="2"/>
      <c r="H20" s="2"/>
      <c r="I20" s="2"/>
      <c r="J20" s="2"/>
      <c r="K20" s="2"/>
      <c r="L20" s="2"/>
      <c r="M20" s="2"/>
    </row>
    <row r="57" spans="12:12" x14ac:dyDescent="0.25">
      <c r="L57" s="3"/>
    </row>
    <row r="58" spans="12:12" x14ac:dyDescent="0.25">
      <c r="L58" s="3"/>
    </row>
  </sheetData>
  <phoneticPr fontId="5" type="noConversion"/>
  <pageMargins left="0.7" right="0.7" top="0.75" bottom="0.75" header="0.3" footer="0.3"/>
  <headerFooter alignWithMargins="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J58"/>
  <sheetViews>
    <sheetView workbookViewId="0">
      <selection activeCell="A3" sqref="A3:B4"/>
    </sheetView>
  </sheetViews>
  <sheetFormatPr defaultColWidth="8.85546875" defaultRowHeight="15" x14ac:dyDescent="0.25"/>
  <cols>
    <col min="1" max="1" width="15.85546875" customWidth="1"/>
    <col min="2" max="2" width="10.42578125" customWidth="1"/>
    <col min="5" max="5" width="11.42578125" customWidth="1"/>
    <col min="9" max="9" width="12" customWidth="1"/>
    <col min="10" max="10" width="8.28515625" customWidth="1"/>
    <col min="13" max="13" width="26.42578125" customWidth="1"/>
  </cols>
  <sheetData>
    <row r="1" spans="1:88" ht="18" x14ac:dyDescent="0.35">
      <c r="A1" t="s">
        <v>27</v>
      </c>
    </row>
    <row r="2" spans="1:88" x14ac:dyDescent="0.25">
      <c r="A2" t="s">
        <v>26</v>
      </c>
    </row>
    <row r="3" spans="1:88" x14ac:dyDescent="0.25">
      <c r="A3" t="s">
        <v>55</v>
      </c>
      <c r="B3" t="s">
        <v>56</v>
      </c>
    </row>
    <row r="4" spans="1:88" x14ac:dyDescent="0.25">
      <c r="A4" s="1" t="s">
        <v>56</v>
      </c>
      <c r="B4" s="1" t="s">
        <v>58</v>
      </c>
      <c r="C4" s="1"/>
      <c r="D4" s="1"/>
      <c r="E4" s="1"/>
      <c r="F4" s="1"/>
      <c r="G4" s="1"/>
      <c r="H4" s="1"/>
      <c r="I4" s="1"/>
      <c r="J4" s="1"/>
      <c r="K4" s="1"/>
      <c r="L4" s="1"/>
    </row>
    <row r="5" spans="1:88" x14ac:dyDescent="0.25">
      <c r="A5" s="1" t="s">
        <v>0</v>
      </c>
      <c r="B5" s="1" t="s">
        <v>1</v>
      </c>
      <c r="C5" s="1" t="s">
        <v>2</v>
      </c>
      <c r="D5" s="1" t="s">
        <v>3</v>
      </c>
      <c r="E5" s="1" t="s">
        <v>15</v>
      </c>
      <c r="F5" s="1" t="s">
        <v>13</v>
      </c>
      <c r="G5" s="1" t="s">
        <v>4</v>
      </c>
      <c r="H5" s="1" t="s">
        <v>16</v>
      </c>
      <c r="I5" s="1" t="s">
        <v>17</v>
      </c>
      <c r="J5" s="1"/>
      <c r="K5" s="1" t="s">
        <v>25</v>
      </c>
      <c r="L5" s="1"/>
      <c r="N5">
        <v>39</v>
      </c>
      <c r="O5" s="1"/>
      <c r="P5" s="1"/>
      <c r="Q5" s="1"/>
      <c r="R5" s="1">
        <v>44</v>
      </c>
      <c r="U5" s="1"/>
      <c r="V5" s="1"/>
      <c r="W5" s="1"/>
      <c r="X5" s="1"/>
      <c r="Y5" s="1"/>
      <c r="Z5" s="1"/>
      <c r="AA5" s="1"/>
      <c r="AB5" s="1"/>
      <c r="AC5" s="1"/>
      <c r="AD5" s="1"/>
      <c r="AE5" s="1"/>
      <c r="AF5" s="1"/>
      <c r="AI5" s="1"/>
      <c r="AJ5" s="1"/>
      <c r="AK5" s="1"/>
      <c r="AL5" s="1"/>
      <c r="AM5" s="1"/>
      <c r="AN5" s="1"/>
      <c r="AO5" s="1"/>
      <c r="AP5" s="1"/>
      <c r="AQ5" s="1"/>
      <c r="AR5" s="1"/>
      <c r="AS5" s="1"/>
      <c r="AT5" s="1"/>
      <c r="AW5" s="1"/>
      <c r="AX5" s="1"/>
      <c r="AY5" s="1"/>
      <c r="AZ5" s="1"/>
      <c r="BA5" s="1"/>
      <c r="BB5" s="1"/>
      <c r="BC5" s="1"/>
      <c r="BD5" s="1"/>
      <c r="BE5" s="1"/>
      <c r="BF5" s="1"/>
      <c r="BG5" s="1"/>
      <c r="BH5" s="1"/>
      <c r="BK5" s="1"/>
      <c r="BL5" s="1"/>
      <c r="BM5" s="1"/>
      <c r="BN5" s="1"/>
      <c r="BO5" s="1"/>
      <c r="BP5" s="1"/>
      <c r="BQ5" s="1"/>
      <c r="BR5" s="1"/>
      <c r="BS5" s="1"/>
      <c r="BT5" s="1"/>
      <c r="BU5" s="1"/>
      <c r="BV5" s="1"/>
      <c r="BY5" s="1"/>
      <c r="BZ5" s="1"/>
      <c r="CA5" s="1"/>
      <c r="CB5" s="1"/>
      <c r="CC5" s="1"/>
      <c r="CD5" s="1"/>
      <c r="CE5" s="1"/>
      <c r="CF5" s="1"/>
      <c r="CG5" s="1"/>
      <c r="CH5" s="1"/>
      <c r="CI5" s="1"/>
      <c r="CJ5" s="1"/>
    </row>
    <row r="6" spans="1:88" x14ac:dyDescent="0.25">
      <c r="A6" s="1"/>
      <c r="B6" s="1"/>
      <c r="C6" s="1"/>
      <c r="D6" s="1" t="s">
        <v>6</v>
      </c>
      <c r="E6" s="1" t="s">
        <v>7</v>
      </c>
      <c r="F6" s="1" t="s">
        <v>8</v>
      </c>
      <c r="G6" s="1" t="s">
        <v>9</v>
      </c>
      <c r="H6" s="1" t="s">
        <v>10</v>
      </c>
      <c r="I6" s="1" t="s">
        <v>11</v>
      </c>
      <c r="J6" s="1"/>
      <c r="K6" s="1" t="s">
        <v>12</v>
      </c>
      <c r="L6" s="1"/>
      <c r="N6" t="s">
        <v>29</v>
      </c>
      <c r="O6" s="1" t="s">
        <v>30</v>
      </c>
      <c r="P6" s="1" t="s">
        <v>31</v>
      </c>
      <c r="Q6" s="1" t="s">
        <v>35</v>
      </c>
      <c r="R6" t="s">
        <v>32</v>
      </c>
      <c r="S6" s="1" t="s">
        <v>33</v>
      </c>
      <c r="T6" s="1" t="s">
        <v>34</v>
      </c>
      <c r="U6" s="1"/>
      <c r="V6" s="1"/>
      <c r="W6" s="1"/>
      <c r="X6" s="1"/>
      <c r="Y6" s="1"/>
      <c r="Z6" s="1"/>
      <c r="AA6" s="1"/>
      <c r="AB6" s="1"/>
      <c r="AC6" s="1"/>
      <c r="AD6" s="1"/>
      <c r="AE6" s="1"/>
      <c r="AF6" s="1"/>
      <c r="AI6" s="1"/>
      <c r="AJ6" s="1"/>
      <c r="AK6" s="1"/>
      <c r="AL6" s="1"/>
      <c r="AM6" s="1"/>
      <c r="AN6" s="1"/>
      <c r="AO6" s="1"/>
      <c r="AP6" s="1"/>
      <c r="AQ6" s="1"/>
      <c r="AR6" s="1"/>
      <c r="AS6" s="1"/>
      <c r="AT6" s="1"/>
      <c r="AW6" s="1"/>
      <c r="AX6" s="1"/>
      <c r="AY6" s="1"/>
      <c r="AZ6" s="1"/>
      <c r="BA6" s="1"/>
      <c r="BB6" s="1"/>
      <c r="BC6" s="1"/>
      <c r="BD6" s="1"/>
      <c r="BE6" s="1"/>
      <c r="BF6" s="1"/>
      <c r="BG6" s="1"/>
      <c r="BH6" s="1"/>
      <c r="BK6" s="1"/>
      <c r="BL6" s="1"/>
      <c r="BM6" s="1"/>
      <c r="BN6" s="1"/>
      <c r="BO6" s="1"/>
      <c r="BP6" s="1"/>
      <c r="BQ6" s="1"/>
      <c r="BR6" s="1"/>
      <c r="BS6" s="1"/>
      <c r="BT6" s="1"/>
      <c r="BU6" s="1"/>
      <c r="BV6" s="1"/>
      <c r="BY6" s="1"/>
      <c r="BZ6" s="1"/>
      <c r="CA6" s="1"/>
      <c r="CB6" s="1"/>
      <c r="CC6" s="1"/>
      <c r="CD6" s="1"/>
      <c r="CE6" s="1"/>
      <c r="CF6" s="1"/>
      <c r="CG6" s="1"/>
      <c r="CH6" s="1"/>
      <c r="CI6" s="1"/>
      <c r="CJ6" s="1"/>
    </row>
    <row r="7" spans="1:88" x14ac:dyDescent="0.25">
      <c r="A7" s="7">
        <v>14</v>
      </c>
      <c r="B7" s="7">
        <v>22</v>
      </c>
      <c r="C7" s="7">
        <v>0</v>
      </c>
      <c r="D7" s="2">
        <f t="shared" ref="D7:D14" si="0">((A7-A$7)*60*60+(B7-B$7)*60+(C7-C$7))/60</f>
        <v>0</v>
      </c>
      <c r="E7" s="7">
        <v>1.3320000000000001</v>
      </c>
      <c r="F7" s="8"/>
      <c r="G7" s="8">
        <v>22.48</v>
      </c>
      <c r="H7" s="7" t="s">
        <v>28</v>
      </c>
      <c r="I7" s="2" t="e">
        <f>(1-(F7/100))*(H7/C$16)</f>
        <v>#VALUE!</v>
      </c>
      <c r="J7" s="2"/>
      <c r="K7" s="2"/>
      <c r="X7" s="2"/>
      <c r="AC7" s="2"/>
      <c r="AL7" s="2"/>
      <c r="AQ7" s="2"/>
      <c r="AZ7" s="2"/>
      <c r="BE7" s="2"/>
      <c r="BN7" s="2"/>
      <c r="BS7" s="2"/>
      <c r="CB7" s="2"/>
      <c r="CG7" s="2"/>
    </row>
    <row r="8" spans="1:88" x14ac:dyDescent="0.25">
      <c r="A8" s="7">
        <v>15</v>
      </c>
      <c r="B8" s="7">
        <v>35</v>
      </c>
      <c r="C8" s="7">
        <v>0</v>
      </c>
      <c r="D8" s="2">
        <f t="shared" si="0"/>
        <v>73</v>
      </c>
      <c r="E8" s="7">
        <v>1.254</v>
      </c>
      <c r="F8" s="8">
        <f>AVERAGE(N8,R8)</f>
        <v>5.0562857142857141</v>
      </c>
      <c r="G8" s="7">
        <f>AVERAGE(O8,S8)</f>
        <v>26.521607142857142</v>
      </c>
      <c r="H8" s="7">
        <f>AVERAGE(Q8,U8)</f>
        <v>3.46666708337832</v>
      </c>
      <c r="I8" s="2">
        <f>(1-(F8/100))*(H8/C$16)</f>
        <v>3.2363642978167323E-2</v>
      </c>
      <c r="J8" s="2"/>
      <c r="K8" s="2">
        <f t="shared" ref="K8:K14" si="1">-((E8-E7)/18*1000)/((D8-D7)*60)/I8/(C$20*2/10000)</f>
        <v>5.4514691460989475</v>
      </c>
      <c r="L8" s="2"/>
      <c r="N8">
        <v>3.2250000000000001</v>
      </c>
      <c r="O8" s="2">
        <v>26.5915</v>
      </c>
      <c r="P8">
        <v>3480.7976999093871</v>
      </c>
      <c r="Q8">
        <f>P8/1000</f>
        <v>3.4807976999093873</v>
      </c>
      <c r="R8">
        <v>6.8875714285714276</v>
      </c>
      <c r="S8">
        <v>26.451714285714285</v>
      </c>
      <c r="T8">
        <v>3452.5364668472525</v>
      </c>
      <c r="U8">
        <f>T8/1000</f>
        <v>3.4525364668472527</v>
      </c>
      <c r="X8" s="2"/>
      <c r="AC8" s="2"/>
      <c r="AD8" s="2"/>
      <c r="AL8" s="2"/>
      <c r="AQ8" s="2"/>
      <c r="AR8" s="2"/>
      <c r="AZ8" s="2"/>
      <c r="BE8" s="2"/>
      <c r="BF8" s="2"/>
      <c r="BN8" s="2"/>
      <c r="BS8" s="2"/>
      <c r="BT8" s="2"/>
      <c r="CB8" s="2"/>
      <c r="CG8" s="2"/>
      <c r="CH8" s="2"/>
    </row>
    <row r="9" spans="1:88" x14ac:dyDescent="0.25">
      <c r="A9" s="7">
        <v>16</v>
      </c>
      <c r="B9" s="7">
        <v>50</v>
      </c>
      <c r="C9" s="7">
        <v>0</v>
      </c>
      <c r="D9" s="2">
        <f t="shared" si="0"/>
        <v>148</v>
      </c>
      <c r="E9" s="7">
        <v>1.18</v>
      </c>
      <c r="F9" s="8">
        <f t="shared" ref="F9:F14" si="2">AVERAGE(N9,R9)</f>
        <v>16.705285714285715</v>
      </c>
      <c r="G9" s="7">
        <f t="shared" ref="G9:G14" si="3">AVERAGE(O9,S9)</f>
        <v>25.34452380952381</v>
      </c>
      <c r="H9" s="7">
        <f t="shared" ref="H9:H14" si="4">AVERAGE(Q9,U9)</f>
        <v>3.2331143811359713</v>
      </c>
      <c r="I9" s="2">
        <f t="shared" ref="I9:I14" si="5">(1-(F9/100))*(H9/C$16)</f>
        <v>2.647997429987755E-2</v>
      </c>
      <c r="J9" s="2"/>
      <c r="K9" s="2">
        <f t="shared" si="1"/>
        <v>6.1525069720086192</v>
      </c>
      <c r="L9" s="2"/>
      <c r="M9" s="2"/>
      <c r="N9">
        <v>6.4515714285714285</v>
      </c>
      <c r="O9" s="2">
        <v>25.439714285714285</v>
      </c>
      <c r="P9" s="2">
        <v>3251.6413762063744</v>
      </c>
      <c r="Q9">
        <f t="shared" ref="Q9:Q14" si="6">P9/1000</f>
        <v>3.2516413762063743</v>
      </c>
      <c r="R9">
        <v>26.959</v>
      </c>
      <c r="S9">
        <v>25.249333333333336</v>
      </c>
      <c r="T9">
        <v>3214.5873860655679</v>
      </c>
      <c r="U9">
        <f t="shared" ref="U9:U14" si="7">T9/1000</f>
        <v>3.2145873860655678</v>
      </c>
      <c r="X9" s="2"/>
      <c r="AC9" s="2"/>
      <c r="AD9" s="2"/>
      <c r="AL9" s="2"/>
      <c r="AQ9" s="2"/>
      <c r="AR9" s="2"/>
      <c r="AZ9" s="2"/>
      <c r="BE9" s="2"/>
      <c r="BF9" s="2"/>
      <c r="BN9" s="2"/>
      <c r="BS9" s="2"/>
      <c r="BT9" s="2"/>
      <c r="CB9" s="2"/>
      <c r="CG9" s="2"/>
      <c r="CH9" s="2"/>
    </row>
    <row r="10" spans="1:88" x14ac:dyDescent="0.25">
      <c r="A10" s="7">
        <v>19</v>
      </c>
      <c r="B10" s="7">
        <v>53</v>
      </c>
      <c r="C10" s="7">
        <v>0</v>
      </c>
      <c r="D10" s="2">
        <f t="shared" si="0"/>
        <v>331</v>
      </c>
      <c r="E10" s="7">
        <v>1.016</v>
      </c>
      <c r="F10" s="8">
        <f t="shared" si="2"/>
        <v>7.2467352941176477</v>
      </c>
      <c r="G10" s="7">
        <f t="shared" si="3"/>
        <v>24.586470588235294</v>
      </c>
      <c r="H10" s="7">
        <f t="shared" si="4"/>
        <v>3.090828467587392</v>
      </c>
      <c r="I10" s="2">
        <f t="shared" si="5"/>
        <v>2.8189226255123902E-2</v>
      </c>
      <c r="J10" s="2"/>
      <c r="K10" s="2">
        <f t="shared" si="1"/>
        <v>5.2493897673744554</v>
      </c>
      <c r="L10" s="2"/>
      <c r="M10" s="2"/>
      <c r="N10">
        <v>7.0106470588235288</v>
      </c>
      <c r="O10" s="2">
        <v>24.624588235294116</v>
      </c>
      <c r="P10" s="2">
        <v>3098.0058105808007</v>
      </c>
      <c r="Q10">
        <f t="shared" si="6"/>
        <v>3.0980058105808008</v>
      </c>
      <c r="R10">
        <v>7.4828235294117666</v>
      </c>
      <c r="S10">
        <v>24.548352941176471</v>
      </c>
      <c r="T10">
        <v>3083.6511245939832</v>
      </c>
      <c r="U10">
        <f t="shared" si="7"/>
        <v>3.0836511245939833</v>
      </c>
      <c r="X10" s="2"/>
      <c r="AC10" s="2"/>
      <c r="AD10" s="2"/>
      <c r="AL10" s="2"/>
      <c r="AQ10" s="2"/>
      <c r="AR10" s="2"/>
      <c r="AZ10" s="2"/>
      <c r="BE10" s="2"/>
      <c r="BF10" s="2"/>
      <c r="BN10" s="2"/>
      <c r="BS10" s="2"/>
      <c r="BT10" s="2"/>
      <c r="CB10" s="2"/>
      <c r="CG10" s="2"/>
      <c r="CH10" s="2"/>
    </row>
    <row r="11" spans="1:88" x14ac:dyDescent="0.25">
      <c r="A11" s="7">
        <v>20</v>
      </c>
      <c r="B11" s="7">
        <v>52</v>
      </c>
      <c r="C11" s="7">
        <v>0</v>
      </c>
      <c r="D11" s="2">
        <f t="shared" si="0"/>
        <v>390</v>
      </c>
      <c r="E11" s="7">
        <v>0.96299999999999997</v>
      </c>
      <c r="F11" s="8">
        <f t="shared" si="2"/>
        <v>8.3586166666666664</v>
      </c>
      <c r="G11" s="7">
        <f t="shared" si="3"/>
        <v>24.201666666666668</v>
      </c>
      <c r="H11" s="7">
        <f t="shared" si="4"/>
        <v>3.0196554692527267</v>
      </c>
      <c r="I11" s="2">
        <f t="shared" si="5"/>
        <v>2.7209970933371255E-2</v>
      </c>
      <c r="J11" s="2"/>
      <c r="K11" s="2">
        <f t="shared" si="1"/>
        <v>5.4512361660755326</v>
      </c>
      <c r="L11" s="2"/>
      <c r="M11" s="2"/>
      <c r="N11">
        <v>7.6954000000000011</v>
      </c>
      <c r="O11" s="2">
        <v>24.154</v>
      </c>
      <c r="P11" s="2">
        <v>3010.9472605827427</v>
      </c>
      <c r="Q11">
        <f t="shared" si="6"/>
        <v>3.0109472605827428</v>
      </c>
      <c r="R11">
        <v>9.0218333333333334</v>
      </c>
      <c r="S11">
        <v>24.249333333333336</v>
      </c>
      <c r="T11">
        <v>3028.3636779227104</v>
      </c>
      <c r="U11">
        <f t="shared" si="7"/>
        <v>3.0283636779227106</v>
      </c>
      <c r="X11" s="2"/>
      <c r="AC11" s="2"/>
      <c r="AD11" s="2"/>
      <c r="AL11" s="2"/>
      <c r="AQ11" s="2"/>
      <c r="AR11" s="2"/>
      <c r="AZ11" s="2"/>
      <c r="BE11" s="2"/>
      <c r="BF11" s="2"/>
      <c r="BN11" s="2"/>
      <c r="BS11" s="2"/>
      <c r="BT11" s="2"/>
      <c r="CB11" s="2"/>
      <c r="CG11" s="2"/>
      <c r="CH11" s="2"/>
    </row>
    <row r="12" spans="1:88" x14ac:dyDescent="0.25">
      <c r="A12" s="7">
        <v>21</v>
      </c>
      <c r="B12" s="7">
        <v>51</v>
      </c>
      <c r="C12" s="7">
        <v>0</v>
      </c>
      <c r="D12" s="2">
        <f t="shared" si="0"/>
        <v>449</v>
      </c>
      <c r="E12" s="7">
        <v>0.91100000000000003</v>
      </c>
      <c r="F12" s="8">
        <f t="shared" si="2"/>
        <v>9.2386999999999997</v>
      </c>
      <c r="G12" s="7">
        <f t="shared" si="3"/>
        <v>24.259999999999998</v>
      </c>
      <c r="H12" s="7">
        <f t="shared" si="4"/>
        <v>3.0303245219139177</v>
      </c>
      <c r="I12" s="2">
        <f t="shared" si="5"/>
        <v>2.7043873454354536E-2</v>
      </c>
      <c r="J12" s="2"/>
      <c r="K12" s="2">
        <f t="shared" si="1"/>
        <v>5.3812312347981548</v>
      </c>
      <c r="L12" s="2"/>
      <c r="M12" s="2"/>
      <c r="N12">
        <v>9.3108000000000004</v>
      </c>
      <c r="O12" s="2">
        <v>24.253999999999998</v>
      </c>
      <c r="P12" s="2">
        <v>3029.2354284281673</v>
      </c>
      <c r="Q12">
        <f t="shared" si="6"/>
        <v>3.0292354284281675</v>
      </c>
      <c r="R12">
        <v>9.166599999999999</v>
      </c>
      <c r="S12">
        <v>24.265999999999998</v>
      </c>
      <c r="T12">
        <v>3031.4136153996674</v>
      </c>
      <c r="U12">
        <f t="shared" si="7"/>
        <v>3.0314136153996674</v>
      </c>
      <c r="X12" s="2"/>
      <c r="AC12" s="2"/>
      <c r="AD12" s="2"/>
      <c r="AL12" s="2"/>
      <c r="AQ12" s="2"/>
      <c r="AR12" s="2"/>
      <c r="AZ12" s="2"/>
      <c r="BE12" s="2"/>
      <c r="BF12" s="2"/>
      <c r="BN12" s="2"/>
      <c r="BS12" s="2"/>
      <c r="BT12" s="2"/>
      <c r="CB12" s="2"/>
      <c r="CG12" s="2"/>
      <c r="CH12" s="2"/>
    </row>
    <row r="13" spans="1:88" x14ac:dyDescent="0.25">
      <c r="A13" s="7">
        <v>22</v>
      </c>
      <c r="B13" s="7">
        <v>55</v>
      </c>
      <c r="C13" s="7">
        <v>0</v>
      </c>
      <c r="D13" s="2">
        <f t="shared" si="0"/>
        <v>513</v>
      </c>
      <c r="E13" s="7">
        <v>0.85399999999999998</v>
      </c>
      <c r="F13" s="8">
        <f t="shared" si="2"/>
        <v>9.1354000000000006</v>
      </c>
      <c r="G13" s="7">
        <f t="shared" si="3"/>
        <v>24.351666666666667</v>
      </c>
      <c r="H13" s="7">
        <f t="shared" si="4"/>
        <v>3.0470877210208633</v>
      </c>
      <c r="I13" s="2">
        <f t="shared" si="5"/>
        <v>2.7224425460715074E-2</v>
      </c>
      <c r="J13" s="2"/>
      <c r="K13" s="2">
        <f t="shared" si="1"/>
        <v>5.4017611353950192</v>
      </c>
      <c r="L13" s="2"/>
      <c r="M13" s="2"/>
      <c r="N13">
        <v>8.2838000000000012</v>
      </c>
      <c r="O13" s="2">
        <v>24.454000000000001</v>
      </c>
      <c r="P13" s="2">
        <v>3065.8117641190161</v>
      </c>
      <c r="Q13">
        <f t="shared" si="6"/>
        <v>3.0658117641190161</v>
      </c>
      <c r="R13">
        <v>9.9870000000000001</v>
      </c>
      <c r="S13">
        <v>24.249333333333336</v>
      </c>
      <c r="T13">
        <v>3028.3636779227104</v>
      </c>
      <c r="U13">
        <f t="shared" si="7"/>
        <v>3.0283636779227106</v>
      </c>
      <c r="X13" s="2"/>
      <c r="AC13" s="2"/>
      <c r="AD13" s="2"/>
      <c r="AL13" s="2"/>
      <c r="AQ13" s="2"/>
      <c r="AR13" s="2"/>
      <c r="AZ13" s="2"/>
      <c r="BE13" s="2"/>
      <c r="BF13" s="2"/>
      <c r="BN13" s="2"/>
      <c r="BS13" s="2"/>
      <c r="BT13" s="2"/>
      <c r="CB13" s="2"/>
      <c r="CG13" s="2"/>
      <c r="CH13" s="2"/>
    </row>
    <row r="14" spans="1:88" x14ac:dyDescent="0.25">
      <c r="A14" s="7">
        <v>23</v>
      </c>
      <c r="B14" s="7">
        <v>57</v>
      </c>
      <c r="C14" s="7">
        <v>0</v>
      </c>
      <c r="D14" s="2">
        <f t="shared" si="0"/>
        <v>575</v>
      </c>
      <c r="E14" s="7">
        <v>0.80300000000000005</v>
      </c>
      <c r="F14" s="8">
        <f t="shared" si="2"/>
        <v>13.920266666666667</v>
      </c>
      <c r="G14" s="7">
        <f t="shared" si="3"/>
        <v>24.051666666666669</v>
      </c>
      <c r="H14" s="7">
        <f t="shared" si="4"/>
        <v>2.992909680187454</v>
      </c>
      <c r="I14" s="2">
        <f t="shared" si="5"/>
        <v>2.5332238658927038E-2</v>
      </c>
      <c r="J14" s="2"/>
      <c r="K14" s="2">
        <f t="shared" si="1"/>
        <v>5.3617200323369429</v>
      </c>
      <c r="N14">
        <v>9.115333333333334</v>
      </c>
      <c r="O14" s="2">
        <v>24.237333333333336</v>
      </c>
      <c r="P14" s="2">
        <v>3026.18740045393</v>
      </c>
      <c r="Q14">
        <f t="shared" si="6"/>
        <v>3.0261874004539298</v>
      </c>
      <c r="R14" s="1">
        <v>18.725200000000001</v>
      </c>
      <c r="S14">
        <v>23.866</v>
      </c>
      <c r="T14">
        <v>2959.6319599209783</v>
      </c>
      <c r="U14">
        <f t="shared" si="7"/>
        <v>2.9596319599209782</v>
      </c>
      <c r="X14" s="2"/>
      <c r="AC14" s="2"/>
      <c r="AD14" s="2"/>
      <c r="AF14" s="1"/>
      <c r="AL14" s="2"/>
      <c r="AQ14" s="2"/>
      <c r="AR14" s="2"/>
      <c r="AT14" s="1"/>
      <c r="AZ14" s="2"/>
      <c r="BE14" s="2"/>
      <c r="BF14" s="2"/>
      <c r="BH14" s="1"/>
      <c r="BN14" s="2"/>
      <c r="BS14" s="2"/>
      <c r="BT14" s="2"/>
      <c r="BV14" s="1"/>
      <c r="CB14" s="2"/>
      <c r="CG14" s="2"/>
      <c r="CH14" s="2"/>
      <c r="CJ14" s="1"/>
    </row>
    <row r="15" spans="1:88" x14ac:dyDescent="0.25">
      <c r="A15" s="2"/>
      <c r="B15" s="2"/>
      <c r="C15" s="2"/>
      <c r="D15" s="2"/>
      <c r="E15" s="2"/>
      <c r="F15" s="2"/>
      <c r="G15" s="2"/>
      <c r="H15" s="2"/>
      <c r="I15" s="2"/>
      <c r="J15" s="2"/>
      <c r="K15" s="2"/>
      <c r="M15" s="2"/>
    </row>
    <row r="16" spans="1:88" x14ac:dyDescent="0.25">
      <c r="A16" s="4" t="s">
        <v>23</v>
      </c>
      <c r="B16" s="2"/>
      <c r="C16" s="8">
        <v>101.7</v>
      </c>
      <c r="D16" s="2"/>
      <c r="E16" s="5" t="s">
        <v>5</v>
      </c>
      <c r="F16" s="6">
        <f>AVERAGE(F11:F14)</f>
        <v>10.163245833333333</v>
      </c>
      <c r="G16" s="6">
        <f>AVERAGE(G11:G14)</f>
        <v>24.216250000000002</v>
      </c>
      <c r="H16" s="6">
        <f>AVERAGE(H11:H14)</f>
        <v>3.0224943480937405</v>
      </c>
      <c r="I16" s="6">
        <f>AVERAGE(I11:I14)</f>
        <v>2.6702627126841974E-2</v>
      </c>
      <c r="J16" s="6"/>
      <c r="K16" s="6">
        <f>AVERAGE(K11:K14)</f>
        <v>5.3989871421514124</v>
      </c>
      <c r="O16" s="2"/>
      <c r="Z16" s="2"/>
      <c r="AA16" s="2"/>
      <c r="AB16" s="2"/>
      <c r="AC16" s="2"/>
      <c r="AN16" s="2"/>
      <c r="AO16" s="2"/>
      <c r="AP16" s="2"/>
      <c r="AQ16" s="2"/>
      <c r="BB16" s="2"/>
      <c r="BC16" s="2"/>
      <c r="BD16" s="2"/>
      <c r="BE16" s="2"/>
      <c r="BP16" s="2"/>
      <c r="BQ16" s="2"/>
      <c r="BR16" s="2"/>
      <c r="BS16" s="2"/>
      <c r="CD16" s="2"/>
      <c r="CE16" s="2"/>
      <c r="CF16" s="2"/>
      <c r="CG16" s="2"/>
      <c r="CH16" s="2"/>
    </row>
    <row r="17" spans="1:86" x14ac:dyDescent="0.25">
      <c r="B17" s="2"/>
      <c r="D17" s="2"/>
      <c r="E17" s="1" t="s">
        <v>21</v>
      </c>
      <c r="F17" s="2">
        <f>MAX(F11:F14)-MIN(F11:F14)</f>
        <v>5.5616500000000002</v>
      </c>
      <c r="G17" s="2">
        <f>MAX(G11:G14)-MIN(G11:G14)</f>
        <v>0.29999999999999716</v>
      </c>
      <c r="H17" s="2">
        <f>MAX(H11:H14)-MIN(H11:H14)</f>
        <v>5.417804083340938E-2</v>
      </c>
      <c r="I17" s="2">
        <f>MAX(I11:I14)-MIN(I11:I14)</f>
        <v>1.8921868017880358E-3</v>
      </c>
      <c r="J17" s="2"/>
      <c r="K17" s="1">
        <f>-SLOPE(E7:E14,D7:D14)/60/AVERAGE(I11:I14)*1000/18/(C20*2/10000)</f>
        <v>5.6548604009829582</v>
      </c>
      <c r="L17" t="s">
        <v>24</v>
      </c>
      <c r="M17" s="2"/>
      <c r="O17" s="2"/>
      <c r="Z17" s="2"/>
      <c r="AA17" s="2"/>
      <c r="AB17" s="2"/>
      <c r="AC17" s="2"/>
      <c r="AN17" s="2"/>
      <c r="AO17" s="2"/>
      <c r="AP17" s="2"/>
      <c r="AQ17" s="2"/>
      <c r="BB17" s="2"/>
      <c r="BC17" s="2"/>
      <c r="BD17" s="2"/>
      <c r="BE17" s="2"/>
      <c r="BP17" s="2"/>
      <c r="BQ17" s="2"/>
      <c r="BR17" s="2"/>
      <c r="BS17" s="2"/>
      <c r="CD17" s="2"/>
      <c r="CE17" s="2"/>
      <c r="CF17" s="2"/>
      <c r="CG17" s="2"/>
      <c r="CH17" s="2"/>
    </row>
    <row r="18" spans="1:86" ht="17.25" x14ac:dyDescent="0.25">
      <c r="A18" s="4" t="s">
        <v>18</v>
      </c>
      <c r="B18" s="2"/>
      <c r="C18" s="8">
        <v>28.038</v>
      </c>
      <c r="D18" s="2"/>
      <c r="E18" s="2"/>
      <c r="F18" s="2"/>
      <c r="G18" s="2"/>
      <c r="H18" s="2"/>
      <c r="I18" s="2"/>
      <c r="J18" s="2"/>
      <c r="K18" s="2"/>
      <c r="L18" s="2"/>
      <c r="M18" s="2"/>
      <c r="Z18" s="2"/>
      <c r="AA18" s="2"/>
      <c r="AN18" s="2"/>
      <c r="AO18" s="2"/>
      <c r="BB18" s="2"/>
      <c r="BC18" s="2"/>
      <c r="BP18" s="2"/>
      <c r="BQ18" s="2"/>
      <c r="CD18" s="2"/>
      <c r="CE18" s="2"/>
    </row>
    <row r="19" spans="1:86" ht="17.25" x14ac:dyDescent="0.25">
      <c r="A19" s="4" t="s">
        <v>19</v>
      </c>
      <c r="B19" s="2"/>
      <c r="C19" s="7">
        <v>28.038</v>
      </c>
      <c r="E19" s="2" t="s">
        <v>22</v>
      </c>
      <c r="F19" s="2"/>
      <c r="G19" s="2"/>
      <c r="H19" s="2"/>
      <c r="I19" s="2"/>
      <c r="J19" s="2"/>
      <c r="K19" s="2"/>
      <c r="L19" s="2"/>
      <c r="M19" s="2"/>
      <c r="Z19" s="2"/>
      <c r="AA19" s="2"/>
      <c r="AN19" s="2"/>
      <c r="AO19" s="2"/>
      <c r="BB19" s="2"/>
      <c r="BC19" s="2"/>
      <c r="BP19" s="2"/>
      <c r="BQ19" s="2"/>
      <c r="CD19" s="2"/>
      <c r="CE19" s="2"/>
    </row>
    <row r="20" spans="1:86" ht="17.25" x14ac:dyDescent="0.25">
      <c r="A20" s="4" t="s">
        <v>20</v>
      </c>
      <c r="B20" s="2"/>
      <c r="C20" s="9">
        <f>AVERAGE(C18,C19)</f>
        <v>28.038</v>
      </c>
      <c r="E20" s="2"/>
      <c r="F20" s="2"/>
      <c r="G20" s="2"/>
      <c r="H20" s="2"/>
      <c r="I20" s="2"/>
      <c r="J20" s="2"/>
      <c r="K20" s="2"/>
      <c r="L20" s="2"/>
      <c r="M20" s="2"/>
    </row>
    <row r="57" spans="12:12" x14ac:dyDescent="0.25">
      <c r="L57" s="3"/>
    </row>
    <row r="58" spans="12:12" x14ac:dyDescent="0.25">
      <c r="L58" s="3"/>
    </row>
  </sheetData>
  <pageMargins left="0.7" right="0.7" top="0.75" bottom="0.75" header="0.3" footer="0.3"/>
  <headerFooter alignWithMargins="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J58"/>
  <sheetViews>
    <sheetView workbookViewId="0">
      <selection activeCell="B5" sqref="B5"/>
    </sheetView>
  </sheetViews>
  <sheetFormatPr defaultColWidth="8.85546875" defaultRowHeight="15" x14ac:dyDescent="0.25"/>
  <cols>
    <col min="1" max="1" width="14.42578125" customWidth="1"/>
    <col min="2" max="2" width="10.42578125" customWidth="1"/>
    <col min="5" max="5" width="11.42578125" customWidth="1"/>
    <col min="9" max="9" width="12" customWidth="1"/>
    <col min="10" max="10" width="8.28515625" customWidth="1"/>
    <col min="13" max="13" width="26.42578125" customWidth="1"/>
  </cols>
  <sheetData>
    <row r="1" spans="1:88" ht="18" x14ac:dyDescent="0.35">
      <c r="A1" t="s">
        <v>27</v>
      </c>
    </row>
    <row r="2" spans="1:88" x14ac:dyDescent="0.25">
      <c r="A2" t="s">
        <v>26</v>
      </c>
    </row>
    <row r="3" spans="1:88" x14ac:dyDescent="0.25">
      <c r="A3" t="s">
        <v>55</v>
      </c>
      <c r="B3" t="s">
        <v>56</v>
      </c>
    </row>
    <row r="4" spans="1:88" x14ac:dyDescent="0.25">
      <c r="A4" s="1" t="s">
        <v>56</v>
      </c>
      <c r="B4" s="1" t="s">
        <v>59</v>
      </c>
      <c r="C4" s="1"/>
      <c r="D4" s="1"/>
      <c r="E4" s="1"/>
      <c r="F4" s="1"/>
      <c r="G4" s="1"/>
      <c r="H4" s="1"/>
      <c r="I4" s="1"/>
      <c r="J4" s="1"/>
      <c r="K4" s="1"/>
      <c r="L4" s="1"/>
    </row>
    <row r="5" spans="1:88" x14ac:dyDescent="0.25">
      <c r="A5" s="1" t="s">
        <v>0</v>
      </c>
      <c r="B5" s="1" t="s">
        <v>1</v>
      </c>
      <c r="C5" s="1" t="s">
        <v>2</v>
      </c>
      <c r="D5" s="1" t="s">
        <v>3</v>
      </c>
      <c r="E5" s="1" t="s">
        <v>15</v>
      </c>
      <c r="F5" s="1" t="s">
        <v>13</v>
      </c>
      <c r="G5" s="1" t="s">
        <v>4</v>
      </c>
      <c r="H5" s="1" t="s">
        <v>16</v>
      </c>
      <c r="I5" s="1" t="s">
        <v>17</v>
      </c>
      <c r="J5" s="1"/>
      <c r="K5" s="1" t="s">
        <v>25</v>
      </c>
      <c r="L5" s="1"/>
      <c r="N5">
        <v>39</v>
      </c>
      <c r="O5" s="1"/>
      <c r="P5" s="1"/>
      <c r="Q5" s="1"/>
      <c r="R5" s="1">
        <v>44</v>
      </c>
      <c r="U5" s="1"/>
      <c r="V5" s="1"/>
      <c r="W5" s="1"/>
      <c r="X5" s="1"/>
      <c r="Y5" s="1"/>
      <c r="Z5" s="1"/>
      <c r="AA5" s="1"/>
      <c r="AB5" s="1"/>
      <c r="AC5" s="1"/>
      <c r="AD5" s="1"/>
      <c r="AE5" s="1"/>
      <c r="AF5" s="1"/>
      <c r="AI5" s="1"/>
      <c r="AJ5" s="1"/>
      <c r="AK5" s="1"/>
      <c r="AL5" s="1"/>
      <c r="AM5" s="1"/>
      <c r="AN5" s="1"/>
      <c r="AO5" s="1"/>
      <c r="AP5" s="1"/>
      <c r="AQ5" s="1"/>
      <c r="AR5" s="1"/>
      <c r="AS5" s="1"/>
      <c r="AT5" s="1"/>
      <c r="AW5" s="1"/>
      <c r="AX5" s="1"/>
      <c r="AY5" s="1"/>
      <c r="AZ5" s="1"/>
      <c r="BA5" s="1"/>
      <c r="BB5" s="1"/>
      <c r="BC5" s="1"/>
      <c r="BD5" s="1"/>
      <c r="BE5" s="1"/>
      <c r="BF5" s="1"/>
      <c r="BG5" s="1"/>
      <c r="BH5" s="1"/>
      <c r="BK5" s="1"/>
      <c r="BL5" s="1"/>
      <c r="BM5" s="1"/>
      <c r="BN5" s="1"/>
      <c r="BO5" s="1"/>
      <c r="BP5" s="1"/>
      <c r="BQ5" s="1"/>
      <c r="BR5" s="1"/>
      <c r="BS5" s="1"/>
      <c r="BT5" s="1"/>
      <c r="BU5" s="1"/>
      <c r="BV5" s="1"/>
      <c r="BY5" s="1"/>
      <c r="BZ5" s="1"/>
      <c r="CA5" s="1"/>
      <c r="CB5" s="1"/>
      <c r="CC5" s="1"/>
      <c r="CD5" s="1"/>
      <c r="CE5" s="1"/>
      <c r="CF5" s="1"/>
      <c r="CG5" s="1"/>
      <c r="CH5" s="1"/>
      <c r="CI5" s="1"/>
      <c r="CJ5" s="1"/>
    </row>
    <row r="6" spans="1:88" x14ac:dyDescent="0.25">
      <c r="A6" s="1"/>
      <c r="B6" s="1"/>
      <c r="C6" s="1"/>
      <c r="D6" s="1" t="s">
        <v>6</v>
      </c>
      <c r="E6" s="1" t="s">
        <v>7</v>
      </c>
      <c r="F6" s="1" t="s">
        <v>8</v>
      </c>
      <c r="G6" s="1" t="s">
        <v>9</v>
      </c>
      <c r="H6" s="1" t="s">
        <v>10</v>
      </c>
      <c r="I6" s="1" t="s">
        <v>11</v>
      </c>
      <c r="J6" s="1"/>
      <c r="K6" s="1" t="s">
        <v>12</v>
      </c>
      <c r="L6" s="1"/>
      <c r="N6" t="s">
        <v>29</v>
      </c>
      <c r="O6" s="1" t="s">
        <v>30</v>
      </c>
      <c r="P6" s="1" t="s">
        <v>31</v>
      </c>
      <c r="Q6" s="1" t="s">
        <v>35</v>
      </c>
      <c r="R6" t="s">
        <v>32</v>
      </c>
      <c r="S6" s="1" t="s">
        <v>33</v>
      </c>
      <c r="T6" s="1" t="s">
        <v>34</v>
      </c>
      <c r="U6" s="1"/>
      <c r="V6" s="1"/>
      <c r="W6" s="1"/>
      <c r="X6" s="1"/>
      <c r="Y6" s="1"/>
      <c r="Z6" s="1"/>
      <c r="AA6" s="1"/>
      <c r="AB6" s="1"/>
      <c r="AC6" s="1"/>
      <c r="AD6" s="1"/>
      <c r="AE6" s="1"/>
      <c r="AF6" s="1"/>
      <c r="AI6" s="1"/>
      <c r="AJ6" s="1"/>
      <c r="AK6" s="1"/>
      <c r="AL6" s="1"/>
      <c r="AM6" s="1"/>
      <c r="AN6" s="1"/>
      <c r="AO6" s="1"/>
      <c r="AP6" s="1"/>
      <c r="AQ6" s="1"/>
      <c r="AR6" s="1"/>
      <c r="AS6" s="1"/>
      <c r="AT6" s="1"/>
      <c r="AW6" s="1"/>
      <c r="AX6" s="1"/>
      <c r="AY6" s="1"/>
      <c r="AZ6" s="1"/>
      <c r="BA6" s="1"/>
      <c r="BB6" s="1"/>
      <c r="BC6" s="1"/>
      <c r="BD6" s="1"/>
      <c r="BE6" s="1"/>
      <c r="BF6" s="1"/>
      <c r="BG6" s="1"/>
      <c r="BH6" s="1"/>
      <c r="BK6" s="1"/>
      <c r="BL6" s="1"/>
      <c r="BM6" s="1"/>
      <c r="BN6" s="1"/>
      <c r="BO6" s="1"/>
      <c r="BP6" s="1"/>
      <c r="BQ6" s="1"/>
      <c r="BR6" s="1"/>
      <c r="BS6" s="1"/>
      <c r="BT6" s="1"/>
      <c r="BU6" s="1"/>
      <c r="BV6" s="1"/>
      <c r="BY6" s="1"/>
      <c r="BZ6" s="1"/>
      <c r="CA6" s="1"/>
      <c r="CB6" s="1"/>
      <c r="CC6" s="1"/>
      <c r="CD6" s="1"/>
      <c r="CE6" s="1"/>
      <c r="CF6" s="1"/>
      <c r="CG6" s="1"/>
      <c r="CH6" s="1"/>
      <c r="CI6" s="1"/>
      <c r="CJ6" s="1"/>
    </row>
    <row r="7" spans="1:88" x14ac:dyDescent="0.25">
      <c r="A7" s="7">
        <v>14</v>
      </c>
      <c r="B7" s="7">
        <v>22</v>
      </c>
      <c r="C7" s="7">
        <v>0</v>
      </c>
      <c r="D7" s="2">
        <f t="shared" ref="D7:D14" si="0">((A7-A$7)*60*60+(B7-B$7)*60+(C7-C$7))/60</f>
        <v>0</v>
      </c>
      <c r="E7" s="7">
        <v>1.829</v>
      </c>
      <c r="F7" s="8"/>
      <c r="G7" s="8">
        <v>22.48</v>
      </c>
      <c r="H7" s="7" t="s">
        <v>28</v>
      </c>
      <c r="I7" s="2" t="e">
        <f>(1-(F7/100))*(H7/C$16)</f>
        <v>#VALUE!</v>
      </c>
      <c r="J7" s="2"/>
      <c r="K7" s="2"/>
      <c r="X7" s="2"/>
      <c r="AC7" s="2"/>
      <c r="AL7" s="2"/>
      <c r="AQ7" s="2"/>
      <c r="AZ7" s="2"/>
      <c r="BE7" s="2"/>
      <c r="BN7" s="2"/>
      <c r="BS7" s="2"/>
      <c r="CB7" s="2"/>
      <c r="CG7" s="2"/>
    </row>
    <row r="8" spans="1:88" x14ac:dyDescent="0.25">
      <c r="A8" s="7">
        <v>15</v>
      </c>
      <c r="B8" s="7">
        <v>35</v>
      </c>
      <c r="C8" s="7">
        <v>0</v>
      </c>
      <c r="D8" s="2">
        <f t="shared" si="0"/>
        <v>73</v>
      </c>
      <c r="E8" s="7">
        <v>1.728</v>
      </c>
      <c r="F8" s="8">
        <f>AVERAGE(N8,R8)</f>
        <v>5.0562857142857141</v>
      </c>
      <c r="G8" s="7">
        <f>AVERAGE(O8,S8)</f>
        <v>26.521607142857142</v>
      </c>
      <c r="H8" s="7">
        <f>AVERAGE(Q8,U8)</f>
        <v>3.46666708337832</v>
      </c>
      <c r="I8" s="2">
        <f>(1-(F8/100))*(H8/C$16)</f>
        <v>3.2363642978167323E-2</v>
      </c>
      <c r="J8" s="2"/>
      <c r="K8" s="2">
        <f t="shared" ref="K8:K14" si="1">-((E8-E7)/18*1000)/((D8-D7)*60)/I8/(C$20*2/10000)</f>
        <v>5.822001532559665</v>
      </c>
      <c r="L8" s="2"/>
      <c r="N8">
        <v>3.2250000000000001</v>
      </c>
      <c r="O8" s="2">
        <v>26.5915</v>
      </c>
      <c r="P8">
        <v>3480.7976999093871</v>
      </c>
      <c r="Q8">
        <f>P8/1000</f>
        <v>3.4807976999093873</v>
      </c>
      <c r="R8">
        <v>6.8875714285714276</v>
      </c>
      <c r="S8">
        <v>26.451714285714285</v>
      </c>
      <c r="T8">
        <v>3452.5364668472525</v>
      </c>
      <c r="U8">
        <f>T8/1000</f>
        <v>3.4525364668472527</v>
      </c>
      <c r="X8" s="2"/>
      <c r="AC8" s="2"/>
      <c r="AD8" s="2"/>
      <c r="AL8" s="2"/>
      <c r="AQ8" s="2"/>
      <c r="AR8" s="2"/>
      <c r="AZ8" s="2"/>
      <c r="BE8" s="2"/>
      <c r="BF8" s="2"/>
      <c r="BN8" s="2"/>
      <c r="BS8" s="2"/>
      <c r="BT8" s="2"/>
      <c r="CB8" s="2"/>
      <c r="CG8" s="2"/>
      <c r="CH8" s="2"/>
    </row>
    <row r="9" spans="1:88" x14ac:dyDescent="0.25">
      <c r="A9" s="7">
        <v>16</v>
      </c>
      <c r="B9" s="7">
        <v>50</v>
      </c>
      <c r="C9" s="7">
        <v>0</v>
      </c>
      <c r="D9" s="2">
        <f t="shared" si="0"/>
        <v>148</v>
      </c>
      <c r="E9" s="7">
        <v>1.633</v>
      </c>
      <c r="F9" s="8">
        <f t="shared" ref="F9:G14" si="2">AVERAGE(N9,R9)</f>
        <v>16.705285714285715</v>
      </c>
      <c r="G9" s="7">
        <f t="shared" si="2"/>
        <v>25.34452380952381</v>
      </c>
      <c r="H9" s="7">
        <f t="shared" ref="H9:H14" si="3">AVERAGE(Q9,U9)</f>
        <v>3.2331143811359713</v>
      </c>
      <c r="I9" s="2">
        <f t="shared" ref="I9:I14" si="4">(1-(F9/100))*(H9/C$16)</f>
        <v>2.647997429987755E-2</v>
      </c>
      <c r="J9" s="2"/>
      <c r="K9" s="2">
        <f t="shared" si="1"/>
        <v>6.5144234627953459</v>
      </c>
      <c r="L9" s="2"/>
      <c r="M9" s="2"/>
      <c r="N9">
        <v>6.4515714285714285</v>
      </c>
      <c r="O9" s="2">
        <v>25.439714285714285</v>
      </c>
      <c r="P9" s="2">
        <v>3251.6413762063744</v>
      </c>
      <c r="Q9">
        <f t="shared" ref="Q9:Q14" si="5">P9/1000</f>
        <v>3.2516413762063743</v>
      </c>
      <c r="R9">
        <v>26.959</v>
      </c>
      <c r="S9">
        <v>25.249333333333336</v>
      </c>
      <c r="T9">
        <v>3214.5873860655679</v>
      </c>
      <c r="U9">
        <f t="shared" ref="U9:U14" si="6">T9/1000</f>
        <v>3.2145873860655678</v>
      </c>
      <c r="X9" s="2"/>
      <c r="AC9" s="2"/>
      <c r="AD9" s="2"/>
      <c r="AL9" s="2"/>
      <c r="AQ9" s="2"/>
      <c r="AR9" s="2"/>
      <c r="AZ9" s="2"/>
      <c r="BE9" s="2"/>
      <c r="BF9" s="2"/>
      <c r="BN9" s="2"/>
      <c r="BS9" s="2"/>
      <c r="BT9" s="2"/>
      <c r="CB9" s="2"/>
      <c r="CG9" s="2"/>
      <c r="CH9" s="2"/>
    </row>
    <row r="10" spans="1:88" x14ac:dyDescent="0.25">
      <c r="A10" s="7">
        <v>19</v>
      </c>
      <c r="B10" s="7">
        <v>53</v>
      </c>
      <c r="C10" s="7">
        <v>0</v>
      </c>
      <c r="D10" s="2">
        <f t="shared" si="0"/>
        <v>331</v>
      </c>
      <c r="E10" s="7">
        <v>1.405</v>
      </c>
      <c r="F10" s="8">
        <f t="shared" si="2"/>
        <v>7.2467352941176477</v>
      </c>
      <c r="G10" s="7">
        <f t="shared" si="2"/>
        <v>24.586470588235294</v>
      </c>
      <c r="H10" s="7">
        <f t="shared" si="3"/>
        <v>3.090828467587392</v>
      </c>
      <c r="I10" s="2">
        <f t="shared" si="4"/>
        <v>2.8189226255123902E-2</v>
      </c>
      <c r="J10" s="2"/>
      <c r="K10" s="2">
        <f t="shared" si="1"/>
        <v>6.0191034169054758</v>
      </c>
      <c r="L10" s="2"/>
      <c r="M10" s="2"/>
      <c r="N10">
        <v>7.0106470588235288</v>
      </c>
      <c r="O10" s="2">
        <v>24.624588235294116</v>
      </c>
      <c r="P10" s="2">
        <v>3098.0058105808007</v>
      </c>
      <c r="Q10">
        <f t="shared" si="5"/>
        <v>3.0980058105808008</v>
      </c>
      <c r="R10">
        <v>7.4828235294117666</v>
      </c>
      <c r="S10">
        <v>24.548352941176471</v>
      </c>
      <c r="T10">
        <v>3083.6511245939832</v>
      </c>
      <c r="U10">
        <f t="shared" si="6"/>
        <v>3.0836511245939833</v>
      </c>
      <c r="X10" s="2"/>
      <c r="AC10" s="2"/>
      <c r="AD10" s="2"/>
      <c r="AL10" s="2"/>
      <c r="AQ10" s="2"/>
      <c r="AR10" s="2"/>
      <c r="AZ10" s="2"/>
      <c r="BE10" s="2"/>
      <c r="BF10" s="2"/>
      <c r="BN10" s="2"/>
      <c r="BS10" s="2"/>
      <c r="BT10" s="2"/>
      <c r="CB10" s="2"/>
      <c r="CG10" s="2"/>
      <c r="CH10" s="2"/>
    </row>
    <row r="11" spans="1:88" x14ac:dyDescent="0.25">
      <c r="A11" s="7">
        <v>20</v>
      </c>
      <c r="B11" s="7">
        <v>52</v>
      </c>
      <c r="C11" s="7">
        <v>0</v>
      </c>
      <c r="D11" s="2">
        <f t="shared" si="0"/>
        <v>390</v>
      </c>
      <c r="E11" s="7">
        <v>1.331</v>
      </c>
      <c r="F11" s="8">
        <f t="shared" si="2"/>
        <v>8.3586166666666664</v>
      </c>
      <c r="G11" s="7">
        <f t="shared" si="2"/>
        <v>24.201666666666668</v>
      </c>
      <c r="H11" s="7">
        <f t="shared" si="3"/>
        <v>3.0196554692527267</v>
      </c>
      <c r="I11" s="2">
        <f t="shared" si="4"/>
        <v>2.7209970933371255E-2</v>
      </c>
      <c r="J11" s="2"/>
      <c r="K11" s="2">
        <f t="shared" si="1"/>
        <v>6.2774438040042027</v>
      </c>
      <c r="L11" s="2"/>
      <c r="M11" s="2"/>
      <c r="N11">
        <v>7.6954000000000011</v>
      </c>
      <c r="O11" s="2">
        <v>24.154</v>
      </c>
      <c r="P11" s="2">
        <v>3010.9472605827427</v>
      </c>
      <c r="Q11">
        <f t="shared" si="5"/>
        <v>3.0109472605827428</v>
      </c>
      <c r="R11">
        <v>9.0218333333333334</v>
      </c>
      <c r="S11">
        <v>24.249333333333336</v>
      </c>
      <c r="T11">
        <v>3028.3636779227104</v>
      </c>
      <c r="U11">
        <f t="shared" si="6"/>
        <v>3.0283636779227106</v>
      </c>
      <c r="X11" s="2"/>
      <c r="AC11" s="2"/>
      <c r="AD11" s="2"/>
      <c r="AL11" s="2"/>
      <c r="AQ11" s="2"/>
      <c r="AR11" s="2"/>
      <c r="AZ11" s="2"/>
      <c r="BE11" s="2"/>
      <c r="BF11" s="2"/>
      <c r="BN11" s="2"/>
      <c r="BS11" s="2"/>
      <c r="BT11" s="2"/>
      <c r="CB11" s="2"/>
      <c r="CG11" s="2"/>
      <c r="CH11" s="2"/>
    </row>
    <row r="12" spans="1:88" x14ac:dyDescent="0.25">
      <c r="A12" s="7">
        <v>21</v>
      </c>
      <c r="B12" s="7">
        <v>51</v>
      </c>
      <c r="C12" s="7">
        <v>0</v>
      </c>
      <c r="D12" s="2">
        <f t="shared" si="0"/>
        <v>449</v>
      </c>
      <c r="E12" s="7">
        <v>1.2569999999999999</v>
      </c>
      <c r="F12" s="8">
        <f t="shared" si="2"/>
        <v>9.2386999999999997</v>
      </c>
      <c r="G12" s="7">
        <f t="shared" si="2"/>
        <v>24.259999999999998</v>
      </c>
      <c r="H12" s="7">
        <f t="shared" si="3"/>
        <v>3.0303245219139177</v>
      </c>
      <c r="I12" s="2">
        <f t="shared" si="4"/>
        <v>2.7043873454354536E-2</v>
      </c>
      <c r="J12" s="2"/>
      <c r="K12" s="2">
        <f t="shared" si="1"/>
        <v>6.3159984730413159</v>
      </c>
      <c r="L12" s="2"/>
      <c r="M12" s="2"/>
      <c r="N12">
        <v>9.3108000000000004</v>
      </c>
      <c r="O12" s="2">
        <v>24.253999999999998</v>
      </c>
      <c r="P12" s="2">
        <v>3029.2354284281673</v>
      </c>
      <c r="Q12">
        <f t="shared" si="5"/>
        <v>3.0292354284281675</v>
      </c>
      <c r="R12">
        <v>9.166599999999999</v>
      </c>
      <c r="S12">
        <v>24.265999999999998</v>
      </c>
      <c r="T12">
        <v>3031.4136153996674</v>
      </c>
      <c r="U12">
        <f t="shared" si="6"/>
        <v>3.0314136153996674</v>
      </c>
      <c r="X12" s="2"/>
      <c r="AC12" s="2"/>
      <c r="AD12" s="2"/>
      <c r="AL12" s="2"/>
      <c r="AQ12" s="2"/>
      <c r="AR12" s="2"/>
      <c r="AZ12" s="2"/>
      <c r="BE12" s="2"/>
      <c r="BF12" s="2"/>
      <c r="BN12" s="2"/>
      <c r="BS12" s="2"/>
      <c r="BT12" s="2"/>
      <c r="CB12" s="2"/>
      <c r="CG12" s="2"/>
      <c r="CH12" s="2"/>
    </row>
    <row r="13" spans="1:88" x14ac:dyDescent="0.25">
      <c r="A13" s="7">
        <v>22</v>
      </c>
      <c r="B13" s="7">
        <v>55</v>
      </c>
      <c r="C13" s="7">
        <v>0</v>
      </c>
      <c r="D13" s="2">
        <f t="shared" si="0"/>
        <v>513</v>
      </c>
      <c r="E13" s="7">
        <v>1.18</v>
      </c>
      <c r="F13" s="8">
        <f t="shared" si="2"/>
        <v>9.1354000000000006</v>
      </c>
      <c r="G13" s="7">
        <f t="shared" si="2"/>
        <v>24.351666666666667</v>
      </c>
      <c r="H13" s="7">
        <f t="shared" si="3"/>
        <v>3.0470877210208633</v>
      </c>
      <c r="I13" s="2">
        <f t="shared" si="4"/>
        <v>2.7224425460715074E-2</v>
      </c>
      <c r="J13" s="2"/>
      <c r="K13" s="2">
        <f t="shared" si="1"/>
        <v>6.0184302443825892</v>
      </c>
      <c r="L13" s="2"/>
      <c r="M13" s="2"/>
      <c r="N13">
        <v>8.2838000000000012</v>
      </c>
      <c r="O13" s="2">
        <v>24.454000000000001</v>
      </c>
      <c r="P13" s="2">
        <v>3065.8117641190161</v>
      </c>
      <c r="Q13">
        <f t="shared" si="5"/>
        <v>3.0658117641190161</v>
      </c>
      <c r="R13">
        <v>9.9870000000000001</v>
      </c>
      <c r="S13">
        <v>24.249333333333336</v>
      </c>
      <c r="T13">
        <v>3028.3636779227104</v>
      </c>
      <c r="U13">
        <f t="shared" si="6"/>
        <v>3.0283636779227106</v>
      </c>
      <c r="X13" s="2"/>
      <c r="AC13" s="2"/>
      <c r="AD13" s="2"/>
      <c r="AL13" s="2"/>
      <c r="AQ13" s="2"/>
      <c r="AR13" s="2"/>
      <c r="AZ13" s="2"/>
      <c r="BE13" s="2"/>
      <c r="BF13" s="2"/>
      <c r="BN13" s="2"/>
      <c r="BS13" s="2"/>
      <c r="BT13" s="2"/>
      <c r="CB13" s="2"/>
      <c r="CG13" s="2"/>
      <c r="CH13" s="2"/>
    </row>
    <row r="14" spans="1:88" x14ac:dyDescent="0.25">
      <c r="A14" s="7">
        <v>23</v>
      </c>
      <c r="B14" s="7">
        <v>57</v>
      </c>
      <c r="C14" s="7">
        <v>0</v>
      </c>
      <c r="D14" s="2">
        <f t="shared" si="0"/>
        <v>575</v>
      </c>
      <c r="E14" s="7">
        <v>1.1080000000000001</v>
      </c>
      <c r="F14" s="8">
        <f t="shared" si="2"/>
        <v>13.920266666666667</v>
      </c>
      <c r="G14" s="7">
        <f t="shared" si="2"/>
        <v>24.051666666666669</v>
      </c>
      <c r="H14" s="7">
        <f t="shared" si="3"/>
        <v>2.992909680187454</v>
      </c>
      <c r="I14" s="2">
        <f t="shared" si="4"/>
        <v>2.5332238658927038E-2</v>
      </c>
      <c r="J14" s="2"/>
      <c r="K14" s="2">
        <f t="shared" si="1"/>
        <v>6.2430733765344639</v>
      </c>
      <c r="N14">
        <v>9.115333333333334</v>
      </c>
      <c r="O14" s="2">
        <v>24.237333333333336</v>
      </c>
      <c r="P14" s="2">
        <v>3026.18740045393</v>
      </c>
      <c r="Q14">
        <f t="shared" si="5"/>
        <v>3.0261874004539298</v>
      </c>
      <c r="R14" s="1">
        <v>18.725200000000001</v>
      </c>
      <c r="S14">
        <v>23.866</v>
      </c>
      <c r="T14">
        <v>2959.6319599209783</v>
      </c>
      <c r="U14">
        <f t="shared" si="6"/>
        <v>2.9596319599209782</v>
      </c>
      <c r="X14" s="2"/>
      <c r="AC14" s="2"/>
      <c r="AD14" s="2"/>
      <c r="AF14" s="1"/>
      <c r="AL14" s="2"/>
      <c r="AQ14" s="2"/>
      <c r="AR14" s="2"/>
      <c r="AT14" s="1"/>
      <c r="AZ14" s="2"/>
      <c r="BE14" s="2"/>
      <c r="BF14" s="2"/>
      <c r="BH14" s="1"/>
      <c r="BN14" s="2"/>
      <c r="BS14" s="2"/>
      <c r="BT14" s="2"/>
      <c r="BV14" s="1"/>
      <c r="CB14" s="2"/>
      <c r="CG14" s="2"/>
      <c r="CH14" s="2"/>
      <c r="CJ14" s="1"/>
    </row>
    <row r="15" spans="1:88" x14ac:dyDescent="0.25">
      <c r="A15" s="2"/>
      <c r="B15" s="2"/>
      <c r="C15" s="2"/>
      <c r="D15" s="2"/>
      <c r="E15" s="2"/>
      <c r="F15" s="2"/>
      <c r="G15" s="2"/>
      <c r="H15" s="2"/>
      <c r="I15" s="2"/>
      <c r="J15" s="2"/>
      <c r="K15" s="2"/>
      <c r="M15" s="2"/>
    </row>
    <row r="16" spans="1:88" x14ac:dyDescent="0.25">
      <c r="A16" s="4" t="s">
        <v>23</v>
      </c>
      <c r="B16" s="2"/>
      <c r="C16" s="8">
        <v>101.7</v>
      </c>
      <c r="D16" s="2"/>
      <c r="E16" s="5" t="s">
        <v>5</v>
      </c>
      <c r="F16" s="6">
        <f>AVERAGE(F11:F14)</f>
        <v>10.163245833333333</v>
      </c>
      <c r="G16" s="6">
        <f>AVERAGE(G11:G14)</f>
        <v>24.216250000000002</v>
      </c>
      <c r="H16" s="6">
        <f>AVERAGE(H11:H14)</f>
        <v>3.0224943480937405</v>
      </c>
      <c r="I16" s="6">
        <f>AVERAGE(I11:I14)</f>
        <v>2.6702627126841974E-2</v>
      </c>
      <c r="J16" s="6"/>
      <c r="K16" s="6">
        <f>AVERAGE(K11:K14)</f>
        <v>6.2137364744906431</v>
      </c>
      <c r="O16" s="2"/>
      <c r="Z16" s="2"/>
      <c r="AA16" s="2"/>
      <c r="AB16" s="2"/>
      <c r="AC16" s="2"/>
      <c r="AN16" s="2"/>
      <c r="AO16" s="2"/>
      <c r="AP16" s="2"/>
      <c r="AQ16" s="2"/>
      <c r="BB16" s="2"/>
      <c r="BC16" s="2"/>
      <c r="BD16" s="2"/>
      <c r="BE16" s="2"/>
      <c r="BP16" s="2"/>
      <c r="BQ16" s="2"/>
      <c r="BR16" s="2"/>
      <c r="BS16" s="2"/>
      <c r="CD16" s="2"/>
      <c r="CE16" s="2"/>
      <c r="CF16" s="2"/>
      <c r="CG16" s="2"/>
      <c r="CH16" s="2"/>
    </row>
    <row r="17" spans="1:86" x14ac:dyDescent="0.25">
      <c r="B17" s="2"/>
      <c r="D17" s="2"/>
      <c r="E17" s="1" t="s">
        <v>21</v>
      </c>
      <c r="F17" s="2">
        <f>MAX(F11:F14)-MIN(F11:F14)</f>
        <v>5.5616500000000002</v>
      </c>
      <c r="G17" s="2">
        <f>MAX(G11:G14)-MIN(G11:G14)</f>
        <v>0.29999999999999716</v>
      </c>
      <c r="H17" s="2">
        <f>MAX(H11:H14)-MIN(H11:H14)</f>
        <v>5.417804083340938E-2</v>
      </c>
      <c r="I17" s="2">
        <f>MAX(I11:I14)-MIN(I11:I14)</f>
        <v>1.8921868017880358E-3</v>
      </c>
      <c r="J17" s="2"/>
      <c r="K17" s="1">
        <f>-SLOPE(E7:E14,D7:D14)/60/AVERAGE(I11:I14)*1000/18/(C20*2/10000)</f>
        <v>6.3853327047207831</v>
      </c>
      <c r="L17" t="s">
        <v>24</v>
      </c>
      <c r="M17" s="2"/>
      <c r="O17" s="2"/>
      <c r="Z17" s="2"/>
      <c r="AA17" s="2"/>
      <c r="AB17" s="2"/>
      <c r="AC17" s="2"/>
      <c r="AN17" s="2"/>
      <c r="AO17" s="2"/>
      <c r="AP17" s="2"/>
      <c r="AQ17" s="2"/>
      <c r="BB17" s="2"/>
      <c r="BC17" s="2"/>
      <c r="BD17" s="2"/>
      <c r="BE17" s="2"/>
      <c r="BP17" s="2"/>
      <c r="BQ17" s="2"/>
      <c r="BR17" s="2"/>
      <c r="BS17" s="2"/>
      <c r="CD17" s="2"/>
      <c r="CE17" s="2"/>
      <c r="CF17" s="2"/>
      <c r="CG17" s="2"/>
      <c r="CH17" s="2"/>
    </row>
    <row r="18" spans="1:86" ht="17.25" x14ac:dyDescent="0.25">
      <c r="A18" s="4" t="s">
        <v>18</v>
      </c>
      <c r="B18" s="2"/>
      <c r="C18" s="8">
        <v>33.994999999999997</v>
      </c>
      <c r="D18" s="2"/>
      <c r="E18" s="2"/>
      <c r="F18" s="2"/>
      <c r="G18" s="2"/>
      <c r="H18" s="2"/>
      <c r="I18" s="2"/>
      <c r="J18" s="2"/>
      <c r="K18" s="2"/>
      <c r="L18" s="2"/>
      <c r="M18" s="2"/>
      <c r="Z18" s="2"/>
      <c r="AA18" s="2"/>
      <c r="AN18" s="2"/>
      <c r="AO18" s="2"/>
      <c r="BB18" s="2"/>
      <c r="BC18" s="2"/>
      <c r="BP18" s="2"/>
      <c r="BQ18" s="2"/>
      <c r="CD18" s="2"/>
      <c r="CE18" s="2"/>
    </row>
    <row r="19" spans="1:86" ht="17.25" x14ac:dyDescent="0.25">
      <c r="A19" s="4" t="s">
        <v>19</v>
      </c>
      <c r="B19" s="2"/>
      <c r="C19" s="7">
        <v>33.994999999999997</v>
      </c>
      <c r="E19" s="2" t="s">
        <v>22</v>
      </c>
      <c r="F19" s="2"/>
      <c r="G19" s="2"/>
      <c r="H19" s="2"/>
      <c r="I19" s="2"/>
      <c r="J19" s="2"/>
      <c r="K19" s="2"/>
      <c r="L19" s="2"/>
      <c r="M19" s="2"/>
      <c r="Z19" s="2"/>
      <c r="AA19" s="2"/>
      <c r="AN19" s="2"/>
      <c r="AO19" s="2"/>
      <c r="BB19" s="2"/>
      <c r="BC19" s="2"/>
      <c r="BP19" s="2"/>
      <c r="BQ19" s="2"/>
      <c r="CD19" s="2"/>
      <c r="CE19" s="2"/>
    </row>
    <row r="20" spans="1:86" ht="17.25" x14ac:dyDescent="0.25">
      <c r="A20" s="4" t="s">
        <v>20</v>
      </c>
      <c r="B20" s="2"/>
      <c r="C20" s="9">
        <f>AVERAGE(C18,C19)</f>
        <v>33.994999999999997</v>
      </c>
      <c r="E20" s="2"/>
      <c r="F20" s="2"/>
      <c r="G20" s="2"/>
      <c r="H20" s="2"/>
      <c r="I20" s="2"/>
      <c r="J20" s="2"/>
      <c r="K20" s="2"/>
      <c r="L20" s="2"/>
      <c r="M20" s="2"/>
    </row>
    <row r="57" spans="12:12" x14ac:dyDescent="0.25">
      <c r="L57" s="3"/>
    </row>
    <row r="58" spans="12:12" x14ac:dyDescent="0.25">
      <c r="L58" s="3"/>
    </row>
  </sheetData>
  <pageMargins left="0.7" right="0.7" top="0.75" bottom="0.75" header="0.3" footer="0.3"/>
  <headerFooter alignWithMargins="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J58"/>
  <sheetViews>
    <sheetView workbookViewId="0">
      <selection activeCell="B5" sqref="B5"/>
    </sheetView>
  </sheetViews>
  <sheetFormatPr defaultColWidth="8.85546875" defaultRowHeight="15" x14ac:dyDescent="0.25"/>
  <cols>
    <col min="1" max="1" width="14.42578125" customWidth="1"/>
    <col min="2" max="2" width="10.42578125" customWidth="1"/>
    <col min="5" max="5" width="11.42578125" customWidth="1"/>
    <col min="9" max="9" width="12" customWidth="1"/>
    <col min="10" max="10" width="8.28515625" customWidth="1"/>
    <col min="13" max="13" width="26.42578125" customWidth="1"/>
  </cols>
  <sheetData>
    <row r="1" spans="1:88" ht="18" x14ac:dyDescent="0.35">
      <c r="A1" t="s">
        <v>27</v>
      </c>
    </row>
    <row r="2" spans="1:88" x14ac:dyDescent="0.25">
      <c r="A2" t="s">
        <v>26</v>
      </c>
    </row>
    <row r="3" spans="1:88" x14ac:dyDescent="0.25">
      <c r="A3" t="s">
        <v>55</v>
      </c>
      <c r="B3" t="s">
        <v>56</v>
      </c>
    </row>
    <row r="4" spans="1:88" x14ac:dyDescent="0.25">
      <c r="A4" s="1" t="s">
        <v>56</v>
      </c>
      <c r="B4" s="1" t="s">
        <v>60</v>
      </c>
      <c r="C4" s="1"/>
      <c r="D4" s="1"/>
      <c r="E4" s="1"/>
      <c r="F4" s="1"/>
      <c r="G4" s="1"/>
      <c r="H4" s="1"/>
      <c r="I4" s="1"/>
      <c r="J4" s="1"/>
      <c r="K4" s="1"/>
      <c r="L4" s="1"/>
    </row>
    <row r="5" spans="1:88" x14ac:dyDescent="0.25">
      <c r="A5" s="1" t="s">
        <v>0</v>
      </c>
      <c r="B5" s="1" t="s">
        <v>1</v>
      </c>
      <c r="C5" s="1" t="s">
        <v>2</v>
      </c>
      <c r="D5" s="1" t="s">
        <v>3</v>
      </c>
      <c r="E5" s="1" t="s">
        <v>15</v>
      </c>
      <c r="F5" s="1" t="s">
        <v>13</v>
      </c>
      <c r="G5" s="1" t="s">
        <v>4</v>
      </c>
      <c r="H5" s="1" t="s">
        <v>16</v>
      </c>
      <c r="I5" s="1" t="s">
        <v>17</v>
      </c>
      <c r="J5" s="1"/>
      <c r="K5" s="1" t="s">
        <v>25</v>
      </c>
      <c r="L5" s="1"/>
      <c r="N5">
        <v>39</v>
      </c>
      <c r="O5" s="1"/>
      <c r="P5" s="1"/>
      <c r="Q5" s="1"/>
      <c r="R5" s="1">
        <v>44</v>
      </c>
      <c r="U5" s="1"/>
      <c r="V5" s="1"/>
      <c r="W5" s="1"/>
      <c r="X5" s="1"/>
      <c r="Y5" s="1"/>
      <c r="Z5" s="1"/>
      <c r="AA5" s="1"/>
      <c r="AB5" s="1"/>
      <c r="AC5" s="1"/>
      <c r="AD5" s="1"/>
      <c r="AE5" s="1"/>
      <c r="AF5" s="1"/>
      <c r="AI5" s="1"/>
      <c r="AJ5" s="1"/>
      <c r="AK5" s="1"/>
      <c r="AL5" s="1"/>
      <c r="AM5" s="1"/>
      <c r="AN5" s="1"/>
      <c r="AO5" s="1"/>
      <c r="AP5" s="1"/>
      <c r="AQ5" s="1"/>
      <c r="AR5" s="1"/>
      <c r="AS5" s="1"/>
      <c r="AT5" s="1"/>
      <c r="AW5" s="1"/>
      <c r="AX5" s="1"/>
      <c r="AY5" s="1"/>
      <c r="AZ5" s="1"/>
      <c r="BA5" s="1"/>
      <c r="BB5" s="1"/>
      <c r="BC5" s="1"/>
      <c r="BD5" s="1"/>
      <c r="BE5" s="1"/>
      <c r="BF5" s="1"/>
      <c r="BG5" s="1"/>
      <c r="BH5" s="1"/>
      <c r="BK5" s="1"/>
      <c r="BL5" s="1"/>
      <c r="BM5" s="1"/>
      <c r="BN5" s="1"/>
      <c r="BO5" s="1"/>
      <c r="BP5" s="1"/>
      <c r="BQ5" s="1"/>
      <c r="BR5" s="1"/>
      <c r="BS5" s="1"/>
      <c r="BT5" s="1"/>
      <c r="BU5" s="1"/>
      <c r="BV5" s="1"/>
      <c r="BY5" s="1"/>
      <c r="BZ5" s="1"/>
      <c r="CA5" s="1"/>
      <c r="CB5" s="1"/>
      <c r="CC5" s="1"/>
      <c r="CD5" s="1"/>
      <c r="CE5" s="1"/>
      <c r="CF5" s="1"/>
      <c r="CG5" s="1"/>
      <c r="CH5" s="1"/>
      <c r="CI5" s="1"/>
      <c r="CJ5" s="1"/>
    </row>
    <row r="6" spans="1:88" x14ac:dyDescent="0.25">
      <c r="A6" s="1"/>
      <c r="B6" s="1"/>
      <c r="C6" s="1"/>
      <c r="D6" s="1" t="s">
        <v>6</v>
      </c>
      <c r="E6" s="1" t="s">
        <v>7</v>
      </c>
      <c r="F6" s="1" t="s">
        <v>8</v>
      </c>
      <c r="G6" s="1" t="s">
        <v>9</v>
      </c>
      <c r="H6" s="1" t="s">
        <v>10</v>
      </c>
      <c r="I6" s="1" t="s">
        <v>11</v>
      </c>
      <c r="J6" s="1"/>
      <c r="K6" s="1" t="s">
        <v>12</v>
      </c>
      <c r="L6" s="1"/>
      <c r="N6" t="s">
        <v>29</v>
      </c>
      <c r="O6" s="1" t="s">
        <v>30</v>
      </c>
      <c r="P6" s="1" t="s">
        <v>31</v>
      </c>
      <c r="Q6" s="1" t="s">
        <v>35</v>
      </c>
      <c r="R6" t="s">
        <v>32</v>
      </c>
      <c r="S6" s="1" t="s">
        <v>33</v>
      </c>
      <c r="T6" s="1" t="s">
        <v>34</v>
      </c>
      <c r="U6" s="1"/>
      <c r="V6" s="1"/>
      <c r="W6" s="1"/>
      <c r="X6" s="1"/>
      <c r="Y6" s="1"/>
      <c r="Z6" s="1"/>
      <c r="AA6" s="1"/>
      <c r="AB6" s="1"/>
      <c r="AC6" s="1"/>
      <c r="AD6" s="1"/>
      <c r="AE6" s="1"/>
      <c r="AF6" s="1"/>
      <c r="AI6" s="1"/>
      <c r="AJ6" s="1"/>
      <c r="AK6" s="1"/>
      <c r="AL6" s="1"/>
      <c r="AM6" s="1"/>
      <c r="AN6" s="1"/>
      <c r="AO6" s="1"/>
      <c r="AP6" s="1"/>
      <c r="AQ6" s="1"/>
      <c r="AR6" s="1"/>
      <c r="AS6" s="1"/>
      <c r="AT6" s="1"/>
      <c r="AW6" s="1"/>
      <c r="AX6" s="1"/>
      <c r="AY6" s="1"/>
      <c r="AZ6" s="1"/>
      <c r="BA6" s="1"/>
      <c r="BB6" s="1"/>
      <c r="BC6" s="1"/>
      <c r="BD6" s="1"/>
      <c r="BE6" s="1"/>
      <c r="BF6" s="1"/>
      <c r="BG6" s="1"/>
      <c r="BH6" s="1"/>
      <c r="BK6" s="1"/>
      <c r="BL6" s="1"/>
      <c r="BM6" s="1"/>
      <c r="BN6" s="1"/>
      <c r="BO6" s="1"/>
      <c r="BP6" s="1"/>
      <c r="BQ6" s="1"/>
      <c r="BR6" s="1"/>
      <c r="BS6" s="1"/>
      <c r="BT6" s="1"/>
      <c r="BU6" s="1"/>
      <c r="BV6" s="1"/>
      <c r="BY6" s="1"/>
      <c r="BZ6" s="1"/>
      <c r="CA6" s="1"/>
      <c r="CB6" s="1"/>
      <c r="CC6" s="1"/>
      <c r="CD6" s="1"/>
      <c r="CE6" s="1"/>
      <c r="CF6" s="1"/>
      <c r="CG6" s="1"/>
      <c r="CH6" s="1"/>
      <c r="CI6" s="1"/>
      <c r="CJ6" s="1"/>
    </row>
    <row r="7" spans="1:88" x14ac:dyDescent="0.25">
      <c r="A7" s="7">
        <v>14</v>
      </c>
      <c r="B7" s="7">
        <v>25</v>
      </c>
      <c r="C7" s="7">
        <v>0</v>
      </c>
      <c r="D7" s="2">
        <f t="shared" ref="D7:D14" si="0">((A7-A$7)*60*60+(B7-B$7)*60+(C7-C$7))/60</f>
        <v>0</v>
      </c>
      <c r="E7" s="7">
        <v>1.3240000000000001</v>
      </c>
      <c r="F7" s="8"/>
      <c r="G7" s="8">
        <v>22.48</v>
      </c>
      <c r="H7" s="7" t="s">
        <v>28</v>
      </c>
      <c r="I7" s="2" t="e">
        <f>(1-(F7/100))*(H7/C$16)</f>
        <v>#VALUE!</v>
      </c>
      <c r="J7" s="2"/>
      <c r="K7" s="2"/>
      <c r="X7" s="2"/>
      <c r="AC7" s="2"/>
      <c r="AL7" s="2"/>
      <c r="AQ7" s="2"/>
      <c r="AZ7" s="2"/>
      <c r="BE7" s="2"/>
      <c r="BN7" s="2"/>
      <c r="BS7" s="2"/>
      <c r="CB7" s="2"/>
      <c r="CG7" s="2"/>
    </row>
    <row r="8" spans="1:88" x14ac:dyDescent="0.25">
      <c r="A8" s="7">
        <v>15</v>
      </c>
      <c r="B8" s="7">
        <v>35</v>
      </c>
      <c r="C8" s="7">
        <v>0</v>
      </c>
      <c r="D8" s="2">
        <f t="shared" si="0"/>
        <v>70</v>
      </c>
      <c r="E8" s="7">
        <v>1.2689999999999999</v>
      </c>
      <c r="F8" s="8">
        <f>AVERAGE(N8,R8)</f>
        <v>5.0562857142857141</v>
      </c>
      <c r="G8" s="7">
        <f>AVERAGE(O8,S8)</f>
        <v>26.521607142857142</v>
      </c>
      <c r="H8" s="7">
        <f>AVERAGE(Q8,U8)</f>
        <v>3.46666708337832</v>
      </c>
      <c r="I8" s="2">
        <f>(1-(F8/100))*(H8/C$16)</f>
        <v>3.2363642978167323E-2</v>
      </c>
      <c r="J8" s="2"/>
      <c r="K8" s="2">
        <f t="shared" ref="K8:K14" si="1">-((E8-E7)/18*1000)/((D8-D7)*60)/I8/(C$20*2/10000)</f>
        <v>4.795284932207827</v>
      </c>
      <c r="L8" s="2"/>
      <c r="N8">
        <v>3.2250000000000001</v>
      </c>
      <c r="O8" s="2">
        <v>26.5915</v>
      </c>
      <c r="P8">
        <v>3480.7976999093871</v>
      </c>
      <c r="Q8">
        <f>P8/1000</f>
        <v>3.4807976999093873</v>
      </c>
      <c r="R8">
        <v>6.8875714285714276</v>
      </c>
      <c r="S8">
        <v>26.451714285714285</v>
      </c>
      <c r="T8">
        <v>3452.5364668472525</v>
      </c>
      <c r="U8">
        <f>T8/1000</f>
        <v>3.4525364668472527</v>
      </c>
      <c r="X8" s="2"/>
      <c r="AC8" s="2"/>
      <c r="AD8" s="2"/>
      <c r="AL8" s="2"/>
      <c r="AQ8" s="2"/>
      <c r="AR8" s="2"/>
      <c r="AZ8" s="2"/>
      <c r="BE8" s="2"/>
      <c r="BF8" s="2"/>
      <c r="BN8" s="2"/>
      <c r="BS8" s="2"/>
      <c r="BT8" s="2"/>
      <c r="CB8" s="2"/>
      <c r="CG8" s="2"/>
      <c r="CH8" s="2"/>
    </row>
    <row r="9" spans="1:88" x14ac:dyDescent="0.25">
      <c r="A9" s="7">
        <v>16</v>
      </c>
      <c r="B9" s="7">
        <v>51</v>
      </c>
      <c r="C9" s="7">
        <v>0</v>
      </c>
      <c r="D9" s="2">
        <f t="shared" si="0"/>
        <v>146</v>
      </c>
      <c r="E9" s="7">
        <v>1.218</v>
      </c>
      <c r="F9" s="8">
        <f t="shared" ref="F9:G14" si="2">AVERAGE(N9,R9)</f>
        <v>16.705285714285715</v>
      </c>
      <c r="G9" s="7">
        <f t="shared" si="2"/>
        <v>25.34452380952381</v>
      </c>
      <c r="H9" s="7">
        <f t="shared" ref="H9:H14" si="3">AVERAGE(Q9,U9)</f>
        <v>3.2331143811359713</v>
      </c>
      <c r="I9" s="2">
        <f t="shared" ref="I9:I14" si="4">(1-(F9/100))*(H9/C$16)</f>
        <v>2.647997429987755E-2</v>
      </c>
      <c r="J9" s="2"/>
      <c r="K9" s="2">
        <f t="shared" si="1"/>
        <v>5.0054853471113505</v>
      </c>
      <c r="L9" s="2"/>
      <c r="M9" s="2"/>
      <c r="N9">
        <v>6.4515714285714285</v>
      </c>
      <c r="O9" s="2">
        <v>25.439714285714285</v>
      </c>
      <c r="P9" s="2">
        <v>3251.6413762063744</v>
      </c>
      <c r="Q9">
        <f t="shared" ref="Q9:Q14" si="5">P9/1000</f>
        <v>3.2516413762063743</v>
      </c>
      <c r="R9">
        <v>26.959</v>
      </c>
      <c r="S9">
        <v>25.249333333333336</v>
      </c>
      <c r="T9">
        <v>3214.5873860655679</v>
      </c>
      <c r="U9">
        <f t="shared" ref="U9:U14" si="6">T9/1000</f>
        <v>3.2145873860655678</v>
      </c>
      <c r="X9" s="2"/>
      <c r="AC9" s="2"/>
      <c r="AD9" s="2"/>
      <c r="AL9" s="2"/>
      <c r="AQ9" s="2"/>
      <c r="AR9" s="2"/>
      <c r="AZ9" s="2"/>
      <c r="BE9" s="2"/>
      <c r="BF9" s="2"/>
      <c r="BN9" s="2"/>
      <c r="BS9" s="2"/>
      <c r="BT9" s="2"/>
      <c r="CB9" s="2"/>
      <c r="CG9" s="2"/>
      <c r="CH9" s="2"/>
    </row>
    <row r="10" spans="1:88" x14ac:dyDescent="0.25">
      <c r="A10" s="7">
        <v>19</v>
      </c>
      <c r="B10" s="7">
        <v>54</v>
      </c>
      <c r="C10" s="7">
        <v>0</v>
      </c>
      <c r="D10" s="2">
        <f t="shared" si="0"/>
        <v>329</v>
      </c>
      <c r="E10" s="7">
        <v>1.095</v>
      </c>
      <c r="F10" s="8">
        <f t="shared" si="2"/>
        <v>7.2467352941176477</v>
      </c>
      <c r="G10" s="7">
        <f t="shared" si="2"/>
        <v>24.586470588235294</v>
      </c>
      <c r="H10" s="7">
        <f t="shared" si="3"/>
        <v>3.090828467587392</v>
      </c>
      <c r="I10" s="2">
        <f t="shared" si="4"/>
        <v>2.8189226255123902E-2</v>
      </c>
      <c r="J10" s="2"/>
      <c r="K10" s="2">
        <f t="shared" si="1"/>
        <v>4.7095350792795685</v>
      </c>
      <c r="L10" s="2"/>
      <c r="M10" s="2"/>
      <c r="N10">
        <v>7.0106470588235288</v>
      </c>
      <c r="O10" s="2">
        <v>24.624588235294116</v>
      </c>
      <c r="P10" s="2">
        <v>3098.0058105808007</v>
      </c>
      <c r="Q10">
        <f t="shared" si="5"/>
        <v>3.0980058105808008</v>
      </c>
      <c r="R10">
        <v>7.4828235294117666</v>
      </c>
      <c r="S10">
        <v>24.548352941176471</v>
      </c>
      <c r="T10">
        <v>3083.6511245939832</v>
      </c>
      <c r="U10">
        <f t="shared" si="6"/>
        <v>3.0836511245939833</v>
      </c>
      <c r="X10" s="2"/>
      <c r="AC10" s="2"/>
      <c r="AD10" s="2"/>
      <c r="AL10" s="2"/>
      <c r="AQ10" s="2"/>
      <c r="AR10" s="2"/>
      <c r="AZ10" s="2"/>
      <c r="BE10" s="2"/>
      <c r="BF10" s="2"/>
      <c r="BN10" s="2"/>
      <c r="BS10" s="2"/>
      <c r="BT10" s="2"/>
      <c r="CB10" s="2"/>
      <c r="CG10" s="2"/>
      <c r="CH10" s="2"/>
    </row>
    <row r="11" spans="1:88" x14ac:dyDescent="0.25">
      <c r="A11" s="7">
        <v>20</v>
      </c>
      <c r="B11" s="7">
        <v>53</v>
      </c>
      <c r="C11" s="7">
        <v>0</v>
      </c>
      <c r="D11" s="2">
        <f t="shared" si="0"/>
        <v>388</v>
      </c>
      <c r="E11" s="7">
        <v>1.052</v>
      </c>
      <c r="F11" s="8">
        <f t="shared" si="2"/>
        <v>8.3586166666666664</v>
      </c>
      <c r="G11" s="7">
        <f t="shared" si="2"/>
        <v>24.201666666666668</v>
      </c>
      <c r="H11" s="7">
        <f t="shared" si="3"/>
        <v>3.0196554692527267</v>
      </c>
      <c r="I11" s="2">
        <f t="shared" si="4"/>
        <v>2.7209970933371255E-2</v>
      </c>
      <c r="J11" s="2"/>
      <c r="K11" s="2">
        <f t="shared" si="1"/>
        <v>5.2904855911412705</v>
      </c>
      <c r="L11" s="2"/>
      <c r="M11" s="2"/>
      <c r="N11">
        <v>7.6954000000000011</v>
      </c>
      <c r="O11" s="2">
        <v>24.154</v>
      </c>
      <c r="P11" s="2">
        <v>3010.9472605827427</v>
      </c>
      <c r="Q11">
        <f t="shared" si="5"/>
        <v>3.0109472605827428</v>
      </c>
      <c r="R11">
        <v>9.0218333333333334</v>
      </c>
      <c r="S11">
        <v>24.249333333333336</v>
      </c>
      <c r="T11">
        <v>3028.3636779227104</v>
      </c>
      <c r="U11">
        <f t="shared" si="6"/>
        <v>3.0283636779227106</v>
      </c>
      <c r="X11" s="2"/>
      <c r="AC11" s="2"/>
      <c r="AD11" s="2"/>
      <c r="AL11" s="2"/>
      <c r="AQ11" s="2"/>
      <c r="AR11" s="2"/>
      <c r="AZ11" s="2"/>
      <c r="BE11" s="2"/>
      <c r="BF11" s="2"/>
      <c r="BN11" s="2"/>
      <c r="BS11" s="2"/>
      <c r="BT11" s="2"/>
      <c r="CB11" s="2"/>
      <c r="CG11" s="2"/>
      <c r="CH11" s="2"/>
    </row>
    <row r="12" spans="1:88" x14ac:dyDescent="0.25">
      <c r="A12" s="7">
        <v>21</v>
      </c>
      <c r="B12" s="7">
        <v>52</v>
      </c>
      <c r="C12" s="7">
        <v>0</v>
      </c>
      <c r="D12" s="2">
        <f t="shared" si="0"/>
        <v>447</v>
      </c>
      <c r="E12" s="7">
        <v>1.012</v>
      </c>
      <c r="F12" s="8">
        <f t="shared" si="2"/>
        <v>9.2386999999999997</v>
      </c>
      <c r="G12" s="7">
        <f t="shared" si="2"/>
        <v>24.259999999999998</v>
      </c>
      <c r="H12" s="7">
        <f t="shared" si="3"/>
        <v>3.0303245219139177</v>
      </c>
      <c r="I12" s="2">
        <f t="shared" si="4"/>
        <v>2.7043873454354536E-2</v>
      </c>
      <c r="J12" s="2"/>
      <c r="K12" s="2">
        <f t="shared" si="1"/>
        <v>4.9516079827923551</v>
      </c>
      <c r="L12" s="2"/>
      <c r="M12" s="2"/>
      <c r="N12">
        <v>9.3108000000000004</v>
      </c>
      <c r="O12" s="2">
        <v>24.253999999999998</v>
      </c>
      <c r="P12" s="2">
        <v>3029.2354284281673</v>
      </c>
      <c r="Q12">
        <f t="shared" si="5"/>
        <v>3.0292354284281675</v>
      </c>
      <c r="R12">
        <v>9.166599999999999</v>
      </c>
      <c r="S12">
        <v>24.265999999999998</v>
      </c>
      <c r="T12">
        <v>3031.4136153996674</v>
      </c>
      <c r="U12">
        <f t="shared" si="6"/>
        <v>3.0314136153996674</v>
      </c>
      <c r="X12" s="2"/>
      <c r="AC12" s="2"/>
      <c r="AD12" s="2"/>
      <c r="AL12" s="2"/>
      <c r="AQ12" s="2"/>
      <c r="AR12" s="2"/>
      <c r="AZ12" s="2"/>
      <c r="BE12" s="2"/>
      <c r="BF12" s="2"/>
      <c r="BN12" s="2"/>
      <c r="BS12" s="2"/>
      <c r="BT12" s="2"/>
      <c r="CB12" s="2"/>
      <c r="CG12" s="2"/>
      <c r="CH12" s="2"/>
    </row>
    <row r="13" spans="1:88" x14ac:dyDescent="0.25">
      <c r="A13" s="7">
        <v>22</v>
      </c>
      <c r="B13" s="7">
        <v>55</v>
      </c>
      <c r="C13" s="7">
        <v>0</v>
      </c>
      <c r="D13" s="2">
        <f t="shared" si="0"/>
        <v>510</v>
      </c>
      <c r="E13" s="7">
        <v>0.96799999999999997</v>
      </c>
      <c r="F13" s="8">
        <f t="shared" si="2"/>
        <v>9.1354000000000006</v>
      </c>
      <c r="G13" s="7">
        <f t="shared" si="2"/>
        <v>24.351666666666667</v>
      </c>
      <c r="H13" s="7">
        <f t="shared" si="3"/>
        <v>3.0470877210208633</v>
      </c>
      <c r="I13" s="2">
        <f t="shared" si="4"/>
        <v>2.7224425460715074E-2</v>
      </c>
      <c r="J13" s="2"/>
      <c r="K13" s="2">
        <f t="shared" si="1"/>
        <v>5.0671128149977882</v>
      </c>
      <c r="L13" s="2"/>
      <c r="M13" s="2"/>
      <c r="N13">
        <v>8.2838000000000012</v>
      </c>
      <c r="O13" s="2">
        <v>24.454000000000001</v>
      </c>
      <c r="P13" s="2">
        <v>3065.8117641190161</v>
      </c>
      <c r="Q13">
        <f t="shared" si="5"/>
        <v>3.0658117641190161</v>
      </c>
      <c r="R13">
        <v>9.9870000000000001</v>
      </c>
      <c r="S13">
        <v>24.249333333333336</v>
      </c>
      <c r="T13">
        <v>3028.3636779227104</v>
      </c>
      <c r="U13">
        <f t="shared" si="6"/>
        <v>3.0283636779227106</v>
      </c>
      <c r="X13" s="2"/>
      <c r="AC13" s="2"/>
      <c r="AD13" s="2"/>
      <c r="AL13" s="2"/>
      <c r="AQ13" s="2"/>
      <c r="AR13" s="2"/>
      <c r="AZ13" s="2"/>
      <c r="BE13" s="2"/>
      <c r="BF13" s="2"/>
      <c r="BN13" s="2"/>
      <c r="BS13" s="2"/>
      <c r="BT13" s="2"/>
      <c r="CB13" s="2"/>
      <c r="CG13" s="2"/>
      <c r="CH13" s="2"/>
    </row>
    <row r="14" spans="1:88" x14ac:dyDescent="0.25">
      <c r="A14" s="7">
        <v>23</v>
      </c>
      <c r="B14" s="7">
        <v>58</v>
      </c>
      <c r="C14" s="7">
        <v>0</v>
      </c>
      <c r="D14" s="2">
        <f t="shared" si="0"/>
        <v>573</v>
      </c>
      <c r="E14" s="7">
        <v>0.92600000000000005</v>
      </c>
      <c r="F14" s="8">
        <f t="shared" si="2"/>
        <v>13.920266666666667</v>
      </c>
      <c r="G14" s="7">
        <f t="shared" si="2"/>
        <v>24.051666666666669</v>
      </c>
      <c r="H14" s="7">
        <f t="shared" si="3"/>
        <v>2.992909680187454</v>
      </c>
      <c r="I14" s="2">
        <f t="shared" si="4"/>
        <v>2.5332238658927038E-2</v>
      </c>
      <c r="J14" s="2"/>
      <c r="K14" s="2">
        <f t="shared" si="1"/>
        <v>5.1980725875471583</v>
      </c>
      <c r="N14">
        <v>9.115333333333334</v>
      </c>
      <c r="O14" s="2">
        <v>24.237333333333336</v>
      </c>
      <c r="P14" s="2">
        <v>3026.18740045393</v>
      </c>
      <c r="Q14">
        <f t="shared" si="5"/>
        <v>3.0261874004539298</v>
      </c>
      <c r="R14" s="1">
        <v>18.725200000000001</v>
      </c>
      <c r="S14">
        <v>23.866</v>
      </c>
      <c r="T14">
        <v>2959.6319599209783</v>
      </c>
      <c r="U14">
        <f t="shared" si="6"/>
        <v>2.9596319599209782</v>
      </c>
      <c r="X14" s="2"/>
      <c r="AC14" s="2"/>
      <c r="AD14" s="2"/>
      <c r="AF14" s="1"/>
      <c r="AL14" s="2"/>
      <c r="AQ14" s="2"/>
      <c r="AR14" s="2"/>
      <c r="AT14" s="1"/>
      <c r="AZ14" s="2"/>
      <c r="BE14" s="2"/>
      <c r="BF14" s="2"/>
      <c r="BH14" s="1"/>
      <c r="BN14" s="2"/>
      <c r="BS14" s="2"/>
      <c r="BT14" s="2"/>
      <c r="BV14" s="1"/>
      <c r="CB14" s="2"/>
      <c r="CG14" s="2"/>
      <c r="CH14" s="2"/>
      <c r="CJ14" s="1"/>
    </row>
    <row r="15" spans="1:88" x14ac:dyDescent="0.25">
      <c r="A15" s="2"/>
      <c r="B15" s="2"/>
      <c r="C15" s="2"/>
      <c r="D15" s="2"/>
      <c r="E15" s="2"/>
      <c r="F15" s="2"/>
      <c r="G15" s="2"/>
      <c r="H15" s="2"/>
      <c r="I15" s="2"/>
      <c r="J15" s="2"/>
      <c r="K15" s="2"/>
      <c r="M15" s="2"/>
    </row>
    <row r="16" spans="1:88" x14ac:dyDescent="0.25">
      <c r="A16" s="4" t="s">
        <v>23</v>
      </c>
      <c r="B16" s="2"/>
      <c r="C16" s="8">
        <v>101.7</v>
      </c>
      <c r="D16" s="2"/>
      <c r="E16" s="5" t="s">
        <v>5</v>
      </c>
      <c r="F16" s="6">
        <f>AVERAGE(F11:F14)</f>
        <v>10.163245833333333</v>
      </c>
      <c r="G16" s="6">
        <f>AVERAGE(G11:G14)</f>
        <v>24.216250000000002</v>
      </c>
      <c r="H16" s="6">
        <f>AVERAGE(H11:H14)</f>
        <v>3.0224943480937405</v>
      </c>
      <c r="I16" s="6">
        <f>AVERAGE(I11:I14)</f>
        <v>2.6702627126841974E-2</v>
      </c>
      <c r="J16" s="6"/>
      <c r="K16" s="6">
        <f>AVERAGE(K11:K14)</f>
        <v>5.1268197441196435</v>
      </c>
      <c r="O16" s="2"/>
      <c r="Z16" s="2"/>
      <c r="AA16" s="2"/>
      <c r="AB16" s="2"/>
      <c r="AC16" s="2"/>
      <c r="AN16" s="2"/>
      <c r="AO16" s="2"/>
      <c r="AP16" s="2"/>
      <c r="AQ16" s="2"/>
      <c r="BB16" s="2"/>
      <c r="BC16" s="2"/>
      <c r="BD16" s="2"/>
      <c r="BE16" s="2"/>
      <c r="BP16" s="2"/>
      <c r="BQ16" s="2"/>
      <c r="BR16" s="2"/>
      <c r="BS16" s="2"/>
      <c r="CD16" s="2"/>
      <c r="CE16" s="2"/>
      <c r="CF16" s="2"/>
      <c r="CG16" s="2"/>
      <c r="CH16" s="2"/>
    </row>
    <row r="17" spans="1:86" x14ac:dyDescent="0.25">
      <c r="B17" s="2"/>
      <c r="D17" s="2"/>
      <c r="E17" s="1" t="s">
        <v>21</v>
      </c>
      <c r="F17" s="2">
        <f>MAX(F11:F14)-MIN(F11:F14)</f>
        <v>5.5616500000000002</v>
      </c>
      <c r="G17" s="2">
        <f>MAX(G11:G14)-MIN(G11:G14)</f>
        <v>0.29999999999999716</v>
      </c>
      <c r="H17" s="2">
        <f>MAX(H11:H14)-MIN(H11:H14)</f>
        <v>5.417804083340938E-2</v>
      </c>
      <c r="I17" s="2">
        <f>MAX(I11:I14)-MIN(I11:I14)</f>
        <v>1.8921868017880358E-3</v>
      </c>
      <c r="J17" s="2"/>
      <c r="K17" s="1">
        <f>-SLOPE(E7:E14,D7:D14)/60/AVERAGE(I11:I14)*1000/18/(C20*2/10000)</f>
        <v>5.1030186049034372</v>
      </c>
      <c r="L17" t="s">
        <v>24</v>
      </c>
      <c r="M17" s="2"/>
      <c r="O17" s="2"/>
      <c r="Z17" s="2"/>
      <c r="AA17" s="2"/>
      <c r="AB17" s="2"/>
      <c r="AC17" s="2"/>
      <c r="AN17" s="2"/>
      <c r="AO17" s="2"/>
      <c r="AP17" s="2"/>
      <c r="AQ17" s="2"/>
      <c r="BB17" s="2"/>
      <c r="BC17" s="2"/>
      <c r="BD17" s="2"/>
      <c r="BE17" s="2"/>
      <c r="BP17" s="2"/>
      <c r="BQ17" s="2"/>
      <c r="BR17" s="2"/>
      <c r="BS17" s="2"/>
      <c r="CD17" s="2"/>
      <c r="CE17" s="2"/>
      <c r="CF17" s="2"/>
      <c r="CG17" s="2"/>
      <c r="CH17" s="2"/>
    </row>
    <row r="18" spans="1:86" ht="17.25" x14ac:dyDescent="0.25">
      <c r="A18" s="4" t="s">
        <v>18</v>
      </c>
      <c r="B18" s="2"/>
      <c r="C18" s="8">
        <v>23.439</v>
      </c>
      <c r="D18" s="2"/>
      <c r="E18" s="2"/>
      <c r="F18" s="2"/>
      <c r="G18" s="2"/>
      <c r="H18" s="2"/>
      <c r="I18" s="2"/>
      <c r="J18" s="2"/>
      <c r="K18" s="2"/>
      <c r="L18" s="2"/>
      <c r="M18" s="2"/>
      <c r="Z18" s="2"/>
      <c r="AA18" s="2"/>
      <c r="AN18" s="2"/>
      <c r="AO18" s="2"/>
      <c r="BB18" s="2"/>
      <c r="BC18" s="2"/>
      <c r="BP18" s="2"/>
      <c r="BQ18" s="2"/>
      <c r="CD18" s="2"/>
      <c r="CE18" s="2"/>
    </row>
    <row r="19" spans="1:86" ht="17.25" x14ac:dyDescent="0.25">
      <c r="A19" s="4" t="s">
        <v>19</v>
      </c>
      <c r="B19" s="2"/>
      <c r="C19" s="7">
        <v>23.439</v>
      </c>
      <c r="E19" s="2" t="s">
        <v>22</v>
      </c>
      <c r="F19" s="2"/>
      <c r="G19" s="2"/>
      <c r="H19" s="2"/>
      <c r="I19" s="2"/>
      <c r="J19" s="2"/>
      <c r="K19" s="2"/>
      <c r="L19" s="2"/>
      <c r="M19" s="2"/>
      <c r="Z19" s="2"/>
      <c r="AA19" s="2"/>
      <c r="AN19" s="2"/>
      <c r="AO19" s="2"/>
      <c r="BB19" s="2"/>
      <c r="BC19" s="2"/>
      <c r="BP19" s="2"/>
      <c r="BQ19" s="2"/>
      <c r="CD19" s="2"/>
      <c r="CE19" s="2"/>
    </row>
    <row r="20" spans="1:86" ht="17.25" x14ac:dyDescent="0.25">
      <c r="A20" s="4" t="s">
        <v>20</v>
      </c>
      <c r="B20" s="2"/>
      <c r="C20" s="9">
        <v>23.439</v>
      </c>
      <c r="E20" s="2"/>
      <c r="F20" s="2"/>
      <c r="G20" s="2"/>
      <c r="H20" s="2"/>
      <c r="I20" s="2"/>
      <c r="J20" s="2"/>
      <c r="K20" s="2"/>
      <c r="L20" s="2"/>
      <c r="M20" s="2"/>
    </row>
    <row r="57" spans="12:12" x14ac:dyDescent="0.25">
      <c r="L57" s="3"/>
    </row>
    <row r="58" spans="12:12" x14ac:dyDescent="0.25">
      <c r="L58" s="3"/>
    </row>
  </sheetData>
  <pageMargins left="0.7" right="0.7" top="0.75" bottom="0.75" header="0.3" footer="0.3"/>
  <headerFooter alignWithMargins="0"/>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J58"/>
  <sheetViews>
    <sheetView workbookViewId="0">
      <selection activeCell="B5" sqref="B5"/>
    </sheetView>
  </sheetViews>
  <sheetFormatPr defaultColWidth="8.85546875" defaultRowHeight="15" x14ac:dyDescent="0.25"/>
  <cols>
    <col min="1" max="1" width="14.42578125" customWidth="1"/>
    <col min="2" max="2" width="10.42578125" customWidth="1"/>
    <col min="5" max="5" width="11.42578125" customWidth="1"/>
    <col min="9" max="9" width="12" customWidth="1"/>
    <col min="10" max="10" width="8.28515625" customWidth="1"/>
    <col min="13" max="13" width="26.42578125" customWidth="1"/>
  </cols>
  <sheetData>
    <row r="1" spans="1:88" ht="18" x14ac:dyDescent="0.35">
      <c r="A1" t="s">
        <v>27</v>
      </c>
    </row>
    <row r="2" spans="1:88" x14ac:dyDescent="0.25">
      <c r="A2" t="s">
        <v>26</v>
      </c>
    </row>
    <row r="3" spans="1:88" x14ac:dyDescent="0.25">
      <c r="A3" t="s">
        <v>55</v>
      </c>
      <c r="B3" t="s">
        <v>56</v>
      </c>
    </row>
    <row r="4" spans="1:88" x14ac:dyDescent="0.25">
      <c r="A4" s="1" t="s">
        <v>56</v>
      </c>
      <c r="B4" s="1" t="s">
        <v>61</v>
      </c>
      <c r="C4" s="1"/>
      <c r="D4" s="1"/>
      <c r="E4" s="1"/>
      <c r="F4" s="1"/>
      <c r="G4" s="1"/>
      <c r="H4" s="1"/>
      <c r="I4" s="1"/>
      <c r="J4" s="1"/>
      <c r="K4" s="1"/>
      <c r="L4" s="1"/>
    </row>
    <row r="5" spans="1:88" x14ac:dyDescent="0.25">
      <c r="A5" s="1" t="s">
        <v>0</v>
      </c>
      <c r="B5" s="1" t="s">
        <v>1</v>
      </c>
      <c r="C5" s="1" t="s">
        <v>2</v>
      </c>
      <c r="D5" s="1" t="s">
        <v>3</v>
      </c>
      <c r="E5" s="1" t="s">
        <v>15</v>
      </c>
      <c r="F5" s="1" t="s">
        <v>13</v>
      </c>
      <c r="G5" s="1" t="s">
        <v>4</v>
      </c>
      <c r="H5" s="1" t="s">
        <v>16</v>
      </c>
      <c r="I5" s="1" t="s">
        <v>17</v>
      </c>
      <c r="J5" s="1"/>
      <c r="K5" s="1" t="s">
        <v>25</v>
      </c>
      <c r="L5" s="1"/>
      <c r="N5">
        <v>43</v>
      </c>
      <c r="O5" s="1"/>
      <c r="P5" s="1"/>
      <c r="Q5" s="1"/>
      <c r="R5" s="1">
        <v>45</v>
      </c>
      <c r="U5" s="1"/>
      <c r="V5" s="1"/>
      <c r="W5" s="1"/>
      <c r="X5" s="1"/>
      <c r="Y5" s="1"/>
      <c r="Z5" s="1"/>
      <c r="AA5" s="1"/>
      <c r="AB5" s="1"/>
      <c r="AC5" s="1"/>
      <c r="AD5" s="1"/>
      <c r="AE5" s="1"/>
      <c r="AF5" s="1"/>
      <c r="AI5" s="1"/>
      <c r="AJ5" s="1"/>
      <c r="AK5" s="1"/>
      <c r="AL5" s="1"/>
      <c r="AM5" s="1"/>
      <c r="AN5" s="1"/>
      <c r="AO5" s="1"/>
      <c r="AP5" s="1"/>
      <c r="AQ5" s="1"/>
      <c r="AR5" s="1"/>
      <c r="AS5" s="1"/>
      <c r="AT5" s="1"/>
      <c r="AW5" s="1"/>
      <c r="AX5" s="1"/>
      <c r="AY5" s="1"/>
      <c r="AZ5" s="1"/>
      <c r="BA5" s="1"/>
      <c r="BB5" s="1"/>
      <c r="BC5" s="1"/>
      <c r="BD5" s="1"/>
      <c r="BE5" s="1"/>
      <c r="BF5" s="1"/>
      <c r="BG5" s="1"/>
      <c r="BH5" s="1"/>
      <c r="BK5" s="1"/>
      <c r="BL5" s="1"/>
      <c r="BM5" s="1"/>
      <c r="BN5" s="1"/>
      <c r="BO5" s="1"/>
      <c r="BP5" s="1"/>
      <c r="BQ5" s="1"/>
      <c r="BR5" s="1"/>
      <c r="BS5" s="1"/>
      <c r="BT5" s="1"/>
      <c r="BU5" s="1"/>
      <c r="BV5" s="1"/>
      <c r="BY5" s="1"/>
      <c r="BZ5" s="1"/>
      <c r="CA5" s="1"/>
      <c r="CB5" s="1"/>
      <c r="CC5" s="1"/>
      <c r="CD5" s="1"/>
      <c r="CE5" s="1"/>
      <c r="CF5" s="1"/>
      <c r="CG5" s="1"/>
      <c r="CH5" s="1"/>
      <c r="CI5" s="1"/>
      <c r="CJ5" s="1"/>
    </row>
    <row r="6" spans="1:88" x14ac:dyDescent="0.25">
      <c r="A6" s="1"/>
      <c r="B6" s="1"/>
      <c r="C6" s="1"/>
      <c r="D6" s="1" t="s">
        <v>6</v>
      </c>
      <c r="E6" s="1" t="s">
        <v>7</v>
      </c>
      <c r="F6" s="1" t="s">
        <v>8</v>
      </c>
      <c r="G6" s="1" t="s">
        <v>9</v>
      </c>
      <c r="H6" s="1" t="s">
        <v>10</v>
      </c>
      <c r="I6" s="1" t="s">
        <v>11</v>
      </c>
      <c r="J6" s="1"/>
      <c r="K6" s="1" t="s">
        <v>12</v>
      </c>
      <c r="L6" s="1"/>
      <c r="N6" t="s">
        <v>29</v>
      </c>
      <c r="O6" s="1" t="s">
        <v>30</v>
      </c>
      <c r="P6" s="1" t="s">
        <v>31</v>
      </c>
      <c r="Q6" s="1"/>
      <c r="R6" t="s">
        <v>32</v>
      </c>
      <c r="S6" s="1" t="s">
        <v>33</v>
      </c>
      <c r="T6" s="1" t="s">
        <v>34</v>
      </c>
      <c r="U6" s="1"/>
      <c r="V6" s="1"/>
      <c r="W6" s="1"/>
      <c r="X6" s="1"/>
      <c r="Y6" s="1"/>
      <c r="Z6" s="1"/>
      <c r="AA6" s="1"/>
      <c r="AB6" s="1"/>
      <c r="AC6" s="1"/>
      <c r="AD6" s="1"/>
      <c r="AE6" s="1"/>
      <c r="AF6" s="1"/>
      <c r="AI6" s="1"/>
      <c r="AJ6" s="1"/>
      <c r="AK6" s="1"/>
      <c r="AL6" s="1"/>
      <c r="AM6" s="1"/>
      <c r="AN6" s="1"/>
      <c r="AO6" s="1"/>
      <c r="AP6" s="1"/>
      <c r="AQ6" s="1"/>
      <c r="AR6" s="1"/>
      <c r="AS6" s="1"/>
      <c r="AT6" s="1"/>
      <c r="AW6" s="1"/>
      <c r="AX6" s="1"/>
      <c r="AY6" s="1"/>
      <c r="AZ6" s="1"/>
      <c r="BA6" s="1"/>
      <c r="BB6" s="1"/>
      <c r="BC6" s="1"/>
      <c r="BD6" s="1"/>
      <c r="BE6" s="1"/>
      <c r="BF6" s="1"/>
      <c r="BG6" s="1"/>
      <c r="BH6" s="1"/>
      <c r="BK6" s="1"/>
      <c r="BL6" s="1"/>
      <c r="BM6" s="1"/>
      <c r="BN6" s="1"/>
      <c r="BO6" s="1"/>
      <c r="BP6" s="1"/>
      <c r="BQ6" s="1"/>
      <c r="BR6" s="1"/>
      <c r="BS6" s="1"/>
      <c r="BT6" s="1"/>
      <c r="BU6" s="1"/>
      <c r="BV6" s="1"/>
      <c r="BY6" s="1"/>
      <c r="BZ6" s="1"/>
      <c r="CA6" s="1"/>
      <c r="CB6" s="1"/>
      <c r="CC6" s="1"/>
      <c r="CD6" s="1"/>
      <c r="CE6" s="1"/>
      <c r="CF6" s="1"/>
      <c r="CG6" s="1"/>
      <c r="CH6" s="1"/>
      <c r="CI6" s="1"/>
      <c r="CJ6" s="1"/>
    </row>
    <row r="7" spans="1:88" x14ac:dyDescent="0.25">
      <c r="A7" s="7">
        <v>14</v>
      </c>
      <c r="B7" s="7">
        <v>26</v>
      </c>
      <c r="C7" s="7">
        <v>0</v>
      </c>
      <c r="D7" s="2">
        <f t="shared" ref="D7:D14" si="0">((A7-A$7)*60*60+(B7-B$7)*60+(C7-C$7))/60</f>
        <v>0</v>
      </c>
      <c r="E7" s="7">
        <v>2.1509999999999998</v>
      </c>
      <c r="F7" s="8"/>
      <c r="G7" s="8">
        <v>22.48</v>
      </c>
      <c r="H7" s="7" t="s">
        <v>28</v>
      </c>
      <c r="I7" s="2" t="e">
        <f>(1-(F7/100))*(H7/C$16)</f>
        <v>#VALUE!</v>
      </c>
      <c r="J7" s="2"/>
      <c r="K7" s="2"/>
      <c r="X7" s="2"/>
      <c r="AC7" s="2"/>
      <c r="AL7" s="2"/>
      <c r="AQ7" s="2"/>
      <c r="AZ7" s="2"/>
      <c r="BE7" s="2"/>
      <c r="BN7" s="2"/>
      <c r="BS7" s="2"/>
      <c r="CB7" s="2"/>
      <c r="CG7" s="2"/>
    </row>
    <row r="8" spans="1:88" x14ac:dyDescent="0.25">
      <c r="A8" s="7">
        <v>15</v>
      </c>
      <c r="B8" s="7">
        <v>36</v>
      </c>
      <c r="C8" s="7">
        <v>0</v>
      </c>
      <c r="D8" s="2">
        <f t="shared" si="0"/>
        <v>70</v>
      </c>
      <c r="E8" s="7">
        <v>2.0510000000000002</v>
      </c>
      <c r="F8" s="8">
        <f>AVERAGE(N8,R8)</f>
        <v>6.2822142857142858</v>
      </c>
      <c r="G8" s="7">
        <f>AVERAGE(O8,S8)</f>
        <v>26.756761904761902</v>
      </c>
      <c r="H8" s="7">
        <f>AVERAGE(Q8,U8)</f>
        <v>3.5148905183168049</v>
      </c>
      <c r="I8" s="2">
        <f>(1-(F8/100))*(H8/C$16)</f>
        <v>3.239014320597728E-2</v>
      </c>
      <c r="J8" s="2"/>
      <c r="K8" s="2">
        <f t="shared" ref="K8:K14" si="1">-((E8-E7)/18*1000)/((D8-D7)*60)/I8/(C$20*2/10000)</f>
        <v>6.7095064492685559</v>
      </c>
      <c r="L8" s="2"/>
      <c r="N8">
        <v>5.6114285714285712</v>
      </c>
      <c r="O8" s="2">
        <v>26.770857142857135</v>
      </c>
      <c r="P8">
        <v>3517.9754415018842</v>
      </c>
      <c r="Q8">
        <f>P8/1000</f>
        <v>3.5179754415018842</v>
      </c>
      <c r="R8">
        <v>6.9530000000000003</v>
      </c>
      <c r="S8">
        <v>26.742666666666665</v>
      </c>
      <c r="T8">
        <v>3511.805595131726</v>
      </c>
      <c r="U8">
        <f>T8/1000</f>
        <v>3.511805595131726</v>
      </c>
      <c r="X8" s="2"/>
      <c r="AC8" s="2"/>
      <c r="AD8" s="2"/>
      <c r="AL8" s="2"/>
      <c r="AQ8" s="2"/>
      <c r="AR8" s="2"/>
      <c r="AZ8" s="2"/>
      <c r="BE8" s="2"/>
      <c r="BF8" s="2"/>
      <c r="BN8" s="2"/>
      <c r="BS8" s="2"/>
      <c r="BT8" s="2"/>
      <c r="CB8" s="2"/>
      <c r="CG8" s="2"/>
      <c r="CH8" s="2"/>
    </row>
    <row r="9" spans="1:88" x14ac:dyDescent="0.25">
      <c r="A9" s="7">
        <v>16</v>
      </c>
      <c r="B9" s="7">
        <v>51</v>
      </c>
      <c r="C9" s="7">
        <v>0</v>
      </c>
      <c r="D9" s="2">
        <f t="shared" si="0"/>
        <v>145</v>
      </c>
      <c r="E9" s="7">
        <v>1.9550000000000001</v>
      </c>
      <c r="F9" s="8">
        <f t="shared" ref="F9:G14" si="2">AVERAGE(N9,R9)</f>
        <v>7.6714285714285708</v>
      </c>
      <c r="G9" s="7">
        <f t="shared" si="2"/>
        <v>25.709357142857137</v>
      </c>
      <c r="H9" s="7">
        <f t="shared" ref="H9:H14" si="3">AVERAGE(Q9,U9)</f>
        <v>3.3036380945823742</v>
      </c>
      <c r="I9" s="2">
        <f t="shared" ref="I9:I14" si="4">(1-(F9/100))*(H9/C$16)</f>
        <v>2.9992151995063748E-2</v>
      </c>
      <c r="J9" s="2"/>
      <c r="K9" s="2">
        <f t="shared" si="1"/>
        <v>6.4923783992902182</v>
      </c>
      <c r="L9" s="2"/>
      <c r="M9" s="2"/>
      <c r="N9">
        <v>7.6794285714285708</v>
      </c>
      <c r="O9" s="2">
        <v>25.699857142857137</v>
      </c>
      <c r="P9" s="2">
        <v>3301.7788383267493</v>
      </c>
      <c r="Q9">
        <f t="shared" ref="Q9:Q14" si="5">P9/1000</f>
        <v>3.3017788383267495</v>
      </c>
      <c r="R9">
        <v>7.6634285714285708</v>
      </c>
      <c r="S9">
        <v>25.718857142857139</v>
      </c>
      <c r="T9">
        <v>3305.4973508379994</v>
      </c>
      <c r="U9">
        <f t="shared" ref="U9:U14" si="6">T9/1000</f>
        <v>3.3054973508379994</v>
      </c>
      <c r="X9" s="2"/>
      <c r="AC9" s="2"/>
      <c r="AD9" s="2"/>
      <c r="AL9" s="2"/>
      <c r="AQ9" s="2"/>
      <c r="AR9" s="2"/>
      <c r="AZ9" s="2"/>
      <c r="BE9" s="2"/>
      <c r="BF9" s="2"/>
      <c r="BN9" s="2"/>
      <c r="BS9" s="2"/>
      <c r="BT9" s="2"/>
      <c r="CB9" s="2"/>
      <c r="CG9" s="2"/>
      <c r="CH9" s="2"/>
    </row>
    <row r="10" spans="1:88" x14ac:dyDescent="0.25">
      <c r="A10" s="7">
        <v>19</v>
      </c>
      <c r="B10" s="7">
        <v>55</v>
      </c>
      <c r="C10" s="7">
        <v>0</v>
      </c>
      <c r="D10" s="2">
        <f t="shared" si="0"/>
        <v>329</v>
      </c>
      <c r="E10" s="7">
        <v>1.7390000000000001</v>
      </c>
      <c r="F10" s="8">
        <f t="shared" si="2"/>
        <v>8.7906470588235308</v>
      </c>
      <c r="G10" s="7">
        <f t="shared" si="2"/>
        <v>24.890029411764708</v>
      </c>
      <c r="H10" s="7">
        <f t="shared" si="3"/>
        <v>3.1471003013942993</v>
      </c>
      <c r="I10" s="2">
        <f t="shared" si="4"/>
        <v>2.8224678675629843E-2</v>
      </c>
      <c r="J10" s="2"/>
      <c r="K10" s="2">
        <f t="shared" si="1"/>
        <v>6.3271539924364468</v>
      </c>
      <c r="L10" s="2"/>
      <c r="M10" s="2"/>
      <c r="N10">
        <v>8.9714117647058824</v>
      </c>
      <c r="O10" s="2">
        <v>24.880529411764709</v>
      </c>
      <c r="P10" s="2">
        <v>3145.3181262214398</v>
      </c>
      <c r="Q10">
        <f t="shared" si="5"/>
        <v>3.1453181262214396</v>
      </c>
      <c r="R10">
        <v>8.6098823529411774</v>
      </c>
      <c r="S10">
        <v>24.899529411764711</v>
      </c>
      <c r="T10">
        <v>3148.8824765671588</v>
      </c>
      <c r="U10">
        <f t="shared" si="6"/>
        <v>3.148882476567159</v>
      </c>
      <c r="X10" s="2"/>
      <c r="AC10" s="2"/>
      <c r="AD10" s="2"/>
      <c r="AL10" s="2"/>
      <c r="AQ10" s="2"/>
      <c r="AR10" s="2"/>
      <c r="AZ10" s="2"/>
      <c r="BE10" s="2"/>
      <c r="BF10" s="2"/>
      <c r="BN10" s="2"/>
      <c r="BS10" s="2"/>
      <c r="BT10" s="2"/>
      <c r="CB10" s="2"/>
      <c r="CG10" s="2"/>
      <c r="CH10" s="2"/>
    </row>
    <row r="11" spans="1:88" x14ac:dyDescent="0.25">
      <c r="A11" s="7">
        <v>20</v>
      </c>
      <c r="B11" s="7">
        <v>54</v>
      </c>
      <c r="C11" s="7">
        <v>0</v>
      </c>
      <c r="D11" s="2">
        <f t="shared" si="0"/>
        <v>388</v>
      </c>
      <c r="E11" s="7">
        <v>1.671</v>
      </c>
      <c r="F11" s="8">
        <f t="shared" si="2"/>
        <v>9.3943000000000012</v>
      </c>
      <c r="G11" s="7">
        <f t="shared" si="2"/>
        <v>24.566499999999998</v>
      </c>
      <c r="H11" s="7">
        <f t="shared" si="3"/>
        <v>3.0862137197712309</v>
      </c>
      <c r="I11" s="2">
        <f t="shared" si="4"/>
        <v>2.7495433080577798E-2</v>
      </c>
      <c r="J11" s="2"/>
      <c r="K11" s="2">
        <f t="shared" si="1"/>
        <v>6.376726924614232</v>
      </c>
      <c r="L11" s="2"/>
      <c r="M11" s="2"/>
      <c r="N11">
        <v>9.3003999999999998</v>
      </c>
      <c r="O11" s="2">
        <v>24.556999999999999</v>
      </c>
      <c r="P11" s="2">
        <v>3084.4615977024418</v>
      </c>
      <c r="Q11">
        <f t="shared" si="5"/>
        <v>3.0844615977024419</v>
      </c>
      <c r="R11">
        <v>9.4882000000000009</v>
      </c>
      <c r="S11">
        <v>24.576000000000001</v>
      </c>
      <c r="T11">
        <v>3087.9658418400195</v>
      </c>
      <c r="U11">
        <f t="shared" si="6"/>
        <v>3.0879658418400195</v>
      </c>
      <c r="X11" s="2"/>
      <c r="AC11" s="2"/>
      <c r="AD11" s="2"/>
      <c r="AL11" s="2"/>
      <c r="AQ11" s="2"/>
      <c r="AR11" s="2"/>
      <c r="AZ11" s="2"/>
      <c r="BE11" s="2"/>
      <c r="BF11" s="2"/>
      <c r="BN11" s="2"/>
      <c r="BS11" s="2"/>
      <c r="BT11" s="2"/>
      <c r="CB11" s="2"/>
      <c r="CG11" s="2"/>
      <c r="CH11" s="2"/>
    </row>
    <row r="12" spans="1:88" x14ac:dyDescent="0.25">
      <c r="A12" s="7">
        <v>21</v>
      </c>
      <c r="B12" s="7">
        <v>53</v>
      </c>
      <c r="C12" s="7">
        <v>0</v>
      </c>
      <c r="D12" s="2">
        <f t="shared" si="0"/>
        <v>447</v>
      </c>
      <c r="E12" s="7">
        <v>1.6040000000000001</v>
      </c>
      <c r="F12" s="8">
        <f t="shared" si="2"/>
        <v>10.326499999999999</v>
      </c>
      <c r="G12" s="7">
        <f t="shared" si="2"/>
        <v>24.466499999999996</v>
      </c>
      <c r="H12" s="7">
        <f t="shared" si="3"/>
        <v>3.0679998752637823</v>
      </c>
      <c r="I12" s="2">
        <f t="shared" si="4"/>
        <v>2.7051945606142262E-2</v>
      </c>
      <c r="J12" s="2"/>
      <c r="K12" s="2">
        <f t="shared" si="1"/>
        <v>6.3859537432187929</v>
      </c>
      <c r="L12" s="2"/>
      <c r="M12" s="2"/>
      <c r="N12">
        <v>10.586600000000001</v>
      </c>
      <c r="O12" s="2">
        <v>24.556999999999999</v>
      </c>
      <c r="P12" s="2">
        <v>3084.4615977024418</v>
      </c>
      <c r="Q12">
        <f t="shared" si="5"/>
        <v>3.0844615977024419</v>
      </c>
      <c r="R12">
        <v>10.0664</v>
      </c>
      <c r="S12">
        <v>24.375999999999998</v>
      </c>
      <c r="T12">
        <v>3051.5381528251228</v>
      </c>
      <c r="U12">
        <f t="shared" si="6"/>
        <v>3.0515381528251226</v>
      </c>
      <c r="X12" s="2"/>
      <c r="AC12" s="2"/>
      <c r="AD12" s="2"/>
      <c r="AL12" s="2"/>
      <c r="AQ12" s="2"/>
      <c r="AR12" s="2"/>
      <c r="AZ12" s="2"/>
      <c r="BE12" s="2"/>
      <c r="BF12" s="2"/>
      <c r="BN12" s="2"/>
      <c r="BS12" s="2"/>
      <c r="BT12" s="2"/>
      <c r="CB12" s="2"/>
      <c r="CG12" s="2"/>
      <c r="CH12" s="2"/>
    </row>
    <row r="13" spans="1:88" x14ac:dyDescent="0.25">
      <c r="A13" s="7">
        <v>22</v>
      </c>
      <c r="B13" s="7">
        <v>56</v>
      </c>
      <c r="C13" s="7">
        <v>0</v>
      </c>
      <c r="D13" s="2">
        <f t="shared" si="0"/>
        <v>510</v>
      </c>
      <c r="E13" s="7">
        <v>1.5369999999999999</v>
      </c>
      <c r="F13" s="8">
        <f t="shared" si="2"/>
        <v>10.8294</v>
      </c>
      <c r="G13" s="7">
        <f t="shared" si="2"/>
        <v>24.516500000000001</v>
      </c>
      <c r="H13" s="7">
        <f t="shared" si="3"/>
        <v>3.0771067975175068</v>
      </c>
      <c r="I13" s="2">
        <f t="shared" si="4"/>
        <v>2.6980084503315103E-2</v>
      </c>
      <c r="J13" s="2"/>
      <c r="K13" s="2">
        <f t="shared" si="1"/>
        <v>5.9964253366786782</v>
      </c>
      <c r="L13" s="2"/>
      <c r="M13" s="2"/>
      <c r="N13">
        <v>11.0144</v>
      </c>
      <c r="O13" s="2">
        <v>24.556999999999999</v>
      </c>
      <c r="P13" s="2">
        <v>3084.4615977024418</v>
      </c>
      <c r="Q13">
        <f t="shared" si="5"/>
        <v>3.0844615977024419</v>
      </c>
      <c r="R13">
        <v>10.644400000000001</v>
      </c>
      <c r="S13">
        <v>24.475999999999999</v>
      </c>
      <c r="T13">
        <v>3069.7519973325711</v>
      </c>
      <c r="U13">
        <f t="shared" si="6"/>
        <v>3.0697519973325713</v>
      </c>
      <c r="X13" s="2"/>
      <c r="AC13" s="2"/>
      <c r="AD13" s="2"/>
      <c r="AL13" s="2"/>
      <c r="AQ13" s="2"/>
      <c r="AR13" s="2"/>
      <c r="AZ13" s="2"/>
      <c r="BE13" s="2"/>
      <c r="BF13" s="2"/>
      <c r="BN13" s="2"/>
      <c r="BS13" s="2"/>
      <c r="BT13" s="2"/>
      <c r="CB13" s="2"/>
      <c r="CG13" s="2"/>
      <c r="CH13" s="2"/>
    </row>
    <row r="14" spans="1:88" x14ac:dyDescent="0.25">
      <c r="A14" s="7">
        <v>23</v>
      </c>
      <c r="B14" s="7">
        <v>59</v>
      </c>
      <c r="C14" s="7">
        <v>0</v>
      </c>
      <c r="D14" s="2">
        <f t="shared" si="0"/>
        <v>573</v>
      </c>
      <c r="E14" s="7">
        <v>1.472</v>
      </c>
      <c r="F14" s="8">
        <f t="shared" si="2"/>
        <v>12.603816666666667</v>
      </c>
      <c r="G14" s="7">
        <f t="shared" si="2"/>
        <v>24.249833333333331</v>
      </c>
      <c r="H14" s="7">
        <f t="shared" si="3"/>
        <v>3.0285666551455774</v>
      </c>
      <c r="I14" s="2">
        <f t="shared" si="4"/>
        <v>2.6026073414977677E-2</v>
      </c>
      <c r="J14" s="2"/>
      <c r="K14" s="2">
        <f t="shared" si="1"/>
        <v>6.03067104302459</v>
      </c>
      <c r="N14">
        <v>12.694833333333333</v>
      </c>
      <c r="O14" s="2">
        <v>24.223666666666663</v>
      </c>
      <c r="P14" s="2">
        <v>3023.8090019734805</v>
      </c>
      <c r="Q14">
        <f t="shared" si="5"/>
        <v>3.0238090019734805</v>
      </c>
      <c r="R14" s="1">
        <v>12.512799999999999</v>
      </c>
      <c r="S14">
        <v>24.276</v>
      </c>
      <c r="T14">
        <v>3033.324308317674</v>
      </c>
      <c r="U14">
        <f t="shared" si="6"/>
        <v>3.033324308317674</v>
      </c>
      <c r="X14" s="2"/>
      <c r="AC14" s="2"/>
      <c r="AD14" s="2"/>
      <c r="AF14" s="1"/>
      <c r="AL14" s="2"/>
      <c r="AQ14" s="2"/>
      <c r="AR14" s="2"/>
      <c r="AT14" s="1"/>
      <c r="AZ14" s="2"/>
      <c r="BE14" s="2"/>
      <c r="BF14" s="2"/>
      <c r="BH14" s="1"/>
      <c r="BN14" s="2"/>
      <c r="BS14" s="2"/>
      <c r="BT14" s="2"/>
      <c r="BV14" s="1"/>
      <c r="CB14" s="2"/>
      <c r="CG14" s="2"/>
      <c r="CH14" s="2"/>
      <c r="CJ14" s="1"/>
    </row>
    <row r="15" spans="1:88" x14ac:dyDescent="0.25">
      <c r="A15" s="2"/>
      <c r="B15" s="2"/>
      <c r="C15" s="2"/>
      <c r="D15" s="2"/>
      <c r="E15" s="2"/>
      <c r="F15" s="2"/>
      <c r="G15" s="2"/>
      <c r="H15" s="2"/>
      <c r="I15" s="2"/>
      <c r="J15" s="2"/>
      <c r="K15" s="2"/>
      <c r="M15" s="2"/>
    </row>
    <row r="16" spans="1:88" x14ac:dyDescent="0.25">
      <c r="A16" s="4" t="s">
        <v>23</v>
      </c>
      <c r="B16" s="2"/>
      <c r="C16" s="8">
        <v>101.7</v>
      </c>
      <c r="D16" s="2"/>
      <c r="E16" s="5" t="s">
        <v>5</v>
      </c>
      <c r="F16" s="6">
        <f>AVERAGE(F11:F14)</f>
        <v>10.788504166666666</v>
      </c>
      <c r="G16" s="6">
        <f>AVERAGE(G11:G14)</f>
        <v>24.449833333333331</v>
      </c>
      <c r="H16" s="6">
        <f>AVERAGE(H11:H14)</f>
        <v>3.0649717619245243</v>
      </c>
      <c r="I16" s="6">
        <f>AVERAGE(I11:I14)</f>
        <v>2.6888384151253209E-2</v>
      </c>
      <c r="J16" s="6"/>
      <c r="K16" s="6">
        <f>AVERAGE(K11:K14)</f>
        <v>6.1974442618840726</v>
      </c>
      <c r="O16" s="2"/>
      <c r="Z16" s="2"/>
      <c r="AA16" s="2"/>
      <c r="AB16" s="2"/>
      <c r="AC16" s="2"/>
      <c r="AN16" s="2"/>
      <c r="AO16" s="2"/>
      <c r="AP16" s="2"/>
      <c r="AQ16" s="2"/>
      <c r="BB16" s="2"/>
      <c r="BC16" s="2"/>
      <c r="BD16" s="2"/>
      <c r="BE16" s="2"/>
      <c r="BP16" s="2"/>
      <c r="BQ16" s="2"/>
      <c r="BR16" s="2"/>
      <c r="BS16" s="2"/>
      <c r="CD16" s="2"/>
      <c r="CE16" s="2"/>
      <c r="CF16" s="2"/>
      <c r="CG16" s="2"/>
      <c r="CH16" s="2"/>
    </row>
    <row r="17" spans="1:86" x14ac:dyDescent="0.25">
      <c r="B17" s="2"/>
      <c r="D17" s="2"/>
      <c r="E17" s="1" t="s">
        <v>21</v>
      </c>
      <c r="F17" s="2">
        <f>MAX(F11:F14)-MIN(F11:F14)</f>
        <v>3.2095166666666657</v>
      </c>
      <c r="G17" s="2">
        <f>MAX(G11:G14)-MIN(G11:G14)</f>
        <v>0.31666666666666643</v>
      </c>
      <c r="H17" s="2">
        <f>MAX(H11:H14)-MIN(H11:H14)</f>
        <v>5.7647064625653499E-2</v>
      </c>
      <c r="I17" s="2">
        <f>MAX(I11:I14)-MIN(I11:I14)</f>
        <v>1.4693596656001201E-3</v>
      </c>
      <c r="J17" s="2"/>
      <c r="K17" s="1">
        <f>-SLOPE(E7:E14,D7:D14)/60/AVERAGE(I11:I14)*1000/18/(C20*2/10000)</f>
        <v>6.6767798333124828</v>
      </c>
      <c r="L17" t="s">
        <v>24</v>
      </c>
      <c r="M17" s="2"/>
      <c r="O17" s="2"/>
      <c r="Z17" s="2"/>
      <c r="AA17" s="2"/>
      <c r="AB17" s="2"/>
      <c r="AC17" s="2"/>
      <c r="AN17" s="2"/>
      <c r="AO17" s="2"/>
      <c r="AP17" s="2"/>
      <c r="AQ17" s="2"/>
      <c r="BB17" s="2"/>
      <c r="BC17" s="2"/>
      <c r="BD17" s="2"/>
      <c r="BE17" s="2"/>
      <c r="BP17" s="2"/>
      <c r="BQ17" s="2"/>
      <c r="BR17" s="2"/>
      <c r="BS17" s="2"/>
      <c r="CD17" s="2"/>
      <c r="CE17" s="2"/>
      <c r="CF17" s="2"/>
      <c r="CG17" s="2"/>
      <c r="CH17" s="2"/>
    </row>
    <row r="18" spans="1:86" ht="17.25" x14ac:dyDescent="0.25">
      <c r="A18" s="4" t="s">
        <v>18</v>
      </c>
      <c r="B18" s="2"/>
      <c r="C18" s="8">
        <v>30.433</v>
      </c>
      <c r="D18" s="2"/>
      <c r="E18" s="2"/>
      <c r="F18" s="2"/>
      <c r="G18" s="2"/>
      <c r="H18" s="2"/>
      <c r="I18" s="2"/>
      <c r="J18" s="2"/>
      <c r="K18" s="2"/>
      <c r="L18" s="2"/>
      <c r="M18" s="2"/>
      <c r="Z18" s="2"/>
      <c r="AA18" s="2"/>
      <c r="AN18" s="2"/>
      <c r="AO18" s="2"/>
      <c r="BB18" s="2"/>
      <c r="BC18" s="2"/>
      <c r="BP18" s="2"/>
      <c r="BQ18" s="2"/>
      <c r="CD18" s="2"/>
      <c r="CE18" s="2"/>
    </row>
    <row r="19" spans="1:86" ht="17.25" x14ac:dyDescent="0.25">
      <c r="A19" s="4" t="s">
        <v>19</v>
      </c>
      <c r="B19" s="2"/>
      <c r="C19" s="7">
        <v>30.433</v>
      </c>
      <c r="E19" s="2" t="s">
        <v>22</v>
      </c>
      <c r="F19" s="2"/>
      <c r="G19" s="2"/>
      <c r="H19" s="2"/>
      <c r="I19" s="2"/>
      <c r="J19" s="2"/>
      <c r="K19" s="2"/>
      <c r="L19" s="2"/>
      <c r="M19" s="2"/>
      <c r="Z19" s="2"/>
      <c r="AA19" s="2"/>
      <c r="AN19" s="2"/>
      <c r="AO19" s="2"/>
      <c r="BB19" s="2"/>
      <c r="BC19" s="2"/>
      <c r="BP19" s="2"/>
      <c r="BQ19" s="2"/>
      <c r="CD19" s="2"/>
      <c r="CE19" s="2"/>
    </row>
    <row r="20" spans="1:86" ht="17.25" x14ac:dyDescent="0.25">
      <c r="A20" s="4" t="s">
        <v>20</v>
      </c>
      <c r="B20" s="2"/>
      <c r="C20" s="9">
        <v>30.433</v>
      </c>
      <c r="E20" s="2"/>
      <c r="F20" s="2"/>
      <c r="G20" s="2"/>
      <c r="H20" s="2"/>
      <c r="I20" s="2"/>
      <c r="J20" s="2"/>
      <c r="K20" s="2"/>
      <c r="L20" s="2"/>
      <c r="M20" s="2"/>
    </row>
    <row r="21" spans="1:86" x14ac:dyDescent="0.25">
      <c r="C21">
        <v>6.1970000000000001</v>
      </c>
    </row>
    <row r="57" spans="12:12" x14ac:dyDescent="0.25">
      <c r="L57" s="3"/>
    </row>
    <row r="58" spans="12:12" x14ac:dyDescent="0.25">
      <c r="L58" s="3"/>
    </row>
  </sheetData>
  <pageMargins left="0.7" right="0.7" top="0.75" bottom="0.75" header="0.3" footer="0.3"/>
  <headerFooter alignWithMargins="0"/>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J58"/>
  <sheetViews>
    <sheetView workbookViewId="0">
      <selection activeCell="B5" sqref="B5"/>
    </sheetView>
  </sheetViews>
  <sheetFormatPr defaultColWidth="8.85546875" defaultRowHeight="15" x14ac:dyDescent="0.25"/>
  <cols>
    <col min="1" max="1" width="14.42578125" customWidth="1"/>
    <col min="2" max="2" width="10.42578125" customWidth="1"/>
    <col min="5" max="5" width="11.42578125" customWidth="1"/>
    <col min="9" max="9" width="12" customWidth="1"/>
    <col min="10" max="10" width="8.28515625" customWidth="1"/>
    <col min="13" max="13" width="26.42578125" customWidth="1"/>
  </cols>
  <sheetData>
    <row r="1" spans="1:88" ht="18" x14ac:dyDescent="0.35">
      <c r="A1" t="s">
        <v>27</v>
      </c>
    </row>
    <row r="2" spans="1:88" x14ac:dyDescent="0.25">
      <c r="A2" t="s">
        <v>26</v>
      </c>
    </row>
    <row r="3" spans="1:88" x14ac:dyDescent="0.25">
      <c r="A3" t="s">
        <v>55</v>
      </c>
      <c r="B3" t="s">
        <v>56</v>
      </c>
    </row>
    <row r="4" spans="1:88" x14ac:dyDescent="0.25">
      <c r="A4" s="1" t="s">
        <v>56</v>
      </c>
      <c r="B4" s="1" t="s">
        <v>62</v>
      </c>
      <c r="C4" s="1"/>
      <c r="D4" s="1"/>
      <c r="E4" s="1"/>
      <c r="F4" s="1"/>
      <c r="G4" s="1"/>
      <c r="H4" s="1"/>
      <c r="I4" s="1"/>
      <c r="J4" s="1"/>
      <c r="K4" s="1"/>
      <c r="L4" s="1"/>
    </row>
    <row r="5" spans="1:88" x14ac:dyDescent="0.25">
      <c r="A5" s="1" t="s">
        <v>0</v>
      </c>
      <c r="B5" s="1" t="s">
        <v>1</v>
      </c>
      <c r="C5" s="1" t="s">
        <v>2</v>
      </c>
      <c r="D5" s="1" t="s">
        <v>3</v>
      </c>
      <c r="E5" s="1" t="s">
        <v>15</v>
      </c>
      <c r="F5" s="1" t="s">
        <v>13</v>
      </c>
      <c r="G5" s="1" t="s">
        <v>4</v>
      </c>
      <c r="H5" s="1" t="s">
        <v>16</v>
      </c>
      <c r="I5" s="1" t="s">
        <v>17</v>
      </c>
      <c r="J5" s="1"/>
      <c r="K5" s="1" t="s">
        <v>25</v>
      </c>
      <c r="L5" s="1"/>
      <c r="N5">
        <v>43</v>
      </c>
      <c r="O5" s="1"/>
      <c r="P5" s="1"/>
      <c r="Q5" s="1"/>
      <c r="R5" s="1">
        <v>45</v>
      </c>
      <c r="U5" s="1"/>
      <c r="V5" s="1"/>
      <c r="W5" s="1"/>
      <c r="X5" s="1"/>
      <c r="Y5" s="1"/>
      <c r="Z5" s="1"/>
      <c r="AA5" s="1"/>
      <c r="AB5" s="1"/>
      <c r="AC5" s="1"/>
      <c r="AD5" s="1"/>
      <c r="AE5" s="1"/>
      <c r="AF5" s="1"/>
      <c r="AI5" s="1"/>
      <c r="AJ5" s="1"/>
      <c r="AK5" s="1"/>
      <c r="AL5" s="1"/>
      <c r="AM5" s="1"/>
      <c r="AN5" s="1"/>
      <c r="AO5" s="1"/>
      <c r="AP5" s="1"/>
      <c r="AQ5" s="1"/>
      <c r="AR5" s="1"/>
      <c r="AS5" s="1"/>
      <c r="AT5" s="1"/>
      <c r="AW5" s="1"/>
      <c r="AX5" s="1"/>
      <c r="AY5" s="1"/>
      <c r="AZ5" s="1"/>
      <c r="BA5" s="1"/>
      <c r="BB5" s="1"/>
      <c r="BC5" s="1"/>
      <c r="BD5" s="1"/>
      <c r="BE5" s="1"/>
      <c r="BF5" s="1"/>
      <c r="BG5" s="1"/>
      <c r="BH5" s="1"/>
      <c r="BK5" s="1"/>
      <c r="BL5" s="1"/>
      <c r="BM5" s="1"/>
      <c r="BN5" s="1"/>
      <c r="BO5" s="1"/>
      <c r="BP5" s="1"/>
      <c r="BQ5" s="1"/>
      <c r="BR5" s="1"/>
      <c r="BS5" s="1"/>
      <c r="BT5" s="1"/>
      <c r="BU5" s="1"/>
      <c r="BV5" s="1"/>
      <c r="BY5" s="1"/>
      <c r="BZ5" s="1"/>
      <c r="CA5" s="1"/>
      <c r="CB5" s="1"/>
      <c r="CC5" s="1"/>
      <c r="CD5" s="1"/>
      <c r="CE5" s="1"/>
      <c r="CF5" s="1"/>
      <c r="CG5" s="1"/>
      <c r="CH5" s="1"/>
      <c r="CI5" s="1"/>
      <c r="CJ5" s="1"/>
    </row>
    <row r="6" spans="1:88" x14ac:dyDescent="0.25">
      <c r="A6" s="1"/>
      <c r="B6" s="1"/>
      <c r="C6" s="1"/>
      <c r="D6" s="1" t="s">
        <v>6</v>
      </c>
      <c r="E6" s="1" t="s">
        <v>7</v>
      </c>
      <c r="F6" s="1" t="s">
        <v>8</v>
      </c>
      <c r="G6" s="1" t="s">
        <v>9</v>
      </c>
      <c r="H6" s="1" t="s">
        <v>10</v>
      </c>
      <c r="I6" s="1" t="s">
        <v>11</v>
      </c>
      <c r="J6" s="1"/>
      <c r="K6" s="1" t="s">
        <v>12</v>
      </c>
      <c r="L6" s="1"/>
      <c r="N6" t="s">
        <v>29</v>
      </c>
      <c r="O6" s="1" t="s">
        <v>30</v>
      </c>
      <c r="P6" s="1" t="s">
        <v>31</v>
      </c>
      <c r="Q6" s="1"/>
      <c r="R6" t="s">
        <v>32</v>
      </c>
      <c r="S6" s="1" t="s">
        <v>33</v>
      </c>
      <c r="T6" s="1" t="s">
        <v>34</v>
      </c>
      <c r="U6" s="1"/>
      <c r="V6" s="1"/>
      <c r="W6" s="1"/>
      <c r="X6" s="1"/>
      <c r="Y6" s="1"/>
      <c r="Z6" s="1"/>
      <c r="AA6" s="1"/>
      <c r="AB6" s="1"/>
      <c r="AC6" s="1"/>
      <c r="AD6" s="1"/>
      <c r="AE6" s="1"/>
      <c r="AF6" s="1"/>
      <c r="AI6" s="1"/>
      <c r="AJ6" s="1"/>
      <c r="AK6" s="1"/>
      <c r="AL6" s="1"/>
      <c r="AM6" s="1"/>
      <c r="AN6" s="1"/>
      <c r="AO6" s="1"/>
      <c r="AP6" s="1"/>
      <c r="AQ6" s="1"/>
      <c r="AR6" s="1"/>
      <c r="AS6" s="1"/>
      <c r="AT6" s="1"/>
      <c r="AW6" s="1"/>
      <c r="AX6" s="1"/>
      <c r="AY6" s="1"/>
      <c r="AZ6" s="1"/>
      <c r="BA6" s="1"/>
      <c r="BB6" s="1"/>
      <c r="BC6" s="1"/>
      <c r="BD6" s="1"/>
      <c r="BE6" s="1"/>
      <c r="BF6" s="1"/>
      <c r="BG6" s="1"/>
      <c r="BH6" s="1"/>
      <c r="BK6" s="1"/>
      <c r="BL6" s="1"/>
      <c r="BM6" s="1"/>
      <c r="BN6" s="1"/>
      <c r="BO6" s="1"/>
      <c r="BP6" s="1"/>
      <c r="BQ6" s="1"/>
      <c r="BR6" s="1"/>
      <c r="BS6" s="1"/>
      <c r="BT6" s="1"/>
      <c r="BU6" s="1"/>
      <c r="BV6" s="1"/>
      <c r="BY6" s="1"/>
      <c r="BZ6" s="1"/>
      <c r="CA6" s="1"/>
      <c r="CB6" s="1"/>
      <c r="CC6" s="1"/>
      <c r="CD6" s="1"/>
      <c r="CE6" s="1"/>
      <c r="CF6" s="1"/>
      <c r="CG6" s="1"/>
      <c r="CH6" s="1"/>
      <c r="CI6" s="1"/>
      <c r="CJ6" s="1"/>
    </row>
    <row r="7" spans="1:88" x14ac:dyDescent="0.25">
      <c r="A7" s="7">
        <v>14</v>
      </c>
      <c r="B7" s="7">
        <v>25</v>
      </c>
      <c r="C7" s="7">
        <v>0</v>
      </c>
      <c r="D7" s="2">
        <f t="shared" ref="D7:D14" si="0">((A7-A$7)*60*60+(B7-B$7)*60+(C7-C$7))/60</f>
        <v>0</v>
      </c>
      <c r="E7" s="7">
        <v>2.286</v>
      </c>
      <c r="F7" s="8"/>
      <c r="G7" s="8">
        <v>22.48</v>
      </c>
      <c r="H7" s="7" t="s">
        <v>28</v>
      </c>
      <c r="I7" s="2" t="e">
        <f>(1-(F7/100))*(H7/C$16)</f>
        <v>#VALUE!</v>
      </c>
      <c r="J7" s="2"/>
      <c r="K7" s="2"/>
      <c r="X7" s="2"/>
      <c r="AC7" s="2"/>
      <c r="AL7" s="2"/>
      <c r="AQ7" s="2"/>
      <c r="AZ7" s="2"/>
      <c r="BE7" s="2"/>
      <c r="BN7" s="2"/>
      <c r="BS7" s="2"/>
      <c r="CB7" s="2"/>
      <c r="CG7" s="2"/>
    </row>
    <row r="8" spans="1:88" x14ac:dyDescent="0.25">
      <c r="A8" s="7">
        <v>15</v>
      </c>
      <c r="B8" s="7">
        <v>35</v>
      </c>
      <c r="C8" s="7">
        <v>0</v>
      </c>
      <c r="D8" s="2">
        <f t="shared" si="0"/>
        <v>70</v>
      </c>
      <c r="E8" s="7">
        <v>2.1779999999999999</v>
      </c>
      <c r="F8" s="8">
        <f>AVERAGE(N8,R8)</f>
        <v>6.2822142857142858</v>
      </c>
      <c r="G8" s="7">
        <f>AVERAGE(O8,S8)</f>
        <v>26.756761904761902</v>
      </c>
      <c r="H8" s="7">
        <f>AVERAGE(Q8,U8)</f>
        <v>3.5148905183168049</v>
      </c>
      <c r="I8" s="2">
        <f>(1-(F8/100))*(H8/C$16)</f>
        <v>3.239014320597728E-2</v>
      </c>
      <c r="J8" s="2"/>
      <c r="K8" s="2">
        <f t="shared" ref="K8:K14" si="1">-((E8-E7)/18*1000)/((D8-D7)*60)/I8/(C$20*2/10000)</f>
        <v>6.7569213638581402</v>
      </c>
      <c r="L8" s="2"/>
      <c r="N8">
        <v>5.6114285714285712</v>
      </c>
      <c r="O8" s="2">
        <v>26.770857142857135</v>
      </c>
      <c r="P8">
        <v>3517.9754415018842</v>
      </c>
      <c r="Q8">
        <f>P8/1000</f>
        <v>3.5179754415018842</v>
      </c>
      <c r="R8">
        <v>6.9530000000000003</v>
      </c>
      <c r="S8">
        <v>26.742666666666665</v>
      </c>
      <c r="T8">
        <v>3511.805595131726</v>
      </c>
      <c r="U8">
        <f>T8/1000</f>
        <v>3.511805595131726</v>
      </c>
      <c r="X8" s="2"/>
      <c r="AC8" s="2"/>
      <c r="AD8" s="2"/>
      <c r="AL8" s="2"/>
      <c r="AQ8" s="2"/>
      <c r="AR8" s="2"/>
      <c r="AZ8" s="2"/>
      <c r="BE8" s="2"/>
      <c r="BF8" s="2"/>
      <c r="BN8" s="2"/>
      <c r="BS8" s="2"/>
      <c r="BT8" s="2"/>
      <c r="CB8" s="2"/>
      <c r="CG8" s="2"/>
      <c r="CH8" s="2"/>
    </row>
    <row r="9" spans="1:88" x14ac:dyDescent="0.25">
      <c r="A9" s="7">
        <v>16</v>
      </c>
      <c r="B9" s="7">
        <v>51</v>
      </c>
      <c r="C9" s="7">
        <v>0</v>
      </c>
      <c r="D9" s="2">
        <f t="shared" si="0"/>
        <v>146</v>
      </c>
      <c r="E9" s="7">
        <v>2.0699999999999998</v>
      </c>
      <c r="F9" s="8">
        <f t="shared" ref="F9:G14" si="2">AVERAGE(N9,R9)</f>
        <v>7.6714285714285708</v>
      </c>
      <c r="G9" s="7">
        <f t="shared" si="2"/>
        <v>25.709357142857137</v>
      </c>
      <c r="H9" s="7">
        <f t="shared" ref="H9:H14" si="3">AVERAGE(Q9,U9)</f>
        <v>3.3036380945823742</v>
      </c>
      <c r="I9" s="2">
        <f t="shared" ref="I9:I14" si="4">(1-(F9/100))*(H9/C$16)</f>
        <v>2.9992151995063748E-2</v>
      </c>
      <c r="J9" s="2"/>
      <c r="K9" s="2">
        <f t="shared" si="1"/>
        <v>6.7210720679810185</v>
      </c>
      <c r="L9" s="2"/>
      <c r="M9" s="2"/>
      <c r="N9">
        <v>7.6794285714285708</v>
      </c>
      <c r="O9" s="2">
        <v>25.699857142857137</v>
      </c>
      <c r="P9" s="2">
        <v>3301.7788383267493</v>
      </c>
      <c r="Q9">
        <f t="shared" ref="Q9:Q14" si="5">P9/1000</f>
        <v>3.3017788383267495</v>
      </c>
      <c r="R9">
        <v>7.6634285714285708</v>
      </c>
      <c r="S9">
        <v>25.718857142857139</v>
      </c>
      <c r="T9">
        <v>3305.4973508379994</v>
      </c>
      <c r="U9">
        <f t="shared" ref="U9:U14" si="6">T9/1000</f>
        <v>3.3054973508379994</v>
      </c>
      <c r="X9" s="2"/>
      <c r="AC9" s="2"/>
      <c r="AD9" s="2"/>
      <c r="AL9" s="2"/>
      <c r="AQ9" s="2"/>
      <c r="AR9" s="2"/>
      <c r="AZ9" s="2"/>
      <c r="BE9" s="2"/>
      <c r="BF9" s="2"/>
      <c r="BN9" s="2"/>
      <c r="BS9" s="2"/>
      <c r="BT9" s="2"/>
      <c r="CB9" s="2"/>
      <c r="CG9" s="2"/>
      <c r="CH9" s="2"/>
    </row>
    <row r="10" spans="1:88" x14ac:dyDescent="0.25">
      <c r="A10" s="7">
        <v>19</v>
      </c>
      <c r="B10" s="7">
        <v>54</v>
      </c>
      <c r="C10" s="7">
        <v>0</v>
      </c>
      <c r="D10" s="2">
        <f t="shared" si="0"/>
        <v>329</v>
      </c>
      <c r="E10" s="7">
        <v>1.8380000000000001</v>
      </c>
      <c r="F10" s="8">
        <f t="shared" si="2"/>
        <v>8.7906470588235308</v>
      </c>
      <c r="G10" s="7">
        <f t="shared" si="2"/>
        <v>24.890029411764708</v>
      </c>
      <c r="H10" s="7">
        <f t="shared" si="3"/>
        <v>3.1471003013942993</v>
      </c>
      <c r="I10" s="2">
        <f t="shared" si="4"/>
        <v>2.8224678675629843E-2</v>
      </c>
      <c r="J10" s="2"/>
      <c r="K10" s="2">
        <f t="shared" si="1"/>
        <v>6.3715325504550355</v>
      </c>
      <c r="L10" s="2"/>
      <c r="M10" s="2"/>
      <c r="N10">
        <v>8.9714117647058824</v>
      </c>
      <c r="O10" s="2">
        <v>24.880529411764709</v>
      </c>
      <c r="P10" s="2">
        <v>3145.3181262214398</v>
      </c>
      <c r="Q10">
        <f t="shared" si="5"/>
        <v>3.1453181262214396</v>
      </c>
      <c r="R10">
        <v>8.6098823529411774</v>
      </c>
      <c r="S10">
        <v>24.899529411764711</v>
      </c>
      <c r="T10">
        <v>3148.8824765671588</v>
      </c>
      <c r="U10">
        <f t="shared" si="6"/>
        <v>3.148882476567159</v>
      </c>
      <c r="X10" s="2"/>
      <c r="AC10" s="2"/>
      <c r="AD10" s="2"/>
      <c r="AL10" s="2"/>
      <c r="AQ10" s="2"/>
      <c r="AR10" s="2"/>
      <c r="AZ10" s="2"/>
      <c r="BE10" s="2"/>
      <c r="BF10" s="2"/>
      <c r="BN10" s="2"/>
      <c r="BS10" s="2"/>
      <c r="BT10" s="2"/>
      <c r="CB10" s="2"/>
      <c r="CG10" s="2"/>
      <c r="CH10" s="2"/>
    </row>
    <row r="11" spans="1:88" x14ac:dyDescent="0.25">
      <c r="A11" s="7">
        <v>20</v>
      </c>
      <c r="B11" s="7">
        <v>53</v>
      </c>
      <c r="C11" s="7">
        <v>0</v>
      </c>
      <c r="D11" s="2">
        <f t="shared" si="0"/>
        <v>388</v>
      </c>
      <c r="E11" s="7">
        <v>1.7769999999999999</v>
      </c>
      <c r="F11" s="8">
        <f t="shared" si="2"/>
        <v>9.3943000000000012</v>
      </c>
      <c r="G11" s="7">
        <f t="shared" si="2"/>
        <v>24.566499999999998</v>
      </c>
      <c r="H11" s="7">
        <f t="shared" si="3"/>
        <v>3.0862137197712309</v>
      </c>
      <c r="I11" s="2">
        <f t="shared" si="4"/>
        <v>2.7495433080577798E-2</v>
      </c>
      <c r="J11" s="2"/>
      <c r="K11" s="2">
        <f t="shared" si="1"/>
        <v>5.3340032515891851</v>
      </c>
      <c r="L11" s="2"/>
      <c r="M11" s="2"/>
      <c r="N11">
        <v>9.3003999999999998</v>
      </c>
      <c r="O11" s="2">
        <v>24.556999999999999</v>
      </c>
      <c r="P11" s="2">
        <v>3084.4615977024418</v>
      </c>
      <c r="Q11">
        <f t="shared" si="5"/>
        <v>3.0844615977024419</v>
      </c>
      <c r="R11">
        <v>9.4882000000000009</v>
      </c>
      <c r="S11">
        <v>24.576000000000001</v>
      </c>
      <c r="T11">
        <v>3087.9658418400195</v>
      </c>
      <c r="U11">
        <f t="shared" si="6"/>
        <v>3.0879658418400195</v>
      </c>
      <c r="X11" s="2"/>
      <c r="AC11" s="2"/>
      <c r="AD11" s="2"/>
      <c r="AL11" s="2"/>
      <c r="AQ11" s="2"/>
      <c r="AR11" s="2"/>
      <c r="AZ11" s="2"/>
      <c r="BE11" s="2"/>
      <c r="BF11" s="2"/>
      <c r="BN11" s="2"/>
      <c r="BS11" s="2"/>
      <c r="BT11" s="2"/>
      <c r="CB11" s="2"/>
      <c r="CG11" s="2"/>
      <c r="CH11" s="2"/>
    </row>
    <row r="12" spans="1:88" x14ac:dyDescent="0.25">
      <c r="A12" s="7">
        <v>21</v>
      </c>
      <c r="B12" s="7">
        <v>52</v>
      </c>
      <c r="C12" s="7">
        <v>0</v>
      </c>
      <c r="D12" s="2">
        <f t="shared" si="0"/>
        <v>447</v>
      </c>
      <c r="E12" s="7">
        <v>1.714</v>
      </c>
      <c r="F12" s="8">
        <f t="shared" si="2"/>
        <v>10.326499999999999</v>
      </c>
      <c r="G12" s="7">
        <f t="shared" si="2"/>
        <v>24.466499999999996</v>
      </c>
      <c r="H12" s="7">
        <f t="shared" si="3"/>
        <v>3.0679998752637823</v>
      </c>
      <c r="I12" s="2">
        <f t="shared" si="4"/>
        <v>2.7051945606142262E-2</v>
      </c>
      <c r="J12" s="2"/>
      <c r="K12" s="2">
        <f t="shared" si="1"/>
        <v>5.5992008917837426</v>
      </c>
      <c r="L12" s="2"/>
      <c r="M12" s="2"/>
      <c r="N12">
        <v>10.586600000000001</v>
      </c>
      <c r="O12" s="2">
        <v>24.556999999999999</v>
      </c>
      <c r="P12" s="2">
        <v>3084.4615977024418</v>
      </c>
      <c r="Q12">
        <f t="shared" si="5"/>
        <v>3.0844615977024419</v>
      </c>
      <c r="R12">
        <v>10.0664</v>
      </c>
      <c r="S12">
        <v>24.375999999999998</v>
      </c>
      <c r="T12">
        <v>3051.5381528251228</v>
      </c>
      <c r="U12">
        <f t="shared" si="6"/>
        <v>3.0515381528251226</v>
      </c>
      <c r="X12" s="2"/>
      <c r="AC12" s="2"/>
      <c r="AD12" s="2"/>
      <c r="AL12" s="2"/>
      <c r="AQ12" s="2"/>
      <c r="AR12" s="2"/>
      <c r="AZ12" s="2"/>
      <c r="BE12" s="2"/>
      <c r="BF12" s="2"/>
      <c r="BN12" s="2"/>
      <c r="BS12" s="2"/>
      <c r="BT12" s="2"/>
      <c r="CB12" s="2"/>
      <c r="CG12" s="2"/>
      <c r="CH12" s="2"/>
    </row>
    <row r="13" spans="1:88" x14ac:dyDescent="0.25">
      <c r="A13" s="7">
        <v>22</v>
      </c>
      <c r="B13" s="7">
        <v>55</v>
      </c>
      <c r="C13" s="7">
        <v>0</v>
      </c>
      <c r="D13" s="2">
        <f t="shared" si="0"/>
        <v>510</v>
      </c>
      <c r="E13" s="7">
        <v>1.645</v>
      </c>
      <c r="F13" s="8">
        <f t="shared" si="2"/>
        <v>10.8294</v>
      </c>
      <c r="G13" s="7">
        <f t="shared" si="2"/>
        <v>24.516500000000001</v>
      </c>
      <c r="H13" s="7">
        <f t="shared" si="3"/>
        <v>3.0771067975175068</v>
      </c>
      <c r="I13" s="2">
        <f t="shared" si="4"/>
        <v>2.6980084503315103E-2</v>
      </c>
      <c r="J13" s="2"/>
      <c r="K13" s="2">
        <f t="shared" si="1"/>
        <v>5.7583923596964945</v>
      </c>
      <c r="L13" s="2"/>
      <c r="M13" s="2"/>
      <c r="N13">
        <v>11.0144</v>
      </c>
      <c r="O13" s="2">
        <v>24.556999999999999</v>
      </c>
      <c r="P13" s="2">
        <v>3084.4615977024418</v>
      </c>
      <c r="Q13">
        <f t="shared" si="5"/>
        <v>3.0844615977024419</v>
      </c>
      <c r="R13">
        <v>10.644400000000001</v>
      </c>
      <c r="S13">
        <v>24.475999999999999</v>
      </c>
      <c r="T13">
        <v>3069.7519973325711</v>
      </c>
      <c r="U13">
        <f t="shared" si="6"/>
        <v>3.0697519973325713</v>
      </c>
      <c r="X13" s="2"/>
      <c r="AC13" s="2"/>
      <c r="AD13" s="2"/>
      <c r="AL13" s="2"/>
      <c r="AQ13" s="2"/>
      <c r="AR13" s="2"/>
      <c r="AZ13" s="2"/>
      <c r="BE13" s="2"/>
      <c r="BF13" s="2"/>
      <c r="BN13" s="2"/>
      <c r="BS13" s="2"/>
      <c r="BT13" s="2"/>
      <c r="CB13" s="2"/>
      <c r="CG13" s="2"/>
      <c r="CH13" s="2"/>
    </row>
    <row r="14" spans="1:88" x14ac:dyDescent="0.25">
      <c r="A14" s="7">
        <v>23</v>
      </c>
      <c r="B14" s="7">
        <v>58</v>
      </c>
      <c r="C14" s="7">
        <v>0</v>
      </c>
      <c r="D14" s="2">
        <f t="shared" si="0"/>
        <v>573</v>
      </c>
      <c r="E14" s="7">
        <v>1.579</v>
      </c>
      <c r="F14" s="8">
        <f t="shared" si="2"/>
        <v>12.603816666666667</v>
      </c>
      <c r="G14" s="7">
        <f t="shared" si="2"/>
        <v>24.249833333333331</v>
      </c>
      <c r="H14" s="7">
        <f t="shared" si="3"/>
        <v>3.0285666551455774</v>
      </c>
      <c r="I14" s="2">
        <f t="shared" si="4"/>
        <v>2.6026073414977677E-2</v>
      </c>
      <c r="J14" s="2"/>
      <c r="K14" s="2">
        <f t="shared" si="1"/>
        <v>5.7099295901802183</v>
      </c>
      <c r="N14">
        <v>12.694833333333333</v>
      </c>
      <c r="O14" s="2">
        <v>24.223666666666663</v>
      </c>
      <c r="P14" s="2">
        <v>3023.8090019734805</v>
      </c>
      <c r="Q14">
        <f t="shared" si="5"/>
        <v>3.0238090019734805</v>
      </c>
      <c r="R14" s="1">
        <v>12.512799999999999</v>
      </c>
      <c r="S14">
        <v>24.276</v>
      </c>
      <c r="T14">
        <v>3033.324308317674</v>
      </c>
      <c r="U14">
        <f t="shared" si="6"/>
        <v>3.033324308317674</v>
      </c>
      <c r="X14" s="2"/>
      <c r="AC14" s="2"/>
      <c r="AD14" s="2"/>
      <c r="AF14" s="1"/>
      <c r="AL14" s="2"/>
      <c r="AQ14" s="2"/>
      <c r="AR14" s="2"/>
      <c r="AT14" s="1"/>
      <c r="AZ14" s="2"/>
      <c r="BE14" s="2"/>
      <c r="BF14" s="2"/>
      <c r="BH14" s="1"/>
      <c r="BN14" s="2"/>
      <c r="BS14" s="2"/>
      <c r="BT14" s="2"/>
      <c r="BV14" s="1"/>
      <c r="CB14" s="2"/>
      <c r="CG14" s="2"/>
      <c r="CH14" s="2"/>
      <c r="CJ14" s="1"/>
    </row>
    <row r="15" spans="1:88" x14ac:dyDescent="0.25">
      <c r="A15" s="2"/>
      <c r="B15" s="2"/>
      <c r="C15" s="2"/>
      <c r="D15" s="2"/>
      <c r="E15" s="2"/>
      <c r="F15" s="2"/>
      <c r="G15" s="2"/>
      <c r="H15" s="2"/>
      <c r="I15" s="2"/>
      <c r="J15" s="2"/>
      <c r="K15" s="2"/>
      <c r="M15" s="2"/>
    </row>
    <row r="16" spans="1:88" x14ac:dyDescent="0.25">
      <c r="A16" s="4" t="s">
        <v>23</v>
      </c>
      <c r="B16" s="2"/>
      <c r="C16" s="8">
        <v>101.7</v>
      </c>
      <c r="D16" s="2"/>
      <c r="E16" s="5" t="s">
        <v>5</v>
      </c>
      <c r="F16" s="6">
        <f>AVERAGE(F11:F14)</f>
        <v>10.788504166666666</v>
      </c>
      <c r="G16" s="6">
        <f>AVERAGE(G11:G14)</f>
        <v>24.449833333333331</v>
      </c>
      <c r="H16" s="6">
        <f>AVERAGE(H11:H14)</f>
        <v>3.0649717619245243</v>
      </c>
      <c r="I16" s="6">
        <f>AVERAGE(I11:I14)</f>
        <v>2.6888384151253209E-2</v>
      </c>
      <c r="J16" s="6"/>
      <c r="K16" s="6">
        <f>AVERAGE(K11:K14)</f>
        <v>5.6003815233124108</v>
      </c>
      <c r="O16" s="2"/>
      <c r="Z16" s="2"/>
      <c r="AA16" s="2"/>
      <c r="AB16" s="2"/>
      <c r="AC16" s="2"/>
      <c r="AN16" s="2"/>
      <c r="AO16" s="2"/>
      <c r="AP16" s="2"/>
      <c r="AQ16" s="2"/>
      <c r="BB16" s="2"/>
      <c r="BC16" s="2"/>
      <c r="BD16" s="2"/>
      <c r="BE16" s="2"/>
      <c r="BP16" s="2"/>
      <c r="BQ16" s="2"/>
      <c r="BR16" s="2"/>
      <c r="BS16" s="2"/>
      <c r="CD16" s="2"/>
      <c r="CE16" s="2"/>
      <c r="CF16" s="2"/>
      <c r="CG16" s="2"/>
      <c r="CH16" s="2"/>
    </row>
    <row r="17" spans="1:86" x14ac:dyDescent="0.25">
      <c r="B17" s="2"/>
      <c r="D17" s="2"/>
      <c r="E17" s="1" t="s">
        <v>21</v>
      </c>
      <c r="F17" s="2">
        <f>MAX(F11:F14)-MIN(F11:F14)</f>
        <v>3.2095166666666657</v>
      </c>
      <c r="G17" s="2">
        <f>MAX(G11:G14)-MIN(G11:G14)</f>
        <v>0.31666666666666643</v>
      </c>
      <c r="H17" s="2">
        <f>MAX(H11:H14)-MIN(H11:H14)</f>
        <v>5.7647064625653499E-2</v>
      </c>
      <c r="I17" s="2">
        <f>MAX(I11:I14)-MIN(I11:I14)</f>
        <v>1.4693596656001201E-3</v>
      </c>
      <c r="J17" s="2"/>
      <c r="K17" s="1">
        <f>-SLOPE(E7:E14,D7:D14)/60/AVERAGE(I11:I14)*1000/18/(C20*2/10000)</f>
        <v>6.4688349507428953</v>
      </c>
      <c r="L17" t="s">
        <v>24</v>
      </c>
      <c r="M17" s="2"/>
      <c r="O17" s="2"/>
      <c r="Z17" s="2"/>
      <c r="AA17" s="2"/>
      <c r="AB17" s="2"/>
      <c r="AC17" s="2"/>
      <c r="AN17" s="2"/>
      <c r="AO17" s="2"/>
      <c r="AP17" s="2"/>
      <c r="AQ17" s="2"/>
      <c r="BB17" s="2"/>
      <c r="BC17" s="2"/>
      <c r="BD17" s="2"/>
      <c r="BE17" s="2"/>
      <c r="BP17" s="2"/>
      <c r="BQ17" s="2"/>
      <c r="BR17" s="2"/>
      <c r="BS17" s="2"/>
      <c r="CD17" s="2"/>
      <c r="CE17" s="2"/>
      <c r="CF17" s="2"/>
      <c r="CG17" s="2"/>
      <c r="CH17" s="2"/>
    </row>
    <row r="18" spans="1:86" ht="17.25" x14ac:dyDescent="0.25">
      <c r="A18" s="4" t="s">
        <v>18</v>
      </c>
      <c r="B18" s="2"/>
      <c r="C18" s="8">
        <v>32.637</v>
      </c>
      <c r="D18" s="2"/>
      <c r="E18" s="2"/>
      <c r="F18" s="2"/>
      <c r="G18" s="2"/>
      <c r="H18" s="2"/>
      <c r="I18" s="2"/>
      <c r="J18" s="2"/>
      <c r="K18" s="2"/>
      <c r="L18" s="2"/>
      <c r="M18" s="2"/>
      <c r="Z18" s="2"/>
      <c r="AA18" s="2"/>
      <c r="AN18" s="2"/>
      <c r="AO18" s="2"/>
      <c r="BB18" s="2"/>
      <c r="BC18" s="2"/>
      <c r="BP18" s="2"/>
      <c r="BQ18" s="2"/>
      <c r="CD18" s="2"/>
      <c r="CE18" s="2"/>
    </row>
    <row r="19" spans="1:86" ht="17.25" x14ac:dyDescent="0.25">
      <c r="A19" s="4" t="s">
        <v>19</v>
      </c>
      <c r="B19" s="2"/>
      <c r="C19" s="7">
        <v>32.637</v>
      </c>
      <c r="E19" s="2" t="s">
        <v>22</v>
      </c>
      <c r="F19" s="2"/>
      <c r="G19" s="2"/>
      <c r="H19" s="2"/>
      <c r="I19" s="2"/>
      <c r="J19" s="2"/>
      <c r="K19" s="2"/>
      <c r="L19" s="2"/>
      <c r="M19" s="2"/>
      <c r="Z19" s="2"/>
      <c r="AA19" s="2"/>
      <c r="AN19" s="2"/>
      <c r="AO19" s="2"/>
      <c r="BB19" s="2"/>
      <c r="BC19" s="2"/>
      <c r="BP19" s="2"/>
      <c r="BQ19" s="2"/>
      <c r="CD19" s="2"/>
      <c r="CE19" s="2"/>
    </row>
    <row r="20" spans="1:86" ht="17.25" x14ac:dyDescent="0.25">
      <c r="A20" s="4" t="s">
        <v>20</v>
      </c>
      <c r="B20" s="2"/>
      <c r="C20" s="9">
        <v>32.637</v>
      </c>
      <c r="E20" s="2"/>
      <c r="F20" s="2"/>
      <c r="G20" s="2"/>
      <c r="H20" s="2"/>
      <c r="I20" s="2"/>
      <c r="J20" s="2"/>
      <c r="K20" s="2"/>
      <c r="L20" s="2"/>
      <c r="M20" s="2"/>
    </row>
    <row r="57" spans="12:12" x14ac:dyDescent="0.25">
      <c r="L57" s="3"/>
    </row>
    <row r="58" spans="12:12" x14ac:dyDescent="0.25">
      <c r="L58" s="3"/>
    </row>
  </sheetData>
  <pageMargins left="0.7" right="0.7" top="0.75" bottom="0.75" header="0.3" footer="0.3"/>
  <headerFooter alignWithMargins="0"/>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J58"/>
  <sheetViews>
    <sheetView workbookViewId="0">
      <selection activeCell="B5" sqref="B5"/>
    </sheetView>
  </sheetViews>
  <sheetFormatPr defaultColWidth="8.85546875" defaultRowHeight="15" x14ac:dyDescent="0.25"/>
  <cols>
    <col min="1" max="1" width="14.42578125" customWidth="1"/>
    <col min="2" max="2" width="10.42578125" customWidth="1"/>
    <col min="5" max="5" width="11.42578125" customWidth="1"/>
    <col min="9" max="9" width="12" customWidth="1"/>
    <col min="10" max="10" width="8.28515625" customWidth="1"/>
    <col min="13" max="13" width="26.42578125" customWidth="1"/>
  </cols>
  <sheetData>
    <row r="1" spans="1:88" ht="18" x14ac:dyDescent="0.35">
      <c r="A1" t="s">
        <v>27</v>
      </c>
    </row>
    <row r="2" spans="1:88" x14ac:dyDescent="0.25">
      <c r="A2" t="s">
        <v>26</v>
      </c>
    </row>
    <row r="3" spans="1:88" x14ac:dyDescent="0.25">
      <c r="A3" t="s">
        <v>55</v>
      </c>
      <c r="B3" t="s">
        <v>56</v>
      </c>
    </row>
    <row r="4" spans="1:88" x14ac:dyDescent="0.25">
      <c r="A4" s="1" t="s">
        <v>56</v>
      </c>
      <c r="B4" s="1" t="s">
        <v>64</v>
      </c>
      <c r="C4" s="1"/>
      <c r="D4" s="1"/>
      <c r="E4" s="1"/>
      <c r="F4" s="1"/>
      <c r="G4" s="1"/>
      <c r="H4" s="1"/>
      <c r="I4" s="1"/>
      <c r="J4" s="1"/>
      <c r="K4" s="1"/>
      <c r="L4" s="1"/>
    </row>
    <row r="5" spans="1:88" x14ac:dyDescent="0.25">
      <c r="A5" s="1" t="s">
        <v>0</v>
      </c>
      <c r="B5" s="1" t="s">
        <v>1</v>
      </c>
      <c r="C5" s="1" t="s">
        <v>2</v>
      </c>
      <c r="D5" s="1" t="s">
        <v>3</v>
      </c>
      <c r="E5" s="1" t="s">
        <v>15</v>
      </c>
      <c r="F5" s="1" t="s">
        <v>13</v>
      </c>
      <c r="G5" s="1" t="s">
        <v>4</v>
      </c>
      <c r="H5" s="1" t="s">
        <v>16</v>
      </c>
      <c r="I5" s="1" t="s">
        <v>17</v>
      </c>
      <c r="J5" s="1"/>
      <c r="K5" s="1" t="s">
        <v>25</v>
      </c>
      <c r="L5" s="1"/>
      <c r="N5">
        <v>43</v>
      </c>
      <c r="O5" s="1"/>
      <c r="P5" s="1"/>
      <c r="Q5" s="1"/>
      <c r="R5" s="1">
        <v>45</v>
      </c>
      <c r="U5" s="1"/>
      <c r="V5" s="1"/>
      <c r="W5" s="1"/>
      <c r="X5" s="1"/>
      <c r="Y5" s="1"/>
      <c r="Z5" s="1"/>
      <c r="AA5" s="1"/>
      <c r="AB5" s="1"/>
      <c r="AC5" s="1"/>
      <c r="AD5" s="1"/>
      <c r="AE5" s="1"/>
      <c r="AF5" s="1"/>
      <c r="AI5" s="1"/>
      <c r="AJ5" s="1"/>
      <c r="AK5" s="1"/>
      <c r="AL5" s="1"/>
      <c r="AM5" s="1"/>
      <c r="AN5" s="1"/>
      <c r="AO5" s="1"/>
      <c r="AP5" s="1"/>
      <c r="AQ5" s="1"/>
      <c r="AR5" s="1"/>
      <c r="AS5" s="1"/>
      <c r="AT5" s="1"/>
      <c r="AW5" s="1"/>
      <c r="AX5" s="1"/>
      <c r="AY5" s="1"/>
      <c r="AZ5" s="1"/>
      <c r="BA5" s="1"/>
      <c r="BB5" s="1"/>
      <c r="BC5" s="1"/>
      <c r="BD5" s="1"/>
      <c r="BE5" s="1"/>
      <c r="BF5" s="1"/>
      <c r="BG5" s="1"/>
      <c r="BH5" s="1"/>
      <c r="BK5" s="1"/>
      <c r="BL5" s="1"/>
      <c r="BM5" s="1"/>
      <c r="BN5" s="1"/>
      <c r="BO5" s="1"/>
      <c r="BP5" s="1"/>
      <c r="BQ5" s="1"/>
      <c r="BR5" s="1"/>
      <c r="BS5" s="1"/>
      <c r="BT5" s="1"/>
      <c r="BU5" s="1"/>
      <c r="BV5" s="1"/>
      <c r="BY5" s="1"/>
      <c r="BZ5" s="1"/>
      <c r="CA5" s="1"/>
      <c r="CB5" s="1"/>
      <c r="CC5" s="1"/>
      <c r="CD5" s="1"/>
      <c r="CE5" s="1"/>
      <c r="CF5" s="1"/>
      <c r="CG5" s="1"/>
      <c r="CH5" s="1"/>
      <c r="CI5" s="1"/>
      <c r="CJ5" s="1"/>
    </row>
    <row r="6" spans="1:88" x14ac:dyDescent="0.25">
      <c r="A6" s="1"/>
      <c r="B6" s="1"/>
      <c r="C6" s="1"/>
      <c r="D6" s="1" t="s">
        <v>6</v>
      </c>
      <c r="E6" s="1" t="s">
        <v>7</v>
      </c>
      <c r="F6" s="1" t="s">
        <v>8</v>
      </c>
      <c r="G6" s="1" t="s">
        <v>9</v>
      </c>
      <c r="H6" s="1" t="s">
        <v>10</v>
      </c>
      <c r="I6" s="1" t="s">
        <v>11</v>
      </c>
      <c r="J6" s="1"/>
      <c r="K6" s="1" t="s">
        <v>12</v>
      </c>
      <c r="L6" s="1"/>
      <c r="N6" t="s">
        <v>29</v>
      </c>
      <c r="O6" s="1" t="s">
        <v>30</v>
      </c>
      <c r="P6" s="1" t="s">
        <v>31</v>
      </c>
      <c r="Q6" s="1"/>
      <c r="R6" t="s">
        <v>32</v>
      </c>
      <c r="S6" s="1" t="s">
        <v>33</v>
      </c>
      <c r="T6" s="1" t="s">
        <v>34</v>
      </c>
      <c r="U6" s="1"/>
      <c r="V6" s="1"/>
      <c r="W6" s="1"/>
      <c r="X6" s="1"/>
      <c r="Y6" s="1"/>
      <c r="Z6" s="1"/>
      <c r="AA6" s="1"/>
      <c r="AB6" s="1"/>
      <c r="AC6" s="1"/>
      <c r="AD6" s="1"/>
      <c r="AE6" s="1"/>
      <c r="AF6" s="1"/>
      <c r="AI6" s="1"/>
      <c r="AJ6" s="1"/>
      <c r="AK6" s="1"/>
      <c r="AL6" s="1"/>
      <c r="AM6" s="1"/>
      <c r="AN6" s="1"/>
      <c r="AO6" s="1"/>
      <c r="AP6" s="1"/>
      <c r="AQ6" s="1"/>
      <c r="AR6" s="1"/>
      <c r="AS6" s="1"/>
      <c r="AT6" s="1"/>
      <c r="AW6" s="1"/>
      <c r="AX6" s="1"/>
      <c r="AY6" s="1"/>
      <c r="AZ6" s="1"/>
      <c r="BA6" s="1"/>
      <c r="BB6" s="1"/>
      <c r="BC6" s="1"/>
      <c r="BD6" s="1"/>
      <c r="BE6" s="1"/>
      <c r="BF6" s="1"/>
      <c r="BG6" s="1"/>
      <c r="BH6" s="1"/>
      <c r="BK6" s="1"/>
      <c r="BL6" s="1"/>
      <c r="BM6" s="1"/>
      <c r="BN6" s="1"/>
      <c r="BO6" s="1"/>
      <c r="BP6" s="1"/>
      <c r="BQ6" s="1"/>
      <c r="BR6" s="1"/>
      <c r="BS6" s="1"/>
      <c r="BT6" s="1"/>
      <c r="BU6" s="1"/>
      <c r="BV6" s="1"/>
      <c r="BY6" s="1"/>
      <c r="BZ6" s="1"/>
      <c r="CA6" s="1"/>
      <c r="CB6" s="1"/>
      <c r="CC6" s="1"/>
      <c r="CD6" s="1"/>
      <c r="CE6" s="1"/>
      <c r="CF6" s="1"/>
      <c r="CG6" s="1"/>
      <c r="CH6" s="1"/>
      <c r="CI6" s="1"/>
      <c r="CJ6" s="1"/>
    </row>
    <row r="7" spans="1:88" x14ac:dyDescent="0.25">
      <c r="A7" s="7">
        <v>14</v>
      </c>
      <c r="B7" s="7">
        <v>24</v>
      </c>
      <c r="C7" s="7">
        <v>0</v>
      </c>
      <c r="D7" s="2">
        <f t="shared" ref="D7:D14" si="0">((A7-A$7)*60*60+(B7-B$7)*60+(C7-C$7))/60</f>
        <v>0</v>
      </c>
      <c r="E7" s="7">
        <v>1.492</v>
      </c>
      <c r="F7" s="8"/>
      <c r="G7" s="8">
        <v>22.48</v>
      </c>
      <c r="H7" s="7" t="s">
        <v>28</v>
      </c>
      <c r="I7" s="2" t="e">
        <f>(1-(F7/100))*(H7/C$16)</f>
        <v>#VALUE!</v>
      </c>
      <c r="J7" s="2"/>
      <c r="K7" s="2"/>
      <c r="X7" s="2"/>
      <c r="AC7" s="2"/>
      <c r="AL7" s="2"/>
      <c r="AQ7" s="2"/>
      <c r="AZ7" s="2"/>
      <c r="BE7" s="2"/>
      <c r="BN7" s="2"/>
      <c r="BS7" s="2"/>
      <c r="CB7" s="2"/>
      <c r="CG7" s="2"/>
    </row>
    <row r="8" spans="1:88" x14ac:dyDescent="0.25">
      <c r="A8" s="7">
        <v>15</v>
      </c>
      <c r="B8" s="7">
        <v>37</v>
      </c>
      <c r="C8" s="7">
        <v>0</v>
      </c>
      <c r="D8" s="2">
        <f t="shared" si="0"/>
        <v>73</v>
      </c>
      <c r="E8" s="7">
        <v>1.389</v>
      </c>
      <c r="F8" s="8">
        <f>AVERAGE(N8,R8)</f>
        <v>6.2822142857142858</v>
      </c>
      <c r="G8" s="7">
        <f>AVERAGE(O8,S8)</f>
        <v>26.756761904761902</v>
      </c>
      <c r="H8" s="7">
        <f>AVERAGE(Q8,U8)</f>
        <v>3.5148905183168049</v>
      </c>
      <c r="I8" s="2">
        <f>(1-(F8/100))*(H8/C$16)</f>
        <v>3.239014320597728E-2</v>
      </c>
      <c r="J8" s="2"/>
      <c r="K8" s="2">
        <f t="shared" ref="K8:K14" si="1">-((E8-E7)/18*1000)/((D8-D7)*60)/I8/(C$20*2/10000)</f>
        <v>8.335316956384391</v>
      </c>
      <c r="L8" s="2"/>
      <c r="N8">
        <v>5.6114285714285712</v>
      </c>
      <c r="O8" s="2">
        <v>26.770857142857135</v>
      </c>
      <c r="P8">
        <v>3517.9754415018842</v>
      </c>
      <c r="Q8">
        <f>P8/1000</f>
        <v>3.5179754415018842</v>
      </c>
      <c r="R8">
        <v>6.9530000000000003</v>
      </c>
      <c r="S8">
        <v>26.742666666666665</v>
      </c>
      <c r="T8">
        <v>3511.805595131726</v>
      </c>
      <c r="U8">
        <f>T8/1000</f>
        <v>3.511805595131726</v>
      </c>
      <c r="X8" s="2"/>
      <c r="AC8" s="2"/>
      <c r="AD8" s="2"/>
      <c r="AL8" s="2"/>
      <c r="AQ8" s="2"/>
      <c r="AR8" s="2"/>
      <c r="AZ8" s="2"/>
      <c r="BE8" s="2"/>
      <c r="BF8" s="2"/>
      <c r="BN8" s="2"/>
      <c r="BS8" s="2"/>
      <c r="BT8" s="2"/>
      <c r="CB8" s="2"/>
      <c r="CG8" s="2"/>
      <c r="CH8" s="2"/>
    </row>
    <row r="9" spans="1:88" x14ac:dyDescent="0.25">
      <c r="A9" s="7">
        <v>16</v>
      </c>
      <c r="B9" s="7">
        <v>52</v>
      </c>
      <c r="C9" s="7">
        <v>0</v>
      </c>
      <c r="D9" s="2">
        <f t="shared" si="0"/>
        <v>148</v>
      </c>
      <c r="E9" s="7">
        <v>1.2969999999999999</v>
      </c>
      <c r="F9" s="8">
        <f t="shared" ref="F9:G14" si="2">AVERAGE(N9,R9)</f>
        <v>7.6714285714285708</v>
      </c>
      <c r="G9" s="7">
        <f t="shared" si="2"/>
        <v>25.709357142857137</v>
      </c>
      <c r="H9" s="7">
        <f t="shared" ref="H9:H14" si="3">AVERAGE(Q9,U9)</f>
        <v>3.3036380945823742</v>
      </c>
      <c r="I9" s="2">
        <f t="shared" ref="I9:I14" si="4">(1-(F9/100))*(H9/C$16)</f>
        <v>2.9992151995063748E-2</v>
      </c>
      <c r="J9" s="2"/>
      <c r="K9" s="2">
        <f t="shared" si="1"/>
        <v>7.8259948542894211</v>
      </c>
      <c r="L9" s="2"/>
      <c r="M9" s="2"/>
      <c r="N9">
        <v>7.6794285714285708</v>
      </c>
      <c r="O9" s="2">
        <v>25.699857142857137</v>
      </c>
      <c r="P9" s="2">
        <v>3301.7788383267493</v>
      </c>
      <c r="Q9">
        <f t="shared" ref="Q9:Q14" si="5">P9/1000</f>
        <v>3.3017788383267495</v>
      </c>
      <c r="R9">
        <v>7.6634285714285708</v>
      </c>
      <c r="S9">
        <v>25.718857142857139</v>
      </c>
      <c r="T9">
        <v>3305.4973508379994</v>
      </c>
      <c r="U9">
        <f t="shared" ref="U9:U14" si="6">T9/1000</f>
        <v>3.3054973508379994</v>
      </c>
      <c r="X9" s="2"/>
      <c r="AC9" s="2"/>
      <c r="AD9" s="2"/>
      <c r="AL9" s="2"/>
      <c r="AQ9" s="2"/>
      <c r="AR9" s="2"/>
      <c r="AZ9" s="2"/>
      <c r="BE9" s="2"/>
      <c r="BF9" s="2"/>
      <c r="BN9" s="2"/>
      <c r="BS9" s="2"/>
      <c r="BT9" s="2"/>
      <c r="CB9" s="2"/>
      <c r="CG9" s="2"/>
      <c r="CH9" s="2"/>
    </row>
    <row r="10" spans="1:88" x14ac:dyDescent="0.25">
      <c r="A10" s="7">
        <v>19</v>
      </c>
      <c r="B10" s="7">
        <v>55</v>
      </c>
      <c r="C10" s="7">
        <v>0</v>
      </c>
      <c r="D10" s="2">
        <f t="shared" si="0"/>
        <v>331</v>
      </c>
      <c r="E10" s="7">
        <v>1.109</v>
      </c>
      <c r="F10" s="8">
        <f t="shared" si="2"/>
        <v>8.7906470588235308</v>
      </c>
      <c r="G10" s="7">
        <f t="shared" si="2"/>
        <v>24.890029411764708</v>
      </c>
      <c r="H10" s="7">
        <f t="shared" si="3"/>
        <v>3.1471003013942993</v>
      </c>
      <c r="I10" s="2">
        <f t="shared" si="4"/>
        <v>2.8224678675629843E-2</v>
      </c>
      <c r="J10" s="2"/>
      <c r="K10" s="2">
        <f t="shared" si="1"/>
        <v>6.9646352330650059</v>
      </c>
      <c r="L10" s="2"/>
      <c r="M10" s="2"/>
      <c r="N10">
        <v>8.9714117647058824</v>
      </c>
      <c r="O10" s="2">
        <v>24.880529411764709</v>
      </c>
      <c r="P10" s="2">
        <v>3145.3181262214398</v>
      </c>
      <c r="Q10">
        <f t="shared" si="5"/>
        <v>3.1453181262214396</v>
      </c>
      <c r="R10">
        <v>8.6098823529411774</v>
      </c>
      <c r="S10">
        <v>24.899529411764711</v>
      </c>
      <c r="T10">
        <v>3148.8824765671588</v>
      </c>
      <c r="U10">
        <f t="shared" si="6"/>
        <v>3.148882476567159</v>
      </c>
      <c r="X10" s="2"/>
      <c r="AC10" s="2"/>
      <c r="AD10" s="2"/>
      <c r="AL10" s="2"/>
      <c r="AQ10" s="2"/>
      <c r="AR10" s="2"/>
      <c r="AZ10" s="2"/>
      <c r="BE10" s="2"/>
      <c r="BF10" s="2"/>
      <c r="BN10" s="2"/>
      <c r="BS10" s="2"/>
      <c r="BT10" s="2"/>
      <c r="CB10" s="2"/>
      <c r="CG10" s="2"/>
      <c r="CH10" s="2"/>
    </row>
    <row r="11" spans="1:88" x14ac:dyDescent="0.25">
      <c r="A11" s="7">
        <v>20</v>
      </c>
      <c r="B11" s="7">
        <v>54</v>
      </c>
      <c r="C11" s="7">
        <v>0</v>
      </c>
      <c r="D11" s="2">
        <f t="shared" si="0"/>
        <v>390</v>
      </c>
      <c r="E11" s="7">
        <v>1.0629999999999999</v>
      </c>
      <c r="F11" s="8">
        <f t="shared" si="2"/>
        <v>9.3943000000000012</v>
      </c>
      <c r="G11" s="7">
        <f t="shared" si="2"/>
        <v>24.566499999999998</v>
      </c>
      <c r="H11" s="7">
        <f t="shared" si="3"/>
        <v>3.0862137197712309</v>
      </c>
      <c r="I11" s="2">
        <f t="shared" si="4"/>
        <v>2.7495433080577798E-2</v>
      </c>
      <c r="J11" s="2"/>
      <c r="K11" s="2">
        <f t="shared" si="1"/>
        <v>5.4258261933385041</v>
      </c>
      <c r="L11" s="2"/>
      <c r="M11" s="2"/>
      <c r="N11">
        <v>9.3003999999999998</v>
      </c>
      <c r="O11" s="2">
        <v>24.556999999999999</v>
      </c>
      <c r="P11" s="2">
        <v>3084.4615977024418</v>
      </c>
      <c r="Q11">
        <f t="shared" si="5"/>
        <v>3.0844615977024419</v>
      </c>
      <c r="R11">
        <v>9.4882000000000009</v>
      </c>
      <c r="S11">
        <v>24.576000000000001</v>
      </c>
      <c r="T11">
        <v>3087.9658418400195</v>
      </c>
      <c r="U11">
        <f t="shared" si="6"/>
        <v>3.0879658418400195</v>
      </c>
      <c r="X11" s="2"/>
      <c r="AC11" s="2"/>
      <c r="AD11" s="2"/>
      <c r="AL11" s="2"/>
      <c r="AQ11" s="2"/>
      <c r="AR11" s="2"/>
      <c r="AZ11" s="2"/>
      <c r="BE11" s="2"/>
      <c r="BF11" s="2"/>
      <c r="BN11" s="2"/>
      <c r="BS11" s="2"/>
      <c r="BT11" s="2"/>
      <c r="CB11" s="2"/>
      <c r="CG11" s="2"/>
      <c r="CH11" s="2"/>
    </row>
    <row r="12" spans="1:88" x14ac:dyDescent="0.25">
      <c r="A12" s="7">
        <v>21</v>
      </c>
      <c r="B12" s="7">
        <v>54</v>
      </c>
      <c r="C12" s="7">
        <v>0</v>
      </c>
      <c r="D12" s="2">
        <f t="shared" si="0"/>
        <v>450</v>
      </c>
      <c r="E12" s="7">
        <v>1.014</v>
      </c>
      <c r="F12" s="8">
        <f t="shared" si="2"/>
        <v>10.326499999999999</v>
      </c>
      <c r="G12" s="7">
        <f t="shared" si="2"/>
        <v>24.466499999999996</v>
      </c>
      <c r="H12" s="7">
        <f t="shared" si="3"/>
        <v>3.0679998752637823</v>
      </c>
      <c r="I12" s="2">
        <f t="shared" si="4"/>
        <v>2.7051945606142262E-2</v>
      </c>
      <c r="J12" s="2"/>
      <c r="K12" s="2">
        <f t="shared" si="1"/>
        <v>5.7765288478355075</v>
      </c>
      <c r="L12" s="2"/>
      <c r="M12" s="2"/>
      <c r="N12">
        <v>10.586600000000001</v>
      </c>
      <c r="O12" s="2">
        <v>24.556999999999999</v>
      </c>
      <c r="P12" s="2">
        <v>3084.4615977024418</v>
      </c>
      <c r="Q12">
        <f t="shared" si="5"/>
        <v>3.0844615977024419</v>
      </c>
      <c r="R12">
        <v>10.0664</v>
      </c>
      <c r="S12">
        <v>24.375999999999998</v>
      </c>
      <c r="T12">
        <v>3051.5381528251228</v>
      </c>
      <c r="U12">
        <f t="shared" si="6"/>
        <v>3.0515381528251226</v>
      </c>
      <c r="X12" s="2"/>
      <c r="AC12" s="2"/>
      <c r="AD12" s="2"/>
      <c r="AL12" s="2"/>
      <c r="AQ12" s="2"/>
      <c r="AR12" s="2"/>
      <c r="AZ12" s="2"/>
      <c r="BE12" s="2"/>
      <c r="BF12" s="2"/>
      <c r="BN12" s="2"/>
      <c r="BS12" s="2"/>
      <c r="BT12" s="2"/>
      <c r="CB12" s="2"/>
      <c r="CG12" s="2"/>
      <c r="CH12" s="2"/>
    </row>
    <row r="13" spans="1:88" x14ac:dyDescent="0.25">
      <c r="A13" s="7">
        <v>22</v>
      </c>
      <c r="B13" s="7">
        <v>57</v>
      </c>
      <c r="C13" s="7">
        <v>0</v>
      </c>
      <c r="D13" s="2">
        <f t="shared" si="0"/>
        <v>513</v>
      </c>
      <c r="E13" s="7">
        <v>0.96199999999999997</v>
      </c>
      <c r="F13" s="8">
        <f t="shared" si="2"/>
        <v>10.8294</v>
      </c>
      <c r="G13" s="7">
        <f t="shared" si="2"/>
        <v>24.516500000000001</v>
      </c>
      <c r="H13" s="7">
        <f t="shared" si="3"/>
        <v>3.0771067975175068</v>
      </c>
      <c r="I13" s="2">
        <f t="shared" si="4"/>
        <v>2.6980084503315103E-2</v>
      </c>
      <c r="J13" s="2"/>
      <c r="K13" s="2">
        <f t="shared" si="1"/>
        <v>5.8538300673318959</v>
      </c>
      <c r="L13" s="2"/>
      <c r="M13" s="2"/>
      <c r="N13">
        <v>11.0144</v>
      </c>
      <c r="O13" s="2">
        <v>24.556999999999999</v>
      </c>
      <c r="P13" s="2">
        <v>3084.4615977024418</v>
      </c>
      <c r="Q13">
        <f t="shared" si="5"/>
        <v>3.0844615977024419</v>
      </c>
      <c r="R13">
        <v>10.644400000000001</v>
      </c>
      <c r="S13">
        <v>24.475999999999999</v>
      </c>
      <c r="T13">
        <v>3069.7519973325711</v>
      </c>
      <c r="U13">
        <f t="shared" si="6"/>
        <v>3.0697519973325713</v>
      </c>
      <c r="X13" s="2"/>
      <c r="AC13" s="2"/>
      <c r="AD13" s="2"/>
      <c r="AL13" s="2"/>
      <c r="AQ13" s="2"/>
      <c r="AR13" s="2"/>
      <c r="AZ13" s="2"/>
      <c r="BE13" s="2"/>
      <c r="BF13" s="2"/>
      <c r="BN13" s="2"/>
      <c r="BS13" s="2"/>
      <c r="BT13" s="2"/>
      <c r="CB13" s="2"/>
      <c r="CG13" s="2"/>
      <c r="CH13" s="2"/>
    </row>
    <row r="14" spans="1:88" x14ac:dyDescent="0.25">
      <c r="A14" s="7">
        <v>23</v>
      </c>
      <c r="B14" s="7">
        <v>59</v>
      </c>
      <c r="C14" s="7">
        <v>0</v>
      </c>
      <c r="D14" s="2">
        <f t="shared" si="0"/>
        <v>575</v>
      </c>
      <c r="E14" s="7">
        <v>0.91400000000000003</v>
      </c>
      <c r="F14" s="8">
        <f t="shared" si="2"/>
        <v>12.603816666666667</v>
      </c>
      <c r="G14" s="7">
        <f t="shared" si="2"/>
        <v>24.249833333333331</v>
      </c>
      <c r="H14" s="7">
        <f t="shared" si="3"/>
        <v>3.0285666551455774</v>
      </c>
      <c r="I14" s="2">
        <f t="shared" si="4"/>
        <v>2.6026073414977677E-2</v>
      </c>
      <c r="J14" s="2"/>
      <c r="K14" s="2">
        <f t="shared" si="1"/>
        <v>5.6919558102571122</v>
      </c>
      <c r="N14">
        <v>12.694833333333333</v>
      </c>
      <c r="O14" s="2">
        <v>24.223666666666663</v>
      </c>
      <c r="P14" s="2">
        <v>3023.8090019734805</v>
      </c>
      <c r="Q14">
        <f t="shared" si="5"/>
        <v>3.0238090019734805</v>
      </c>
      <c r="R14" s="1">
        <v>12.512799999999999</v>
      </c>
      <c r="S14">
        <v>24.276</v>
      </c>
      <c r="T14">
        <v>3033.324308317674</v>
      </c>
      <c r="U14">
        <f t="shared" si="6"/>
        <v>3.033324308317674</v>
      </c>
      <c r="X14" s="2"/>
      <c r="AC14" s="2"/>
      <c r="AD14" s="2"/>
      <c r="AF14" s="1"/>
      <c r="AL14" s="2"/>
      <c r="AQ14" s="2"/>
      <c r="AR14" s="2"/>
      <c r="AT14" s="1"/>
      <c r="AZ14" s="2"/>
      <c r="BE14" s="2"/>
      <c r="BF14" s="2"/>
      <c r="BH14" s="1"/>
      <c r="BN14" s="2"/>
      <c r="BS14" s="2"/>
      <c r="BT14" s="2"/>
      <c r="BV14" s="1"/>
      <c r="CB14" s="2"/>
      <c r="CG14" s="2"/>
      <c r="CH14" s="2"/>
      <c r="CJ14" s="1"/>
    </row>
    <row r="15" spans="1:88" x14ac:dyDescent="0.25">
      <c r="A15" s="2"/>
      <c r="B15" s="2"/>
      <c r="C15" s="2"/>
      <c r="D15" s="2"/>
      <c r="E15" s="2"/>
      <c r="F15" s="2"/>
      <c r="G15" s="2"/>
      <c r="H15" s="2"/>
      <c r="I15" s="2"/>
      <c r="J15" s="2"/>
      <c r="K15" s="2"/>
      <c r="M15" s="2"/>
    </row>
    <row r="16" spans="1:88" x14ac:dyDescent="0.25">
      <c r="A16" s="4" t="s">
        <v>23</v>
      </c>
      <c r="B16" s="2"/>
      <c r="C16" s="8">
        <v>101.7</v>
      </c>
      <c r="D16" s="2"/>
      <c r="E16" s="5" t="s">
        <v>5</v>
      </c>
      <c r="F16" s="6">
        <f>AVERAGE(F11:F14)</f>
        <v>10.788504166666666</v>
      </c>
      <c r="G16" s="6">
        <f>AVERAGE(G11:G14)</f>
        <v>24.449833333333331</v>
      </c>
      <c r="H16" s="6">
        <f>AVERAGE(H11:H14)</f>
        <v>3.0649717619245243</v>
      </c>
      <c r="I16" s="6">
        <f>AVERAGE(I11:I14)</f>
        <v>2.6888384151253209E-2</v>
      </c>
      <c r="J16" s="6"/>
      <c r="K16" s="6">
        <f>AVERAGE(K11:K14)</f>
        <v>5.6870352296907551</v>
      </c>
      <c r="O16" s="2"/>
      <c r="Z16" s="2"/>
      <c r="AA16" s="2"/>
      <c r="AB16" s="2"/>
      <c r="AC16" s="2"/>
      <c r="AN16" s="2"/>
      <c r="AO16" s="2"/>
      <c r="AP16" s="2"/>
      <c r="AQ16" s="2"/>
      <c r="BB16" s="2"/>
      <c r="BC16" s="2"/>
      <c r="BD16" s="2"/>
      <c r="BE16" s="2"/>
      <c r="BP16" s="2"/>
      <c r="BQ16" s="2"/>
      <c r="BR16" s="2"/>
      <c r="BS16" s="2"/>
      <c r="CD16" s="2"/>
      <c r="CE16" s="2"/>
      <c r="CF16" s="2"/>
      <c r="CG16" s="2"/>
      <c r="CH16" s="2"/>
    </row>
    <row r="17" spans="1:86" x14ac:dyDescent="0.25">
      <c r="B17" s="2"/>
      <c r="D17" s="2"/>
      <c r="E17" s="1" t="s">
        <v>21</v>
      </c>
      <c r="F17" s="2">
        <f>MAX(F11:F14)-MIN(F11:F14)</f>
        <v>3.2095166666666657</v>
      </c>
      <c r="G17" s="2">
        <f>MAX(G11:G14)-MIN(G11:G14)</f>
        <v>0.31666666666666643</v>
      </c>
      <c r="H17" s="2">
        <f>MAX(H11:H14)-MIN(H11:H14)</f>
        <v>5.7647064625653499E-2</v>
      </c>
      <c r="I17" s="2">
        <f>MAX(I11:I14)-MIN(I11:I14)</f>
        <v>1.4693596656001201E-3</v>
      </c>
      <c r="J17" s="2"/>
      <c r="K17" s="1">
        <f>-SLOPE(E7:E14,D7:D14)/60/AVERAGE(I11:I14)*1000/18/(C20*2/10000)</f>
        <v>7.0635601790260178</v>
      </c>
      <c r="L17" t="s">
        <v>24</v>
      </c>
      <c r="M17" s="2"/>
      <c r="O17" s="2"/>
      <c r="Z17" s="2"/>
      <c r="AA17" s="2"/>
      <c r="AB17" s="2"/>
      <c r="AC17" s="2"/>
      <c r="AN17" s="2"/>
      <c r="AO17" s="2"/>
      <c r="AP17" s="2"/>
      <c r="AQ17" s="2"/>
      <c r="BB17" s="2"/>
      <c r="BC17" s="2"/>
      <c r="BD17" s="2"/>
      <c r="BE17" s="2"/>
      <c r="BP17" s="2"/>
      <c r="BQ17" s="2"/>
      <c r="BR17" s="2"/>
      <c r="BS17" s="2"/>
      <c r="CD17" s="2"/>
      <c r="CE17" s="2"/>
      <c r="CF17" s="2"/>
      <c r="CG17" s="2"/>
      <c r="CH17" s="2"/>
    </row>
    <row r="18" spans="1:86" ht="17.25" x14ac:dyDescent="0.25">
      <c r="A18" s="4" t="s">
        <v>18</v>
      </c>
      <c r="B18" s="2"/>
      <c r="C18" s="8">
        <v>24.195</v>
      </c>
      <c r="D18" s="2"/>
      <c r="E18" s="2"/>
      <c r="F18" s="2"/>
      <c r="G18" s="2"/>
      <c r="H18" s="2"/>
      <c r="I18" s="2"/>
      <c r="J18" s="2"/>
      <c r="K18" s="2"/>
      <c r="L18" s="2"/>
      <c r="M18" s="2"/>
      <c r="Z18" s="2"/>
      <c r="AA18" s="2"/>
      <c r="AN18" s="2"/>
      <c r="AO18" s="2"/>
      <c r="BB18" s="2"/>
      <c r="BC18" s="2"/>
      <c r="BP18" s="2"/>
      <c r="BQ18" s="2"/>
      <c r="CD18" s="2"/>
      <c r="CE18" s="2"/>
    </row>
    <row r="19" spans="1:86" ht="17.25" x14ac:dyDescent="0.25">
      <c r="A19" s="4" t="s">
        <v>19</v>
      </c>
      <c r="B19" s="2"/>
      <c r="C19" s="7">
        <v>24.195</v>
      </c>
      <c r="E19" s="2" t="s">
        <v>22</v>
      </c>
      <c r="F19" s="2"/>
      <c r="G19" s="2"/>
      <c r="H19" s="2"/>
      <c r="I19" s="2"/>
      <c r="J19" s="2"/>
      <c r="K19" s="2"/>
      <c r="L19" s="2"/>
      <c r="M19" s="2"/>
      <c r="Z19" s="2"/>
      <c r="AA19" s="2"/>
      <c r="AN19" s="2"/>
      <c r="AO19" s="2"/>
      <c r="BB19" s="2"/>
      <c r="BC19" s="2"/>
      <c r="BP19" s="2"/>
      <c r="BQ19" s="2"/>
      <c r="CD19" s="2"/>
      <c r="CE19" s="2"/>
    </row>
    <row r="20" spans="1:86" ht="17.25" x14ac:dyDescent="0.25">
      <c r="A20" s="4" t="s">
        <v>20</v>
      </c>
      <c r="B20" s="2"/>
      <c r="C20" s="9">
        <v>24.195</v>
      </c>
      <c r="E20" s="2"/>
      <c r="F20" s="2"/>
      <c r="G20" s="2"/>
      <c r="H20" s="2"/>
      <c r="I20" s="2"/>
      <c r="J20" s="2"/>
      <c r="K20" s="2"/>
      <c r="L20" s="2"/>
      <c r="M20" s="2"/>
    </row>
    <row r="57" spans="12:12" x14ac:dyDescent="0.25">
      <c r="L57" s="3"/>
    </row>
    <row r="58" spans="12:12" x14ac:dyDescent="0.25">
      <c r="L58" s="3"/>
    </row>
  </sheetData>
  <pageMargins left="0.7" right="0.7" top="0.75" bottom="0.75" header="0.3" footer="0.3"/>
  <headerFooter alignWithMargins="0"/>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Overview</vt:lpstr>
      <vt:lpstr>Metadata</vt:lpstr>
      <vt:lpstr>example leaf</vt:lpstr>
      <vt:lpstr>Earlyr1</vt:lpstr>
      <vt:lpstr>Earlyr2</vt:lpstr>
      <vt:lpstr>Earlyr3</vt:lpstr>
      <vt:lpstr>Earlyr4</vt:lpstr>
      <vt:lpstr>Earlyr5</vt:lpstr>
      <vt:lpstr>Earlyr6</vt:lpstr>
      <vt:lpstr>Earlyr7</vt:lpstr>
      <vt:lpstr>Earlyr8</vt:lpstr>
      <vt:lpstr>Earlyr9</vt:lpstr>
      <vt:lpstr>Earlyr10</vt:lpstr>
      <vt:lpstr>Later1</vt:lpstr>
      <vt:lpstr>Later2</vt:lpstr>
      <vt:lpstr>Later3</vt:lpstr>
      <vt:lpstr>Later4</vt:lpstr>
      <vt:lpstr>Later5</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dc:creator>
  <cp:lastModifiedBy>c</cp:lastModifiedBy>
  <dcterms:created xsi:type="dcterms:W3CDTF">2008-08-13T18:40:40Z</dcterms:created>
  <dcterms:modified xsi:type="dcterms:W3CDTF">2019-12-16T01:25:19Z</dcterms:modified>
</cp:coreProperties>
</file>