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j1\Desktop\"/>
    </mc:Choice>
  </mc:AlternateContent>
  <xr:revisionPtr revIDLastSave="0" documentId="13_ncr:1_{EF300B18-4307-41D7-91FD-835529455039}" xr6:coauthVersionLast="47" xr6:coauthVersionMax="47" xr10:uidLastSave="{00000000-0000-0000-0000-000000000000}"/>
  <bookViews>
    <workbookView xWindow="-108" yWindow="-108" windowWidth="23256" windowHeight="12720" activeTab="2" xr2:uid="{82A9CB69-F132-49AA-9330-A0A409283B99}"/>
  </bookViews>
  <sheets>
    <sheet name="Lecture 2 ex 1" sheetId="1" r:id="rId1"/>
    <sheet name="Lecture 2 ex 2" sheetId="2" r:id="rId2"/>
    <sheet name="2.1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3" l="1"/>
  <c r="K123" i="3"/>
  <c r="K124" i="3"/>
  <c r="K125" i="3"/>
  <c r="K126" i="3"/>
  <c r="K127" i="3"/>
  <c r="K128" i="3"/>
  <c r="K129" i="3"/>
  <c r="K130" i="3"/>
  <c r="K131" i="3"/>
  <c r="K122" i="3"/>
  <c r="L118" i="3"/>
  <c r="L117" i="3"/>
  <c r="J117" i="3"/>
  <c r="H117" i="3"/>
  <c r="G49" i="3"/>
  <c r="F49" i="3"/>
  <c r="G117" i="3"/>
  <c r="F117" i="3"/>
  <c r="D117" i="3"/>
  <c r="C117" i="3"/>
  <c r="C92" i="3"/>
  <c r="C91" i="3"/>
  <c r="D90" i="3"/>
  <c r="C90" i="3"/>
  <c r="J89" i="3"/>
  <c r="G89" i="3"/>
  <c r="F89" i="3"/>
  <c r="I89" i="3" s="1"/>
  <c r="J88" i="3"/>
  <c r="G88" i="3"/>
  <c r="I88" i="3" s="1"/>
  <c r="F88" i="3"/>
  <c r="G87" i="3"/>
  <c r="F87" i="3"/>
  <c r="J87" i="3" s="1"/>
  <c r="J86" i="3"/>
  <c r="I86" i="3"/>
  <c r="G86" i="3"/>
  <c r="F86" i="3"/>
  <c r="J85" i="3"/>
  <c r="G85" i="3"/>
  <c r="F85" i="3"/>
  <c r="I85" i="3" s="1"/>
  <c r="J84" i="3"/>
  <c r="G84" i="3"/>
  <c r="I84" i="3" s="1"/>
  <c r="F84" i="3"/>
  <c r="G83" i="3"/>
  <c r="F83" i="3"/>
  <c r="J83" i="3" s="1"/>
  <c r="J82" i="3"/>
  <c r="I82" i="3"/>
  <c r="G82" i="3"/>
  <c r="F82" i="3"/>
  <c r="G81" i="3"/>
  <c r="G80" i="3"/>
  <c r="F80" i="3"/>
  <c r="J80" i="3" s="1"/>
  <c r="C72" i="3"/>
  <c r="G68" i="3" s="1"/>
  <c r="I68" i="3" s="1"/>
  <c r="C71" i="3"/>
  <c r="F66" i="3" s="1"/>
  <c r="D70" i="3"/>
  <c r="C70" i="3"/>
  <c r="F69" i="3"/>
  <c r="J69" i="3" s="1"/>
  <c r="J68" i="3"/>
  <c r="F68" i="3"/>
  <c r="J67" i="3"/>
  <c r="G67" i="3"/>
  <c r="F67" i="3"/>
  <c r="I67" i="3" s="1"/>
  <c r="F65" i="3"/>
  <c r="J65" i="3" s="1"/>
  <c r="J64" i="3"/>
  <c r="F64" i="3"/>
  <c r="J63" i="3"/>
  <c r="G63" i="3"/>
  <c r="F63" i="3"/>
  <c r="I63" i="3" s="1"/>
  <c r="J62" i="3"/>
  <c r="F62" i="3"/>
  <c r="F61" i="3"/>
  <c r="J61" i="3" s="1"/>
  <c r="J60" i="3"/>
  <c r="G60" i="3"/>
  <c r="F60" i="3"/>
  <c r="I60" i="3" s="1"/>
  <c r="C50" i="3"/>
  <c r="C49" i="3"/>
  <c r="D48" i="3"/>
  <c r="C48" i="3"/>
  <c r="G47" i="3"/>
  <c r="J47" i="3" s="1"/>
  <c r="F47" i="3"/>
  <c r="I47" i="3" s="1"/>
  <c r="G46" i="3"/>
  <c r="J46" i="3" s="1"/>
  <c r="F46" i="3"/>
  <c r="G45" i="3"/>
  <c r="J45" i="3" s="1"/>
  <c r="F45" i="3"/>
  <c r="I45" i="3" s="1"/>
  <c r="F44" i="3"/>
  <c r="G43" i="3"/>
  <c r="J43" i="3" s="1"/>
  <c r="F43" i="3"/>
  <c r="I43" i="3" s="1"/>
  <c r="G42" i="3"/>
  <c r="J42" i="3" s="1"/>
  <c r="F42" i="3"/>
  <c r="G41" i="3"/>
  <c r="J41" i="3" s="1"/>
  <c r="F41" i="3"/>
  <c r="I41" i="3" s="1"/>
  <c r="F40" i="3"/>
  <c r="G39" i="3"/>
  <c r="J39" i="3" s="1"/>
  <c r="F39" i="3"/>
  <c r="I39" i="3" s="1"/>
  <c r="G38" i="3"/>
  <c r="J38" i="3" s="1"/>
  <c r="F38" i="3"/>
  <c r="I38" i="3" s="1"/>
  <c r="B12" i="2"/>
  <c r="B11" i="2"/>
  <c r="C10" i="2"/>
  <c r="B10" i="2"/>
  <c r="I9" i="2"/>
  <c r="F9" i="2"/>
  <c r="E9" i="2"/>
  <c r="H9" i="2" s="1"/>
  <c r="E8" i="2"/>
  <c r="I8" i="2" s="1"/>
  <c r="I7" i="2"/>
  <c r="F7" i="2"/>
  <c r="E7" i="2"/>
  <c r="H7" i="2" s="1"/>
  <c r="E6" i="2"/>
  <c r="I6" i="2" s="1"/>
  <c r="I5" i="2"/>
  <c r="F5" i="2"/>
  <c r="E5" i="2"/>
  <c r="H5" i="2" s="1"/>
  <c r="E4" i="2"/>
  <c r="I4" i="2" s="1"/>
  <c r="I3" i="2"/>
  <c r="F3" i="2"/>
  <c r="E3" i="2"/>
  <c r="H3" i="2" s="1"/>
  <c r="E2" i="2"/>
  <c r="I2" i="2" s="1"/>
  <c r="I11" i="2" s="1"/>
  <c r="H27" i="1"/>
  <c r="K23" i="1"/>
  <c r="K27" i="1" s="1"/>
  <c r="I23" i="1"/>
  <c r="H23" i="1"/>
  <c r="E23" i="1"/>
  <c r="E27" i="1" s="1"/>
  <c r="D23" i="1"/>
  <c r="D27" i="1" s="1"/>
  <c r="C23" i="1"/>
  <c r="C27" i="1" s="1"/>
  <c r="P21" i="1"/>
  <c r="K21" i="1"/>
  <c r="J21" i="1"/>
  <c r="I21" i="1"/>
  <c r="H21" i="1"/>
  <c r="G21" i="1"/>
  <c r="F21" i="1"/>
  <c r="E21" i="1"/>
  <c r="D21" i="1"/>
  <c r="N21" i="1" s="1"/>
  <c r="C21" i="1"/>
  <c r="B21" i="1"/>
  <c r="K20" i="1"/>
  <c r="J20" i="1"/>
  <c r="I20" i="1"/>
  <c r="H20" i="1"/>
  <c r="G20" i="1"/>
  <c r="F20" i="1"/>
  <c r="E20" i="1"/>
  <c r="D20" i="1"/>
  <c r="C20" i="1"/>
  <c r="P20" i="1" s="1"/>
  <c r="B30" i="1" s="1"/>
  <c r="B20" i="1"/>
  <c r="P18" i="1"/>
  <c r="D24" i="1" s="1"/>
  <c r="N18" i="1"/>
  <c r="P17" i="1"/>
  <c r="G23" i="1" s="1"/>
  <c r="N17" i="1"/>
  <c r="L10" i="1"/>
  <c r="N10" i="1" s="1"/>
  <c r="G27" i="1" l="1"/>
  <c r="J66" i="3"/>
  <c r="J71" i="3" s="1"/>
  <c r="G65" i="3"/>
  <c r="E24" i="1"/>
  <c r="E26" i="1" s="1"/>
  <c r="B31" i="1"/>
  <c r="F81" i="3"/>
  <c r="B23" i="1"/>
  <c r="J23" i="1"/>
  <c r="G24" i="1"/>
  <c r="G26" i="1" s="1"/>
  <c r="D26" i="1"/>
  <c r="I27" i="1"/>
  <c r="H24" i="1"/>
  <c r="H26" i="1" s="1"/>
  <c r="G62" i="3"/>
  <c r="I62" i="3" s="1"/>
  <c r="G66" i="3"/>
  <c r="I66" i="3" s="1"/>
  <c r="I42" i="3"/>
  <c r="I46" i="3"/>
  <c r="N20" i="1"/>
  <c r="I24" i="1"/>
  <c r="I26" i="1" s="1"/>
  <c r="B24" i="1"/>
  <c r="J24" i="1"/>
  <c r="F2" i="2"/>
  <c r="F4" i="2"/>
  <c r="F6" i="2"/>
  <c r="F8" i="2"/>
  <c r="G61" i="3"/>
  <c r="I61" i="3" s="1"/>
  <c r="G69" i="3"/>
  <c r="I69" i="3" s="1"/>
  <c r="F23" i="1"/>
  <c r="C24" i="1"/>
  <c r="C26" i="1" s="1"/>
  <c r="K24" i="1"/>
  <c r="K26" i="1" s="1"/>
  <c r="H2" i="2"/>
  <c r="H4" i="2"/>
  <c r="H6" i="2"/>
  <c r="H8" i="2"/>
  <c r="I65" i="3"/>
  <c r="I80" i="3"/>
  <c r="I83" i="3"/>
  <c r="I87" i="3"/>
  <c r="F24" i="1"/>
  <c r="G40" i="3"/>
  <c r="G44" i="3"/>
  <c r="G64" i="3"/>
  <c r="I64" i="3" s="1"/>
  <c r="I71" i="3" l="1"/>
  <c r="C74" i="3" s="1"/>
  <c r="C75" i="3" s="1"/>
  <c r="F27" i="1"/>
  <c r="F26" i="1"/>
  <c r="N24" i="1"/>
  <c r="J40" i="3"/>
  <c r="I40" i="3"/>
  <c r="J44" i="3"/>
  <c r="I44" i="3"/>
  <c r="J27" i="1"/>
  <c r="J26" i="1"/>
  <c r="H11" i="2"/>
  <c r="B16" i="2" s="1"/>
  <c r="B17" i="2" s="1"/>
  <c r="B27" i="1"/>
  <c r="N23" i="1"/>
  <c r="B26" i="1"/>
  <c r="J81" i="3"/>
  <c r="J91" i="3" s="1"/>
  <c r="I81" i="3"/>
  <c r="I91" i="3" s="1"/>
  <c r="F95" i="3" s="1"/>
  <c r="F96" i="3" s="1"/>
  <c r="H33" i="1"/>
  <c r="J33" i="1"/>
  <c r="G33" i="1"/>
  <c r="B33" i="1"/>
  <c r="F33" i="1"/>
  <c r="E33" i="1"/>
  <c r="D33" i="1"/>
  <c r="K33" i="1"/>
  <c r="C33" i="1"/>
  <c r="I33" i="1"/>
  <c r="L88" i="3" l="1"/>
  <c r="L84" i="3"/>
  <c r="L89" i="3"/>
  <c r="L85" i="3"/>
  <c r="L86" i="3"/>
  <c r="L82" i="3"/>
  <c r="L83" i="3"/>
  <c r="L90" i="3"/>
  <c r="L87" i="3"/>
  <c r="L81" i="3"/>
  <c r="I49" i="3"/>
  <c r="N26" i="1"/>
  <c r="P33" i="1"/>
  <c r="J49" i="3"/>
  <c r="N27" i="1"/>
  <c r="L66" i="3"/>
  <c r="L62" i="3"/>
  <c r="L63" i="3"/>
  <c r="L68" i="3"/>
  <c r="L64" i="3"/>
  <c r="L69" i="3"/>
  <c r="L65" i="3"/>
  <c r="L61" i="3"/>
  <c r="L70" i="3"/>
  <c r="L67" i="3"/>
  <c r="C30" i="1" l="1"/>
  <c r="C53" i="3"/>
  <c r="C54" i="3" s="1"/>
  <c r="L46" i="3" l="1"/>
  <c r="L42" i="3"/>
  <c r="L47" i="3"/>
  <c r="L43" i="3"/>
  <c r="L44" i="3"/>
  <c r="L40" i="3"/>
  <c r="L41" i="3"/>
  <c r="L48" i="3"/>
  <c r="L45" i="3"/>
</calcChain>
</file>

<file path=xl/sharedStrings.xml><?xml version="1.0" encoding="utf-8"?>
<sst xmlns="http://schemas.openxmlformats.org/spreadsheetml/2006/main" count="141" uniqueCount="74">
  <si>
    <t>Xi</t>
  </si>
  <si>
    <t>sumXi</t>
  </si>
  <si>
    <t>Xbar</t>
  </si>
  <si>
    <t>Yi</t>
  </si>
  <si>
    <t>sumYi</t>
  </si>
  <si>
    <t>Ybar</t>
  </si>
  <si>
    <t>XiYi</t>
  </si>
  <si>
    <t>sumXiYi</t>
  </si>
  <si>
    <t>XYbar</t>
  </si>
  <si>
    <t>X^2i</t>
  </si>
  <si>
    <t>sumX^2i</t>
  </si>
  <si>
    <t>X^2bar</t>
  </si>
  <si>
    <t>xi</t>
  </si>
  <si>
    <t>sumxi</t>
  </si>
  <si>
    <t>yi</t>
  </si>
  <si>
    <t>sumyi</t>
  </si>
  <si>
    <t>xiyi</t>
  </si>
  <si>
    <t>sumxiyi</t>
  </si>
  <si>
    <t>xi^2</t>
  </si>
  <si>
    <t>sumxi^2</t>
  </si>
  <si>
    <t>beta2</t>
  </si>
  <si>
    <t>beta1</t>
  </si>
  <si>
    <t>Yihat</t>
  </si>
  <si>
    <t>Uihat</t>
  </si>
  <si>
    <t>sumUihat</t>
  </si>
  <si>
    <t>A Sample of this data:</t>
  </si>
  <si>
    <t>X→</t>
  </si>
  <si>
    <t>Y↓</t>
  </si>
  <si>
    <t>Weekly family</t>
  </si>
  <si>
    <t>consumption</t>
  </si>
  <si>
    <t>expenditure Y $</t>
  </si>
  <si>
    <t>–</t>
  </si>
  <si>
    <t>Total</t>
  </si>
  <si>
    <t xml:space="preserve">mean </t>
  </si>
  <si>
    <t>form 2: sumxiyi/  sumxi^2</t>
  </si>
  <si>
    <t xml:space="preserve"> </t>
  </si>
  <si>
    <t>Student or observation</t>
  </si>
  <si>
    <t>GPA</t>
  </si>
  <si>
    <t>ACT</t>
  </si>
  <si>
    <t>sumYihat</t>
  </si>
  <si>
    <t>Yhatbar</t>
  </si>
  <si>
    <t>form 1:                   (XYbar-XbarYbar)/       (X^2bar-Xbar^2)</t>
  </si>
  <si>
    <t>Mathematics</t>
  </si>
  <si>
    <t>Writing</t>
  </si>
  <si>
    <t>Mean</t>
  </si>
  <si>
    <t>SD</t>
  </si>
  <si>
    <t>Number of test takers</t>
  </si>
  <si>
    <t>Critical Reading</t>
  </si>
  <si>
    <t xml:space="preserve">a. Find the regression line for mean Critical reading </t>
  </si>
  <si>
    <t>Average Family Income ($)</t>
  </si>
  <si>
    <t>b. Repeat a for mathematics and writing</t>
  </si>
  <si>
    <t>c. Interprtate each line.</t>
  </si>
  <si>
    <t>sum</t>
  </si>
  <si>
    <t>Y bar</t>
  </si>
  <si>
    <t>Sum</t>
  </si>
  <si>
    <t>Beta2</t>
  </si>
  <si>
    <t>Beta1</t>
  </si>
  <si>
    <t>Solution A</t>
  </si>
  <si>
    <t>X bar</t>
  </si>
  <si>
    <t>Solution B</t>
  </si>
  <si>
    <t>E(Y/X)=Beta1+Beta2*x</t>
  </si>
  <si>
    <t>X</t>
  </si>
  <si>
    <t>Solution C</t>
  </si>
  <si>
    <t>Solutions are below</t>
  </si>
  <si>
    <t>with OLS</t>
  </si>
  <si>
    <t>Standard deviation</t>
  </si>
  <si>
    <t>Y</t>
  </si>
  <si>
    <t>r</t>
  </si>
  <si>
    <t>Sx</t>
  </si>
  <si>
    <t>Sy</t>
  </si>
  <si>
    <t>1/(n-1)</t>
  </si>
  <si>
    <t>SxSy</t>
  </si>
  <si>
    <t>Nemoritor</t>
  </si>
  <si>
    <t>Standard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</si>
</sst>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2" xfId="0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'Lecture 2 ex 1'!$B$17:$K$17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xVal>
          <c:yVal>
            <c:numRef>
              <c:f>'Lecture 2 ex 1'!$B$18:$K$18</c:f>
              <c:numCache>
                <c:formatCode>General</c:formatCode>
                <c:ptCount val="10"/>
                <c:pt idx="0">
                  <c:v>55</c:v>
                </c:pt>
                <c:pt idx="1">
                  <c:v>88</c:v>
                </c:pt>
                <c:pt idx="2">
                  <c:v>90</c:v>
                </c:pt>
                <c:pt idx="3">
                  <c:v>80</c:v>
                </c:pt>
                <c:pt idx="4">
                  <c:v>118</c:v>
                </c:pt>
                <c:pt idx="5">
                  <c:v>120</c:v>
                </c:pt>
                <c:pt idx="6">
                  <c:v>145</c:v>
                </c:pt>
                <c:pt idx="7">
                  <c:v>135</c:v>
                </c:pt>
                <c:pt idx="8">
                  <c:v>145</c:v>
                </c:pt>
                <c:pt idx="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6-4608-BC2F-F2A8BAE3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33087"/>
        <c:axId val="2001627679"/>
      </c:scatterChart>
      <c:valAx>
        <c:axId val="200163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27679"/>
        <c:crosses val="autoZero"/>
        <c:crossBetween val="midCat"/>
      </c:valAx>
      <c:valAx>
        <c:axId val="20016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3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'Lecture 2 ex 1'!$B$17:$K$17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E-48D3-AD71-DBD466DED6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'Lecture 2 ex 1'!$B$33:$K$33</c:f>
              <c:numCache>
                <c:formatCode>General</c:formatCode>
                <c:ptCount val="10"/>
                <c:pt idx="0">
                  <c:v>63.254545454545458</c:v>
                </c:pt>
                <c:pt idx="1">
                  <c:v>74.775757575757581</c:v>
                </c:pt>
                <c:pt idx="2">
                  <c:v>86.296969696969697</c:v>
                </c:pt>
                <c:pt idx="3">
                  <c:v>97.818181818181813</c:v>
                </c:pt>
                <c:pt idx="4">
                  <c:v>109.33939393939394</c:v>
                </c:pt>
                <c:pt idx="5">
                  <c:v>120.86060606060606</c:v>
                </c:pt>
                <c:pt idx="6">
                  <c:v>132.38181818181818</c:v>
                </c:pt>
                <c:pt idx="7">
                  <c:v>143.90303030303031</c:v>
                </c:pt>
                <c:pt idx="8">
                  <c:v>155.42424242424244</c:v>
                </c:pt>
                <c:pt idx="9">
                  <c:v>166.94545454545454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E-48D3-AD71-DBD466DE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41167"/>
        <c:axId val="319337839"/>
      </c:lineChart>
      <c:catAx>
        <c:axId val="31934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7839"/>
        <c:crosses val="autoZero"/>
        <c:auto val="1"/>
        <c:lblAlgn val="ctr"/>
        <c:lblOffset val="100"/>
        <c:noMultiLvlLbl val="0"/>
      </c:catAx>
      <c:valAx>
        <c:axId val="3193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4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'2.17'!$A$3:$A$12</c:f>
              <c:numCache>
                <c:formatCode>General</c:formatCode>
                <c:ptCount val="10"/>
                <c:pt idx="0">
                  <c:v>9500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</c:numCache>
            </c:numRef>
          </c:xVal>
          <c:yVal>
            <c:numRef>
              <c:f>'2.17'!$C$3:$C$12</c:f>
              <c:numCache>
                <c:formatCode>General</c:formatCode>
                <c:ptCount val="10"/>
                <c:pt idx="0">
                  <c:v>427</c:v>
                </c:pt>
                <c:pt idx="1">
                  <c:v>453</c:v>
                </c:pt>
                <c:pt idx="2">
                  <c:v>454</c:v>
                </c:pt>
                <c:pt idx="3">
                  <c:v>476</c:v>
                </c:pt>
                <c:pt idx="4">
                  <c:v>489</c:v>
                </c:pt>
                <c:pt idx="5">
                  <c:v>497</c:v>
                </c:pt>
                <c:pt idx="6">
                  <c:v>504</c:v>
                </c:pt>
                <c:pt idx="7">
                  <c:v>508</c:v>
                </c:pt>
                <c:pt idx="8">
                  <c:v>520</c:v>
                </c:pt>
                <c:pt idx="9">
                  <c:v>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9-449F-97DD-CCC8224D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14048"/>
        <c:axId val="1955216960"/>
      </c:scatterChart>
      <c:valAx>
        <c:axId val="195521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16960"/>
        <c:crosses val="autoZero"/>
        <c:crossBetween val="midCat"/>
      </c:valAx>
      <c:valAx>
        <c:axId val="19552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1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'2.17'!$A$3:$A$12</c:f>
              <c:numCache>
                <c:formatCode>General</c:formatCode>
                <c:ptCount val="10"/>
                <c:pt idx="0">
                  <c:v>9500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</c:numCache>
            </c:numRef>
          </c:xVal>
          <c:yVal>
            <c:numRef>
              <c:f>'2.17'!$E$3:$E$12</c:f>
              <c:numCache>
                <c:formatCode>General</c:formatCode>
                <c:ptCount val="10"/>
                <c:pt idx="0">
                  <c:v>451</c:v>
                </c:pt>
                <c:pt idx="1">
                  <c:v>472</c:v>
                </c:pt>
                <c:pt idx="2">
                  <c:v>465</c:v>
                </c:pt>
                <c:pt idx="3">
                  <c:v>485</c:v>
                </c:pt>
                <c:pt idx="4">
                  <c:v>486</c:v>
                </c:pt>
                <c:pt idx="5">
                  <c:v>504</c:v>
                </c:pt>
                <c:pt idx="6">
                  <c:v>511</c:v>
                </c:pt>
                <c:pt idx="7">
                  <c:v>516</c:v>
                </c:pt>
                <c:pt idx="8">
                  <c:v>529</c:v>
                </c:pt>
                <c:pt idx="9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7-41AC-BAF8-83E5712F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79920"/>
        <c:axId val="1904949088"/>
      </c:scatterChart>
      <c:valAx>
        <c:axId val="19625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49088"/>
        <c:crosses val="autoZero"/>
        <c:crossBetween val="midCat"/>
      </c:valAx>
      <c:valAx>
        <c:axId val="19049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'2.17'!$A$3:$A$12</c:f>
              <c:numCache>
                <c:formatCode>General</c:formatCode>
                <c:ptCount val="10"/>
                <c:pt idx="0">
                  <c:v>9500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</c:numCache>
            </c:numRef>
          </c:xVal>
          <c:yVal>
            <c:numRef>
              <c:f>'2.17'!$G$3:$G$12</c:f>
              <c:numCache>
                <c:formatCode>General</c:formatCode>
                <c:ptCount val="10"/>
                <c:pt idx="0">
                  <c:v>423</c:v>
                </c:pt>
                <c:pt idx="1">
                  <c:v>446</c:v>
                </c:pt>
                <c:pt idx="2">
                  <c:v>444</c:v>
                </c:pt>
                <c:pt idx="3">
                  <c:v>466</c:v>
                </c:pt>
                <c:pt idx="4">
                  <c:v>477</c:v>
                </c:pt>
                <c:pt idx="5">
                  <c:v>486</c:v>
                </c:pt>
                <c:pt idx="6">
                  <c:v>493</c:v>
                </c:pt>
                <c:pt idx="7">
                  <c:v>498</c:v>
                </c:pt>
                <c:pt idx="8">
                  <c:v>510</c:v>
                </c:pt>
                <c:pt idx="9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E-499C-BACD-1EF04E36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11136"/>
        <c:axId val="1955216128"/>
      </c:scatterChart>
      <c:valAx>
        <c:axId val="19552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16128"/>
        <c:crosses val="autoZero"/>
        <c:crossBetween val="midCat"/>
      </c:valAx>
      <c:valAx>
        <c:axId val="19552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1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'2.17'!$K$60</c:f>
              <c:strCache>
                <c:ptCount val="1"/>
                <c:pt idx="0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'2.17'!$K$61:$K$70</c:f>
              <c:numCache>
                <c:formatCode>General</c:formatCode>
                <c:ptCount val="10"/>
                <c:pt idx="0">
                  <c:v>9500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C70-AF78-8C5237479176}"/>
            </c:ext>
          </c:extLst>
        </c:ser>
        <c:ser>
          <c:idx val="1"/>
          <c:order val="1"/>
          <c:tx>
            <c:strRef>
              <c:f>'2.17'!$L$60</c:f>
              <c:strCache>
                <c:ptCount val="1"/>
                <c:pt idx="0">
                  <c:v>E(Y/X)=Beta1+Beta2*x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'2.17'!$L$61:$L$70</c:f>
              <c:numCache>
                <c:formatCode>General</c:formatCode>
                <c:ptCount val="10"/>
                <c:pt idx="0">
                  <c:v>-933.86962849482961</c:v>
                </c:pt>
                <c:pt idx="1">
                  <c:v>-1570.0243584833397</c:v>
                </c:pt>
                <c:pt idx="2">
                  <c:v>-2726.6693220988127</c:v>
                </c:pt>
                <c:pt idx="3">
                  <c:v>-3883.3142857142857</c:v>
                </c:pt>
                <c:pt idx="4">
                  <c:v>-5039.9592493297587</c:v>
                </c:pt>
                <c:pt idx="5">
                  <c:v>-6196.6042129452308</c:v>
                </c:pt>
                <c:pt idx="6">
                  <c:v>-7353.2491765607047</c:v>
                </c:pt>
                <c:pt idx="7">
                  <c:v>-8509.8941401761786</c:v>
                </c:pt>
                <c:pt idx="8">
                  <c:v>-9666.5391037916506</c:v>
                </c:pt>
                <c:pt idx="9">
                  <c:v>-10823.184067407125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B-4C70-AF78-8C523747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22767"/>
        <c:axId val="1892019023"/>
      </c:lineChart>
      <c:catAx>
        <c:axId val="189202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19023"/>
        <c:crosses val="autoZero"/>
        <c:auto val="1"/>
        <c:lblAlgn val="ctr"/>
        <c:lblOffset val="100"/>
        <c:noMultiLvlLbl val="0"/>
      </c:catAx>
      <c:valAx>
        <c:axId val="18920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'2.17'!$K$38</c:f>
              <c:strCache>
                <c:ptCount val="1"/>
                <c:pt idx="0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'2.17'!$K$39:$K$48</c:f>
              <c:numCache>
                <c:formatCode>General</c:formatCode>
                <c:ptCount val="10"/>
                <c:pt idx="0">
                  <c:v>9500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C-46AE-BE50-935412317B87}"/>
            </c:ext>
          </c:extLst>
        </c:ser>
        <c:ser>
          <c:idx val="1"/>
          <c:order val="1"/>
          <c:tx>
            <c:strRef>
              <c:f>'2.17'!$L$38</c:f>
              <c:strCache>
                <c:ptCount val="1"/>
                <c:pt idx="0">
                  <c:v>E(Y/X)=Beta1+Beta2*x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'2.17'!$L$39:$L$48</c:f>
              <c:numCache>
                <c:formatCode>General</c:formatCode>
                <c:ptCount val="10"/>
                <c:pt idx="0">
                  <c:v>-74196.126038781149</c:v>
                </c:pt>
                <c:pt idx="1">
                  <c:v>-119536.8462603878</c:v>
                </c:pt>
                <c:pt idx="2">
                  <c:v>-201974.5193905817</c:v>
                </c:pt>
                <c:pt idx="3">
                  <c:v>-284412.19252077566</c:v>
                </c:pt>
                <c:pt idx="4">
                  <c:v>-366849.86565096956</c:v>
                </c:pt>
                <c:pt idx="5">
                  <c:v>-449287.53878116346</c:v>
                </c:pt>
                <c:pt idx="6">
                  <c:v>-531725.21191135736</c:v>
                </c:pt>
                <c:pt idx="7">
                  <c:v>-614162.8850415512</c:v>
                </c:pt>
                <c:pt idx="8">
                  <c:v>-696600.55817174516</c:v>
                </c:pt>
                <c:pt idx="9">
                  <c:v>-779038.231301939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C-46AE-BE50-935412317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030191"/>
        <c:axId val="1742021039"/>
      </c:lineChart>
      <c:catAx>
        <c:axId val="174203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21039"/>
        <c:crosses val="autoZero"/>
        <c:auto val="1"/>
        <c:lblAlgn val="ctr"/>
        <c:lblOffset val="100"/>
        <c:noMultiLvlLbl val="0"/>
      </c:catAx>
      <c:valAx>
        <c:axId val="17420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'2.17'!$K$80</c:f>
              <c:strCache>
                <c:ptCount val="1"/>
                <c:pt idx="0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'2.17'!$K$81:$K$90</c:f>
              <c:numCache>
                <c:formatCode>General</c:formatCode>
                <c:ptCount val="10"/>
                <c:pt idx="0">
                  <c:v>9500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C-4627-9919-C499825EFF9F}"/>
            </c:ext>
          </c:extLst>
        </c:ser>
        <c:ser>
          <c:idx val="1"/>
          <c:order val="1"/>
          <c:tx>
            <c:strRef>
              <c:f>'2.17'!$L$80</c:f>
              <c:strCache>
                <c:ptCount val="1"/>
                <c:pt idx="0">
                  <c:v>E(Y/X)=Beta1+Beta2*x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'2.17'!$L$81:$L$90</c:f>
              <c:numCache>
                <c:formatCode>General</c:formatCode>
                <c:ptCount val="10"/>
                <c:pt idx="0">
                  <c:v>1966.0210588641187</c:v>
                </c:pt>
                <c:pt idx="1">
                  <c:v>3103.76943214639</c:v>
                </c:pt>
                <c:pt idx="2">
                  <c:v>5172.402838114157</c:v>
                </c:pt>
                <c:pt idx="3">
                  <c:v>7241.0362440819226</c:v>
                </c:pt>
                <c:pt idx="4">
                  <c:v>9309.6696500496892</c:v>
                </c:pt>
                <c:pt idx="5">
                  <c:v>11378.303056017456</c:v>
                </c:pt>
                <c:pt idx="6">
                  <c:v>13446.936461985222</c:v>
                </c:pt>
                <c:pt idx="7">
                  <c:v>15515.569867952989</c:v>
                </c:pt>
                <c:pt idx="8">
                  <c:v>17584.203273920753</c:v>
                </c:pt>
                <c:pt idx="9">
                  <c:v>19652.836679888522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C-4627-9919-C499825E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440783"/>
        <c:axId val="1740444527"/>
      </c:lineChart>
      <c:catAx>
        <c:axId val="17404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44527"/>
        <c:crosses val="autoZero"/>
        <c:auto val="1"/>
        <c:lblAlgn val="ctr"/>
        <c:lblOffset val="100"/>
        <c:noMultiLvlLbl val="0"/>
      </c:catAx>
      <c:valAx>
        <c:axId val="17404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'2.17'!$J$121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'2.17'!$J$122:$J$131</c:f>
              <c:numCache>
                <c:formatCode>General</c:formatCode>
                <c:ptCount val="10"/>
                <c:pt idx="0">
                  <c:v>9500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C-4069-A01C-3B2CA39C5606}"/>
            </c:ext>
          </c:extLst>
        </c:ser>
        <c:ser>
          <c:idx val="1"/>
          <c:order val="1"/>
          <c:tx>
            <c:strRef>
              <c:f>'2.17'!$K$121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'2.17'!$K$122:$K$131</c:f>
              <c:numCache>
                <c:formatCode>General</c:formatCode>
                <c:ptCount val="10"/>
                <c:pt idx="0">
                  <c:v>103.3</c:v>
                </c:pt>
                <c:pt idx="1">
                  <c:v>103.3</c:v>
                </c:pt>
                <c:pt idx="2">
                  <c:v>103.3</c:v>
                </c:pt>
                <c:pt idx="3">
                  <c:v>103.3</c:v>
                </c:pt>
                <c:pt idx="4">
                  <c:v>103.3</c:v>
                </c:pt>
                <c:pt idx="5">
                  <c:v>103.3</c:v>
                </c:pt>
                <c:pt idx="6">
                  <c:v>103.3</c:v>
                </c:pt>
                <c:pt idx="7">
                  <c:v>103.3</c:v>
                </c:pt>
                <c:pt idx="8">
                  <c:v>103.3</c:v>
                </c:pt>
                <c:pt idx="9">
                  <c:v>103.3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C-4069-A01C-3B2CA39C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69391"/>
        <c:axId val="1681167311"/>
      </c:lineChart>
      <c:catAx>
        <c:axId val="168116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67311"/>
        <c:crosses val="autoZero"/>
        <c:auto val="1"/>
        <c:lblAlgn val="ctr"/>
        <c:lblOffset val="100"/>
        <c:noMultiLvlLbl val="0"/>
      </c:catAx>
      <c:valAx>
        <c:axId val="16811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6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85327</xdr:colOff>
      <xdr:row>13</xdr:row>
      <xdr:rowOff>0</xdr:rowOff>
    </xdr:from>
    <xdr:to>
      <xdr:col>24</xdr:col>
      <xdr:colOff>115092</xdr:colOff>
      <xdr:row>27</xdr:row>
      <xdr:rowOff>174029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23ABC-5A37-4E17-BD48-50E39A413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91279</xdr:colOff>
      <xdr:row>28</xdr:row>
      <xdr:rowOff>243680</xdr:rowOff>
    </xdr:from>
    <xdr:to>
      <xdr:col>24</xdr:col>
      <xdr:colOff>107154</xdr:colOff>
      <xdr:row>42</xdr:row>
      <xdr:rowOff>73817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EB16E-2218-46CE-BC02-A2DACED56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107156</xdr:colOff>
      <xdr:row>0</xdr:row>
      <xdr:rowOff>207168</xdr:rowOff>
    </xdr:from>
    <xdr:to>
      <xdr:col>15</xdr:col>
      <xdr:colOff>145256</xdr:colOff>
      <xdr:row>14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69F20-8090-4D36-9171-F96512ACA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379570</xdr:colOff>
      <xdr:row>0</xdr:row>
      <xdr:rowOff>127159</xdr:rowOff>
    </xdr:from>
    <xdr:to>
      <xdr:col>22</xdr:col>
      <xdr:colOff>417670</xdr:colOff>
      <xdr:row>13</xdr:row>
      <xdr:rowOff>155734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F3F6B-CD42-4426-ADAD-76311240A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211930</xdr:colOff>
      <xdr:row>14</xdr:row>
      <xdr:rowOff>141447</xdr:rowOff>
    </xdr:from>
    <xdr:to>
      <xdr:col>15</xdr:col>
      <xdr:colOff>250030</xdr:colOff>
      <xdr:row>29</xdr:row>
      <xdr:rowOff>170022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3421A-73B8-44BD-A978-6DF3DD461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350520</xdr:colOff>
      <xdr:row>57</xdr:row>
      <xdr:rowOff>144780</xdr:rowOff>
    </xdr:from>
    <xdr:to>
      <xdr:col>20</xdr:col>
      <xdr:colOff>45720</xdr:colOff>
      <xdr:row>72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2F47C-089D-4A7D-B773-893D06F6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175260</xdr:colOff>
      <xdr:row>35</xdr:row>
      <xdr:rowOff>160020</xdr:rowOff>
    </xdr:from>
    <xdr:to>
      <xdr:col>19</xdr:col>
      <xdr:colOff>480060</xdr:colOff>
      <xdr:row>50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5F50C-9E65-4DE5-9A76-683629BB2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327660</xdr:colOff>
      <xdr:row>78</xdr:row>
      <xdr:rowOff>129540</xdr:rowOff>
    </xdr:from>
    <xdr:to>
      <xdr:col>20</xdr:col>
      <xdr:colOff>22860</xdr:colOff>
      <xdr:row>93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BCDAE1-3BD7-4281-900B-F73ACDBA3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670560</xdr:colOff>
      <xdr:row>119</xdr:row>
      <xdr:rowOff>106680</xdr:rowOff>
    </xdr:from>
    <xdr:to>
      <xdr:col>18</xdr:col>
      <xdr:colOff>243840</xdr:colOff>
      <xdr:row>134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663AE5-2E49-42FE-BC21-73956BF3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D2C9-383A-48D8-B31D-0DBC1296FADE}">
  <dimension ref="A1:P34"/>
  <sheetViews>
    <sheetView zoomScaleNormal="100" workbookViewId="0">
      <selection activeCell="B33" sqref="B33"/>
    </sheetView>
  </sheetViews>
  <sheetFormatPr defaultRowHeight="14.4" x14ac:dyDescent="0.3"/>
  <cols>
    <col min="1" max="1" width="18.109375" bestFit="1" customWidth="1"/>
    <col min="2" max="2" width="20.109375" customWidth="1"/>
  </cols>
  <sheetData>
    <row r="1" spans="1:14" x14ac:dyDescent="0.3">
      <c r="A1" t="s">
        <v>26</v>
      </c>
    </row>
    <row r="2" spans="1:14" x14ac:dyDescent="0.3">
      <c r="A2" t="s">
        <v>27</v>
      </c>
      <c r="B2">
        <v>80</v>
      </c>
      <c r="C2">
        <v>100</v>
      </c>
      <c r="D2">
        <v>120</v>
      </c>
      <c r="E2">
        <v>140</v>
      </c>
      <c r="F2">
        <v>160</v>
      </c>
      <c r="G2">
        <v>180</v>
      </c>
      <c r="H2">
        <v>200</v>
      </c>
      <c r="I2">
        <v>220</v>
      </c>
      <c r="J2">
        <v>240</v>
      </c>
      <c r="K2">
        <v>260</v>
      </c>
    </row>
    <row r="3" spans="1:14" x14ac:dyDescent="0.3">
      <c r="A3" t="s">
        <v>28</v>
      </c>
      <c r="B3" s="2">
        <v>55</v>
      </c>
      <c r="C3">
        <v>65</v>
      </c>
      <c r="D3">
        <v>79</v>
      </c>
      <c r="E3" s="2">
        <v>80</v>
      </c>
      <c r="F3">
        <v>102</v>
      </c>
      <c r="G3">
        <v>110</v>
      </c>
      <c r="H3">
        <v>120</v>
      </c>
      <c r="I3" s="2">
        <v>135</v>
      </c>
      <c r="J3">
        <v>137</v>
      </c>
      <c r="K3">
        <v>150</v>
      </c>
    </row>
    <row r="4" spans="1:14" x14ac:dyDescent="0.3">
      <c r="A4" t="s">
        <v>29</v>
      </c>
      <c r="B4">
        <v>60</v>
      </c>
      <c r="C4">
        <v>70</v>
      </c>
      <c r="D4">
        <v>84</v>
      </c>
      <c r="E4">
        <v>93</v>
      </c>
      <c r="F4">
        <v>107</v>
      </c>
      <c r="G4">
        <v>115</v>
      </c>
      <c r="H4">
        <v>136</v>
      </c>
      <c r="I4">
        <v>137</v>
      </c>
      <c r="J4" s="2">
        <v>145</v>
      </c>
      <c r="K4">
        <v>152</v>
      </c>
    </row>
    <row r="5" spans="1:14" x14ac:dyDescent="0.3">
      <c r="A5" t="s">
        <v>30</v>
      </c>
      <c r="B5">
        <v>65</v>
      </c>
      <c r="C5">
        <v>74</v>
      </c>
      <c r="D5" s="2">
        <v>90</v>
      </c>
      <c r="E5">
        <v>95</v>
      </c>
      <c r="F5">
        <v>110</v>
      </c>
      <c r="G5" s="2">
        <v>120</v>
      </c>
      <c r="H5">
        <v>140</v>
      </c>
      <c r="I5">
        <v>140</v>
      </c>
      <c r="J5">
        <v>155</v>
      </c>
      <c r="K5" s="2">
        <v>175</v>
      </c>
    </row>
    <row r="6" spans="1:14" x14ac:dyDescent="0.3">
      <c r="B6">
        <v>70</v>
      </c>
      <c r="C6">
        <v>80</v>
      </c>
      <c r="D6">
        <v>94</v>
      </c>
      <c r="E6">
        <v>103</v>
      </c>
      <c r="F6">
        <v>116</v>
      </c>
      <c r="G6">
        <v>130</v>
      </c>
      <c r="H6">
        <v>144</v>
      </c>
      <c r="I6">
        <v>152</v>
      </c>
      <c r="J6">
        <v>165</v>
      </c>
      <c r="K6">
        <v>178</v>
      </c>
    </row>
    <row r="7" spans="1:14" x14ac:dyDescent="0.3">
      <c r="B7">
        <v>75</v>
      </c>
      <c r="C7">
        <v>85</v>
      </c>
      <c r="D7">
        <v>98</v>
      </c>
      <c r="E7">
        <v>108</v>
      </c>
      <c r="F7" s="2">
        <v>118</v>
      </c>
      <c r="G7">
        <v>135</v>
      </c>
      <c r="H7" s="2">
        <v>145</v>
      </c>
      <c r="I7">
        <v>157</v>
      </c>
      <c r="J7">
        <v>175</v>
      </c>
      <c r="K7">
        <v>180</v>
      </c>
    </row>
    <row r="8" spans="1:14" x14ac:dyDescent="0.3">
      <c r="B8" t="s">
        <v>31</v>
      </c>
      <c r="C8" s="2">
        <v>88</v>
      </c>
      <c r="D8" t="s">
        <v>31</v>
      </c>
      <c r="E8">
        <v>113</v>
      </c>
      <c r="F8">
        <v>125</v>
      </c>
      <c r="G8">
        <v>140</v>
      </c>
      <c r="H8" t="s">
        <v>31</v>
      </c>
      <c r="I8">
        <v>160</v>
      </c>
      <c r="J8">
        <v>189</v>
      </c>
      <c r="K8">
        <v>185</v>
      </c>
    </row>
    <row r="9" spans="1:14" x14ac:dyDescent="0.3">
      <c r="B9" t="s">
        <v>31</v>
      </c>
      <c r="C9" t="s">
        <v>31</v>
      </c>
      <c r="D9" t="s">
        <v>31</v>
      </c>
      <c r="E9">
        <v>115</v>
      </c>
      <c r="F9" t="s">
        <v>31</v>
      </c>
      <c r="G9" t="s">
        <v>31</v>
      </c>
      <c r="H9" t="s">
        <v>31</v>
      </c>
      <c r="I9">
        <v>162</v>
      </c>
      <c r="J9" t="s">
        <v>31</v>
      </c>
      <c r="K9">
        <v>191</v>
      </c>
    </row>
    <row r="10" spans="1:14" x14ac:dyDescent="0.3">
      <c r="A10" t="s">
        <v>32</v>
      </c>
      <c r="B10">
        <v>325</v>
      </c>
      <c r="C10">
        <v>462</v>
      </c>
      <c r="D10">
        <v>445</v>
      </c>
      <c r="E10">
        <v>707</v>
      </c>
      <c r="F10">
        <v>678</v>
      </c>
      <c r="G10">
        <v>750</v>
      </c>
      <c r="H10">
        <v>685</v>
      </c>
      <c r="I10">
        <v>1043</v>
      </c>
      <c r="J10">
        <v>966</v>
      </c>
      <c r="K10">
        <v>1211</v>
      </c>
      <c r="L10">
        <f>SUM(B10:K10)</f>
        <v>7272</v>
      </c>
      <c r="M10" t="s">
        <v>33</v>
      </c>
      <c r="N10">
        <f>L10/60</f>
        <v>121.2</v>
      </c>
    </row>
    <row r="11" spans="1:14" x14ac:dyDescent="0.3">
      <c r="B11">
        <v>65</v>
      </c>
      <c r="C11">
        <v>77</v>
      </c>
      <c r="D11">
        <v>89</v>
      </c>
      <c r="E11">
        <v>101</v>
      </c>
      <c r="F11">
        <v>113</v>
      </c>
      <c r="G11">
        <v>125</v>
      </c>
      <c r="H11">
        <v>137</v>
      </c>
      <c r="I11">
        <v>149</v>
      </c>
      <c r="J11">
        <v>161</v>
      </c>
      <c r="K11">
        <v>173</v>
      </c>
    </row>
    <row r="16" spans="1:14" x14ac:dyDescent="0.3">
      <c r="A16" t="s">
        <v>25</v>
      </c>
    </row>
    <row r="17" spans="1:16" x14ac:dyDescent="0.3">
      <c r="A17" t="s">
        <v>0</v>
      </c>
      <c r="B17">
        <v>80</v>
      </c>
      <c r="C17">
        <v>100</v>
      </c>
      <c r="D17">
        <v>120</v>
      </c>
      <c r="E17">
        <v>140</v>
      </c>
      <c r="F17">
        <v>160</v>
      </c>
      <c r="G17">
        <v>180</v>
      </c>
      <c r="H17">
        <v>200</v>
      </c>
      <c r="I17">
        <v>220</v>
      </c>
      <c r="J17">
        <v>240</v>
      </c>
      <c r="K17">
        <v>260</v>
      </c>
      <c r="M17" t="s">
        <v>1</v>
      </c>
      <c r="N17">
        <f>SUM(B17:K17)</f>
        <v>1700</v>
      </c>
      <c r="O17" t="s">
        <v>2</v>
      </c>
      <c r="P17">
        <f>AVERAGE(B17:K17)</f>
        <v>170</v>
      </c>
    </row>
    <row r="18" spans="1:16" x14ac:dyDescent="0.3">
      <c r="A18" t="s">
        <v>3</v>
      </c>
      <c r="B18">
        <v>55</v>
      </c>
      <c r="C18">
        <v>88</v>
      </c>
      <c r="D18">
        <v>90</v>
      </c>
      <c r="E18">
        <v>80</v>
      </c>
      <c r="F18">
        <v>118</v>
      </c>
      <c r="G18">
        <v>120</v>
      </c>
      <c r="H18">
        <v>145</v>
      </c>
      <c r="I18">
        <v>135</v>
      </c>
      <c r="J18">
        <v>145</v>
      </c>
      <c r="K18">
        <v>175</v>
      </c>
      <c r="M18" t="s">
        <v>4</v>
      </c>
      <c r="N18">
        <f>SUM(B18:K18)</f>
        <v>1151</v>
      </c>
      <c r="O18" t="s">
        <v>5</v>
      </c>
      <c r="P18">
        <f>AVERAGE(B18:K18)</f>
        <v>115.1</v>
      </c>
    </row>
    <row r="20" spans="1:16" x14ac:dyDescent="0.3">
      <c r="A20" t="s">
        <v>6</v>
      </c>
      <c r="B20">
        <f>B17*B18</f>
        <v>4400</v>
      </c>
      <c r="C20">
        <f t="shared" ref="C20:K20" si="0">C17*C18</f>
        <v>8800</v>
      </c>
      <c r="D20">
        <f t="shared" si="0"/>
        <v>10800</v>
      </c>
      <c r="E20">
        <f t="shared" si="0"/>
        <v>11200</v>
      </c>
      <c r="F20">
        <f t="shared" si="0"/>
        <v>18880</v>
      </c>
      <c r="G20">
        <f t="shared" si="0"/>
        <v>21600</v>
      </c>
      <c r="H20">
        <f t="shared" si="0"/>
        <v>29000</v>
      </c>
      <c r="I20">
        <f t="shared" si="0"/>
        <v>29700</v>
      </c>
      <c r="J20">
        <f t="shared" si="0"/>
        <v>34800</v>
      </c>
      <c r="K20">
        <f t="shared" si="0"/>
        <v>45500</v>
      </c>
      <c r="M20" t="s">
        <v>7</v>
      </c>
      <c r="N20">
        <f>SUM(B20:K20)</f>
        <v>214680</v>
      </c>
      <c r="O20" t="s">
        <v>8</v>
      </c>
      <c r="P20">
        <f>AVERAGE(B20:K20)</f>
        <v>21468</v>
      </c>
    </row>
    <row r="21" spans="1:16" x14ac:dyDescent="0.3">
      <c r="A21" t="s">
        <v>9</v>
      </c>
      <c r="B21">
        <f>B17^2</f>
        <v>6400</v>
      </c>
      <c r="C21">
        <f t="shared" ref="C21:J21" si="1">C17^2</f>
        <v>10000</v>
      </c>
      <c r="D21">
        <f t="shared" si="1"/>
        <v>14400</v>
      </c>
      <c r="E21">
        <f t="shared" si="1"/>
        <v>19600</v>
      </c>
      <c r="F21">
        <f t="shared" si="1"/>
        <v>25600</v>
      </c>
      <c r="G21">
        <f t="shared" si="1"/>
        <v>32400</v>
      </c>
      <c r="H21">
        <f t="shared" si="1"/>
        <v>40000</v>
      </c>
      <c r="I21">
        <f>I17^2</f>
        <v>48400</v>
      </c>
      <c r="J21">
        <f t="shared" si="1"/>
        <v>57600</v>
      </c>
      <c r="K21">
        <f>K17^2</f>
        <v>67600</v>
      </c>
      <c r="M21" t="s">
        <v>10</v>
      </c>
      <c r="N21">
        <f>SUM(B21:K21)</f>
        <v>322000</v>
      </c>
      <c r="O21" t="s">
        <v>11</v>
      </c>
      <c r="P21">
        <f>AVERAGE(B21:K21)</f>
        <v>32200</v>
      </c>
    </row>
    <row r="23" spans="1:16" x14ac:dyDescent="0.3">
      <c r="A23" t="s">
        <v>12</v>
      </c>
      <c r="B23">
        <f>B17-$P$17</f>
        <v>-90</v>
      </c>
      <c r="C23">
        <f t="shared" ref="C23:K23" si="2">C17-$P$17</f>
        <v>-70</v>
      </c>
      <c r="D23">
        <f t="shared" si="2"/>
        <v>-50</v>
      </c>
      <c r="E23">
        <f t="shared" si="2"/>
        <v>-30</v>
      </c>
      <c r="F23">
        <f t="shared" si="2"/>
        <v>-10</v>
      </c>
      <c r="G23">
        <f t="shared" si="2"/>
        <v>10</v>
      </c>
      <c r="H23">
        <f t="shared" si="2"/>
        <v>30</v>
      </c>
      <c r="I23">
        <f t="shared" si="2"/>
        <v>50</v>
      </c>
      <c r="J23">
        <f t="shared" si="2"/>
        <v>70</v>
      </c>
      <c r="K23">
        <f t="shared" si="2"/>
        <v>90</v>
      </c>
      <c r="M23" t="s">
        <v>13</v>
      </c>
      <c r="N23">
        <f>SUM(B23:K23)</f>
        <v>0</v>
      </c>
    </row>
    <row r="24" spans="1:16" x14ac:dyDescent="0.3">
      <c r="A24" t="s">
        <v>14</v>
      </c>
      <c r="B24">
        <f>B18-$P$18</f>
        <v>-60.099999999999994</v>
      </c>
      <c r="C24">
        <f t="shared" ref="C24:K24" si="3">C18-$P$18</f>
        <v>-27.099999999999994</v>
      </c>
      <c r="D24">
        <f t="shared" si="3"/>
        <v>-25.099999999999994</v>
      </c>
      <c r="E24">
        <f t="shared" si="3"/>
        <v>-35.099999999999994</v>
      </c>
      <c r="F24">
        <f t="shared" si="3"/>
        <v>2.9000000000000057</v>
      </c>
      <c r="G24">
        <f t="shared" si="3"/>
        <v>4.9000000000000057</v>
      </c>
      <c r="H24">
        <f t="shared" si="3"/>
        <v>29.900000000000006</v>
      </c>
      <c r="I24">
        <f t="shared" si="3"/>
        <v>19.900000000000006</v>
      </c>
      <c r="J24">
        <f t="shared" si="3"/>
        <v>29.900000000000006</v>
      </c>
      <c r="K24">
        <f t="shared" si="3"/>
        <v>59.900000000000006</v>
      </c>
      <c r="M24" t="s">
        <v>15</v>
      </c>
      <c r="N24" s="1">
        <f>SUM(B24:K24)</f>
        <v>5.6843418860808015E-14</v>
      </c>
    </row>
    <row r="25" spans="1:16" x14ac:dyDescent="0.3">
      <c r="N25" s="1"/>
    </row>
    <row r="26" spans="1:16" x14ac:dyDescent="0.3">
      <c r="A26" t="s">
        <v>16</v>
      </c>
      <c r="B26">
        <f>B23*B24</f>
        <v>5408.9999999999991</v>
      </c>
      <c r="C26">
        <f t="shared" ref="C26:K26" si="4">C23*C24</f>
        <v>1896.9999999999995</v>
      </c>
      <c r="D26">
        <f t="shared" si="4"/>
        <v>1254.9999999999998</v>
      </c>
      <c r="E26">
        <f t="shared" si="4"/>
        <v>1052.9999999999998</v>
      </c>
      <c r="F26">
        <f t="shared" si="4"/>
        <v>-29.000000000000057</v>
      </c>
      <c r="G26">
        <f t="shared" si="4"/>
        <v>49.000000000000057</v>
      </c>
      <c r="H26">
        <f t="shared" si="4"/>
        <v>897.00000000000023</v>
      </c>
      <c r="I26">
        <f t="shared" si="4"/>
        <v>995.00000000000023</v>
      </c>
      <c r="J26">
        <f t="shared" si="4"/>
        <v>2093.0000000000005</v>
      </c>
      <c r="K26">
        <f t="shared" si="4"/>
        <v>5391.0000000000009</v>
      </c>
      <c r="M26" t="s">
        <v>17</v>
      </c>
      <c r="N26">
        <f>SUM(B26:K26)</f>
        <v>19010</v>
      </c>
    </row>
    <row r="27" spans="1:16" x14ac:dyDescent="0.3">
      <c r="A27" t="s">
        <v>18</v>
      </c>
      <c r="B27">
        <f>B23^2</f>
        <v>8100</v>
      </c>
      <c r="C27">
        <f t="shared" ref="C27:K27" si="5">C23^2</f>
        <v>4900</v>
      </c>
      <c r="D27">
        <f t="shared" si="5"/>
        <v>2500</v>
      </c>
      <c r="E27">
        <f t="shared" si="5"/>
        <v>900</v>
      </c>
      <c r="F27">
        <f t="shared" si="5"/>
        <v>100</v>
      </c>
      <c r="G27">
        <f t="shared" si="5"/>
        <v>100</v>
      </c>
      <c r="H27">
        <f t="shared" si="5"/>
        <v>900</v>
      </c>
      <c r="I27">
        <f t="shared" si="5"/>
        <v>2500</v>
      </c>
      <c r="J27">
        <f t="shared" si="5"/>
        <v>4900</v>
      </c>
      <c r="K27">
        <f t="shared" si="5"/>
        <v>8100</v>
      </c>
      <c r="M27" t="s">
        <v>19</v>
      </c>
      <c r="N27">
        <f>SUM(B27:K27)</f>
        <v>33000</v>
      </c>
    </row>
    <row r="29" spans="1:16" ht="43.2" x14ac:dyDescent="0.3">
      <c r="B29" s="3" t="s">
        <v>41</v>
      </c>
      <c r="C29" s="3" t="s">
        <v>34</v>
      </c>
      <c r="E29" t="s">
        <v>35</v>
      </c>
    </row>
    <row r="30" spans="1:16" x14ac:dyDescent="0.3">
      <c r="A30" t="s">
        <v>20</v>
      </c>
      <c r="B30" s="6">
        <f>(P20-P17*P18)/(P21-P17^2)</f>
        <v>0.57606060606060605</v>
      </c>
      <c r="C30" s="6">
        <f>N26/N27</f>
        <v>0.57606060606060605</v>
      </c>
    </row>
    <row r="31" spans="1:16" x14ac:dyDescent="0.3">
      <c r="A31" t="s">
        <v>21</v>
      </c>
      <c r="B31" s="6">
        <f>P18-B30*P17</f>
        <v>17.169696969696972</v>
      </c>
      <c r="C31" s="6"/>
    </row>
    <row r="33" spans="1:16" x14ac:dyDescent="0.3">
      <c r="A33" t="s">
        <v>22</v>
      </c>
      <c r="B33">
        <f>$B$31+$B$30*B17</f>
        <v>63.254545454545458</v>
      </c>
      <c r="C33">
        <f t="shared" ref="C33:K33" si="6">$B$31+$B$30*C17</f>
        <v>74.775757575757581</v>
      </c>
      <c r="D33">
        <f t="shared" si="6"/>
        <v>86.296969696969697</v>
      </c>
      <c r="E33">
        <f t="shared" si="6"/>
        <v>97.818181818181813</v>
      </c>
      <c r="F33">
        <f t="shared" si="6"/>
        <v>109.33939393939394</v>
      </c>
      <c r="G33">
        <f t="shared" si="6"/>
        <v>120.86060606060606</v>
      </c>
      <c r="H33">
        <f t="shared" si="6"/>
        <v>132.38181818181818</v>
      </c>
      <c r="I33">
        <f t="shared" si="6"/>
        <v>143.90303030303031</v>
      </c>
      <c r="J33">
        <f t="shared" si="6"/>
        <v>155.42424242424244</v>
      </c>
      <c r="K33">
        <f t="shared" si="6"/>
        <v>166.94545454545454</v>
      </c>
      <c r="M33" t="s">
        <v>39</v>
      </c>
      <c r="O33" t="s">
        <v>40</v>
      </c>
      <c r="P33">
        <f>AVERAGE(B33:K33)</f>
        <v>115.1</v>
      </c>
    </row>
    <row r="34" spans="1:16" x14ac:dyDescent="0.3">
      <c r="A34" t="s">
        <v>23</v>
      </c>
      <c r="M34" t="s">
        <v>24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F7E7-53FC-4D23-A01C-A5063F97AE38}">
  <dimension ref="A1:I17"/>
  <sheetViews>
    <sheetView workbookViewId="0">
      <selection activeCell="F15" sqref="F15"/>
    </sheetView>
  </sheetViews>
  <sheetFormatPr defaultRowHeight="14.4" x14ac:dyDescent="0.3"/>
  <cols>
    <col min="1" max="1" width="11.88671875" customWidth="1"/>
  </cols>
  <sheetData>
    <row r="1" spans="1:9" ht="28.8" x14ac:dyDescent="0.3">
      <c r="A1" s="5" t="s">
        <v>36</v>
      </c>
      <c r="B1" s="4" t="s">
        <v>38</v>
      </c>
      <c r="C1" s="4" t="s">
        <v>37</v>
      </c>
      <c r="E1" s="7" t="s">
        <v>12</v>
      </c>
      <c r="F1" s="7" t="s">
        <v>14</v>
      </c>
      <c r="H1" s="7" t="s">
        <v>16</v>
      </c>
      <c r="I1" s="7" t="s">
        <v>18</v>
      </c>
    </row>
    <row r="2" spans="1:9" x14ac:dyDescent="0.3">
      <c r="A2" s="4">
        <v>1</v>
      </c>
      <c r="B2" s="4">
        <v>21</v>
      </c>
      <c r="C2" s="4">
        <v>2.8</v>
      </c>
      <c r="E2" s="4">
        <f>B2-$B$11</f>
        <v>-4.375</v>
      </c>
      <c r="F2" s="4">
        <f>C2-$B$12</f>
        <v>-0.33749999999999991</v>
      </c>
      <c r="H2">
        <f>E2*F2</f>
        <v>1.4765624999999996</v>
      </c>
      <c r="I2">
        <f>POWER(E2,2)</f>
        <v>19.140625</v>
      </c>
    </row>
    <row r="3" spans="1:9" x14ac:dyDescent="0.3">
      <c r="A3" s="4">
        <v>2</v>
      </c>
      <c r="B3" s="4">
        <v>24</v>
      </c>
      <c r="C3" s="4">
        <v>3.4</v>
      </c>
      <c r="E3" s="4">
        <f t="shared" ref="E3:E9" si="0">B3-$B$11</f>
        <v>-1.375</v>
      </c>
      <c r="F3" s="4">
        <f t="shared" ref="F3:F9" si="1">C3-$B$12</f>
        <v>0.26250000000000018</v>
      </c>
      <c r="H3">
        <f t="shared" ref="H3:H9" si="2">E3*F3</f>
        <v>-0.36093750000000024</v>
      </c>
      <c r="I3">
        <f t="shared" ref="I3:I9" si="3">POWER(E3,2)</f>
        <v>1.890625</v>
      </c>
    </row>
    <row r="4" spans="1:9" x14ac:dyDescent="0.3">
      <c r="A4" s="4">
        <v>3</v>
      </c>
      <c r="B4" s="4">
        <v>26</v>
      </c>
      <c r="C4" s="4">
        <v>3</v>
      </c>
      <c r="E4" s="4">
        <f t="shared" si="0"/>
        <v>0.625</v>
      </c>
      <c r="F4" s="4">
        <f t="shared" si="1"/>
        <v>-0.13749999999999973</v>
      </c>
      <c r="H4">
        <f t="shared" si="2"/>
        <v>-8.5937499999999833E-2</v>
      </c>
      <c r="I4">
        <f t="shared" si="3"/>
        <v>0.390625</v>
      </c>
    </row>
    <row r="5" spans="1:9" x14ac:dyDescent="0.3">
      <c r="A5" s="4">
        <v>4</v>
      </c>
      <c r="B5" s="4">
        <v>27</v>
      </c>
      <c r="C5" s="4">
        <v>3.5</v>
      </c>
      <c r="E5" s="4">
        <f t="shared" si="0"/>
        <v>1.625</v>
      </c>
      <c r="F5" s="4">
        <f t="shared" si="1"/>
        <v>0.36250000000000027</v>
      </c>
      <c r="H5">
        <f t="shared" si="2"/>
        <v>0.58906250000000049</v>
      </c>
      <c r="I5">
        <f t="shared" si="3"/>
        <v>2.640625</v>
      </c>
    </row>
    <row r="6" spans="1:9" x14ac:dyDescent="0.3">
      <c r="A6" s="4">
        <v>5</v>
      </c>
      <c r="B6" s="4">
        <v>25</v>
      </c>
      <c r="C6" s="4">
        <v>3</v>
      </c>
      <c r="E6" s="4">
        <f t="shared" si="0"/>
        <v>-0.375</v>
      </c>
      <c r="F6" s="4">
        <f t="shared" si="1"/>
        <v>-0.13749999999999973</v>
      </c>
      <c r="H6">
        <f t="shared" si="2"/>
        <v>5.15624999999999E-2</v>
      </c>
      <c r="I6">
        <f t="shared" si="3"/>
        <v>0.140625</v>
      </c>
    </row>
    <row r="7" spans="1:9" x14ac:dyDescent="0.3">
      <c r="A7" s="4">
        <v>6</v>
      </c>
      <c r="B7" s="4">
        <v>25</v>
      </c>
      <c r="C7" s="4">
        <v>3</v>
      </c>
      <c r="E7" s="4">
        <f t="shared" si="0"/>
        <v>-0.375</v>
      </c>
      <c r="F7" s="4">
        <f t="shared" si="1"/>
        <v>-0.13749999999999973</v>
      </c>
      <c r="H7">
        <f t="shared" si="2"/>
        <v>5.15624999999999E-2</v>
      </c>
      <c r="I7">
        <f t="shared" si="3"/>
        <v>0.140625</v>
      </c>
    </row>
    <row r="8" spans="1:9" x14ac:dyDescent="0.3">
      <c r="A8" s="4">
        <v>7</v>
      </c>
      <c r="B8" s="4">
        <v>25</v>
      </c>
      <c r="C8" s="4">
        <v>2.7</v>
      </c>
      <c r="E8" s="4">
        <f t="shared" si="0"/>
        <v>-0.375</v>
      </c>
      <c r="F8" s="4">
        <f t="shared" si="1"/>
        <v>-0.43749999999999956</v>
      </c>
      <c r="H8">
        <f t="shared" si="2"/>
        <v>0.16406249999999983</v>
      </c>
      <c r="I8">
        <f t="shared" si="3"/>
        <v>0.140625</v>
      </c>
    </row>
    <row r="9" spans="1:9" x14ac:dyDescent="0.3">
      <c r="A9" s="4">
        <v>8</v>
      </c>
      <c r="B9" s="4">
        <v>30</v>
      </c>
      <c r="C9" s="4">
        <v>3.7</v>
      </c>
      <c r="E9" s="4">
        <f t="shared" si="0"/>
        <v>4.625</v>
      </c>
      <c r="F9" s="4">
        <f t="shared" si="1"/>
        <v>0.56250000000000044</v>
      </c>
      <c r="H9">
        <f t="shared" si="2"/>
        <v>2.6015625000000022</v>
      </c>
      <c r="I9">
        <f t="shared" si="3"/>
        <v>21.390625</v>
      </c>
    </row>
    <row r="10" spans="1:9" x14ac:dyDescent="0.3">
      <c r="A10" s="8" t="s">
        <v>52</v>
      </c>
      <c r="B10" s="8">
        <f>SUM(B2:B9)</f>
        <v>203</v>
      </c>
      <c r="C10" s="8">
        <f>SUM(C2:C9)</f>
        <v>25.099999999999998</v>
      </c>
    </row>
    <row r="11" spans="1:9" x14ac:dyDescent="0.3">
      <c r="A11" s="8" t="s">
        <v>2</v>
      </c>
      <c r="B11" s="8">
        <f>AVERAGE(B2:B9)</f>
        <v>25.375</v>
      </c>
      <c r="C11" s="8"/>
      <c r="G11" s="8" t="s">
        <v>54</v>
      </c>
      <c r="H11" s="8">
        <f>SUM(H2:H9)</f>
        <v>4.4875000000000016</v>
      </c>
      <c r="I11" s="8">
        <f>SUM(I2:I9)</f>
        <v>45.875</v>
      </c>
    </row>
    <row r="12" spans="1:9" x14ac:dyDescent="0.3">
      <c r="A12" s="8" t="s">
        <v>5</v>
      </c>
      <c r="B12" s="8">
        <f>AVERAGE(C2:C9)</f>
        <v>3.1374999999999997</v>
      </c>
      <c r="C12" s="8"/>
    </row>
    <row r="16" spans="1:9" x14ac:dyDescent="0.3">
      <c r="A16" s="9" t="s">
        <v>55</v>
      </c>
      <c r="B16" s="9">
        <f>H11/I11</f>
        <v>9.7820163487738448E-2</v>
      </c>
    </row>
    <row r="17" spans="1:2" x14ac:dyDescent="0.3">
      <c r="A17" s="9" t="s">
        <v>56</v>
      </c>
      <c r="B17" s="9">
        <f>B12-(B11*B16)</f>
        <v>0.65531335149863645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875F-4F18-47F1-A656-AA2EB9790734}">
  <dimension ref="A1:T131"/>
  <sheetViews>
    <sheetView tabSelected="1" topLeftCell="B97" workbookViewId="0">
      <selection activeCell="B103" sqref="B103"/>
    </sheetView>
  </sheetViews>
  <sheetFormatPr defaultRowHeight="14.4" x14ac:dyDescent="0.3"/>
  <cols>
    <col min="1" max="1" width="19.6640625" customWidth="1"/>
    <col min="2" max="2" width="16.33203125" bestFit="1" customWidth="1"/>
    <col min="6" max="6" width="12" bestFit="1" customWidth="1"/>
    <col min="8" max="8" width="12" bestFit="1" customWidth="1"/>
    <col min="10" max="10" width="16.33203125" customWidth="1"/>
    <col min="12" max="12" width="19.5546875" bestFit="1" customWidth="1"/>
  </cols>
  <sheetData>
    <row r="1" spans="1:8" ht="28.8" x14ac:dyDescent="0.3">
      <c r="A1" s="35" t="s">
        <v>49</v>
      </c>
      <c r="B1" s="3" t="s">
        <v>46</v>
      </c>
      <c r="C1" s="33" t="s">
        <v>47</v>
      </c>
      <c r="D1" s="33"/>
      <c r="E1" s="33" t="s">
        <v>42</v>
      </c>
      <c r="F1" s="33"/>
      <c r="G1" s="33" t="s">
        <v>43</v>
      </c>
      <c r="H1" s="33"/>
    </row>
    <row r="2" spans="1:8" x14ac:dyDescent="0.3">
      <c r="A2" s="35"/>
      <c r="C2" t="s">
        <v>44</v>
      </c>
      <c r="D2" t="s">
        <v>45</v>
      </c>
      <c r="E2" t="s">
        <v>44</v>
      </c>
      <c r="F2" t="s">
        <v>45</v>
      </c>
      <c r="G2" t="s">
        <v>44</v>
      </c>
      <c r="H2" t="s">
        <v>45</v>
      </c>
    </row>
    <row r="3" spans="1:8" x14ac:dyDescent="0.3">
      <c r="A3">
        <v>9500</v>
      </c>
      <c r="B3">
        <v>40610</v>
      </c>
      <c r="C3">
        <v>427</v>
      </c>
      <c r="D3">
        <v>107</v>
      </c>
      <c r="E3">
        <v>451</v>
      </c>
      <c r="F3">
        <v>122</v>
      </c>
      <c r="G3">
        <v>423</v>
      </c>
      <c r="H3">
        <v>104</v>
      </c>
    </row>
    <row r="4" spans="1:8" x14ac:dyDescent="0.3">
      <c r="A4">
        <v>15000</v>
      </c>
      <c r="B4">
        <v>72745</v>
      </c>
      <c r="C4">
        <v>453</v>
      </c>
      <c r="D4">
        <v>106</v>
      </c>
      <c r="E4">
        <v>472</v>
      </c>
      <c r="F4">
        <v>113</v>
      </c>
      <c r="G4">
        <v>446</v>
      </c>
      <c r="H4">
        <v>102</v>
      </c>
    </row>
    <row r="5" spans="1:8" x14ac:dyDescent="0.3">
      <c r="A5">
        <v>25000</v>
      </c>
      <c r="B5">
        <v>61244</v>
      </c>
      <c r="C5">
        <v>454</v>
      </c>
      <c r="D5">
        <v>102</v>
      </c>
      <c r="E5">
        <v>465</v>
      </c>
      <c r="F5">
        <v>107</v>
      </c>
      <c r="G5">
        <v>444</v>
      </c>
      <c r="H5">
        <v>97</v>
      </c>
    </row>
    <row r="6" spans="1:8" x14ac:dyDescent="0.3">
      <c r="A6">
        <v>35000</v>
      </c>
      <c r="B6">
        <v>83685</v>
      </c>
      <c r="C6">
        <v>476</v>
      </c>
      <c r="D6">
        <v>103</v>
      </c>
      <c r="E6">
        <v>485</v>
      </c>
      <c r="F6">
        <v>106</v>
      </c>
      <c r="G6">
        <v>466</v>
      </c>
      <c r="H6">
        <v>98</v>
      </c>
    </row>
    <row r="7" spans="1:8" x14ac:dyDescent="0.3">
      <c r="A7">
        <v>45000</v>
      </c>
      <c r="B7">
        <v>75836</v>
      </c>
      <c r="C7">
        <v>489</v>
      </c>
      <c r="D7">
        <v>103</v>
      </c>
      <c r="E7">
        <v>486</v>
      </c>
      <c r="F7">
        <v>105</v>
      </c>
      <c r="G7">
        <v>477</v>
      </c>
      <c r="H7">
        <v>99</v>
      </c>
    </row>
    <row r="8" spans="1:8" x14ac:dyDescent="0.3">
      <c r="A8">
        <v>55000</v>
      </c>
      <c r="B8">
        <v>80060</v>
      </c>
      <c r="C8">
        <v>497</v>
      </c>
      <c r="D8">
        <v>102</v>
      </c>
      <c r="E8">
        <v>504</v>
      </c>
      <c r="F8">
        <v>104</v>
      </c>
      <c r="G8">
        <v>486</v>
      </c>
      <c r="H8">
        <v>98</v>
      </c>
    </row>
    <row r="9" spans="1:8" x14ac:dyDescent="0.3">
      <c r="A9">
        <v>65000</v>
      </c>
      <c r="B9">
        <v>75763</v>
      </c>
      <c r="C9">
        <v>504</v>
      </c>
      <c r="D9">
        <v>102</v>
      </c>
      <c r="E9">
        <v>511</v>
      </c>
      <c r="F9">
        <v>103</v>
      </c>
      <c r="G9">
        <v>493</v>
      </c>
      <c r="H9">
        <v>98</v>
      </c>
    </row>
    <row r="10" spans="1:8" x14ac:dyDescent="0.3">
      <c r="A10">
        <v>75000</v>
      </c>
      <c r="B10">
        <v>81627</v>
      </c>
      <c r="C10">
        <v>508</v>
      </c>
      <c r="D10">
        <v>101</v>
      </c>
      <c r="E10">
        <v>516</v>
      </c>
      <c r="F10">
        <v>103</v>
      </c>
      <c r="G10">
        <v>498</v>
      </c>
      <c r="H10">
        <v>98</v>
      </c>
    </row>
    <row r="11" spans="1:8" x14ac:dyDescent="0.3">
      <c r="A11">
        <v>85000</v>
      </c>
      <c r="B11">
        <v>130752</v>
      </c>
      <c r="C11">
        <v>520</v>
      </c>
      <c r="D11">
        <v>102</v>
      </c>
      <c r="E11">
        <v>529</v>
      </c>
      <c r="F11">
        <v>104</v>
      </c>
      <c r="G11">
        <v>510</v>
      </c>
      <c r="H11">
        <v>100</v>
      </c>
    </row>
    <row r="12" spans="1:8" x14ac:dyDescent="0.3">
      <c r="A12">
        <v>95000</v>
      </c>
      <c r="B12">
        <v>245025</v>
      </c>
      <c r="C12">
        <v>544</v>
      </c>
      <c r="D12">
        <v>105</v>
      </c>
      <c r="E12">
        <v>556</v>
      </c>
      <c r="F12">
        <v>107</v>
      </c>
      <c r="G12">
        <v>537</v>
      </c>
      <c r="H12">
        <v>103</v>
      </c>
    </row>
    <row r="14" spans="1:8" x14ac:dyDescent="0.3">
      <c r="A14" t="s">
        <v>48</v>
      </c>
    </row>
    <row r="15" spans="1:8" x14ac:dyDescent="0.3">
      <c r="A15" t="s">
        <v>50</v>
      </c>
    </row>
    <row r="16" spans="1:8" x14ac:dyDescent="0.3">
      <c r="A16" t="s">
        <v>51</v>
      </c>
    </row>
    <row r="21" spans="1:1" x14ac:dyDescent="0.3">
      <c r="A21" s="9" t="s">
        <v>63</v>
      </c>
    </row>
    <row r="33" spans="1:20" x14ac:dyDescent="0.3">
      <c r="A33" s="34" t="s">
        <v>64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5" spans="1:20" ht="15" thickBot="1" x14ac:dyDescent="0.35">
      <c r="A35" s="13" t="s">
        <v>57</v>
      </c>
      <c r="B35" s="4"/>
      <c r="C35" s="4"/>
      <c r="D35" s="4"/>
      <c r="E35" s="4"/>
      <c r="F35" s="4"/>
      <c r="G35" s="4"/>
      <c r="H35" s="4"/>
      <c r="I35" s="4"/>
      <c r="J35" s="4"/>
      <c r="M35" s="13" t="s">
        <v>62</v>
      </c>
    </row>
    <row r="36" spans="1:20" x14ac:dyDescent="0.3">
      <c r="A36" s="4"/>
      <c r="B36" s="14"/>
      <c r="C36" s="36" t="s">
        <v>47</v>
      </c>
      <c r="D36" s="36"/>
      <c r="E36" s="15"/>
      <c r="F36" s="15"/>
      <c r="G36" s="15"/>
      <c r="H36" s="15"/>
      <c r="I36" s="15"/>
      <c r="J36" s="16"/>
    </row>
    <row r="37" spans="1:20" ht="15" thickBot="1" x14ac:dyDescent="0.35">
      <c r="A37" s="4"/>
      <c r="B37" s="17"/>
      <c r="C37" s="10" t="s">
        <v>44</v>
      </c>
      <c r="D37" s="10" t="s">
        <v>45</v>
      </c>
      <c r="E37" s="12"/>
      <c r="F37" s="10" t="s">
        <v>12</v>
      </c>
      <c r="G37" s="10" t="s">
        <v>14</v>
      </c>
      <c r="H37" s="12"/>
      <c r="I37" s="10" t="s">
        <v>16</v>
      </c>
      <c r="J37" s="11" t="s">
        <v>18</v>
      </c>
    </row>
    <row r="38" spans="1:20" x14ac:dyDescent="0.3">
      <c r="A38" s="4"/>
      <c r="B38" s="17"/>
      <c r="C38" s="12">
        <v>427</v>
      </c>
      <c r="D38" s="12">
        <v>107</v>
      </c>
      <c r="E38" s="12"/>
      <c r="F38" s="12">
        <f>C38-$C$49</f>
        <v>-60.199999999999989</v>
      </c>
      <c r="G38" s="12">
        <f>D38-$C$50</f>
        <v>3.7000000000000028</v>
      </c>
      <c r="H38" s="12"/>
      <c r="I38" s="12">
        <f>F38*G38</f>
        <v>-222.74000000000012</v>
      </c>
      <c r="J38" s="18">
        <f>POWER(G38,2)</f>
        <v>13.690000000000021</v>
      </c>
      <c r="K38" s="29" t="s">
        <v>61</v>
      </c>
      <c r="L38" s="30" t="s">
        <v>60</v>
      </c>
    </row>
    <row r="39" spans="1:20" x14ac:dyDescent="0.3">
      <c r="A39" s="4"/>
      <c r="B39" s="17"/>
      <c r="C39" s="12">
        <v>453</v>
      </c>
      <c r="D39" s="12">
        <v>106</v>
      </c>
      <c r="E39" s="12"/>
      <c r="F39" s="12">
        <f t="shared" ref="F39:F47" si="0">C39-$C$49</f>
        <v>-34.199999999999989</v>
      </c>
      <c r="G39" s="12">
        <f t="shared" ref="G39:G47" si="1">D39-$C$50</f>
        <v>2.7000000000000028</v>
      </c>
      <c r="H39" s="12"/>
      <c r="I39" s="12">
        <f t="shared" ref="I39:I47" si="2">F39*G39</f>
        <v>-92.34000000000006</v>
      </c>
      <c r="J39" s="18">
        <f t="shared" ref="J39:J47" si="3">POWER(G39,2)</f>
        <v>7.2900000000000151</v>
      </c>
      <c r="K39">
        <v>9500</v>
      </c>
      <c r="L39" s="18">
        <f>$C$54+$C$53*K39</f>
        <v>-74196.126038781149</v>
      </c>
    </row>
    <row r="40" spans="1:20" x14ac:dyDescent="0.3">
      <c r="A40" s="4"/>
      <c r="B40" s="17"/>
      <c r="C40" s="12">
        <v>454</v>
      </c>
      <c r="D40" s="12">
        <v>102</v>
      </c>
      <c r="E40" s="12"/>
      <c r="F40" s="12">
        <f t="shared" si="0"/>
        <v>-33.199999999999989</v>
      </c>
      <c r="G40" s="12">
        <f t="shared" si="1"/>
        <v>-1.2999999999999972</v>
      </c>
      <c r="H40" s="12"/>
      <c r="I40" s="12">
        <f t="shared" si="2"/>
        <v>43.15999999999989</v>
      </c>
      <c r="J40" s="18">
        <f t="shared" si="3"/>
        <v>1.6899999999999926</v>
      </c>
      <c r="K40">
        <v>15000</v>
      </c>
      <c r="L40" s="18">
        <f t="shared" ref="L40:L48" si="4">$C$54+$C$53*K40</f>
        <v>-119536.8462603878</v>
      </c>
    </row>
    <row r="41" spans="1:20" x14ac:dyDescent="0.3">
      <c r="A41" s="4"/>
      <c r="B41" s="17"/>
      <c r="C41" s="12">
        <v>476</v>
      </c>
      <c r="D41" s="12">
        <v>103</v>
      </c>
      <c r="E41" s="12"/>
      <c r="F41" s="12">
        <f t="shared" si="0"/>
        <v>-11.199999999999989</v>
      </c>
      <c r="G41" s="12">
        <f t="shared" si="1"/>
        <v>-0.29999999999999716</v>
      </c>
      <c r="H41" s="12"/>
      <c r="I41" s="12">
        <f t="shared" si="2"/>
        <v>3.3599999999999648</v>
      </c>
      <c r="J41" s="18">
        <f t="shared" si="3"/>
        <v>8.999999999999829E-2</v>
      </c>
      <c r="K41">
        <v>25000</v>
      </c>
      <c r="L41" s="18">
        <f t="shared" si="4"/>
        <v>-201974.5193905817</v>
      </c>
    </row>
    <row r="42" spans="1:20" x14ac:dyDescent="0.3">
      <c r="A42" s="4"/>
      <c r="B42" s="17"/>
      <c r="C42" s="12">
        <v>489</v>
      </c>
      <c r="D42" s="12">
        <v>103</v>
      </c>
      <c r="E42" s="12"/>
      <c r="F42" s="12">
        <f t="shared" si="0"/>
        <v>1.8000000000000114</v>
      </c>
      <c r="G42" s="12">
        <f t="shared" si="1"/>
        <v>-0.29999999999999716</v>
      </c>
      <c r="H42" s="12"/>
      <c r="I42" s="12">
        <f t="shared" si="2"/>
        <v>-0.53999999999999826</v>
      </c>
      <c r="J42" s="18">
        <f t="shared" si="3"/>
        <v>8.999999999999829E-2</v>
      </c>
      <c r="K42">
        <v>35000</v>
      </c>
      <c r="L42" s="18">
        <f t="shared" si="4"/>
        <v>-284412.19252077566</v>
      </c>
    </row>
    <row r="43" spans="1:20" x14ac:dyDescent="0.3">
      <c r="A43" s="4"/>
      <c r="B43" s="17"/>
      <c r="C43" s="12">
        <v>497</v>
      </c>
      <c r="D43" s="12">
        <v>102</v>
      </c>
      <c r="E43" s="12"/>
      <c r="F43" s="12">
        <f t="shared" si="0"/>
        <v>9.8000000000000114</v>
      </c>
      <c r="G43" s="12">
        <f t="shared" si="1"/>
        <v>-1.2999999999999972</v>
      </c>
      <c r="H43" s="12"/>
      <c r="I43" s="12">
        <f t="shared" si="2"/>
        <v>-12.739999999999988</v>
      </c>
      <c r="J43" s="18">
        <f t="shared" si="3"/>
        <v>1.6899999999999926</v>
      </c>
      <c r="K43">
        <v>45000</v>
      </c>
      <c r="L43" s="18">
        <f t="shared" si="4"/>
        <v>-366849.86565096956</v>
      </c>
    </row>
    <row r="44" spans="1:20" x14ac:dyDescent="0.3">
      <c r="A44" s="4"/>
      <c r="B44" s="17"/>
      <c r="C44" s="12">
        <v>504</v>
      </c>
      <c r="D44" s="12">
        <v>102</v>
      </c>
      <c r="E44" s="12"/>
      <c r="F44" s="12">
        <f t="shared" si="0"/>
        <v>16.800000000000011</v>
      </c>
      <c r="G44" s="12">
        <f t="shared" si="1"/>
        <v>-1.2999999999999972</v>
      </c>
      <c r="H44" s="12"/>
      <c r="I44" s="12">
        <f t="shared" si="2"/>
        <v>-21.839999999999968</v>
      </c>
      <c r="J44" s="18">
        <f t="shared" si="3"/>
        <v>1.6899999999999926</v>
      </c>
      <c r="K44">
        <v>55000</v>
      </c>
      <c r="L44" s="18">
        <f t="shared" si="4"/>
        <v>-449287.53878116346</v>
      </c>
    </row>
    <row r="45" spans="1:20" x14ac:dyDescent="0.3">
      <c r="A45" s="4"/>
      <c r="B45" s="17"/>
      <c r="C45" s="12">
        <v>508</v>
      </c>
      <c r="D45" s="12">
        <v>101</v>
      </c>
      <c r="E45" s="12"/>
      <c r="F45" s="12">
        <f t="shared" si="0"/>
        <v>20.800000000000011</v>
      </c>
      <c r="G45" s="12">
        <f t="shared" si="1"/>
        <v>-2.2999999999999972</v>
      </c>
      <c r="H45" s="12"/>
      <c r="I45" s="12">
        <f t="shared" si="2"/>
        <v>-47.839999999999968</v>
      </c>
      <c r="J45" s="18">
        <f t="shared" si="3"/>
        <v>5.2899999999999867</v>
      </c>
      <c r="K45">
        <v>65000</v>
      </c>
      <c r="L45" s="18">
        <f t="shared" si="4"/>
        <v>-531725.21191135736</v>
      </c>
    </row>
    <row r="46" spans="1:20" x14ac:dyDescent="0.3">
      <c r="A46" s="4"/>
      <c r="B46" s="17"/>
      <c r="C46" s="12">
        <v>520</v>
      </c>
      <c r="D46" s="12">
        <v>102</v>
      </c>
      <c r="E46" s="12"/>
      <c r="F46" s="12">
        <f t="shared" si="0"/>
        <v>32.800000000000011</v>
      </c>
      <c r="G46" s="12">
        <f t="shared" si="1"/>
        <v>-1.2999999999999972</v>
      </c>
      <c r="H46" s="12"/>
      <c r="I46" s="12">
        <f t="shared" si="2"/>
        <v>-42.639999999999922</v>
      </c>
      <c r="J46" s="18">
        <f t="shared" si="3"/>
        <v>1.6899999999999926</v>
      </c>
      <c r="K46">
        <v>75000</v>
      </c>
      <c r="L46" s="18">
        <f t="shared" si="4"/>
        <v>-614162.8850415512</v>
      </c>
    </row>
    <row r="47" spans="1:20" x14ac:dyDescent="0.3">
      <c r="A47" s="4"/>
      <c r="B47" s="17"/>
      <c r="C47" s="12">
        <v>544</v>
      </c>
      <c r="D47" s="12">
        <v>105</v>
      </c>
      <c r="E47" s="12"/>
      <c r="F47" s="12">
        <f t="shared" si="0"/>
        <v>56.800000000000011</v>
      </c>
      <c r="G47" s="12">
        <f t="shared" si="1"/>
        <v>1.7000000000000028</v>
      </c>
      <c r="H47" s="12"/>
      <c r="I47" s="12">
        <f t="shared" si="2"/>
        <v>96.560000000000187</v>
      </c>
      <c r="J47" s="18">
        <f t="shared" si="3"/>
        <v>2.8900000000000095</v>
      </c>
      <c r="K47">
        <v>85000</v>
      </c>
      <c r="L47" s="18">
        <f t="shared" si="4"/>
        <v>-696600.55817174516</v>
      </c>
    </row>
    <row r="48" spans="1:20" ht="15" thickBot="1" x14ac:dyDescent="0.35">
      <c r="A48" s="4"/>
      <c r="B48" s="19" t="s">
        <v>54</v>
      </c>
      <c r="C48" s="20">
        <f>SUM(C38:C47)</f>
        <v>4872</v>
      </c>
      <c r="D48" s="20">
        <f>SUM(D38:D47)</f>
        <v>1033</v>
      </c>
      <c r="E48" s="12"/>
      <c r="F48" s="12"/>
      <c r="G48" s="12"/>
      <c r="H48" s="12"/>
      <c r="I48" s="12"/>
      <c r="J48" s="18"/>
      <c r="K48">
        <v>95000</v>
      </c>
      <c r="L48" s="27">
        <f t="shared" si="4"/>
        <v>-779038.231301939</v>
      </c>
    </row>
    <row r="49" spans="1:12" x14ac:dyDescent="0.3">
      <c r="A49" s="4"/>
      <c r="B49" s="19" t="s">
        <v>58</v>
      </c>
      <c r="C49" s="20">
        <f>AVERAGE(C38:C47)</f>
        <v>487.2</v>
      </c>
      <c r="D49" s="20"/>
      <c r="E49" s="12"/>
      <c r="F49" s="12">
        <f>SUM(F38:F47)</f>
        <v>1.1368683772161603E-13</v>
      </c>
      <c r="G49" s="12">
        <f>SUM(G38:G47)</f>
        <v>2.8421709430404007E-14</v>
      </c>
      <c r="H49" s="20" t="s">
        <v>54</v>
      </c>
      <c r="I49" s="20">
        <f>SUM(I38:I47)</f>
        <v>-297.60000000000002</v>
      </c>
      <c r="J49" s="21">
        <f>SUM(J38:J47)</f>
        <v>36.1</v>
      </c>
      <c r="K49" s="17"/>
    </row>
    <row r="50" spans="1:12" x14ac:dyDescent="0.3">
      <c r="A50" s="4"/>
      <c r="B50" s="19" t="s">
        <v>53</v>
      </c>
      <c r="C50" s="20">
        <f>AVERAGE(D38:D47)</f>
        <v>103.3</v>
      </c>
      <c r="D50" s="20"/>
      <c r="E50" s="12"/>
      <c r="F50" s="12"/>
      <c r="G50" s="12"/>
      <c r="H50" s="12"/>
      <c r="I50" s="12"/>
      <c r="J50" s="18"/>
    </row>
    <row r="51" spans="1:12" x14ac:dyDescent="0.3">
      <c r="A51" s="4"/>
      <c r="B51" s="17"/>
      <c r="C51" s="12"/>
      <c r="D51" s="12"/>
      <c r="E51" s="12"/>
      <c r="F51" s="12"/>
      <c r="G51" s="12"/>
      <c r="H51" s="12"/>
      <c r="I51" s="12"/>
      <c r="J51" s="18"/>
    </row>
    <row r="52" spans="1:12" x14ac:dyDescent="0.3">
      <c r="A52" s="4"/>
      <c r="B52" s="17"/>
      <c r="C52" s="12"/>
      <c r="D52" s="12"/>
      <c r="E52" s="12"/>
      <c r="F52" s="12"/>
      <c r="G52" s="12"/>
      <c r="H52" s="12"/>
      <c r="I52" s="12"/>
      <c r="J52" s="18"/>
    </row>
    <row r="53" spans="1:12" x14ac:dyDescent="0.3">
      <c r="A53" s="4"/>
      <c r="B53" s="22" t="s">
        <v>55</v>
      </c>
      <c r="C53" s="23">
        <f>I49/J49</f>
        <v>-8.24376731301939</v>
      </c>
      <c r="D53" s="12"/>
      <c r="E53" s="12"/>
      <c r="F53" s="12"/>
      <c r="G53" s="12"/>
      <c r="H53" s="12"/>
      <c r="I53" s="12"/>
      <c r="J53" s="18"/>
    </row>
    <row r="54" spans="1:12" ht="15" thickBot="1" x14ac:dyDescent="0.35">
      <c r="A54" s="4"/>
      <c r="B54" s="24" t="s">
        <v>56</v>
      </c>
      <c r="C54" s="25">
        <f>C50-(C49*C53)</f>
        <v>4119.6634349030464</v>
      </c>
      <c r="D54" s="26"/>
      <c r="E54" s="26"/>
      <c r="F54" s="26"/>
      <c r="G54" s="26"/>
      <c r="H54" s="26"/>
      <c r="I54" s="26"/>
      <c r="J54" s="27"/>
    </row>
    <row r="55" spans="1:12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2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2" ht="15" thickBot="1" x14ac:dyDescent="0.35">
      <c r="A57" s="13" t="s">
        <v>59</v>
      </c>
      <c r="B57" s="4"/>
      <c r="C57" s="4"/>
      <c r="D57" s="4"/>
      <c r="E57" s="4"/>
      <c r="F57" s="4"/>
      <c r="G57" s="4"/>
      <c r="H57" s="4"/>
      <c r="I57" s="4"/>
      <c r="J57" s="4"/>
    </row>
    <row r="58" spans="1:12" x14ac:dyDescent="0.3">
      <c r="A58" s="4"/>
      <c r="B58" s="14"/>
      <c r="C58" s="36" t="s">
        <v>42</v>
      </c>
      <c r="D58" s="36"/>
      <c r="E58" s="15"/>
      <c r="F58" s="15"/>
      <c r="G58" s="15"/>
      <c r="H58" s="15"/>
      <c r="I58" s="15"/>
      <c r="J58" s="16"/>
    </row>
    <row r="59" spans="1:12" ht="15" thickBot="1" x14ac:dyDescent="0.35">
      <c r="A59" s="4"/>
      <c r="B59" s="17"/>
      <c r="C59" s="10" t="s">
        <v>44</v>
      </c>
      <c r="D59" s="10" t="s">
        <v>45</v>
      </c>
      <c r="E59" s="12"/>
      <c r="F59" s="10" t="s">
        <v>12</v>
      </c>
      <c r="G59" s="10" t="s">
        <v>14</v>
      </c>
      <c r="H59" s="12"/>
      <c r="I59" s="10" t="s">
        <v>16</v>
      </c>
      <c r="J59" s="11" t="s">
        <v>18</v>
      </c>
    </row>
    <row r="60" spans="1:12" x14ac:dyDescent="0.3">
      <c r="A60" s="4"/>
      <c r="B60" s="17"/>
      <c r="C60" s="12">
        <v>451</v>
      </c>
      <c r="D60" s="12">
        <v>122</v>
      </c>
      <c r="E60" s="12"/>
      <c r="F60" s="12">
        <f>C60-$C$71</f>
        <v>-46.5</v>
      </c>
      <c r="G60" s="12">
        <f>D60-$C$72</f>
        <v>14.599999999999994</v>
      </c>
      <c r="H60" s="12"/>
      <c r="I60" s="12">
        <f>F60*G60</f>
        <v>-678.89999999999975</v>
      </c>
      <c r="J60" s="18">
        <f>POWER(F60,2)</f>
        <v>2162.25</v>
      </c>
      <c r="K60" s="29" t="s">
        <v>61</v>
      </c>
      <c r="L60" s="30" t="s">
        <v>60</v>
      </c>
    </row>
    <row r="61" spans="1:12" x14ac:dyDescent="0.3">
      <c r="A61" s="4"/>
      <c r="B61" s="17"/>
      <c r="C61" s="12">
        <v>472</v>
      </c>
      <c r="D61" s="12">
        <v>113</v>
      </c>
      <c r="E61" s="12"/>
      <c r="F61" s="12">
        <f t="shared" ref="F61:F69" si="5">C61-$C$71</f>
        <v>-25.5</v>
      </c>
      <c r="G61" s="12">
        <f t="shared" ref="G61:G69" si="6">D61-$C$72</f>
        <v>5.5999999999999943</v>
      </c>
      <c r="H61" s="12"/>
      <c r="I61" s="12">
        <f t="shared" ref="I61:I69" si="7">F61*G61</f>
        <v>-142.79999999999984</v>
      </c>
      <c r="J61" s="18">
        <f t="shared" ref="J61:J69" si="8">POWER(F61,2)</f>
        <v>650.25</v>
      </c>
      <c r="K61">
        <v>9500</v>
      </c>
      <c r="L61" s="18">
        <f>$C$75+($C$74*K61)</f>
        <v>-933.86962849482961</v>
      </c>
    </row>
    <row r="62" spans="1:12" x14ac:dyDescent="0.3">
      <c r="A62" s="4"/>
      <c r="B62" s="17"/>
      <c r="C62" s="12">
        <v>465</v>
      </c>
      <c r="D62" s="12">
        <v>107</v>
      </c>
      <c r="E62" s="12"/>
      <c r="F62" s="12">
        <f t="shared" si="5"/>
        <v>-32.5</v>
      </c>
      <c r="G62" s="12">
        <f t="shared" si="6"/>
        <v>-0.40000000000000568</v>
      </c>
      <c r="H62" s="12"/>
      <c r="I62" s="12">
        <f t="shared" si="7"/>
        <v>13.000000000000185</v>
      </c>
      <c r="J62" s="18">
        <f t="shared" si="8"/>
        <v>1056.25</v>
      </c>
      <c r="K62">
        <v>15000</v>
      </c>
      <c r="L62" s="18">
        <f t="shared" ref="L62:L70" si="9">$C$75+($C$74*K62)</f>
        <v>-1570.0243584833397</v>
      </c>
    </row>
    <row r="63" spans="1:12" x14ac:dyDescent="0.3">
      <c r="A63" s="4"/>
      <c r="B63" s="17"/>
      <c r="C63" s="12">
        <v>485</v>
      </c>
      <c r="D63" s="12">
        <v>106</v>
      </c>
      <c r="E63" s="12"/>
      <c r="F63" s="12">
        <f t="shared" si="5"/>
        <v>-12.5</v>
      </c>
      <c r="G63" s="12">
        <f t="shared" si="6"/>
        <v>-1.4000000000000057</v>
      </c>
      <c r="H63" s="12"/>
      <c r="I63" s="12">
        <f t="shared" si="7"/>
        <v>17.500000000000071</v>
      </c>
      <c r="J63" s="18">
        <f t="shared" si="8"/>
        <v>156.25</v>
      </c>
      <c r="K63">
        <v>25000</v>
      </c>
      <c r="L63" s="18">
        <f t="shared" si="9"/>
        <v>-2726.6693220988127</v>
      </c>
    </row>
    <row r="64" spans="1:12" x14ac:dyDescent="0.3">
      <c r="A64" s="4"/>
      <c r="B64" s="17"/>
      <c r="C64" s="12">
        <v>486</v>
      </c>
      <c r="D64" s="12">
        <v>105</v>
      </c>
      <c r="E64" s="12"/>
      <c r="F64" s="12">
        <f t="shared" si="5"/>
        <v>-11.5</v>
      </c>
      <c r="G64" s="12">
        <f t="shared" si="6"/>
        <v>-2.4000000000000057</v>
      </c>
      <c r="H64" s="12"/>
      <c r="I64" s="12">
        <f t="shared" si="7"/>
        <v>27.600000000000065</v>
      </c>
      <c r="J64" s="18">
        <f t="shared" si="8"/>
        <v>132.25</v>
      </c>
      <c r="K64">
        <v>35000</v>
      </c>
      <c r="L64" s="18">
        <f t="shared" si="9"/>
        <v>-3883.3142857142857</v>
      </c>
    </row>
    <row r="65" spans="1:12" x14ac:dyDescent="0.3">
      <c r="A65" s="4"/>
      <c r="B65" s="17"/>
      <c r="C65" s="12">
        <v>504</v>
      </c>
      <c r="D65" s="12">
        <v>104</v>
      </c>
      <c r="E65" s="12"/>
      <c r="F65" s="12">
        <f t="shared" si="5"/>
        <v>6.5</v>
      </c>
      <c r="G65" s="12">
        <f t="shared" si="6"/>
        <v>-3.4000000000000057</v>
      </c>
      <c r="H65" s="12"/>
      <c r="I65" s="12">
        <f t="shared" si="7"/>
        <v>-22.100000000000037</v>
      </c>
      <c r="J65" s="18">
        <f t="shared" si="8"/>
        <v>42.25</v>
      </c>
      <c r="K65">
        <v>45000</v>
      </c>
      <c r="L65" s="18">
        <f t="shared" si="9"/>
        <v>-5039.9592493297587</v>
      </c>
    </row>
    <row r="66" spans="1:12" x14ac:dyDescent="0.3">
      <c r="A66" s="4"/>
      <c r="B66" s="17"/>
      <c r="C66" s="12">
        <v>511</v>
      </c>
      <c r="D66" s="12">
        <v>103</v>
      </c>
      <c r="E66" s="12"/>
      <c r="F66" s="12">
        <f t="shared" si="5"/>
        <v>13.5</v>
      </c>
      <c r="G66" s="12">
        <f t="shared" si="6"/>
        <v>-4.4000000000000057</v>
      </c>
      <c r="H66" s="12"/>
      <c r="I66" s="12">
        <f t="shared" si="7"/>
        <v>-59.400000000000077</v>
      </c>
      <c r="J66" s="18">
        <f t="shared" si="8"/>
        <v>182.25</v>
      </c>
      <c r="K66">
        <v>55000</v>
      </c>
      <c r="L66" s="18">
        <f t="shared" si="9"/>
        <v>-6196.6042129452308</v>
      </c>
    </row>
    <row r="67" spans="1:12" x14ac:dyDescent="0.3">
      <c r="A67" s="4"/>
      <c r="B67" s="17"/>
      <c r="C67" s="12">
        <v>516</v>
      </c>
      <c r="D67" s="12">
        <v>103</v>
      </c>
      <c r="E67" s="12"/>
      <c r="F67" s="12">
        <f t="shared" si="5"/>
        <v>18.5</v>
      </c>
      <c r="G67" s="12">
        <f t="shared" si="6"/>
        <v>-4.4000000000000057</v>
      </c>
      <c r="H67" s="12"/>
      <c r="I67" s="12">
        <f t="shared" si="7"/>
        <v>-81.400000000000105</v>
      </c>
      <c r="J67" s="18">
        <f t="shared" si="8"/>
        <v>342.25</v>
      </c>
      <c r="K67">
        <v>65000</v>
      </c>
      <c r="L67" s="18">
        <f t="shared" si="9"/>
        <v>-7353.2491765607047</v>
      </c>
    </row>
    <row r="68" spans="1:12" x14ac:dyDescent="0.3">
      <c r="A68" s="4"/>
      <c r="B68" s="17"/>
      <c r="C68" s="12">
        <v>529</v>
      </c>
      <c r="D68" s="12">
        <v>104</v>
      </c>
      <c r="E68" s="12"/>
      <c r="F68" s="12">
        <f t="shared" si="5"/>
        <v>31.5</v>
      </c>
      <c r="G68" s="12">
        <f t="shared" si="6"/>
        <v>-3.4000000000000057</v>
      </c>
      <c r="H68" s="12"/>
      <c r="I68" s="12">
        <f t="shared" si="7"/>
        <v>-107.10000000000018</v>
      </c>
      <c r="J68" s="18">
        <f t="shared" si="8"/>
        <v>992.25</v>
      </c>
      <c r="K68">
        <v>75000</v>
      </c>
      <c r="L68" s="18">
        <f t="shared" si="9"/>
        <v>-8509.8941401761786</v>
      </c>
    </row>
    <row r="69" spans="1:12" x14ac:dyDescent="0.3">
      <c r="A69" s="4"/>
      <c r="B69" s="17"/>
      <c r="C69" s="12">
        <v>556</v>
      </c>
      <c r="D69" s="12">
        <v>107</v>
      </c>
      <c r="E69" s="12"/>
      <c r="F69" s="12">
        <f t="shared" si="5"/>
        <v>58.5</v>
      </c>
      <c r="G69" s="12">
        <f t="shared" si="6"/>
        <v>-0.40000000000000568</v>
      </c>
      <c r="H69" s="12"/>
      <c r="I69" s="12">
        <f t="shared" si="7"/>
        <v>-23.400000000000333</v>
      </c>
      <c r="J69" s="18">
        <f t="shared" si="8"/>
        <v>3422.25</v>
      </c>
      <c r="K69">
        <v>85000</v>
      </c>
      <c r="L69" s="18">
        <f t="shared" si="9"/>
        <v>-9666.5391037916506</v>
      </c>
    </row>
    <row r="70" spans="1:12" ht="15" thickBot="1" x14ac:dyDescent="0.35">
      <c r="A70" s="4"/>
      <c r="B70" s="19" t="s">
        <v>54</v>
      </c>
      <c r="C70" s="20">
        <f>SUM(C60:C69)</f>
        <v>4975</v>
      </c>
      <c r="D70" s="20">
        <f>SUM(D60:D69)</f>
        <v>1074</v>
      </c>
      <c r="E70" s="12"/>
      <c r="F70" s="12"/>
      <c r="G70" s="12"/>
      <c r="H70" s="12"/>
      <c r="I70" s="12"/>
      <c r="J70" s="18"/>
      <c r="K70">
        <v>95000</v>
      </c>
      <c r="L70" s="27">
        <f t="shared" si="9"/>
        <v>-10823.184067407125</v>
      </c>
    </row>
    <row r="71" spans="1:12" x14ac:dyDescent="0.3">
      <c r="A71" s="4"/>
      <c r="B71" s="19" t="s">
        <v>2</v>
      </c>
      <c r="C71" s="20">
        <f>AVERAGE(C60:C69)</f>
        <v>497.5</v>
      </c>
      <c r="D71" s="20"/>
      <c r="E71" s="12"/>
      <c r="F71" s="12"/>
      <c r="G71" s="12"/>
      <c r="H71" s="20" t="s">
        <v>54</v>
      </c>
      <c r="I71" s="20">
        <f>SUM(I60:I69)</f>
        <v>-1057</v>
      </c>
      <c r="J71" s="21">
        <f>SUM(J60:J69)</f>
        <v>9138.5</v>
      </c>
      <c r="K71" s="17"/>
    </row>
    <row r="72" spans="1:12" x14ac:dyDescent="0.3">
      <c r="A72" s="4"/>
      <c r="B72" s="19" t="s">
        <v>5</v>
      </c>
      <c r="C72" s="20">
        <f>AVERAGE(D60:D69)</f>
        <v>107.4</v>
      </c>
      <c r="D72" s="20"/>
      <c r="E72" s="12"/>
      <c r="F72" s="12"/>
      <c r="G72" s="12"/>
      <c r="H72" s="12"/>
      <c r="I72" s="12"/>
      <c r="J72" s="18"/>
    </row>
    <row r="73" spans="1:12" x14ac:dyDescent="0.3">
      <c r="A73" s="4"/>
      <c r="B73" s="17"/>
      <c r="C73" s="12"/>
      <c r="D73" s="12"/>
      <c r="E73" s="12"/>
      <c r="F73" s="12"/>
      <c r="G73" s="12"/>
      <c r="H73" s="12"/>
      <c r="I73" s="12"/>
      <c r="J73" s="18"/>
    </row>
    <row r="74" spans="1:12" x14ac:dyDescent="0.3">
      <c r="A74" s="4"/>
      <c r="B74" s="22" t="s">
        <v>55</v>
      </c>
      <c r="C74" s="23">
        <f>I71/J71</f>
        <v>-0.1156644963615473</v>
      </c>
      <c r="D74" s="12"/>
      <c r="E74" s="12"/>
      <c r="F74" s="12"/>
      <c r="G74" s="12"/>
      <c r="H74" s="12"/>
      <c r="I74" s="12"/>
      <c r="J74" s="18"/>
    </row>
    <row r="75" spans="1:12" ht="15" thickBot="1" x14ac:dyDescent="0.35">
      <c r="A75" s="4"/>
      <c r="B75" s="24" t="s">
        <v>56</v>
      </c>
      <c r="C75" s="25">
        <f>C72-(C71*C74)</f>
        <v>164.94308693986977</v>
      </c>
      <c r="D75" s="26"/>
      <c r="E75" s="26"/>
      <c r="F75" s="26"/>
      <c r="G75" s="26"/>
      <c r="H75" s="26"/>
      <c r="I75" s="26"/>
      <c r="J75" s="27"/>
    </row>
    <row r="76" spans="1:12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2" ht="15" thickBo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x14ac:dyDescent="0.3">
      <c r="A78" s="4"/>
      <c r="B78" s="14"/>
      <c r="C78" s="36" t="s">
        <v>43</v>
      </c>
      <c r="D78" s="36"/>
      <c r="E78" s="15"/>
      <c r="F78" s="15"/>
      <c r="G78" s="15"/>
      <c r="H78" s="15"/>
      <c r="I78" s="15"/>
      <c r="J78" s="16"/>
    </row>
    <row r="79" spans="1:12" ht="15" thickBot="1" x14ac:dyDescent="0.35">
      <c r="A79" s="4"/>
      <c r="B79" s="17"/>
      <c r="C79" s="10" t="s">
        <v>44</v>
      </c>
      <c r="D79" s="10" t="s">
        <v>45</v>
      </c>
      <c r="E79" s="12"/>
      <c r="F79" s="10" t="s">
        <v>12</v>
      </c>
      <c r="G79" s="10" t="s">
        <v>14</v>
      </c>
      <c r="H79" s="12"/>
      <c r="I79" s="10" t="s">
        <v>16</v>
      </c>
      <c r="J79" s="11" t="s">
        <v>18</v>
      </c>
    </row>
    <row r="80" spans="1:12" ht="15" thickBot="1" x14ac:dyDescent="0.35">
      <c r="A80" s="4"/>
      <c r="B80" s="17"/>
      <c r="C80" s="12">
        <v>423</v>
      </c>
      <c r="D80" s="12">
        <v>104</v>
      </c>
      <c r="E80" s="12"/>
      <c r="F80" s="12">
        <f>C80-C91</f>
        <v>-55</v>
      </c>
      <c r="G80" s="12">
        <f>D80-C92</f>
        <v>4.2999999999999972</v>
      </c>
      <c r="H80" s="12"/>
      <c r="I80" s="12">
        <f>F80*G80</f>
        <v>-236.49999999999983</v>
      </c>
      <c r="J80" s="18">
        <f>POWER(F80,2)</f>
        <v>3025</v>
      </c>
      <c r="K80" s="29" t="s">
        <v>61</v>
      </c>
      <c r="L80" s="30" t="s">
        <v>60</v>
      </c>
    </row>
    <row r="81" spans="1:12" x14ac:dyDescent="0.3">
      <c r="A81" s="4"/>
      <c r="B81" s="17"/>
      <c r="C81" s="12">
        <v>446</v>
      </c>
      <c r="D81" s="12">
        <v>102</v>
      </c>
      <c r="E81" s="12"/>
      <c r="F81" s="12">
        <f t="shared" ref="F81:F89" si="10">C81-C92</f>
        <v>346.3</v>
      </c>
      <c r="G81" s="12">
        <f t="shared" ref="G81:G89" si="11">D81-C93</f>
        <v>102</v>
      </c>
      <c r="H81" s="12"/>
      <c r="I81" s="12">
        <f t="shared" ref="I81:I89" si="12">F81*G81</f>
        <v>35322.6</v>
      </c>
      <c r="J81" s="18">
        <f t="shared" ref="J81:J89" si="13">POWER(F81,2)</f>
        <v>119923.69</v>
      </c>
      <c r="K81">
        <v>9500</v>
      </c>
      <c r="L81" s="16">
        <f>$F$96+($F$95*K81)</f>
        <v>1966.0210588641187</v>
      </c>
    </row>
    <row r="82" spans="1:12" x14ac:dyDescent="0.3">
      <c r="A82" s="4"/>
      <c r="B82" s="17"/>
      <c r="C82" s="12">
        <v>444</v>
      </c>
      <c r="D82" s="12">
        <v>97</v>
      </c>
      <c r="E82" s="12"/>
      <c r="F82" s="12">
        <f t="shared" si="10"/>
        <v>444</v>
      </c>
      <c r="G82" s="12">
        <f t="shared" si="11"/>
        <v>97</v>
      </c>
      <c r="H82" s="12"/>
      <c r="I82" s="12">
        <f t="shared" si="12"/>
        <v>43068</v>
      </c>
      <c r="J82" s="18">
        <f t="shared" si="13"/>
        <v>197136</v>
      </c>
      <c r="K82">
        <v>15000</v>
      </c>
      <c r="L82" s="18">
        <f t="shared" ref="L82:L90" si="14">$F$96+($F$95*K82)</f>
        <v>3103.76943214639</v>
      </c>
    </row>
    <row r="83" spans="1:12" x14ac:dyDescent="0.3">
      <c r="A83" s="4"/>
      <c r="B83" s="17"/>
      <c r="C83" s="12">
        <v>466</v>
      </c>
      <c r="D83" s="12">
        <v>98</v>
      </c>
      <c r="E83" s="12"/>
      <c r="F83" s="12">
        <f t="shared" si="10"/>
        <v>466</v>
      </c>
      <c r="G83" s="12">
        <f t="shared" si="11"/>
        <v>98</v>
      </c>
      <c r="H83" s="12"/>
      <c r="I83" s="12">
        <f t="shared" si="12"/>
        <v>45668</v>
      </c>
      <c r="J83" s="18">
        <f t="shared" si="13"/>
        <v>217156</v>
      </c>
      <c r="K83">
        <v>25000</v>
      </c>
      <c r="L83" s="18">
        <f t="shared" si="14"/>
        <v>5172.402838114157</v>
      </c>
    </row>
    <row r="84" spans="1:12" x14ac:dyDescent="0.3">
      <c r="A84" s="4"/>
      <c r="B84" s="17"/>
      <c r="C84" s="12">
        <v>477</v>
      </c>
      <c r="D84" s="12">
        <v>99</v>
      </c>
      <c r="E84" s="12"/>
      <c r="F84" s="12">
        <f t="shared" si="10"/>
        <v>477</v>
      </c>
      <c r="G84" s="12">
        <f t="shared" si="11"/>
        <v>99</v>
      </c>
      <c r="H84" s="12"/>
      <c r="I84" s="12">
        <f t="shared" si="12"/>
        <v>47223</v>
      </c>
      <c r="J84" s="18">
        <f t="shared" si="13"/>
        <v>227529</v>
      </c>
      <c r="K84">
        <v>35000</v>
      </c>
      <c r="L84" s="18">
        <f t="shared" si="14"/>
        <v>7241.0362440819226</v>
      </c>
    </row>
    <row r="85" spans="1:12" x14ac:dyDescent="0.3">
      <c r="A85" s="4"/>
      <c r="B85" s="17"/>
      <c r="C85" s="12">
        <v>486</v>
      </c>
      <c r="D85" s="12">
        <v>98</v>
      </c>
      <c r="E85" s="12"/>
      <c r="F85" s="12">
        <f t="shared" si="10"/>
        <v>486</v>
      </c>
      <c r="G85" s="12">
        <f t="shared" si="11"/>
        <v>98</v>
      </c>
      <c r="H85" s="12"/>
      <c r="I85" s="12">
        <f t="shared" si="12"/>
        <v>47628</v>
      </c>
      <c r="J85" s="18">
        <f t="shared" si="13"/>
        <v>236196</v>
      </c>
      <c r="K85">
        <v>45000</v>
      </c>
      <c r="L85" s="18">
        <f t="shared" si="14"/>
        <v>9309.6696500496892</v>
      </c>
    </row>
    <row r="86" spans="1:12" x14ac:dyDescent="0.3">
      <c r="A86" s="4"/>
      <c r="B86" s="17"/>
      <c r="C86" s="12">
        <v>493</v>
      </c>
      <c r="D86" s="12">
        <v>98</v>
      </c>
      <c r="E86" s="12"/>
      <c r="F86" s="12">
        <f t="shared" si="10"/>
        <v>493</v>
      </c>
      <c r="G86" s="12">
        <f t="shared" si="11"/>
        <v>98</v>
      </c>
      <c r="H86" s="12"/>
      <c r="I86" s="12">
        <f t="shared" si="12"/>
        <v>48314</v>
      </c>
      <c r="J86" s="18">
        <f t="shared" si="13"/>
        <v>243049</v>
      </c>
      <c r="K86">
        <v>55000</v>
      </c>
      <c r="L86" s="18">
        <f t="shared" si="14"/>
        <v>11378.303056017456</v>
      </c>
    </row>
    <row r="87" spans="1:12" x14ac:dyDescent="0.3">
      <c r="A87" s="4"/>
      <c r="B87" s="17"/>
      <c r="C87" s="12">
        <v>498</v>
      </c>
      <c r="D87" s="12">
        <v>98</v>
      </c>
      <c r="E87" s="12"/>
      <c r="F87" s="12">
        <f t="shared" si="10"/>
        <v>498</v>
      </c>
      <c r="G87" s="12">
        <f t="shared" si="11"/>
        <v>98</v>
      </c>
      <c r="H87" s="12"/>
      <c r="I87" s="12">
        <f t="shared" si="12"/>
        <v>48804</v>
      </c>
      <c r="J87" s="18">
        <f t="shared" si="13"/>
        <v>248004</v>
      </c>
      <c r="K87">
        <v>65000</v>
      </c>
      <c r="L87" s="18">
        <f t="shared" si="14"/>
        <v>13446.936461985222</v>
      </c>
    </row>
    <row r="88" spans="1:12" x14ac:dyDescent="0.3">
      <c r="A88" s="4"/>
      <c r="B88" s="17"/>
      <c r="C88" s="12">
        <v>510</v>
      </c>
      <c r="D88" s="12">
        <v>100</v>
      </c>
      <c r="E88" s="12"/>
      <c r="F88" s="12">
        <f t="shared" si="10"/>
        <v>510</v>
      </c>
      <c r="G88" s="12">
        <f t="shared" si="11"/>
        <v>100</v>
      </c>
      <c r="H88" s="12"/>
      <c r="I88" s="12">
        <f t="shared" si="12"/>
        <v>51000</v>
      </c>
      <c r="J88" s="18">
        <f t="shared" si="13"/>
        <v>260100</v>
      </c>
      <c r="K88">
        <v>75000</v>
      </c>
      <c r="L88" s="18">
        <f t="shared" si="14"/>
        <v>15515.569867952989</v>
      </c>
    </row>
    <row r="89" spans="1:12" x14ac:dyDescent="0.3">
      <c r="A89" s="4"/>
      <c r="B89" s="17"/>
      <c r="C89" s="12">
        <v>537</v>
      </c>
      <c r="D89" s="12">
        <v>103</v>
      </c>
      <c r="E89" s="12"/>
      <c r="F89" s="12">
        <f t="shared" si="10"/>
        <v>537</v>
      </c>
      <c r="G89" s="12">
        <f t="shared" si="11"/>
        <v>103</v>
      </c>
      <c r="H89" s="12"/>
      <c r="I89" s="12">
        <f t="shared" si="12"/>
        <v>55311</v>
      </c>
      <c r="J89" s="18">
        <f t="shared" si="13"/>
        <v>288369</v>
      </c>
      <c r="K89">
        <v>85000</v>
      </c>
      <c r="L89" s="18">
        <f t="shared" si="14"/>
        <v>17584.203273920753</v>
      </c>
    </row>
    <row r="90" spans="1:12" ht="15" thickBot="1" x14ac:dyDescent="0.35">
      <c r="A90" s="4"/>
      <c r="B90" s="19" t="s">
        <v>54</v>
      </c>
      <c r="C90" s="20">
        <f>SUM(C80:C89)</f>
        <v>4780</v>
      </c>
      <c r="D90" s="20">
        <f>SUM(D80:D89)</f>
        <v>997</v>
      </c>
      <c r="E90" s="12"/>
      <c r="F90" s="12"/>
      <c r="G90" s="12"/>
      <c r="H90" s="12"/>
      <c r="I90" s="12"/>
      <c r="J90" s="18"/>
      <c r="K90">
        <v>95000</v>
      </c>
      <c r="L90" s="27">
        <f t="shared" si="14"/>
        <v>19652.836679888522</v>
      </c>
    </row>
    <row r="91" spans="1:12" x14ac:dyDescent="0.3">
      <c r="A91" s="4"/>
      <c r="B91" s="19" t="s">
        <v>2</v>
      </c>
      <c r="C91" s="20">
        <f>AVERAGE(C80:C89)</f>
        <v>478</v>
      </c>
      <c r="D91" s="20"/>
      <c r="E91" s="12"/>
      <c r="F91" s="12"/>
      <c r="G91" s="12"/>
      <c r="H91" s="20" t="s">
        <v>54</v>
      </c>
      <c r="I91" s="20">
        <f>SUM(I80:I89)</f>
        <v>422102.1</v>
      </c>
      <c r="J91" s="21">
        <f>SUM(J80:J89)</f>
        <v>2040487.69</v>
      </c>
      <c r="K91" s="17"/>
    </row>
    <row r="92" spans="1:12" x14ac:dyDescent="0.3">
      <c r="A92" s="4"/>
      <c r="B92" s="19" t="s">
        <v>5</v>
      </c>
      <c r="C92" s="20">
        <f>AVERAGE(D80:D89)</f>
        <v>99.7</v>
      </c>
      <c r="D92" s="20"/>
      <c r="E92" s="12"/>
      <c r="F92" s="12"/>
      <c r="G92" s="12"/>
      <c r="H92" s="12"/>
      <c r="I92" s="12"/>
      <c r="J92" s="18"/>
    </row>
    <row r="93" spans="1:12" x14ac:dyDescent="0.3">
      <c r="A93" s="4"/>
      <c r="B93" s="17"/>
      <c r="C93" s="12"/>
      <c r="D93" s="12"/>
      <c r="E93" s="12"/>
      <c r="F93" s="12"/>
      <c r="G93" s="12"/>
      <c r="H93" s="12"/>
      <c r="I93" s="12"/>
      <c r="J93" s="18"/>
    </row>
    <row r="94" spans="1:12" x14ac:dyDescent="0.3">
      <c r="A94" s="4"/>
      <c r="B94" s="17"/>
      <c r="C94" s="12"/>
      <c r="D94" s="12"/>
      <c r="E94" s="12"/>
      <c r="F94" s="12"/>
      <c r="G94" s="12"/>
      <c r="H94" s="12"/>
      <c r="I94" s="12"/>
      <c r="J94" s="18"/>
    </row>
    <row r="95" spans="1:12" x14ac:dyDescent="0.3">
      <c r="A95" s="4"/>
      <c r="B95" s="17"/>
      <c r="C95" s="12"/>
      <c r="D95" s="12"/>
      <c r="E95" s="23" t="s">
        <v>55</v>
      </c>
      <c r="F95" s="23">
        <f>I91/J91</f>
        <v>0.20686334059677663</v>
      </c>
      <c r="G95" s="12"/>
      <c r="H95" s="12"/>
      <c r="I95" s="12"/>
      <c r="J95" s="18"/>
    </row>
    <row r="96" spans="1:12" ht="15" thickBot="1" x14ac:dyDescent="0.35">
      <c r="A96" s="4"/>
      <c r="B96" s="28"/>
      <c r="C96" s="26"/>
      <c r="D96" s="26"/>
      <c r="E96" s="25" t="s">
        <v>56</v>
      </c>
      <c r="F96" s="25">
        <f>C92-(C91*F95)</f>
        <v>0.81932319474077531</v>
      </c>
      <c r="G96" s="26"/>
      <c r="H96" s="26"/>
      <c r="I96" s="26"/>
      <c r="J96" s="27"/>
    </row>
    <row r="101" spans="1:18" x14ac:dyDescent="0.3">
      <c r="A101" s="34" t="s">
        <v>73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</row>
    <row r="103" spans="1:18" x14ac:dyDescent="0.3">
      <c r="B103" s="37" t="s">
        <v>57</v>
      </c>
    </row>
    <row r="104" spans="1:18" x14ac:dyDescent="0.3">
      <c r="C104" s="33" t="s">
        <v>47</v>
      </c>
      <c r="D104" s="33"/>
    </row>
    <row r="105" spans="1:18" x14ac:dyDescent="0.3">
      <c r="C105" t="s">
        <v>44</v>
      </c>
      <c r="D105" t="s">
        <v>45</v>
      </c>
    </row>
    <row r="106" spans="1:18" x14ac:dyDescent="0.3">
      <c r="C106">
        <v>427</v>
      </c>
      <c r="D106">
        <v>107</v>
      </c>
    </row>
    <row r="107" spans="1:18" x14ac:dyDescent="0.3">
      <c r="C107">
        <v>453</v>
      </c>
      <c r="D107">
        <v>106</v>
      </c>
    </row>
    <row r="108" spans="1:18" x14ac:dyDescent="0.3">
      <c r="C108">
        <v>454</v>
      </c>
      <c r="D108">
        <v>102</v>
      </c>
    </row>
    <row r="109" spans="1:18" x14ac:dyDescent="0.3">
      <c r="C109">
        <v>476</v>
      </c>
      <c r="D109">
        <v>103</v>
      </c>
    </row>
    <row r="110" spans="1:18" x14ac:dyDescent="0.3">
      <c r="C110">
        <v>489</v>
      </c>
      <c r="D110">
        <v>103</v>
      </c>
    </row>
    <row r="111" spans="1:18" x14ac:dyDescent="0.3">
      <c r="C111">
        <v>497</v>
      </c>
      <c r="D111">
        <v>102</v>
      </c>
    </row>
    <row r="112" spans="1:18" x14ac:dyDescent="0.3">
      <c r="C112">
        <v>504</v>
      </c>
      <c r="D112">
        <v>102</v>
      </c>
    </row>
    <row r="113" spans="2:13" x14ac:dyDescent="0.3">
      <c r="C113">
        <v>508</v>
      </c>
      <c r="D113">
        <v>101</v>
      </c>
    </row>
    <row r="114" spans="2:13" x14ac:dyDescent="0.3">
      <c r="C114">
        <v>520</v>
      </c>
      <c r="D114">
        <v>102</v>
      </c>
    </row>
    <row r="115" spans="2:13" x14ac:dyDescent="0.3">
      <c r="C115">
        <v>544</v>
      </c>
      <c r="D115">
        <v>105</v>
      </c>
    </row>
    <row r="116" spans="2:13" x14ac:dyDescent="0.3">
      <c r="F116" t="s">
        <v>70</v>
      </c>
      <c r="G116" t="s">
        <v>71</v>
      </c>
      <c r="H116" s="31" t="s">
        <v>72</v>
      </c>
      <c r="J116" s="8" t="s">
        <v>67</v>
      </c>
    </row>
    <row r="117" spans="2:13" x14ac:dyDescent="0.3">
      <c r="B117" t="s">
        <v>65</v>
      </c>
      <c r="C117">
        <f>_xlfn.STDEV.S(C106:C115)</f>
        <v>35.178276124777788</v>
      </c>
      <c r="D117">
        <f>_xlfn.STDEV.S(D106:D115)</f>
        <v>2.0027758514399734</v>
      </c>
      <c r="F117">
        <f>(1/9)</f>
        <v>0.1111111111111111</v>
      </c>
      <c r="G117">
        <f>C117*D117</f>
        <v>70.454201917992322</v>
      </c>
      <c r="H117" s="31">
        <f>C48*D48*F49*G49</f>
        <v>1.6261776306727252E-20</v>
      </c>
      <c r="J117" s="8">
        <f>(H117/G117) *F117</f>
        <v>2.5645937146289291E-23</v>
      </c>
      <c r="L117" s="9">
        <f>(D117/C117)*J117</f>
        <v>1.4600790391760568E-24</v>
      </c>
      <c r="M117" s="9" t="s">
        <v>20</v>
      </c>
    </row>
    <row r="118" spans="2:13" x14ac:dyDescent="0.3">
      <c r="C118" t="s">
        <v>68</v>
      </c>
      <c r="D118" t="s">
        <v>69</v>
      </c>
      <c r="H118" s="32"/>
      <c r="L118" s="9">
        <f>C50-(C49*J117)</f>
        <v>103.3</v>
      </c>
      <c r="M118" s="9" t="s">
        <v>56</v>
      </c>
    </row>
    <row r="121" spans="2:13" x14ac:dyDescent="0.3">
      <c r="J121" t="s">
        <v>61</v>
      </c>
      <c r="K121" t="s">
        <v>66</v>
      </c>
    </row>
    <row r="122" spans="2:13" x14ac:dyDescent="0.3">
      <c r="J122">
        <v>9500</v>
      </c>
      <c r="K122">
        <f>$L$118+($L$117*J122)</f>
        <v>103.3</v>
      </c>
    </row>
    <row r="123" spans="2:13" x14ac:dyDescent="0.3">
      <c r="J123">
        <v>15000</v>
      </c>
      <c r="K123">
        <f>$L$118+($L$117*J123)</f>
        <v>103.3</v>
      </c>
    </row>
    <row r="124" spans="2:13" x14ac:dyDescent="0.3">
      <c r="J124">
        <v>25000</v>
      </c>
      <c r="K124">
        <f t="shared" ref="K124:K131" si="15">$L$118+($L$117*J124)</f>
        <v>103.3</v>
      </c>
    </row>
    <row r="125" spans="2:13" x14ac:dyDescent="0.3">
      <c r="J125">
        <v>35000</v>
      </c>
      <c r="K125">
        <f t="shared" si="15"/>
        <v>103.3</v>
      </c>
    </row>
    <row r="126" spans="2:13" x14ac:dyDescent="0.3">
      <c r="J126">
        <v>45000</v>
      </c>
      <c r="K126">
        <f t="shared" si="15"/>
        <v>103.3</v>
      </c>
    </row>
    <row r="127" spans="2:13" x14ac:dyDescent="0.3">
      <c r="J127">
        <v>55000</v>
      </c>
      <c r="K127">
        <f t="shared" si="15"/>
        <v>103.3</v>
      </c>
    </row>
    <row r="128" spans="2:13" x14ac:dyDescent="0.3">
      <c r="J128">
        <v>65000</v>
      </c>
      <c r="K128">
        <f t="shared" si="15"/>
        <v>103.3</v>
      </c>
    </row>
    <row r="129" spans="10:11" x14ac:dyDescent="0.3">
      <c r="J129">
        <v>75000</v>
      </c>
      <c r="K129">
        <f t="shared" si="15"/>
        <v>103.3</v>
      </c>
    </row>
    <row r="130" spans="10:11" x14ac:dyDescent="0.3">
      <c r="J130">
        <v>85000</v>
      </c>
      <c r="K130">
        <f t="shared" si="15"/>
        <v>103.3</v>
      </c>
    </row>
    <row r="131" spans="10:11" x14ac:dyDescent="0.3">
      <c r="J131">
        <v>95000</v>
      </c>
      <c r="K131">
        <f t="shared" si="15"/>
        <v>103.3</v>
      </c>
    </row>
  </sheetData>
  <mergeCells count="10">
    <mergeCell ref="E1:F1"/>
    <mergeCell ref="G1:H1"/>
    <mergeCell ref="A33:T33"/>
    <mergeCell ref="A101:R101"/>
    <mergeCell ref="C104:D104"/>
    <mergeCell ref="A1:A2"/>
    <mergeCell ref="C36:D36"/>
    <mergeCell ref="C58:D58"/>
    <mergeCell ref="C78:D78"/>
    <mergeCell ref="C1:D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2 ex 1</vt:lpstr>
      <vt:lpstr>Lecture 2 ex 2</vt:lpstr>
      <vt:lpstr>2.17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Alfaris, Rand</dc:creator>
  <cp:lastModifiedBy>tushar raj</cp:lastModifiedBy>
  <dcterms:created xsi:type="dcterms:W3CDTF">2021-09-04T14:12:57Z</dcterms:created>
  <dcterms:modified xsi:type="dcterms:W3CDTF">2021-09-28T01:13:48Z</dcterms:modified>
</cp:coreProperties>
</file>