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cd5fdb96527598/Documents/"/>
    </mc:Choice>
  </mc:AlternateContent>
  <xr:revisionPtr revIDLastSave="711" documentId="8_{250B8645-7653-4B3C-9D21-448C1F985CA5}" xr6:coauthVersionLast="47" xr6:coauthVersionMax="47" xr10:uidLastSave="{FD1CA548-817B-4217-9633-0D24AC0A3386}"/>
  <bookViews>
    <workbookView xWindow="-120" yWindow="-120" windowWidth="29040" windowHeight="15840" activeTab="2" xr2:uid="{00000000-000D-0000-FFFF-FFFF00000000}"/>
  </bookViews>
  <sheets>
    <sheet name="Pivot Table (category)" sheetId="2" r:id="rId1"/>
    <sheet name="Pivot Table (sub-category)" sheetId="3" r:id="rId2"/>
    <sheet name="Pivot Table (Month created)" sheetId="7" r:id="rId3"/>
    <sheet name="Outcomes Based on Goal" sheetId="8" r:id="rId4"/>
    <sheet name="Statistical Analysis" sheetId="9" r:id="rId5"/>
    <sheet name="Crowdfunding" sheetId="1" r:id="rId6"/>
  </sheets>
  <definedNames>
    <definedName name="_xlnm._FilterDatabase" localSheetId="5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9" l="1"/>
  <c r="N7" i="9"/>
  <c r="N18" i="9"/>
  <c r="N25" i="9"/>
  <c r="N26" i="9" s="1"/>
  <c r="N24" i="9"/>
  <c r="N22" i="9"/>
  <c r="N14" i="9"/>
  <c r="N13" i="9"/>
  <c r="N11" i="9"/>
  <c r="N9" i="9"/>
  <c r="N8" i="9"/>
  <c r="N17" i="9"/>
  <c r="N23" i="9"/>
  <c r="N20" i="9"/>
  <c r="N19" i="9"/>
  <c r="N10" i="9"/>
  <c r="N6" i="9"/>
  <c r="N5" i="9"/>
  <c r="N4" i="9"/>
  <c r="I2" i="9" a="1"/>
  <c r="I2" i="9" s="1"/>
  <c r="F2" i="9" a="1"/>
  <c r="F2" i="9" s="1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4" i="1"/>
  <c r="F3" i="1"/>
  <c r="N27" i="9" l="1"/>
  <c r="N28" i="9"/>
  <c r="N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<sst xmlns="http://schemas.openxmlformats.org/spreadsheetml/2006/main" count="7153" uniqueCount="2120">
  <si>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</si>
  <si>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</si>
  <si>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</si>
  <si>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</si>
  <si>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</si>
  <si>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</si>
  <si>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</si>
  <si>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</si>
  <si>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</si>
  <si>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</si>
  <si>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</si>
  <si>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</si>
  <si>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</si>
  <si>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</si>
  <si>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</si>
  <si>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</si>
  <si>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</si>
  <si>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</si>
  <si>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</si>
  <si>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</si>
  <si>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</si>
  <si>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</si>
  <si>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</si>
  <si>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</si>
  <si>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</si>
  <si>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</si>
  <si>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</si>
  <si>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</si>
  <si>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</si>
  <si>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</si>
  <si>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</si>
  <si>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</si>
  <si>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</si>
  <si>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</si>
  <si>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</si>
  <si>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</si>
  <si>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</si>
  <si>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</si>
  <si>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</si>
  <si>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</si>
  <si>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</si>
  <si>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</si>
  <si>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</si>
  <si>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</si>
  <si>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</si>
  <si>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</si>
  <si>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</si>
  <si>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</si>
  <si>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</si>
  <si>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</si>
  <si>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</si>
  <si>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</si>
  <si>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</si>
  <si>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</si>
  <si>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</si>
  <si>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</si>
  <si>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</si>
  <si>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</si>
  <si>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</si>
  <si>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</si>
  <si>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</si>
  <si>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</si>
  <si>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</si>
  <si>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</si>
  <si>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</si>
  <si>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</si>
  <si>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</si>
  <si>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</si>
  <si>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</si>
  <si>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</si>
  <si>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</si>
  <si>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</si>
  <si>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</si>
  <si>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</si>
  <si>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</si>
  <si>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</si>
  <si>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</si>
  <si>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</si>
  <si>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</si>
  <si>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</si>
  <si>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</si>
  <si>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</si>
  <si>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</si>
  <si>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</si>
  <si>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</si>
  <si>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</si>
  <si>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</si>
  <si>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</si>
  <si>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</si>
  <si>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</si>
  <si>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</si>
  <si>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</si>
  <si>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</si>
  <si>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</si>
  <si>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</si>
  <si>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</si>
  <si>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</si>
  <si>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</si>
  <si>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</si>
  <si>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</si>
  <si>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</si>
  <si>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</si>
  <si>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</si>
  <si>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</si>
  <si>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</si>
  <si>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</si>
  <si>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</si>
  <si>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</si>
  <si>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</si>
  <si>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</si>
  <si>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</si>
  <si>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</si>
  <si>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</si>
  <si>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</si>
  <si>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</si>
  <si>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</si>
  <si>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</si>
  <si>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</si>
  <si>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</si>
  <si>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</si>
  <si>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</si>
  <si>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</si>
  <si>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</si>
  <si>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</si>
  <si>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</si>
  <si>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</si>
  <si>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</si>
  <si>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</si>
  <si>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</si>
  <si>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</si>
  <si>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</si>
  <si>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</si>
  <si>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</si>
  <si>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</si>
  <si>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</si>
  <si>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</si>
  <si>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</si>
  <si>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</si>
  <si>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</si>
  <si>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</si>
  <si>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</si>
  <si>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</si>
  <si>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</si>
  <si>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</si>
  <si>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</si>
  <si>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</si>
  <si>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</si>
  <si>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</si>
  <si>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</si>
  <si>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</si>
  <si>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</si>
  <si>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</si>
  <si>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</si>
  <si>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</si>
  <si>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</si>
  <si>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</si>
  <si>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</si>
  <si>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</si>
  <si>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</si>
  <si>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</si>
  <si>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</si>
  <si>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</si>
  <si>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</si>
  <si>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</si>
  <si>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</si>
  <si>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</si>
  <si>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</si>
  <si>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</si>
  <si>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</si>
  <si>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</si>
  <si>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</si>
  <si>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</si>
  <si>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</si>
  <si>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</si>
  <si>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</si>
  <si>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</si>
  <si>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</si>
  <si>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</si>
  <si>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</si>
  <si>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</si>
  <si>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</si>
  <si>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</si>
  <si>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</si>
  <si>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</si>
  <si>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</si>
  <si>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</si>
  <si>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</si>
  <si>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</si>
  <si>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</si>
  <si>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</si>
  <si>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</si>
  <si>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</si>
  <si>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</si>
  <si>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</si>
  <si>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</si>
  <si>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</si>
  <si>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</si>
  <si>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</si>
  <si>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</si>
  <si>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</si>
  <si>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</si>
  <si>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</si>
  <si>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</si>
  <si>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</si>
  <si>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</si>
  <si>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</si>
  <si>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</si>
  <si>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</si>
  <si>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</si>
  <si>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</si>
  <si>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</si>
  <si>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</si>
  <si>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</si>
  <si>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</si>
  <si>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</si>
  <si>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</si>
  <si>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</si>
  <si>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</si>
  <si>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</si>
  <si>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</si>
  <si>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</si>
  <si>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</si>
  <si>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</si>
  <si>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</si>
  <si>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</si>
  <si>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</si>
  <si>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</si>
  <si>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</si>
  <si>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</si>
  <si>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</si>
  <si>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</si>
  <si>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</si>
  <si>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</si>
  <si>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</si>
  <si>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</si>
  <si>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</si>
  <si>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</si>
  <si>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</si>
  <si>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</si>
  <si>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</si>
  <si>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</si>
  <si>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</si>
  <si>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</si>
  <si>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</si>
  <si>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</si>
  <si>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</si>
  <si>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</si>
  <si>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</si>
  <si>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</si>
  <si>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</si>
  <si>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</si>
  <si>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</si>
  <si>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</si>
  <si>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</si>
  <si>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</si>
  <si>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</si>
  <si>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</si>
  <si>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</si>
  <si>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</si>
  <si>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</si>
  <si>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</si>
  <si>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</si>
  <si>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</si>
  <si>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</si>
  <si>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</si>
  <si>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</si>
  <si>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</si>
  <si>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</si>
  <si>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</si>
  <si>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</si>
  <si>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</si>
  <si>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</si>
  <si>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</si>
  <si>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</si>
  <si>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</si>
  <si>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</si>
  <si>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</si>
  <si>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</si>
  <si>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</si>
  <si>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</si>
  <si>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</si>
  <si>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</si>
  <si>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</si>
  <si>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</si>
  <si>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</si>
  <si>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</si>
  <si>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</si>
  <si>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</si>
  <si>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</si>
  <si>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</si>
  <si>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</si>
  <si>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</si>
  <si>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</si>
  <si>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</si>
  <si>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</si>
  <si>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</si>
  <si>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</si>
  <si>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</si>
  <si>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</si>
  <si>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</si>
  <si>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</si>
  <si>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</si>
  <si>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</si>
  <si>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</si>
  <si>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</si>
  <si>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</si>
  <si>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</si>
  <si>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</si>
  <si>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</si>
  <si>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</si>
  <si>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</si>
  <si>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</si>
  <si>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</si>
  <si>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</si>
  <si>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</si>
  <si>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</si>
  <si>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</si>
  <si>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</si>
  <si>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</si>
  <si>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</si>
  <si>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</si>
  <si>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</si>
  <si>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</si>
  <si>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</si>
  <si>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</si>
  <si>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</si>
  <si>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</si>
  <si>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</si>
  <si>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</si>
  <si>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</si>
  <si>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</si>
  <si>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</si>
  <si>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</si>
  <si>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</si>
  <si>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</si>
  <si>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</si>
  <si>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</si>
  <si>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</si>
  <si>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</si>
  <si>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</si>
  <si>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</si>
  <si>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</si>
  <si>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</si>
  <si>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</si>
  <si>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</si>
  <si>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</si>
  <si>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</si>
  <si>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</si>
  <si>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</si>
  <si>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</si>
  <si>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</si>
  <si>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</si>
  <si>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</si>
  <si>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</si>
  <si>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</si>
  <si>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</si>
  <si>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</si>
  <si>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</si>
  <si>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</si>
  <si>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</si>
  <si>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</si>
  <si>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</si>
  <si>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</si>
  <si>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</si>
  <si>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</si>
  <si>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</si>
  <si>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</si>
  <si>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</si>
  <si>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</si>
  <si>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</si>
  <si>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</si>
  <si>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</si>
  <si>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</si>
  <si>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</si>
  <si>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</si>
  <si>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</si>
  <si>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</si>
  <si>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</si>
  <si>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</si>
  <si>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</si>
  <si>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</si>
  <si>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</si>
  <si>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</si>
  <si>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</si>
  <si>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</si>
  <si>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</si>
  <si>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</si>
  <si>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</si>
  <si>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</si>
  <si>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</si>
  <si>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</si>
  <si>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</si>
  <si>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</si>
  <si>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</si>
  <si>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</si>
  <si>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</si>
  <si>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</si>
  <si>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</si>
  <si>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</si>
  <si>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</si>
  <si>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</si>
  <si>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</si>
  <si>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</si>
  <si>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</si>
  <si>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</si>
  <si>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</si>
  <si>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</si>
  <si>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</si>
  <si>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</si>
  <si>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</si>
  <si>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</si>
  <si>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</si>
  <si>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</si>
  <si>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</si>
  <si>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</si>
  <si>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</si>
  <si>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</si>
  <si>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</si>
  <si>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</si>
  <si>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</si>
  <si>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</si>
  <si>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</si>
  <si>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</si>
  <si>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</si>
  <si>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</si>
  <si>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</si>
  <si>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</si>
  <si>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</si>
  <si>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</si>
  <si>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</si>
  <si>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</si>
  <si>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</si>
  <si>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</si>
  <si>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</si>
  <si>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</si>
  <si>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</si>
  <si>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</si>
  <si>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</si>
  <si>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</si>
  <si>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</si>
  <si>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</si>
  <si>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</si>
  <si>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</si>
  <si>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</si>
  <si>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</si>
  <si>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</si>
  <si>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</si>
  <si>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</si>
  <si>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</si>
  <si>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</si>
  <si>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</si>
  <si>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</si>
  <si>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</si>
  <si>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</si>
  <si>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</si>
  <si>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</si>
  <si>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</si>
  <si>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</si>
  <si>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</si>
  <si>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</si>
  <si>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</si>
  <si>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</si>
  <si>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</si>
  <si>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</si>
  <si>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</si>
  <si>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</si>
  <si>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</si>
  <si>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</si>
  <si>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</si>
  <si>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</si>
  <si>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</si>
  <si>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</si>
  <si>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</si>
  <si>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</si>
  <si>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</si>
  <si>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</si>
  <si>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</si>
  <si>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</si>
  <si>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</si>
  <si>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</si>
  <si>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</si>
  <si>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</si>
  <si>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</si>
  <si>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</si>
  <si>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</si>
  <si>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</si>
  <si>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</si>
  <si>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</si>
  <si>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</si>
  <si>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</si>
  <si>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</si>
  <si>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</si>
  <si>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</si>
  <si>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</si>
  <si>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</si>
  <si>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</si>
  <si>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</si>
  <si>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</si>
  <si>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</si>
  <si>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</si>
  <si>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</si>
  <si>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</si>
  <si>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</si>
  <si>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</si>
  <si>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</si>
  <si>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</si>
  <si>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</si>
  <si>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</si>
  <si>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</si>
  <si>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</si>
  <si>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</si>
  <si>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</si>
  <si>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</si>
  <si>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</si>
  <si>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</si>
  <si>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</si>
  <si>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</si>
  <si>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</si>
  <si>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</si>
  <si>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</si>
  <si>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</si>
  <si>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</si>
  <si>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</si>
  <si>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</si>
  <si>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</si>
  <si>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</si>
  <si>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</si>
  <si>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</si>
  <si>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</si>
  <si>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</si>
  <si>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</si>
  <si>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</si>
  <si>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</si>
  <si>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</si>
  <si>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</si>
  <si>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</si>
  <si>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</si>
  <si>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</si>
  <si>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</si>
  <si>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</si>
  <si>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</si>
  <si>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</si>
  <si>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</si>
  <si>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</si>
  <si>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</si>
  <si>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</si>
  <si>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</si>
  <si>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</si>
  <si>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</si>
  <si>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</si>
  <si>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</si>
  <si>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</si>
  <si>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</si>
  <si>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</si>
  <si>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</si>
  <si>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</si>
  <si>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</si>
  <si>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</si>
  <si>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</si>
  <si>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</si>
  <si>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</si>
  <si>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</si>
  <si>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</si>
  <si>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</si>
  <si>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</si>
  <si>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</si>
  <si>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</si>
  <si>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</si>
  <si>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</si>
  <si>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</si>
  <si>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</si>
  <si>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</si>
  <si>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</si>
  <si>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</si>
  <si>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</si>
  <si>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</si>
  <si>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</si>
  <si>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</si>
  <si>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</si>
  <si>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</si>
  <si>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</si>
  <si>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</si>
  <si>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</si>
  <si>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</si>
  <si>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</si>
  <si>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</si>
  <si>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</si>
  <si>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</si>
  <si>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</si>
  <si>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</si>
  <si>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</si>
  <si>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</si>
  <si>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</si>
  <si>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</si>
  <si>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</si>
  <si>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</si>
  <si>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</si>
  <si>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</si>
  <si>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</si>
  <si>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</si>
  <si>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</si>
  <si>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</si>
  <si>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</si>
  <si>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</si>
  <si>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</si>
  <si>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</si>
  <si>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</si>
  <si>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</si>
  <si>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</si>
  <si>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</si>
  <si>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</si>
  <si>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</si>
  <si>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</si>
  <si>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</si>
  <si>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</si>
  <si>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</si>
  <si>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</si>
  <si>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</si>
  <si>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</si>
  <si>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</si>
  <si>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</si>
  <si>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</si>
  <si>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</si>
  <si>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</si>
  <si>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</si>
  <si>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</si>
  <si>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</si>
  <si>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</si>
  <si>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</si>
  <si>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</si>
  <si>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</si>
  <si>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</si>
  <si>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</si>
  <si>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</si>
  <si>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</si>
  <si>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</si>
  <si>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</si>
  <si>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</si>
  <si>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</si>
  <si>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</si>
  <si>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</si>
  <si>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</si>
  <si>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</si>
  <si>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</si>
  <si>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</si>
  <si>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</si>
  <si>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</si>
  <si>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</si>
  <si>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</si>
  <si>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</si>
  <si>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</si>
  <si>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</si>
  <si>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</si>
  <si>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</si>
  <si>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</si>
  <si>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</si>
  <si>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</si>
  <si>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</si>
  <si>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</si>
  <si>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</si>
  <si>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</si>
  <si>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</si>
  <si>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</si>
  <si>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</si>
  <si>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</si>
  <si>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</si>
  <si>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</si>
  <si>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</si>
  <si>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</si>
  <si>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</si>
  <si>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</si>
  <si>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</si>
  <si>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</si>
  <si>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</si>
  <si>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</si>
  <si>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</si>
  <si>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</si>
  <si>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</si>
  <si>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</si>
  <si>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</si>
  <si>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</si>
  <si>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</si>
  <si>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</si>
  <si>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</si>
  <si>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</si>
  <si>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</si>
  <si>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</si>
  <si>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</si>
  <si>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</si>
  <si>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</si>
  <si>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</si>
  <si>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</si>
  <si>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</si>
  <si>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</si>
  <si>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</si>
  <si>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</si>
  <si>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</si>
  <si>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</si>
  <si>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</si>
  <si>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</si>
  <si>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</si>
  <si>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</si>
  <si>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</si>
  <si>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</si>
  <si>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</si>
  <si>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</si>
  <si>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</si>
  <si>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</si>
  <si>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</si>
  <si>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</si>
  <si>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</si>
  <si>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</si>
  <si>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</si>
  <si>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</si>
  <si>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</si>
  <si>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</si>
  <si>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</si>
  <si>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</si>
  <si>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</si>
  <si>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</si>
  <si>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</si>
  <si>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</si>
  <si>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</si>
  <si>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</si>
  <si>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</si>
  <si>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</si>
  <si>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</si>
  <si>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</si>
  <si>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</si>
  <si>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</si>
  <si>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</si>
  <si>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</si>
  <si>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</si>
  <si>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</si>
  <si>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</si>
  <si>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</si>
  <si>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</si>
  <si>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</si>
  <si>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</si>
  <si>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</si>
  <si>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</si>
  <si>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</si>
  <si>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</si>
  <si>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</si>
  <si>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</si>
  <si>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</si>
  <si>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</si>
  <si>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</si>
  <si>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</si>
  <si>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</si>
  <si>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</si>
  <si>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</si>
  <si>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</si>
  <si>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</si>
  <si>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</si>
  <si>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</si>
  <si>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</si>
  <si>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</si>
  <si>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</si>
  <si>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</si>
  <si>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</si>
  <si>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</si>
  <si>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</si>
  <si>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</si>
  <si>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</si>
  <si>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</si>
  <si>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</si>
  <si>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</si>
  <si>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</si>
  <si>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</si>
  <si>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</si>
  <si>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</si>
  <si>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</si>
  <si>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</si>
  <si>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</si>
  <si>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</si>
  <si>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</si>
  <si>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</si>
  <si>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</si>
  <si>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</si>
  <si>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</si>
  <si>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</si>
  <si>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</si>
  <si>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</si>
  <si>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</si>
  <si>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</si>
  <si>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</si>
  <si>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</si>
  <si>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</si>
  <si>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</si>
  <si>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</si>
  <si>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</si>
  <si>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</si>
  <si>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</si>
  <si>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</si>
  <si>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</si>
  <si>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</si>
  <si>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</si>
  <si>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</si>
  <si>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</si>
  <si>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</si>
  <si>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</si>
  <si>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</si>
  <si>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</si>
  <si>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</si>
  <si>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</si>
  <si>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</si>
  <si>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</si>
  <si>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</si>
  <si>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</si>
  <si>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</si>
  <si>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</si>
  <si>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</si>
  <si>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</si>
  <si>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</si>
  <si>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</si>
  <si>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</si>
  <si>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</si>
  <si>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</si>
  <si>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</si>
  <si>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</si>
  <si>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</si>
  <si>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</si>
  <si>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</si>
  <si>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</si>
  <si>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</si>
  <si>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</si>
  <si>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</si>
  <si>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</si>
  <si>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</si>
  <si>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</si>
  <si>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</si>
  <si>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</si>
  <si>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</si>
  <si>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</si>
  <si>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</si>
  <si>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</si>
  <si>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</si>
  <si>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</si>
  <si>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</si>
  <si>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</si>
  <si>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</si>
  <si>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</si>
  <si>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</si>
  <si>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</si>
  <si>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</si>
  <si>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</si>
  <si>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</si>
  <si>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</si>
  <si>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</si>
  <si>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</si>
  <si>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</si>
  <si>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</si>
  <si>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</si>
  <si>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</si>
  <si>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</si>
  <si>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</si>
  <si>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</si>
  <si>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</si>
  <si>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</si>
  <si>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</si>
  <si>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</si>
  <si>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</si>
  <si>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</si>
  <si>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</si>
  <si>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</si>
  <si>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</si>
  <si>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</si>
  <si>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</si>
  <si>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</si>
  <si>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</si>
  <si>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</si>
  <si>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</si>
  <si>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</si>
  <si>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</si>
  <si>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</si>
  <si>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</si>
  <si>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</si>
  <si>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</si>
  <si>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</si>
  <si>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</si>
  <si>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</si>
  <si>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</si>
  <si>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</si>
  <si>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</si>
  <si>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</si>
  <si>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</si>
  <si>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</si>
  <si>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</si>
  <si>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</si>
  <si>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</si>
  <si>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</si>
  <si>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</si>
  <si>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</si>
  <si>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</si>
  <si>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</si>
  <si>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</si>
  <si>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</si>
  <si>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</si>
  <si>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</si>
  <si>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</si>
  <si>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</si>
  <si>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</si>
  <si>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</si>
  <si>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</si>
  <si>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</si>
  <si>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</si>
  <si>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</si>
  <si>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</si>
  <si>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</si>
  <si>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</si>
  <si>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</si>
  <si>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</si>
  <si>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</si>
  <si>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</si>
  <si>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</si>
  <si>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</si>
  <si>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</si>
  <si>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</si>
  <si>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</si>
  <si>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</si>
  <si>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</si>
  <si>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</si>
  <si>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</si>
  <si>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</si>
  <si>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</si>
  <si>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</si>
  <si>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</si>
  <si>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</si>
  <si>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</si>
  <si>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</si>
  <si>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</si>
  <si>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</si>
  <si>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</si>
  <si>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</si>
  <si>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</si>
  <si>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</si>
  <si>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</si>
  <si>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</si>
  <si>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</si>
  <si>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</si>
  <si>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</si>
  <si>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</si>
  <si>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</si>
  <si>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</si>
  <si>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</si>
  <si>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</si>
  <si>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</si>
  <si>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</si>
  <si>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</si>
  <si>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</si>
  <si>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</si>
  <si>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</si>
  <si>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</si>
  <si>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</si>
  <si>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</si>
  <si>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</si>
  <si>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</si>
  <si>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</si>
  <si>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</si>
  <si>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</si>
  <si>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</si>
  <si>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</si>
  <si>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</si>
  <si>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</si>
  <si>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</si>
  <si>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</si>
  <si>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</si>
  <si>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</si>
  <si>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</si>
  <si>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</si>
  <si>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</si>
  <si>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</si>
  <si>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</si>
  <si>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</si>
  <si>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</si>
  <si>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</si>
  <si>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</si>
  <si>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</si>
  <si>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</si>
  <si>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</si>
  <si>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</si>
  <si>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</si>
  <si>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</si>
  <si>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</si>
  <si>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</si>
  <si>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</si>
  <si>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</si>
  <si>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</si>
  <si>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</si>
  <si>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</si>
  <si>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</si>
  <si>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</si>
  <si>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</si>
  <si>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</si>
  <si>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</si>
  <si>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</si>
  <si>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</si>
  <si>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</si>
  <si>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</si>
  <si>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</si>
  <si>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</si>
  <si>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</si>
  <si>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</si>
  <si>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</si>
  <si>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</si>
  <si>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</si>
  <si>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</si>
  <si>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</si>
  <si>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</si>
  <si>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</si>
  <si>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</si>
  <si>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</si>
  <si>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</si>
  <si>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</si>
  <si>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</si>
  <si>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</si>
  <si>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</si>
  <si>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</si>
  <si>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</si>
  <si>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</si>
  <si>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</si>
  <si>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</si>
  <si>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</si>
  <si>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</si>
  <si>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</si>
  <si>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</si>
  <si>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</si>
  <si>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</si>
  <si>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</si>
  <si>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</si>
  <si>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</si>
  <si>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</si>
  <si>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</si>
  <si>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</si>
  <si>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</si>
  <si>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</si>
  <si>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</si>
  <si>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</si>
  <si>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</si>
  <si>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</si>
  <si>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</si>
  <si>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</si>
  <si>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</si>
  <si>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</si>
  <si>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</si>
  <si>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</si>
  <si>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</si>
  <si>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</si>
  <si>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</si>
  <si>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</si>
  <si>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</si>
  <si>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</si>
  <si>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</si>
  <si>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</si>
  <si>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</si>
  <si>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</si>
  <si>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</si>
  <si>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</si>
  <si>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</si>
  <si>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</si>
  <si>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</si>
  <si>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</si>
  <si>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</si>
  <si>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</si>
  <si>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</si>
  <si>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</si>
  <si>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</si>
  <si>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</si>
  <si>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</si>
  <si>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</si>
  <si>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</si>
  <si>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</si>
  <si>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</si>
  <si>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</si>
  <si>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</si>
  <si>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</si>
  <si>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</si>
  <si>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</si>
  <si>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</si>
  <si>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</si>
  <si>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</si>
  <si>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</si>
  <si>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</si>
  <si>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</si>
  <si>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</si>
  <si>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</si>
  <si>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</si>
  <si>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</si>
  <si>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</si>
  <si>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</si>
  <si>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</si>
  <si>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</si>
  <si>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</si>
  <si>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</si>
  <si>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</si>
  <si>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</si>
  <si>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</si>
  <si>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</si>
  <si>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</si>
  <si>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</si>
  <si>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</si>
  <si>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</si>
  <si>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</si>
  <si>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</si>
  <si>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</si>
  <si>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</si>
  <si>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</si>
  <si>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</si>
  <si>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</si>
  <si>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</si>
  <si>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</si>
  <si>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</si>
  <si>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</si>
  <si>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</si>
  <si>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</si>
  <si>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</si>
  <si>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</si>
  <si>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</si>
  <si>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</si>
  <si>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</si>
  <si>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</si>
  <si>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</si>
  <si>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</si>
  <si>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</si>
  <si>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</si>
  <si>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</si>
  <si>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</si>
  <si>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</si>
  <si>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</si>
  <si>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</si>
  <si>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</si>
  <si>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</si>
  <si>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</si>
  <si>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</si>
  <si>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</si>
  <si>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</si>
  <si>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</si>
  <si>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</si>
  <si>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</si>
  <si>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</si>
  <si>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</si>
  <si>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</si>
  <si>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</si>
  <si>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</si>
  <si>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</si>
  <si>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</si>
  <si>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</si>
  <si>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</si>
  <si>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</si>
  <si>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</si>
  <si>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</si>
  <si>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</si>
  <si>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</si>
  <si>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</si>
  <si>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</si>
  <si>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</si>
  <si>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</si>
  <si>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</si>
  <si>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</si>
  <si>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</si>
  <si>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</si>
  <si>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</si>
  <si>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</si>
  <si>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</si>
  <si>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</si>
  <si>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</si>
  <si>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</si>
  <si>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</si>
  <si>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</si>
  <si>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</si>
  <si>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</si>
  <si>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</si>
  <si>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</si>
  <si>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</si>
  <si>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</si>
  <si>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</si>
  <si>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</si>
  <si>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</si>
  <si>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</si>
  <si>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</si>
  <si>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</si>
  <si>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</si>
  <si>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</si>
  <si>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</si>
  <si>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</si>
  <si>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</si>
  <si>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</si>
  <si>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</si>
  <si>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</si>
  <si>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</si>
  <si>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</si>
  <si>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</si>
  <si>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</si>
  <si>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</si>
  <si>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</si>
  <si>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</si>
  <si>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</si>
  <si>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</si>
  <si>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</si>
  <si>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</si>
  <si>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</si>
  <si>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</si>
  <si>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</si>
  <si>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</si>
  <si>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</si>
  <si>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</si>
  <si>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</si>
  <si>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</si>
  <si>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</si>
  <si>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</si>
  <si>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</si>
  <si>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</si>
  <si>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</si>
  <si>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</si>
  <si>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</si>
  <si>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</si>
  <si>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</si>
  <si>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</si>
  <si>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</si>
  <si>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</si>
  <si>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</si>
  <si>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</si>
  <si>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</si>
  <si>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</si>
  <si>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</si>
  <si>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</si>
  <si>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</si>
  <si>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</si>
  <si>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</si>
  <si>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</si>
  <si>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</si>
  <si>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</si>
  <si>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</si>
  <si>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</si>
  <si>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</si>
  <si>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</si>
  <si>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</si>
  <si>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</si>
  <si>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</si>
  <si>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</si>
  <si>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</si>
  <si>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</si>
  <si>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</si>
  <si>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</si>
  <si>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</si>
  <si>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</si>
  <si>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</si>
  <si>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</si>
  <si>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</si>
  <si>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</si>
  <si>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</si>
  <si>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</si>
  <si>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</si>
  <si>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</si>
  <si>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</si>
  <si>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</si>
  <si>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</si>
  <si>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</si>
  <si>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</si>
  <si>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</si>
  <si>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</si>
  <si>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</si>
  <si>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</si>
  <si>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</si>
  <si>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</si>
  <si>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</si>
  <si>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</si>
  <si>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</si>
  <si>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</si>
  <si>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</si>
  <si>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</si>
  <si>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</si>
  <si>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</si>
  <si>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</si>
  <si>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</si>
  <si>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</si>
  <si>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</si>
  <si>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</si>
  <si>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</si>
  <si>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</si>
  <si>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</si>
  <si>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</si>
  <si>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</si>
  <si>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</si>
  <si>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</si>
  <si>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</si>
  <si>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</si>
  <si>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</si>
  <si>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</si>
  <si>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</si>
  <si>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</si>
  <si>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</si>
  <si>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</si>
  <si>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</si>
  <si>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</si>
  <si>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</si>
  <si>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</si>
  <si>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</si>
  <si>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</si>
  <si>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</si>
  <si>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</si>
  <si>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</si>
  <si>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</si>
  <si>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</si>
  <si>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</si>
  <si>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</si>
  <si>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</si>
  <si>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</si>
  <si>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</si>
  <si>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</si>
  <si>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</si>
  <si>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</si>
  <si>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</si>
  <si>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</si>
  <si>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</si>
  <si>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</si>
  <si>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</si>
  <si>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</si>
  <si>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</si>
  <si>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</si>
  <si>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</si>
  <si>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</si>
  <si>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</si>
  <si>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</si>
  <si>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</si>
  <si>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</si>
  <si>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</si>
  <si>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</si>
  <si>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</si>
  <si>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</si>
  <si>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</si>
  <si>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</si>
  <si>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</si>
  <si>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</si>
  <si>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</si>
  <si>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</si>
  <si>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</si>
  <si>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</si>
  <si>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</si>
  <si>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</si>
  <si>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</si>
  <si>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</si>
  <si>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</si>
  <si>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</si>
  <si>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</si>
  <si>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</si>
  <si>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</si>
  <si>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</si>
  <si>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</si>
  <si>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</si>
  <si>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</si>
  <si>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</si>
  <si>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</si>
  <si>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</si>
  <si>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</si>
  <si>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</si>
  <si>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</si>
  <si>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</si>
  <si>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</si>
  <si>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</si>
  <si>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</si>
  <si>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</si>
  <si>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</si>
  <si>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</si>
  <si>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</si>
  <si>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</si>
  <si>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</si>
  <si>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</si>
  <si>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</si>
  <si>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</si>
  <si>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</si>
  <si>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</si>
  <si>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</si>
  <si>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</si>
  <si>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</si>
  <si>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</si>
  <si>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</si>
  <si>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</si>
  <si>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</si>
  <si>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</si>
  <si>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</si>
  <si>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</si>
  <si>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</si>
  <si>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</si>
  <si>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</si>
  <si>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</si>
  <si>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</si>
  <si>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</si>
  <si>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</si>
  <si>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</si>
  <si>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</si>
  <si>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</si>
  <si>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</si>
  <si>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</si>
  <si>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</si>
  <si>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</si>
  <si>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</si>
  <si>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</si>
  <si>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</si>
  <si>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</si>
  <si>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</si>
  <si>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</si>
  <si>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</si>
  <si>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</si>
  <si>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</si>
  <si>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</si>
  <si>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</si>
  <si>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</si>
  <si>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</si>
  <si>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</si>
  <si>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</si>
  <si>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</si>
  <si>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</si>
  <si>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</si>
  <si>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</si>
  <si>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</si>
  <si>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</si>
  <si>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</si>
  <si>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</si>
  <si>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</si>
  <si>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</si>
  <si>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</si>
  <si>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</si>
  <si>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</si>
  <si>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</si>
  <si>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</si>
  <si>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</si>
  <si>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</si>
  <si>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</si>
  <si>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</si>
  <si>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</si>
  <si>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</si>
  <si>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</si>
  <si>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</si>
  <si>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</si>
  <si>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</si>
  <si>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</si>
  <si>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</si>
  <si>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</si>
  <si>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</si>
  <si>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</si>
  <si>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</si>
  <si>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</si>
  <si>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</si>
  <si>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</si>
  <si>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</si>
  <si>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</si>
  <si>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</si>
  <si>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</si>
  <si>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</si>
  <si>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</si>
  <si>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</si>
  <si>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</si>
  <si>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</si>
  <si>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</si>
  <si>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</si>
  <si>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</si>
  <si>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</si>
  <si>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</si>
  <si>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</si>
  <si>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</si>
  <si>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</si>
  <si>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</si>
  <si>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</si>
  <si>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</si>
  <si>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</si>
  <si>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</si>
  <si>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</si>
  <si>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</si>
  <si>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</si>
  <si>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</si>
  <si>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</si>
  <si>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</si>
  <si>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</si>
  <si>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</si>
  <si>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</si>
  <si>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</si>
  <si>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</si>
  <si>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</si>
  <si>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</si>
  <si>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</si>
  <si>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</si>
  <si>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</si>
  <si>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</si>
  <si>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</si>
  <si>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</si>
  <si>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</si>
  <si>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</si>
  <si>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</si>
  <si>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</si>
  <si>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</si>
  <si>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</si>
  <si>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</si>
  <si>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</si>
  <si>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</si>
  <si>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</si>
  <si>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</si>
  <si>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</si>
  <si>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</si>
  <si>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</si>
  <si>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</si>
  <si>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</si>
  <si>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</si>
  <si>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</si>
  <si>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</si>
  <si>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</si>
  <si>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</si>
  <si>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</si>
  <si>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</si>
  <si>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</si>
  <si>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</si>
  <si>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</si>
  <si>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</si>
  <si>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</si>
  <si>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</si>
  <si>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</si>
  <si>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</si>
  <si>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</si>
  <si>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</si>
  <si>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</si>
  <si>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</si>
  <si>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</si>
  <si>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</si>
  <si>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</si>
  <si>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</si>
  <si>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</si>
  <si>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</si>
  <si>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</si>
  <si>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</si>
  <si>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</si>
  <si>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</si>
  <si>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</si>
  <si>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</si>
  <si>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</si>
  <si>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</si>
  <si>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</si>
  <si>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</si>
  <si>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</si>
  <si>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</si>
  <si>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</si>
  <si>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</si>
  <si>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</si>
  <si>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</si>
  <si>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</si>
  <si>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</si>
  <si>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</si>
  <si>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</si>
  <si>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</si>
  <si>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</si>
  <si>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</si>
  <si>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</si>
  <si>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</si>
  <si>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</si>
  <si>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</si>
  <si>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</si>
  <si>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</si>
  <si>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</si>
  <si>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</si>
  <si>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</si>
  <si>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</si>
  <si>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</si>
  <si>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</si>
  <si>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</si>
  <si>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</si>
  <si>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</si>
  <si>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</si>
  <si>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</si>
  <si>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</si>
  <si>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</si>
  <si>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</si>
  <si>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</si>
  <si>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</si>
  <si>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</si>
  <si>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</si>
  <si>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</si>
  <si>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</si>
  <si>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</si>
  <si>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</si>
  <si>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</si>
  <si>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</si>
  <si>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</si>
  <si>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</si>
  <si>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</si>
  <si>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</si>
  <si>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</si>
  <si>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</si>
  <si>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</si>
  <si>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</si>
  <si>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</si>
  <si>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</si>
  <si>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</si>
  <si>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</si>
  <si>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</si>
  <si>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</si>
  <si>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</si>
  <si>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</si>
  <si>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</si>
  <si>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</si>
  <si>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</si>
  <si>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</si>
  <si>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</si>
  <si>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</si>
  <si>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</si>
  <si>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</si>
  <si>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</si>
  <si>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</si>
  <si>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</si>
  <si>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</si>
  <si>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</si>
  <si>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</si>
  <si>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</si>
  <si>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</si>
  <si>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</si>
  <si>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</si>
  <si>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</si>
  <si>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</si>
  <si>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</si>
  <si>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</si>
  <si>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</si>
  <si>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</si>
  <si>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</si>
  <si>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</si>
  <si>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</si>
  <si>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</si>
  <si>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</si>
  <si>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</si>
  <si>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</si>
  <si>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</si>
  <si>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</si>
  <si>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</si>
  <si>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</si>
  <si>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</si>
  <si>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</si>
  <si>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</si>
  <si>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</si>
  <si>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</si>
  <si>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</si>
  <si>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</si>
  <si>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</si>
  <si>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</si>
  <si>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</si>
  <si>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</si>
  <si>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</si>
  <si>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</si>
  <si>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</si>
  <si>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</si>
  <si>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</si>
  <si>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</si>
  <si>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</si>
  <si>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</si>
  <si>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</si>
  <si>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</si>
  <si>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</si>
  <si>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</si>
  <si>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</si>
  <si>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</si>
  <si>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</si>
  <si>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</si>
  <si>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</si>
  <si>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</si>
  <si>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</si>
  <si>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</si>
  <si>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</si>
  <si>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</si>
  <si>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</si>
  <si>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</si>
  <si>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</si>
  <si>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</si>
  <si>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</si>
  <si>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</si>
  <si>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</si>
  <si>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</si>
  <si>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</si>
  <si>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</si>
  <si>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</si>
  <si>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</si>
  <si>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</si>
  <si>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</si>
  <si>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</si>
  <si>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</si>
  <si>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</si>
  <si>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</si>
  <si>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</si>
  <si>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</si>
  <si>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</si>
  <si>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</si>
  <si>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</si>
  <si>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</si>
  <si>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</si>
  <si>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</si>
  <si>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</si>
  <si>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</si>
  <si>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</si>
  <si>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</si>
  <si>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</si>
  <si>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</si>
  <si>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</si>
  <si>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</si>
  <si>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</si>
  <si>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</si>
  <si>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</si>
  <si>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</si>
  <si>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</si>
  <si>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</si>
  <si>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</si>
  <si>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</si>
  <si>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</si>
  <si>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</si>
  <si>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</si>
  <si>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</si>
  <si>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</si>
  <si>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</si>
  <si>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</si>
  <si>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</si>
  <si>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</si>
  <si>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</si>
  <si>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</si>
  <si>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</si>
  <si>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</si>
  <si>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</si>
  <si>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</si>
  <si>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</si>
  <si>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</si>
  <si>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</si>
  <si>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</si>
  <si>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</si>
  <si>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</si>
  <si>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</si>
  <si>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</si>
  <si>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</si>
  <si>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</si>
  <si>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</si>
  <si>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</si>
  <si>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</si>
  <si>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</si>
  <si>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</si>
  <si>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</si>
  <si>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</si>
  <si>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</si>
  <si>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</si>
  <si>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</si>
  <si>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</si>
  <si>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</si>
  <si>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</si>
  <si>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</si>
  <si>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</si>
  <si>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</si>
  <si>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</si>
  <si>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</si>
  <si>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</si>
  <si>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</si>
  <si>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</si>
  <si>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</si>
  <si>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</si>
  <si>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</si>
  <si>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</si>
  <si>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</si>
  <si>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</si>
  <si>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</si>
  <si>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</si>
  <si>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</si>
  <si>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</si>
  <si>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</si>
  <si>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</si>
  <si>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</si>
  <si>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</si>
  <si>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</si>
  <si>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</si>
  <si>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</si>
  <si>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</si>
  <si>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</si>
  <si>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</si>
  <si>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</si>
  <si>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</si>
  <si>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</si>
  <si>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</si>
  <si>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</si>
  <si>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</si>
  <si>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</si>
  <si>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</si>
  <si>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</si>
  <si>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</si>
  <si>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</si>
  <si>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</si>
  <si>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</si>
  <si>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</si>
  <si>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</si>
  <si>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</si>
  <si>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</si>
  <si>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</si>
  <si>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</si>
  <si>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</si>
  <si>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</si>
  <si>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</si>
  <si>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</si>
  <si>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</si>
  <si>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</si>
  <si>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</si>
  <si>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</si>
  <si>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</si>
  <si>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</si>
  <si>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</si>
  <si>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</si>
  <si>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</si>
  <si>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</si>
  <si>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</si>
  <si>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</si>
  <si>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</si>
  <si>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</si>
  <si>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</si>
  <si>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</si>
  <si>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</si>
  <si>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</si>
  <si>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</si>
  <si>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</si>
  <si>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</si>
  <si>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</si>
  <si>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</si>
  <si>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</si>
  <si>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</si>
  <si>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</si>
  <si>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</si>
  <si>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</si>
  <si>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</si>
  <si>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</si>
  <si>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</si>
  <si>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</si>
  <si>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</si>
  <si>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</si>
  <si>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</si>
  <si>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</si>
  <si>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</si>
  <si>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</si>
  <si>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</si>
  <si>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</si>
  <si>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</si>
  <si>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</si>
  <si>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</si>
  <si>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</si>
  <si>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</si>
  <si>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</si>
  <si>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</si>
  <si>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</si>
  <si>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</si>
  <si>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</si>
  <si>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</si>
  <si>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</si>
  <si>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</si>
  <si>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</si>
  <si>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</si>
  <si>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</si>
  <si>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</si>
  <si>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</si>
  <si>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</si>
  <si>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</si>
  <si>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</si>
  <si>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</si>
  <si>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</si>
  <si>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</si>
  <si>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</si>
  <si>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</si>
  <si>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</si>
  <si>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</si>
  <si>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</si>
  <si>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</si>
  <si>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</si>
  <si>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</si>
  <si>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</si>
  <si>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</si>
  <si>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</si>
  <si>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</si>
  <si>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</si>
  <si>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</si>
  <si>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</si>
  <si>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</si>
  <si>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</si>
  <si>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</si>
  <si>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</si>
  <si>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</si>
  <si>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</si>
  <si>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</si>
  <si>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</si>
  <si>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</si>
  <si>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</si>
  <si>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</si>
  <si>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</si>
  <si>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</si>
  <si>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</si>
  <si>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</si>
  <si>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</si>
  <si>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</si>
  <si>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</si>
  <si>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</si>
  <si>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</si>
  <si>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</si>
  <si>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</si>
  <si>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</si>
  <si>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</si>
  <si>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</si>
  <si>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</si>
  <si>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</si>
  <si>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</si>
  <si>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</si>
  <si>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</si>
  <si>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</si>
  <si>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</si>
  <si>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</si>
  <si>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</si>
  <si>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</si>
  <si>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</si>
  <si>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</si>
  <si>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</si>
  <si>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</si>
  <si>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</si>
  <si>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</si>
  <si>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</si>
  <si>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</si>
  <si>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</si>
  <si>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</si>
  <si>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</si>
  <si>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</si>
  <si>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</si>
  <si>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</si>
  <si>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</si>
  <si>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</si>
  <si>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</si>
  <si>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</si>
  <si>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</si>
  <si>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</si>
  <si>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</si>
  <si>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</si>
  <si>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</si>
  <si>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</si>
  <si>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</si>
  <si>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</si>
  <si>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</si>
  <si>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</si>
  <si>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</si>
  <si>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</si>
  <si>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</si>
  <si>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</si>
  <si>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</si>
  <si>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</si>
  <si>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</si>
  <si>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</si>
  <si>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</si>
  <si>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</si>
  <si>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</si>
  <si>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</si>
  <si>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</si>
  <si>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</si>
  <si>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</si>
  <si>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</si>
  <si>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</si>
  <si>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</si>
  <si>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</si>
  <si>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</si>
  <si>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</si>
  <si>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</si>
  <si>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</si>
  <si>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</si>
  <si>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</si>
  <si>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</si>
  <si>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</si>
  <si>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</si>
  <si>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</si>
  <si>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</si>
  <si>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</si>
  <si>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</si>
  <si>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</si>
  <si>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</si>
  <si>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</si>
  <si>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</si>
  <si>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</si>
  <si>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</si>
  <si>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</si>
  <si>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</si>
  <si>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</si>
  <si>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</si>
  <si>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</si>
  <si>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</si>
  <si>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</si>
  <si>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</si>
  <si>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</si>
  <si>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</si>
  <si>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</si>
  <si>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</si>
  <si>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</si>
  <si>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</si>
  <si>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</si>
  <si>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</si>
  <si>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</si>
  <si>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</si>
  <si>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</si>
  <si>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</si>
  <si>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</si>
  <si>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</si>
  <si>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</si>
  <si>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</si>
  <si>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</si>
  <si>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</si>
  <si>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</si>
  <si>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</si>
  <si>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</si>
  <si>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</si>
  <si>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</si>
  <si>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</si>
  <si>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</si>
  <si>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</si>
  <si>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</si>
  <si>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</si>
  <si>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</si>
  <si>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</si>
  <si>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</si>
  <si>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</si>
  <si>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</si>
  <si>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</si>
  <si>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</si>
  <si>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</si>
  <si>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</si>
  <si>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</si>
  <si>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</si>
  <si>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</si>
  <si>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</si>
  <si>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</si>
  <si>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</si>
  <si>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</si>
  <si>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</si>
  <si>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</si>
  <si>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</si>
  <si>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</si>
  <si>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</si>
  <si>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</si>
  <si>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</si>
  <si>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</si>
  <si>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</si>
  <si>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</si>
  <si>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</si>
  <si>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</si>
  <si>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</si>
  <si>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</si>
  <si>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</si>
  <si>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</si>
  <si>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</si>
  <si>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</si>
  <si>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(All)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</si>
  <si>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</si>
  <si>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</si>
  <si>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</si>
  <si>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</si>
  <si>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</si>
  <si>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</si>
  <si>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</si>
  <si>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</si>
  <si>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</si>
  <si>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</si>
  <si>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</si>
  <si>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</si>
  <si>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</si>
  <si>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</si>
  <si>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</si>
  <si>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</si>
  <si>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</si>
  <si>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</si>
  <si>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</si>
  <si>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</si>
  <si>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</si>
  <si>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</si>
  <si>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</si>
  <si>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</si>
  <si>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</si>
  <si>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</si>
  <si>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</si>
  <si>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</si>
  <si>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</si>
  <si>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</si>
  <si>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</si>
  <si>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</si>
  <si>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</si>
  <si>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</si>
  <si>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</si>
  <si>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</si>
  <si>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</si>
  <si>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</si>
  <si>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</si>
  <si>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</si>
  <si>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</si>
  <si>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</si>
  <si>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</si>
  <si>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</si>
  <si>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</si>
  <si>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Personal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</si>
  <si>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</si>
  <si>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</si>
  <si>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</si>
  <si>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</si>
  <si>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</si>
  <si>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</si>
  <si>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</si>
  <si>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</si>
  <si>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</si>
  <si>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</si>
  <si>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</si>
  <si>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</si>
  <si>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</si>
  <si>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</t>
  </si>
  <si>
    <t>Mean Backer</t>
  </si>
  <si>
    <t>Median Backer</t>
  </si>
  <si>
    <t>Minimum Backer</t>
  </si>
  <si>
    <t>Maximum Backer</t>
  </si>
  <si>
    <t>Backer Variance</t>
  </si>
  <si>
    <t>Backer Standard Deviation</t>
  </si>
  <si>
    <t>Interquartile Range</t>
  </si>
  <si>
    <t>Third Quartile</t>
  </si>
  <si>
    <t>Second Quartile</t>
  </si>
  <si>
    <t>First Quartile</t>
  </si>
  <si>
    <t>Q1 - (1.5*IQR) Boundary</t>
  </si>
  <si>
    <t>Q3 + (1.5*IQR) Boundary</t>
  </si>
  <si>
    <t>unsuccessful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</si>
</sst>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8" fillId="0" borderId="0" xfId="0" applyNumberFormat="1" applyFont="1"/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9" fontId="0" fillId="0" borderId="0" xfId="42" applyFont="1"/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CrowdfundingBook.xlsx]Pivot Table (category)!PivotTable1</c:name>
    <c:fmtId val="2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(category)'!$B$3:$B$4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3-4573-8002-BC43CA8D7C3B}"/>
            </c:ext>
          </c:extLst>
        </c:ser>
        <c:ser>
          <c:idx val="1"/>
          <c:order val="1"/>
          <c:tx>
            <c:strRef>
              <c:f>'Pivot Table (category)'!$C$3:$C$4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33-4573-8002-BC43CA8D7C3B}"/>
            </c:ext>
          </c:extLst>
        </c:ser>
        <c:ser>
          <c:idx val="2"/>
          <c:order val="2"/>
          <c:tx>
            <c:strRef>
              <c:f>'Pivot Table (category)'!$D$3:$D$4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33-4573-8002-BC43CA8D7C3B}"/>
            </c:ext>
          </c:extLst>
        </c:ser>
        <c:ser>
          <c:idx val="3"/>
          <c:order val="3"/>
          <c:tx>
            <c:strRef>
              <c:f>'Pivot Table (category)'!$E$3:$E$4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33-4573-8002-BC43CA8D7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1019968"/>
        <c:axId val="1071042048"/>
      </c:barChart>
      <c:catAx>
        <c:axId val="107101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042048"/>
        <c:crosses val="autoZero"/>
        <c:auto val="1"/>
        <c:lblAlgn val="ctr"/>
        <c:lblOffset val="100"/>
        <c:noMultiLvlLbl val="0"/>
      </c:catAx>
      <c:valAx>
        <c:axId val="10710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019968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CrowdfundingBook.xlsx]Pivot Table (sub-category)!PivotTable2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(sub-category)'!$B$4:$B$5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B-4833-8AB9-03159D9BAFC9}"/>
            </c:ext>
          </c:extLst>
        </c:ser>
        <c:ser>
          <c:idx val="1"/>
          <c:order val="1"/>
          <c:tx>
            <c:strRef>
              <c:f>'Pivot Table (sub-category)'!$C$4:$C$5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B-4833-8AB9-03159D9BAFC9}"/>
            </c:ext>
          </c:extLst>
        </c:ser>
        <c:ser>
          <c:idx val="2"/>
          <c:order val="2"/>
          <c:tx>
            <c:strRef>
              <c:f>'Pivot Table (sub-category)'!$D$4:$D$5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3B-4833-8AB9-03159D9BAFC9}"/>
            </c:ext>
          </c:extLst>
        </c:ser>
        <c:ser>
          <c:idx val="3"/>
          <c:order val="3"/>
          <c:tx>
            <c:strRef>
              <c:f>'Pivot Table (sub-category)'!$E$4:$E$5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3B-4833-8AB9-03159D9BA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4138528"/>
        <c:axId val="631379504"/>
      </c:barChart>
      <c:catAx>
        <c:axId val="53413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79504"/>
        <c:crosses val="autoZero"/>
        <c:auto val="1"/>
        <c:lblAlgn val="ctr"/>
        <c:lblOffset val="100"/>
        <c:noMultiLvlLbl val="0"/>
      </c:catAx>
      <c:valAx>
        <c:axId val="6313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3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CrowdfundingBook.xlsx]Pivot Table (Month created)!PivotTable6</c:name>
    <c:fmtId val="1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(Month created)'!$B$4:$B$5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'Pivot Table (Month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(Month created)'!$B$6:$B$18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9-4C0E-BE1F-A84B2B50CEB5}"/>
            </c:ext>
          </c:extLst>
        </c:ser>
        <c:ser>
          <c:idx val="1"/>
          <c:order val="1"/>
          <c:tx>
            <c:strRef>
              <c:f>'Pivot Table (Month created)'!$C$4:$C$5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'Pivot Table (Month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(Month created)'!$C$6:$C$18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9-4C0E-BE1F-A84B2B50CEB5}"/>
            </c:ext>
          </c:extLst>
        </c:ser>
        <c:ser>
          <c:idx val="2"/>
          <c:order val="2"/>
          <c:tx>
            <c:strRef>
              <c:f>'Pivot Table (Month created)'!$D$4:$D$5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</c:marker>
          <c:cat>
            <c:strRef>
              <c:f>'Pivot Table (Month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(Month created)'!$D$6:$D$18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39-4C0E-BE1F-A84B2B50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024768"/>
        <c:axId val="1071009888"/>
      </c:lineChart>
      <c:catAx>
        <c:axId val="107102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009888"/>
        <c:crosses val="autoZero"/>
        <c:auto val="1"/>
        <c:lblAlgn val="ctr"/>
        <c:lblOffset val="100"/>
        <c:noMultiLvlLbl val="0"/>
      </c:catAx>
      <c:valAx>
        <c:axId val="107100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0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'Outcomes Based on Goal'!$F$2:$F$13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5-4813-84EC-E6159DD83DC4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Personal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'Outcomes Based on Goal'!$G$2:$G$13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05-4813-84EC-E6159DD83DC4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'Outcomes Based on Goal'!$H$2:$H$13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05-4813-84EC-E6159DD83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372784"/>
        <c:axId val="415608048"/>
      </c:lineChart>
      <c:catAx>
        <c:axId val="63137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08048"/>
        <c:crosses val="autoZero"/>
        <c:auto val="1"/>
        <c:lblAlgn val="ctr"/>
        <c:lblOffset val="100"/>
        <c:noMultiLvlLbl val="0"/>
      </c:catAx>
      <c:valAx>
        <c:axId val="4156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838199</xdr:colOff>
      <xdr:row>1</xdr:row>
      <xdr:rowOff>142875</xdr:rowOff>
    </xdr:from>
    <xdr:to>
      <xdr:col>17</xdr:col>
      <xdr:colOff>76200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D735A1-C050-AADF-753B-0E5882753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385761</xdr:colOff>
      <xdr:row>2</xdr:row>
      <xdr:rowOff>190500</xdr:rowOff>
    </xdr:from>
    <xdr:to>
      <xdr:col>16</xdr:col>
      <xdr:colOff>257175</xdr:colOff>
      <xdr:row>29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CC4C9-2DFC-9216-4748-B71C98337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385762</xdr:colOff>
      <xdr:row>3</xdr:row>
      <xdr:rowOff>180975</xdr:rowOff>
    </xdr:from>
    <xdr:to>
      <xdr:col>13</xdr:col>
      <xdr:colOff>157162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D474F-A5AC-5EC1-4145-5E4FDE365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13</xdr:row>
      <xdr:rowOff>114300</xdr:rowOff>
    </xdr:from>
    <xdr:to>
      <xdr:col>7</xdr:col>
      <xdr:colOff>1085849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37D6B-677D-0178-3488-A530C9FF5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amh" refreshedDate="45084.958946527775" createdVersion="8" refreshedVersion="8" minRefreshableVersion="3" recordCount="1001" xr:uid="{302D5220-309A-4282-AD97-78505C2FF030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amh" refreshedDate="45085.024877777774" createdVersion="8" refreshedVersion="8" minRefreshableVersion="3" recordCount="1001" xr:uid="{3D3B6498-ADDB-4B57-AFC3-1F87DFA1DAFF}">
  <cacheSource type="worksheet">
    <worksheetSource ref="A1:T1048576" sheet="Crowdfunding"/>
  </cacheSource>
  <cacheFields count="2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6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HMMM" numFmtId="0">
      <sharedItems containsNonDate="0" containsString="0"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x v="0"/>
    <x v="0"/>
    <x v="0"/>
  </r>
  <r>
    <m/>
    <m/>
    <m/>
    <m/>
    <m/>
    <m/>
    <x v="4"/>
    <m/>
    <m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x v="0"/>
    <b v="0"/>
    <b v="0"/>
    <s v="food/food trucks"/>
    <x v="0"/>
    <s v="food trucks"/>
    <m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x v="1"/>
    <b v="0"/>
    <b v="1"/>
    <s v="music/rock"/>
    <x v="1"/>
    <s v="rock"/>
    <m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x v="2"/>
    <b v="0"/>
    <b v="0"/>
    <s v="technology/web"/>
    <x v="2"/>
    <s v="web"/>
    <m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x v="3"/>
    <b v="0"/>
    <b v="0"/>
    <s v="music/rock"/>
    <x v="1"/>
    <s v="rock"/>
    <m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x v="4"/>
    <b v="0"/>
    <b v="0"/>
    <s v="theater/plays"/>
    <x v="3"/>
    <s v="plays"/>
    <m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x v="5"/>
    <b v="0"/>
    <b v="0"/>
    <s v="theater/plays"/>
    <x v="3"/>
    <s v="plays"/>
    <m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x v="6"/>
    <b v="0"/>
    <b v="0"/>
    <s v="film &amp; video/documentary"/>
    <x v="4"/>
    <s v="documentary"/>
    <m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x v="7"/>
    <b v="0"/>
    <b v="0"/>
    <s v="theater/plays"/>
    <x v="3"/>
    <s v="plays"/>
    <m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x v="8"/>
    <b v="0"/>
    <b v="0"/>
    <s v="theater/plays"/>
    <x v="3"/>
    <s v="plays"/>
    <m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x v="9"/>
    <b v="0"/>
    <b v="0"/>
    <s v="music/electric music"/>
    <x v="1"/>
    <s v="electric music"/>
    <m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x v="10"/>
    <b v="0"/>
    <b v="0"/>
    <s v="film &amp; video/drama"/>
    <x v="4"/>
    <s v="drama"/>
    <m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x v="11"/>
    <b v="0"/>
    <b v="1"/>
    <s v="theater/plays"/>
    <x v="3"/>
    <s v="plays"/>
    <m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x v="12"/>
    <b v="0"/>
    <b v="0"/>
    <s v="film &amp; video/drama"/>
    <x v="4"/>
    <s v="drama"/>
    <m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x v="13"/>
    <b v="0"/>
    <b v="0"/>
    <s v="music/indie rock"/>
    <x v="1"/>
    <s v="indie rock"/>
    <m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x v="14"/>
    <b v="0"/>
    <b v="0"/>
    <s v="music/indie rock"/>
    <x v="1"/>
    <s v="indie rock"/>
    <m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x v="15"/>
    <b v="0"/>
    <b v="0"/>
    <s v="technology/wearables"/>
    <x v="2"/>
    <s v="wearables"/>
    <m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x v="16"/>
    <b v="0"/>
    <b v="0"/>
    <s v="publishing/nonfiction"/>
    <x v="5"/>
    <s v="nonfiction"/>
    <m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x v="17"/>
    <b v="0"/>
    <b v="0"/>
    <s v="film &amp; video/animation"/>
    <x v="4"/>
    <s v="animation"/>
    <m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x v="18"/>
    <b v="0"/>
    <b v="0"/>
    <s v="theater/plays"/>
    <x v="3"/>
    <s v="plays"/>
    <m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x v="19"/>
    <b v="0"/>
    <b v="1"/>
    <s v="theater/plays"/>
    <x v="3"/>
    <s v="plays"/>
    <m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x v="20"/>
    <b v="0"/>
    <b v="0"/>
    <s v="film &amp; video/drama"/>
    <x v="4"/>
    <s v="drama"/>
    <m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x v="21"/>
    <b v="0"/>
    <b v="0"/>
    <s v="theater/plays"/>
    <x v="3"/>
    <s v="plays"/>
    <m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x v="22"/>
    <b v="0"/>
    <b v="0"/>
    <s v="theater/plays"/>
    <x v="3"/>
    <s v="plays"/>
    <m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x v="23"/>
    <b v="0"/>
    <b v="0"/>
    <s v="film &amp; video/documentary"/>
    <x v="4"/>
    <s v="documentary"/>
    <m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x v="24"/>
    <b v="0"/>
    <b v="0"/>
    <s v="technology/wearables"/>
    <x v="2"/>
    <s v="wearables"/>
    <m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x v="25"/>
    <b v="0"/>
    <b v="1"/>
    <s v="games/video games"/>
    <x v="6"/>
    <s v="video games"/>
    <m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x v="26"/>
    <b v="0"/>
    <b v="0"/>
    <s v="theater/plays"/>
    <x v="3"/>
    <s v="plays"/>
    <m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x v="27"/>
    <b v="0"/>
    <b v="0"/>
    <s v="music/rock"/>
    <x v="1"/>
    <s v="rock"/>
    <m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x v="28"/>
    <b v="0"/>
    <b v="1"/>
    <s v="theater/plays"/>
    <x v="3"/>
    <s v="plays"/>
    <m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x v="29"/>
    <b v="0"/>
    <b v="0"/>
    <s v="film &amp; video/shorts"/>
    <x v="4"/>
    <s v="shorts"/>
    <m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x v="30"/>
    <b v="0"/>
    <b v="0"/>
    <s v="film &amp; video/animation"/>
    <x v="4"/>
    <s v="animation"/>
    <m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x v="31"/>
    <b v="0"/>
    <b v="0"/>
    <s v="games/video games"/>
    <x v="6"/>
    <s v="video games"/>
    <m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x v="32"/>
    <b v="0"/>
    <b v="0"/>
    <s v="film &amp; video/documentary"/>
    <x v="4"/>
    <s v="documentary"/>
    <m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x v="33"/>
    <b v="0"/>
    <b v="0"/>
    <s v="theater/plays"/>
    <x v="3"/>
    <s v="plays"/>
    <m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x v="34"/>
    <b v="0"/>
    <b v="0"/>
    <s v="film &amp; video/documentary"/>
    <x v="4"/>
    <s v="documentary"/>
    <m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x v="35"/>
    <b v="0"/>
    <b v="1"/>
    <s v="film &amp; video/drama"/>
    <x v="4"/>
    <s v="drama"/>
    <m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x v="36"/>
    <b v="0"/>
    <b v="0"/>
    <s v="theater/plays"/>
    <x v="3"/>
    <s v="plays"/>
    <m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x v="37"/>
    <b v="0"/>
    <b v="1"/>
    <s v="publishing/fiction"/>
    <x v="5"/>
    <s v="fiction"/>
    <m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x v="38"/>
    <b v="0"/>
    <b v="0"/>
    <s v="photography/photography books"/>
    <x v="7"/>
    <s v="photography books"/>
    <m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x v="39"/>
    <b v="0"/>
    <b v="0"/>
    <s v="theater/plays"/>
    <x v="3"/>
    <s v="plays"/>
    <m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x v="40"/>
    <b v="0"/>
    <b v="1"/>
    <s v="technology/wearables"/>
    <x v="2"/>
    <s v="wearables"/>
    <m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x v="41"/>
    <b v="0"/>
    <b v="1"/>
    <s v="music/rock"/>
    <x v="1"/>
    <s v="rock"/>
    <m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x v="42"/>
    <b v="0"/>
    <b v="0"/>
    <s v="food/food trucks"/>
    <x v="0"/>
    <s v="food trucks"/>
    <m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x v="43"/>
    <b v="0"/>
    <b v="0"/>
    <s v="publishing/radio &amp; podcasts"/>
    <x v="5"/>
    <s v="radio &amp; podcasts"/>
    <m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x v="44"/>
    <b v="0"/>
    <b v="0"/>
    <s v="publishing/fiction"/>
    <x v="5"/>
    <s v="fiction"/>
    <m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x v="45"/>
    <b v="0"/>
    <b v="1"/>
    <s v="theater/plays"/>
    <x v="3"/>
    <s v="plays"/>
    <m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x v="46"/>
    <b v="0"/>
    <b v="0"/>
    <s v="music/rock"/>
    <x v="1"/>
    <s v="rock"/>
    <m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x v="47"/>
    <b v="0"/>
    <b v="0"/>
    <s v="theater/plays"/>
    <x v="3"/>
    <s v="plays"/>
    <m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x v="48"/>
    <b v="0"/>
    <b v="0"/>
    <s v="theater/plays"/>
    <x v="3"/>
    <s v="plays"/>
    <m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x v="49"/>
    <b v="0"/>
    <b v="0"/>
    <s v="music/rock"/>
    <x v="1"/>
    <s v="rock"/>
    <m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x v="50"/>
    <b v="0"/>
    <b v="0"/>
    <s v="music/metal"/>
    <x v="1"/>
    <s v="metal"/>
    <m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x v="51"/>
    <b v="0"/>
    <b v="1"/>
    <s v="technology/wearables"/>
    <x v="2"/>
    <s v="wearables"/>
    <m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x v="52"/>
    <b v="0"/>
    <b v="0"/>
    <s v="theater/plays"/>
    <x v="3"/>
    <s v="plays"/>
    <m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x v="53"/>
    <b v="0"/>
    <b v="0"/>
    <s v="film &amp; video/drama"/>
    <x v="4"/>
    <s v="drama"/>
    <m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x v="54"/>
    <b v="0"/>
    <b v="0"/>
    <s v="technology/wearables"/>
    <x v="2"/>
    <s v="wearables"/>
    <m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x v="55"/>
    <b v="0"/>
    <b v="0"/>
    <s v="music/jazz"/>
    <x v="1"/>
    <s v="jazz"/>
    <m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x v="56"/>
    <b v="0"/>
    <b v="0"/>
    <s v="technology/wearables"/>
    <x v="2"/>
    <s v="wearables"/>
    <m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x v="57"/>
    <b v="0"/>
    <b v="0"/>
    <s v="games/video games"/>
    <x v="6"/>
    <s v="video games"/>
    <m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x v="58"/>
    <b v="0"/>
    <b v="0"/>
    <s v="theater/plays"/>
    <x v="3"/>
    <s v="plays"/>
    <m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x v="59"/>
    <b v="0"/>
    <b v="1"/>
    <s v="theater/plays"/>
    <x v="3"/>
    <s v="plays"/>
    <m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x v="60"/>
    <b v="0"/>
    <b v="0"/>
    <s v="theater/plays"/>
    <x v="3"/>
    <s v="plays"/>
    <m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x v="61"/>
    <b v="0"/>
    <b v="0"/>
    <s v="theater/plays"/>
    <x v="3"/>
    <s v="plays"/>
    <m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x v="62"/>
    <b v="0"/>
    <b v="0"/>
    <s v="technology/web"/>
    <x v="2"/>
    <s v="web"/>
    <m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x v="63"/>
    <b v="0"/>
    <b v="0"/>
    <s v="theater/plays"/>
    <x v="3"/>
    <s v="plays"/>
    <m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x v="64"/>
    <b v="0"/>
    <b v="1"/>
    <s v="technology/web"/>
    <x v="2"/>
    <s v="web"/>
    <m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x v="65"/>
    <b v="0"/>
    <b v="0"/>
    <s v="theater/plays"/>
    <x v="3"/>
    <s v="plays"/>
    <m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x v="66"/>
    <b v="0"/>
    <b v="1"/>
    <s v="theater/plays"/>
    <x v="3"/>
    <s v="plays"/>
    <m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x v="67"/>
    <b v="0"/>
    <b v="1"/>
    <s v="technology/wearables"/>
    <x v="2"/>
    <s v="wearables"/>
    <m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x v="68"/>
    <b v="0"/>
    <b v="1"/>
    <s v="theater/plays"/>
    <x v="3"/>
    <s v="plays"/>
    <m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x v="69"/>
    <b v="0"/>
    <b v="0"/>
    <s v="theater/plays"/>
    <x v="3"/>
    <s v="plays"/>
    <m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x v="70"/>
    <b v="0"/>
    <b v="1"/>
    <s v="theater/plays"/>
    <x v="3"/>
    <s v="plays"/>
    <m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x v="49"/>
    <b v="0"/>
    <b v="0"/>
    <s v="theater/plays"/>
    <x v="3"/>
    <s v="plays"/>
    <m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x v="71"/>
    <b v="0"/>
    <b v="0"/>
    <s v="film &amp; video/animation"/>
    <x v="4"/>
    <s v="animation"/>
    <m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x v="72"/>
    <b v="0"/>
    <b v="0"/>
    <s v="music/jazz"/>
    <x v="1"/>
    <s v="jazz"/>
    <m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x v="73"/>
    <b v="0"/>
    <b v="0"/>
    <s v="music/metal"/>
    <x v="1"/>
    <s v="metal"/>
    <m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x v="74"/>
    <b v="0"/>
    <b v="0"/>
    <s v="photography/photography books"/>
    <x v="7"/>
    <s v="photography books"/>
    <m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x v="75"/>
    <b v="1"/>
    <b v="1"/>
    <s v="theater/plays"/>
    <x v="3"/>
    <s v="plays"/>
    <m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x v="76"/>
    <b v="0"/>
    <b v="1"/>
    <s v="film &amp; video/animation"/>
    <x v="4"/>
    <s v="animation"/>
    <m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x v="77"/>
    <b v="0"/>
    <b v="0"/>
    <s v="publishing/translations"/>
    <x v="5"/>
    <s v="translations"/>
    <m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x v="78"/>
    <b v="0"/>
    <b v="0"/>
    <s v="theater/plays"/>
    <x v="3"/>
    <s v="plays"/>
    <m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x v="79"/>
    <b v="0"/>
    <b v="0"/>
    <s v="games/video games"/>
    <x v="6"/>
    <s v="video games"/>
    <m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x v="80"/>
    <b v="0"/>
    <b v="0"/>
    <s v="music/rock"/>
    <x v="1"/>
    <s v="rock"/>
    <m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x v="4"/>
    <b v="0"/>
    <b v="1"/>
    <s v="games/video games"/>
    <x v="6"/>
    <s v="video games"/>
    <m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x v="81"/>
    <b v="0"/>
    <b v="0"/>
    <s v="music/electric music"/>
    <x v="1"/>
    <s v="electric music"/>
    <m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x v="82"/>
    <b v="0"/>
    <b v="0"/>
    <s v="technology/wearables"/>
    <x v="2"/>
    <s v="wearables"/>
    <m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x v="83"/>
    <b v="0"/>
    <b v="0"/>
    <s v="music/indie rock"/>
    <x v="1"/>
    <s v="indie rock"/>
    <m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x v="84"/>
    <b v="1"/>
    <b v="0"/>
    <s v="theater/plays"/>
    <x v="3"/>
    <s v="plays"/>
    <m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x v="85"/>
    <b v="0"/>
    <b v="1"/>
    <s v="music/rock"/>
    <x v="1"/>
    <s v="rock"/>
    <m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x v="86"/>
    <b v="0"/>
    <b v="0"/>
    <s v="publishing/translations"/>
    <x v="5"/>
    <s v="translations"/>
    <m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x v="87"/>
    <b v="0"/>
    <b v="0"/>
    <s v="theater/plays"/>
    <x v="3"/>
    <s v="plays"/>
    <m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x v="88"/>
    <b v="0"/>
    <b v="1"/>
    <s v="theater/plays"/>
    <x v="3"/>
    <s v="plays"/>
    <m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x v="89"/>
    <b v="0"/>
    <b v="0"/>
    <s v="publishing/translations"/>
    <x v="5"/>
    <s v="translations"/>
    <m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x v="40"/>
    <b v="0"/>
    <b v="1"/>
    <s v="games/video games"/>
    <x v="6"/>
    <s v="video games"/>
    <m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x v="90"/>
    <b v="0"/>
    <b v="1"/>
    <s v="theater/plays"/>
    <x v="3"/>
    <s v="plays"/>
    <m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x v="91"/>
    <b v="0"/>
    <b v="0"/>
    <s v="technology/web"/>
    <x v="2"/>
    <s v="web"/>
    <m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x v="92"/>
    <b v="0"/>
    <b v="0"/>
    <s v="film &amp; video/documentary"/>
    <x v="4"/>
    <s v="documentary"/>
    <m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x v="36"/>
    <b v="0"/>
    <b v="0"/>
    <s v="theater/plays"/>
    <x v="3"/>
    <s v="plays"/>
    <m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x v="93"/>
    <b v="0"/>
    <b v="0"/>
    <s v="food/food trucks"/>
    <x v="0"/>
    <s v="food trucks"/>
    <m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x v="94"/>
    <b v="0"/>
    <b v="0"/>
    <s v="games/video games"/>
    <x v="6"/>
    <s v="video games"/>
    <m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x v="95"/>
    <b v="0"/>
    <b v="0"/>
    <s v="theater/plays"/>
    <x v="3"/>
    <s v="plays"/>
    <m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x v="96"/>
    <b v="0"/>
    <b v="0"/>
    <s v="theater/plays"/>
    <x v="3"/>
    <s v="plays"/>
    <m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x v="97"/>
    <b v="0"/>
    <b v="1"/>
    <s v="music/electric music"/>
    <x v="1"/>
    <s v="electric music"/>
    <m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x v="98"/>
    <b v="0"/>
    <b v="1"/>
    <s v="technology/wearables"/>
    <x v="2"/>
    <s v="wearables"/>
    <m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x v="99"/>
    <b v="0"/>
    <b v="0"/>
    <s v="music/electric music"/>
    <x v="1"/>
    <s v="electric music"/>
    <m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x v="100"/>
    <b v="0"/>
    <b v="0"/>
    <s v="music/indie rock"/>
    <x v="1"/>
    <s v="indie rock"/>
    <m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x v="101"/>
    <b v="0"/>
    <b v="0"/>
    <s v="technology/web"/>
    <x v="2"/>
    <s v="web"/>
    <m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x v="102"/>
    <b v="0"/>
    <b v="0"/>
    <s v="theater/plays"/>
    <x v="3"/>
    <s v="plays"/>
    <m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x v="103"/>
    <b v="0"/>
    <b v="1"/>
    <s v="theater/plays"/>
    <x v="3"/>
    <s v="plays"/>
    <m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x v="104"/>
    <b v="0"/>
    <b v="0"/>
    <s v="film &amp; video/documentary"/>
    <x v="4"/>
    <s v="documentary"/>
    <m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x v="105"/>
    <b v="0"/>
    <b v="0"/>
    <s v="film &amp; video/television"/>
    <x v="4"/>
    <s v="television"/>
    <m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x v="106"/>
    <b v="0"/>
    <b v="0"/>
    <s v="food/food trucks"/>
    <x v="0"/>
    <s v="food trucks"/>
    <m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x v="107"/>
    <b v="0"/>
    <b v="0"/>
    <s v="publishing/radio &amp; podcasts"/>
    <x v="5"/>
    <s v="radio &amp; podcasts"/>
    <m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x v="108"/>
    <b v="0"/>
    <b v="0"/>
    <s v="technology/web"/>
    <x v="2"/>
    <s v="web"/>
    <m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x v="109"/>
    <b v="0"/>
    <b v="0"/>
    <s v="food/food trucks"/>
    <x v="0"/>
    <s v="food trucks"/>
    <m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x v="110"/>
    <b v="0"/>
    <b v="1"/>
    <s v="technology/wearables"/>
    <x v="2"/>
    <s v="wearables"/>
    <m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x v="111"/>
    <b v="0"/>
    <b v="0"/>
    <s v="publishing/fiction"/>
    <x v="5"/>
    <s v="fiction"/>
    <m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x v="112"/>
    <b v="0"/>
    <b v="0"/>
    <s v="theater/plays"/>
    <x v="3"/>
    <s v="plays"/>
    <m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x v="113"/>
    <b v="0"/>
    <b v="0"/>
    <s v="film &amp; video/television"/>
    <x v="4"/>
    <s v="television"/>
    <m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x v="114"/>
    <b v="0"/>
    <b v="0"/>
    <s v="photography/photography books"/>
    <x v="7"/>
    <s v="photography books"/>
    <m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x v="115"/>
    <b v="0"/>
    <b v="1"/>
    <s v="film &amp; video/documentary"/>
    <x v="4"/>
    <s v="documentary"/>
    <m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x v="116"/>
    <b v="0"/>
    <b v="1"/>
    <s v="games/mobile games"/>
    <x v="6"/>
    <s v="mobile games"/>
    <m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x v="117"/>
    <b v="0"/>
    <b v="0"/>
    <s v="games/video games"/>
    <x v="6"/>
    <s v="video games"/>
    <m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x v="95"/>
    <b v="0"/>
    <b v="0"/>
    <s v="publishing/fiction"/>
    <x v="5"/>
    <s v="fiction"/>
    <m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x v="118"/>
    <b v="1"/>
    <b v="0"/>
    <s v="theater/plays"/>
    <x v="3"/>
    <s v="plays"/>
    <m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x v="119"/>
    <b v="0"/>
    <b v="0"/>
    <s v="photography/photography books"/>
    <x v="7"/>
    <s v="photography books"/>
    <m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x v="120"/>
    <b v="0"/>
    <b v="0"/>
    <s v="theater/plays"/>
    <x v="3"/>
    <s v="plays"/>
    <m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x v="121"/>
    <b v="0"/>
    <b v="1"/>
    <s v="theater/plays"/>
    <x v="3"/>
    <s v="plays"/>
    <m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x v="122"/>
    <b v="0"/>
    <b v="0"/>
    <s v="theater/plays"/>
    <x v="3"/>
    <s v="plays"/>
    <m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x v="123"/>
    <b v="0"/>
    <b v="0"/>
    <s v="music/rock"/>
    <x v="1"/>
    <s v="rock"/>
    <m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x v="97"/>
    <b v="0"/>
    <b v="0"/>
    <s v="food/food trucks"/>
    <x v="0"/>
    <s v="food trucks"/>
    <m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x v="124"/>
    <b v="0"/>
    <b v="0"/>
    <s v="film &amp; video/drama"/>
    <x v="4"/>
    <s v="drama"/>
    <m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x v="125"/>
    <b v="0"/>
    <b v="0"/>
    <s v="technology/web"/>
    <x v="2"/>
    <s v="web"/>
    <m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x v="126"/>
    <b v="0"/>
    <b v="1"/>
    <s v="theater/plays"/>
    <x v="3"/>
    <s v="plays"/>
    <m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x v="127"/>
    <b v="0"/>
    <b v="0"/>
    <s v="music/world music"/>
    <x v="1"/>
    <s v="world music"/>
    <m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x v="128"/>
    <b v="0"/>
    <b v="1"/>
    <s v="film &amp; video/documentary"/>
    <x v="4"/>
    <s v="documentary"/>
    <m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x v="129"/>
    <b v="0"/>
    <b v="1"/>
    <s v="theater/plays"/>
    <x v="3"/>
    <s v="plays"/>
    <m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x v="130"/>
    <b v="0"/>
    <b v="1"/>
    <s v="film &amp; video/drama"/>
    <x v="4"/>
    <s v="drama"/>
    <m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x v="131"/>
    <b v="0"/>
    <b v="0"/>
    <s v="publishing/nonfiction"/>
    <x v="5"/>
    <s v="nonfiction"/>
    <m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x v="132"/>
    <b v="0"/>
    <b v="0"/>
    <s v="games/mobile games"/>
    <x v="6"/>
    <s v="mobile games"/>
    <m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x v="133"/>
    <b v="0"/>
    <b v="1"/>
    <s v="technology/wearables"/>
    <x v="2"/>
    <s v="wearables"/>
    <m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x v="134"/>
    <b v="0"/>
    <b v="0"/>
    <s v="film &amp; video/documentary"/>
    <x v="4"/>
    <s v="documentary"/>
    <m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x v="135"/>
    <b v="0"/>
    <b v="0"/>
    <s v="technology/web"/>
    <x v="2"/>
    <s v="web"/>
    <m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x v="136"/>
    <b v="0"/>
    <b v="0"/>
    <s v="technology/web"/>
    <x v="2"/>
    <s v="web"/>
    <m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x v="137"/>
    <b v="0"/>
    <b v="0"/>
    <s v="music/indie rock"/>
    <x v="1"/>
    <s v="indie rock"/>
    <m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x v="138"/>
    <b v="0"/>
    <b v="0"/>
    <s v="theater/plays"/>
    <x v="3"/>
    <s v="plays"/>
    <m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x v="139"/>
    <b v="0"/>
    <b v="0"/>
    <s v="technology/wearables"/>
    <x v="2"/>
    <s v="wearables"/>
    <m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x v="140"/>
    <b v="0"/>
    <b v="0"/>
    <s v="theater/plays"/>
    <x v="3"/>
    <s v="plays"/>
    <m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x v="141"/>
    <b v="0"/>
    <b v="1"/>
    <s v="theater/plays"/>
    <x v="3"/>
    <s v="plays"/>
    <m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x v="142"/>
    <b v="0"/>
    <b v="0"/>
    <s v="technology/wearables"/>
    <x v="2"/>
    <s v="wearables"/>
    <m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x v="143"/>
    <b v="0"/>
    <b v="0"/>
    <s v="music/indie rock"/>
    <x v="1"/>
    <s v="indie rock"/>
    <m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x v="144"/>
    <b v="0"/>
    <b v="0"/>
    <s v="music/rock"/>
    <x v="1"/>
    <s v="rock"/>
    <m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x v="145"/>
    <b v="0"/>
    <b v="0"/>
    <s v="music/electric music"/>
    <x v="1"/>
    <s v="electric music"/>
    <m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x v="146"/>
    <b v="0"/>
    <b v="0"/>
    <s v="music/indie rock"/>
    <x v="1"/>
    <s v="indie rock"/>
    <m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x v="147"/>
    <b v="0"/>
    <b v="0"/>
    <s v="theater/plays"/>
    <x v="3"/>
    <s v="plays"/>
    <m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x v="148"/>
    <b v="0"/>
    <b v="1"/>
    <s v="music/indie rock"/>
    <x v="1"/>
    <s v="indie rock"/>
    <m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x v="149"/>
    <b v="0"/>
    <b v="0"/>
    <s v="theater/plays"/>
    <x v="3"/>
    <s v="plays"/>
    <m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x v="150"/>
    <b v="0"/>
    <b v="0"/>
    <s v="music/rock"/>
    <x v="1"/>
    <s v="rock"/>
    <m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x v="151"/>
    <b v="0"/>
    <b v="0"/>
    <s v="photography/photography books"/>
    <x v="7"/>
    <s v="photography books"/>
    <m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x v="152"/>
    <b v="0"/>
    <b v="0"/>
    <s v="music/rock"/>
    <x v="1"/>
    <s v="rock"/>
    <m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x v="153"/>
    <b v="0"/>
    <b v="1"/>
    <s v="theater/plays"/>
    <x v="3"/>
    <s v="plays"/>
    <m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x v="154"/>
    <b v="0"/>
    <b v="0"/>
    <s v="technology/wearables"/>
    <x v="2"/>
    <s v="wearables"/>
    <m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x v="155"/>
    <b v="0"/>
    <b v="1"/>
    <s v="technology/web"/>
    <x v="2"/>
    <s v="web"/>
    <m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x v="156"/>
    <b v="0"/>
    <b v="0"/>
    <s v="music/rock"/>
    <x v="1"/>
    <s v="rock"/>
    <m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x v="157"/>
    <b v="0"/>
    <b v="1"/>
    <s v="photography/photography books"/>
    <x v="7"/>
    <s v="photography books"/>
    <m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x v="158"/>
    <b v="0"/>
    <b v="0"/>
    <s v="theater/plays"/>
    <x v="3"/>
    <s v="plays"/>
    <m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x v="159"/>
    <b v="0"/>
    <b v="0"/>
    <s v="technology/web"/>
    <x v="2"/>
    <s v="web"/>
    <m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x v="160"/>
    <b v="0"/>
    <b v="0"/>
    <s v="photography/photography books"/>
    <x v="7"/>
    <s v="photography books"/>
    <m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x v="161"/>
    <b v="0"/>
    <b v="0"/>
    <s v="theater/plays"/>
    <x v="3"/>
    <s v="plays"/>
    <m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x v="162"/>
    <b v="0"/>
    <b v="1"/>
    <s v="music/indie rock"/>
    <x v="1"/>
    <s v="indie rock"/>
    <m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x v="163"/>
    <b v="0"/>
    <b v="1"/>
    <s v="film &amp; video/shorts"/>
    <x v="4"/>
    <s v="shorts"/>
    <m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x v="164"/>
    <b v="0"/>
    <b v="0"/>
    <s v="music/indie rock"/>
    <x v="1"/>
    <s v="indie rock"/>
    <m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x v="165"/>
    <b v="0"/>
    <b v="0"/>
    <s v="publishing/translations"/>
    <x v="5"/>
    <s v="translations"/>
    <m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  <m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x v="167"/>
    <b v="0"/>
    <b v="0"/>
    <s v="theater/plays"/>
    <x v="3"/>
    <s v="plays"/>
    <m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x v="168"/>
    <b v="0"/>
    <b v="1"/>
    <s v="technology/wearables"/>
    <x v="2"/>
    <s v="wearables"/>
    <m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x v="169"/>
    <b v="0"/>
    <b v="0"/>
    <s v="theater/plays"/>
    <x v="3"/>
    <s v="plays"/>
    <m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x v="170"/>
    <b v="0"/>
    <b v="0"/>
    <s v="theater/plays"/>
    <x v="3"/>
    <s v="plays"/>
    <m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x v="171"/>
    <b v="0"/>
    <b v="0"/>
    <s v="theater/plays"/>
    <x v="3"/>
    <s v="plays"/>
    <m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x v="172"/>
    <b v="0"/>
    <b v="0"/>
    <s v="food/food trucks"/>
    <x v="0"/>
    <s v="food trucks"/>
    <m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x v="173"/>
    <b v="0"/>
    <b v="1"/>
    <s v="theater/plays"/>
    <x v="3"/>
    <s v="plays"/>
    <m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x v="174"/>
    <b v="0"/>
    <b v="0"/>
    <s v="technology/wearables"/>
    <x v="2"/>
    <s v="wearables"/>
    <m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x v="175"/>
    <b v="0"/>
    <b v="0"/>
    <s v="technology/web"/>
    <x v="2"/>
    <s v="web"/>
    <m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x v="176"/>
    <b v="0"/>
    <b v="0"/>
    <s v="theater/plays"/>
    <x v="3"/>
    <s v="plays"/>
    <m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x v="177"/>
    <b v="0"/>
    <b v="0"/>
    <s v="music/rock"/>
    <x v="1"/>
    <s v="rock"/>
    <m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x v="178"/>
    <b v="0"/>
    <b v="0"/>
    <s v="theater/plays"/>
    <x v="3"/>
    <s v="plays"/>
    <m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x v="179"/>
    <b v="0"/>
    <b v="0"/>
    <s v="film &amp; video/television"/>
    <x v="4"/>
    <s v="television"/>
    <m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x v="180"/>
    <b v="0"/>
    <b v="0"/>
    <s v="theater/plays"/>
    <x v="3"/>
    <s v="plays"/>
    <m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x v="181"/>
    <b v="0"/>
    <b v="1"/>
    <s v="film &amp; video/shorts"/>
    <x v="4"/>
    <s v="shorts"/>
    <m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x v="182"/>
    <b v="0"/>
    <b v="0"/>
    <s v="theater/plays"/>
    <x v="3"/>
    <s v="plays"/>
    <m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x v="183"/>
    <b v="0"/>
    <b v="0"/>
    <s v="theater/plays"/>
    <x v="3"/>
    <s v="plays"/>
    <m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x v="184"/>
    <b v="0"/>
    <b v="1"/>
    <s v="theater/plays"/>
    <x v="3"/>
    <s v="plays"/>
    <m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x v="185"/>
    <b v="0"/>
    <b v="0"/>
    <s v="theater/plays"/>
    <x v="3"/>
    <s v="plays"/>
    <m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x v="186"/>
    <b v="0"/>
    <b v="0"/>
    <s v="music/rock"/>
    <x v="1"/>
    <s v="rock"/>
    <m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x v="187"/>
    <b v="1"/>
    <b v="0"/>
    <s v="music/indie rock"/>
    <x v="1"/>
    <s v="indie rock"/>
    <m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x v="188"/>
    <b v="0"/>
    <b v="0"/>
    <s v="music/metal"/>
    <x v="1"/>
    <s v="metal"/>
    <m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x v="189"/>
    <b v="0"/>
    <b v="0"/>
    <s v="music/electric music"/>
    <x v="1"/>
    <s v="electric music"/>
    <m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x v="190"/>
    <b v="0"/>
    <b v="0"/>
    <s v="technology/wearables"/>
    <x v="2"/>
    <s v="wearables"/>
    <m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x v="191"/>
    <b v="0"/>
    <b v="0"/>
    <s v="film &amp; video/drama"/>
    <x v="4"/>
    <s v="drama"/>
    <m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x v="192"/>
    <b v="0"/>
    <b v="0"/>
    <s v="music/electric music"/>
    <x v="1"/>
    <s v="electric music"/>
    <m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x v="193"/>
    <b v="0"/>
    <b v="0"/>
    <s v="music/rock"/>
    <x v="1"/>
    <s v="rock"/>
    <m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x v="194"/>
    <b v="0"/>
    <b v="0"/>
    <s v="theater/plays"/>
    <x v="3"/>
    <s v="plays"/>
    <m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x v="195"/>
    <b v="0"/>
    <b v="0"/>
    <s v="technology/web"/>
    <x v="2"/>
    <s v="web"/>
    <m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x v="196"/>
    <b v="0"/>
    <b v="0"/>
    <s v="food/food trucks"/>
    <x v="0"/>
    <s v="food trucks"/>
    <m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x v="197"/>
    <b v="0"/>
    <b v="0"/>
    <s v="theater/plays"/>
    <x v="3"/>
    <s v="plays"/>
    <m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x v="198"/>
    <b v="0"/>
    <b v="0"/>
    <s v="music/jazz"/>
    <x v="1"/>
    <s v="jazz"/>
    <m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x v="199"/>
    <b v="1"/>
    <b v="0"/>
    <s v="theater/plays"/>
    <x v="3"/>
    <s v="plays"/>
    <m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x v="200"/>
    <b v="0"/>
    <b v="0"/>
    <s v="publishing/fiction"/>
    <x v="5"/>
    <s v="fiction"/>
    <m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x v="201"/>
    <b v="0"/>
    <b v="1"/>
    <s v="music/rock"/>
    <x v="1"/>
    <s v="rock"/>
    <m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x v="202"/>
    <b v="0"/>
    <b v="0"/>
    <s v="film &amp; video/documentary"/>
    <x v="4"/>
    <s v="documentary"/>
    <m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x v="203"/>
    <b v="0"/>
    <b v="0"/>
    <s v="film &amp; video/documentary"/>
    <x v="4"/>
    <s v="documentary"/>
    <m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x v="204"/>
    <b v="0"/>
    <b v="0"/>
    <s v="film &amp; video/science fiction"/>
    <x v="4"/>
    <s v="science fiction"/>
    <m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x v="205"/>
    <b v="0"/>
    <b v="0"/>
    <s v="theater/plays"/>
    <x v="3"/>
    <s v="plays"/>
    <m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x v="206"/>
    <b v="0"/>
    <b v="0"/>
    <s v="theater/plays"/>
    <x v="3"/>
    <s v="plays"/>
    <m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x v="207"/>
    <b v="0"/>
    <b v="1"/>
    <s v="music/indie rock"/>
    <x v="1"/>
    <s v="indie rock"/>
    <m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x v="208"/>
    <b v="0"/>
    <b v="0"/>
    <s v="music/rock"/>
    <x v="1"/>
    <s v="rock"/>
    <m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x v="209"/>
    <b v="0"/>
    <b v="0"/>
    <s v="theater/plays"/>
    <x v="3"/>
    <s v="plays"/>
    <m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x v="210"/>
    <b v="0"/>
    <b v="0"/>
    <s v="theater/plays"/>
    <x v="3"/>
    <s v="plays"/>
    <m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x v="211"/>
    <b v="0"/>
    <b v="0"/>
    <s v="film &amp; video/science fiction"/>
    <x v="4"/>
    <s v="science fiction"/>
    <m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x v="212"/>
    <b v="0"/>
    <b v="1"/>
    <s v="film &amp; video/shorts"/>
    <x v="4"/>
    <s v="shorts"/>
    <m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x v="213"/>
    <b v="0"/>
    <b v="0"/>
    <s v="film &amp; video/animation"/>
    <x v="4"/>
    <s v="animation"/>
    <m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x v="214"/>
    <b v="1"/>
    <b v="0"/>
    <s v="theater/plays"/>
    <x v="3"/>
    <s v="plays"/>
    <m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x v="215"/>
    <b v="1"/>
    <b v="0"/>
    <s v="food/food trucks"/>
    <x v="0"/>
    <s v="food trucks"/>
    <m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x v="216"/>
    <b v="0"/>
    <b v="0"/>
    <s v="photography/photography books"/>
    <x v="7"/>
    <s v="photography books"/>
    <m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x v="217"/>
    <b v="0"/>
    <b v="0"/>
    <s v="theater/plays"/>
    <x v="3"/>
    <s v="plays"/>
    <m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x v="218"/>
    <b v="0"/>
    <b v="0"/>
    <s v="film &amp; video/science fiction"/>
    <x v="4"/>
    <s v="science fiction"/>
    <m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x v="219"/>
    <b v="1"/>
    <b v="0"/>
    <s v="music/rock"/>
    <x v="1"/>
    <s v="rock"/>
    <m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x v="122"/>
    <b v="0"/>
    <b v="0"/>
    <s v="photography/photography books"/>
    <x v="7"/>
    <s v="photography books"/>
    <m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x v="220"/>
    <b v="0"/>
    <b v="0"/>
    <s v="games/mobile games"/>
    <x v="6"/>
    <s v="mobile games"/>
    <m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x v="221"/>
    <b v="0"/>
    <b v="0"/>
    <s v="film &amp; video/animation"/>
    <x v="4"/>
    <s v="animation"/>
    <m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x v="222"/>
    <b v="0"/>
    <b v="1"/>
    <s v="games/mobile games"/>
    <x v="6"/>
    <s v="mobile games"/>
    <m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x v="223"/>
    <b v="0"/>
    <b v="0"/>
    <s v="games/video games"/>
    <x v="6"/>
    <s v="video games"/>
    <m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x v="224"/>
    <b v="0"/>
    <b v="0"/>
    <s v="theater/plays"/>
    <x v="3"/>
    <s v="plays"/>
    <m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x v="225"/>
    <b v="0"/>
    <b v="0"/>
    <s v="theater/plays"/>
    <x v="3"/>
    <s v="plays"/>
    <m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x v="226"/>
    <b v="0"/>
    <b v="0"/>
    <s v="film &amp; video/animation"/>
    <x v="4"/>
    <s v="animation"/>
    <m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x v="227"/>
    <b v="0"/>
    <b v="1"/>
    <s v="games/video games"/>
    <x v="6"/>
    <s v="video games"/>
    <m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x v="228"/>
    <b v="0"/>
    <b v="0"/>
    <s v="film &amp; video/animation"/>
    <x v="4"/>
    <s v="animation"/>
    <m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x v="229"/>
    <b v="0"/>
    <b v="1"/>
    <s v="music/rock"/>
    <x v="1"/>
    <s v="rock"/>
    <m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x v="230"/>
    <b v="0"/>
    <b v="0"/>
    <s v="film &amp; video/animation"/>
    <x v="4"/>
    <s v="animation"/>
    <m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x v="231"/>
    <b v="0"/>
    <b v="1"/>
    <s v="theater/plays"/>
    <x v="3"/>
    <s v="plays"/>
    <m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x v="232"/>
    <b v="0"/>
    <b v="0"/>
    <s v="technology/wearables"/>
    <x v="2"/>
    <s v="wearables"/>
    <m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x v="233"/>
    <b v="0"/>
    <b v="0"/>
    <s v="theater/plays"/>
    <x v="3"/>
    <s v="plays"/>
    <m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x v="234"/>
    <b v="0"/>
    <b v="1"/>
    <s v="publishing/nonfiction"/>
    <x v="5"/>
    <s v="nonfiction"/>
    <m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x v="235"/>
    <b v="0"/>
    <b v="1"/>
    <s v="music/rock"/>
    <x v="1"/>
    <s v="rock"/>
    <m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x v="236"/>
    <b v="0"/>
    <b v="0"/>
    <s v="theater/plays"/>
    <x v="3"/>
    <s v="plays"/>
    <m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x v="237"/>
    <b v="0"/>
    <b v="0"/>
    <s v="theater/plays"/>
    <x v="3"/>
    <s v="plays"/>
    <m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x v="238"/>
    <b v="0"/>
    <b v="0"/>
    <s v="theater/plays"/>
    <x v="3"/>
    <s v="plays"/>
    <m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x v="239"/>
    <b v="0"/>
    <b v="0"/>
    <s v="technology/web"/>
    <x v="2"/>
    <s v="web"/>
    <m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x v="240"/>
    <b v="0"/>
    <b v="1"/>
    <s v="publishing/fiction"/>
    <x v="5"/>
    <s v="fiction"/>
    <m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x v="241"/>
    <b v="0"/>
    <b v="0"/>
    <s v="games/mobile games"/>
    <x v="6"/>
    <s v="mobile games"/>
    <m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x v="242"/>
    <b v="0"/>
    <b v="0"/>
    <s v="publishing/translations"/>
    <x v="5"/>
    <s v="translations"/>
    <m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x v="243"/>
    <b v="0"/>
    <b v="0"/>
    <s v="music/rock"/>
    <x v="1"/>
    <s v="rock"/>
    <m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x v="244"/>
    <b v="0"/>
    <b v="0"/>
    <s v="theater/plays"/>
    <x v="3"/>
    <s v="plays"/>
    <m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x v="245"/>
    <b v="0"/>
    <b v="0"/>
    <s v="theater/plays"/>
    <x v="3"/>
    <s v="plays"/>
    <m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x v="246"/>
    <b v="0"/>
    <b v="0"/>
    <s v="film &amp; video/drama"/>
    <x v="4"/>
    <s v="drama"/>
    <m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x v="247"/>
    <b v="0"/>
    <b v="0"/>
    <s v="publishing/nonfiction"/>
    <x v="5"/>
    <s v="nonfiction"/>
    <m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x v="248"/>
    <b v="0"/>
    <b v="1"/>
    <s v="music/rock"/>
    <x v="1"/>
    <s v="rock"/>
    <m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x v="249"/>
    <b v="0"/>
    <b v="0"/>
    <s v="music/rock"/>
    <x v="1"/>
    <s v="rock"/>
    <m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x v="250"/>
    <b v="0"/>
    <b v="0"/>
    <s v="theater/plays"/>
    <x v="3"/>
    <s v="plays"/>
    <m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x v="251"/>
    <b v="0"/>
    <b v="1"/>
    <s v="theater/plays"/>
    <x v="3"/>
    <s v="plays"/>
    <m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x v="252"/>
    <b v="1"/>
    <b v="0"/>
    <s v="photography/photography books"/>
    <x v="7"/>
    <s v="photography books"/>
    <m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x v="253"/>
    <b v="0"/>
    <b v="0"/>
    <s v="music/rock"/>
    <x v="1"/>
    <s v="rock"/>
    <m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x v="254"/>
    <b v="0"/>
    <b v="1"/>
    <s v="music/rock"/>
    <x v="1"/>
    <s v="rock"/>
    <m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x v="255"/>
    <b v="0"/>
    <b v="1"/>
    <s v="music/indie rock"/>
    <x v="1"/>
    <s v="indie rock"/>
    <m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x v="256"/>
    <b v="0"/>
    <b v="0"/>
    <s v="photography/photography books"/>
    <x v="7"/>
    <s v="photography books"/>
    <m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x v="257"/>
    <b v="0"/>
    <b v="0"/>
    <s v="theater/plays"/>
    <x v="3"/>
    <s v="plays"/>
    <m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x v="258"/>
    <b v="0"/>
    <b v="0"/>
    <s v="theater/plays"/>
    <x v="3"/>
    <s v="plays"/>
    <m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x v="259"/>
    <b v="0"/>
    <b v="1"/>
    <s v="music/jazz"/>
    <x v="1"/>
    <s v="jazz"/>
    <m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x v="260"/>
    <b v="0"/>
    <b v="0"/>
    <s v="theater/plays"/>
    <x v="3"/>
    <s v="plays"/>
    <m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x v="261"/>
    <b v="0"/>
    <b v="0"/>
    <s v="film &amp; video/documentary"/>
    <x v="4"/>
    <s v="documentary"/>
    <m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x v="262"/>
    <b v="0"/>
    <b v="0"/>
    <s v="film &amp; video/television"/>
    <x v="4"/>
    <s v="television"/>
    <m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x v="263"/>
    <b v="0"/>
    <b v="0"/>
    <s v="games/video games"/>
    <x v="6"/>
    <s v="video games"/>
    <m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x v="264"/>
    <b v="0"/>
    <b v="0"/>
    <s v="photography/photography books"/>
    <x v="7"/>
    <s v="photography books"/>
    <m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x v="265"/>
    <b v="0"/>
    <b v="1"/>
    <s v="theater/plays"/>
    <x v="3"/>
    <s v="plays"/>
    <m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x v="266"/>
    <b v="0"/>
    <b v="0"/>
    <s v="theater/plays"/>
    <x v="3"/>
    <s v="plays"/>
    <m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x v="267"/>
    <b v="0"/>
    <b v="0"/>
    <s v="theater/plays"/>
    <x v="3"/>
    <s v="plays"/>
    <m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x v="153"/>
    <b v="0"/>
    <b v="0"/>
    <s v="publishing/translations"/>
    <x v="5"/>
    <s v="translations"/>
    <m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x v="268"/>
    <b v="0"/>
    <b v="1"/>
    <s v="games/video games"/>
    <x v="6"/>
    <s v="video games"/>
    <m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x v="269"/>
    <b v="0"/>
    <b v="0"/>
    <s v="theater/plays"/>
    <x v="3"/>
    <s v="plays"/>
    <m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x v="270"/>
    <b v="0"/>
    <b v="0"/>
    <s v="technology/web"/>
    <x v="2"/>
    <s v="web"/>
    <m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x v="271"/>
    <b v="0"/>
    <b v="0"/>
    <s v="theater/plays"/>
    <x v="3"/>
    <s v="plays"/>
    <m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x v="272"/>
    <b v="0"/>
    <b v="0"/>
    <s v="film &amp; video/animation"/>
    <x v="4"/>
    <s v="animation"/>
    <m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x v="273"/>
    <b v="0"/>
    <b v="1"/>
    <s v="theater/plays"/>
    <x v="3"/>
    <s v="plays"/>
    <m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x v="274"/>
    <b v="0"/>
    <b v="1"/>
    <s v="film &amp; video/television"/>
    <x v="4"/>
    <s v="television"/>
    <m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x v="148"/>
    <b v="0"/>
    <b v="0"/>
    <s v="music/rock"/>
    <x v="1"/>
    <s v="rock"/>
    <m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x v="275"/>
    <b v="0"/>
    <b v="0"/>
    <s v="technology/web"/>
    <x v="2"/>
    <s v="web"/>
    <m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x v="276"/>
    <b v="0"/>
    <b v="0"/>
    <s v="theater/plays"/>
    <x v="3"/>
    <s v="plays"/>
    <m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x v="72"/>
    <b v="0"/>
    <b v="0"/>
    <s v="theater/plays"/>
    <x v="3"/>
    <s v="plays"/>
    <m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x v="277"/>
    <b v="0"/>
    <b v="0"/>
    <s v="music/electric music"/>
    <x v="1"/>
    <s v="electric music"/>
    <m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x v="278"/>
    <b v="0"/>
    <b v="1"/>
    <s v="music/metal"/>
    <x v="1"/>
    <s v="metal"/>
    <m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x v="71"/>
    <b v="0"/>
    <b v="0"/>
    <s v="theater/plays"/>
    <x v="3"/>
    <s v="plays"/>
    <m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x v="279"/>
    <b v="0"/>
    <b v="1"/>
    <s v="film &amp; video/documentary"/>
    <x v="4"/>
    <s v="documentary"/>
    <m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x v="280"/>
    <b v="1"/>
    <b v="0"/>
    <s v="technology/web"/>
    <x v="2"/>
    <s v="web"/>
    <m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x v="281"/>
    <b v="0"/>
    <b v="0"/>
    <s v="food/food trucks"/>
    <x v="0"/>
    <s v="food trucks"/>
    <m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x v="282"/>
    <b v="0"/>
    <b v="0"/>
    <s v="theater/plays"/>
    <x v="3"/>
    <s v="plays"/>
    <m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x v="283"/>
    <b v="0"/>
    <b v="0"/>
    <s v="theater/plays"/>
    <x v="3"/>
    <s v="plays"/>
    <m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x v="284"/>
    <b v="0"/>
    <b v="0"/>
    <s v="theater/plays"/>
    <x v="3"/>
    <s v="plays"/>
    <m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x v="285"/>
    <b v="0"/>
    <b v="0"/>
    <s v="theater/plays"/>
    <x v="3"/>
    <s v="plays"/>
    <m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x v="286"/>
    <b v="0"/>
    <b v="1"/>
    <s v="theater/plays"/>
    <x v="3"/>
    <s v="plays"/>
    <m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x v="287"/>
    <b v="0"/>
    <b v="1"/>
    <s v="music/rock"/>
    <x v="1"/>
    <s v="rock"/>
    <m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x v="288"/>
    <b v="0"/>
    <b v="0"/>
    <s v="food/food trucks"/>
    <x v="0"/>
    <s v="food trucks"/>
    <m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x v="289"/>
    <b v="0"/>
    <b v="1"/>
    <s v="publishing/nonfiction"/>
    <x v="5"/>
    <s v="nonfiction"/>
    <m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x v="290"/>
    <b v="0"/>
    <b v="0"/>
    <s v="film &amp; video/documentary"/>
    <x v="4"/>
    <s v="documentary"/>
    <m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x v="18"/>
    <b v="0"/>
    <b v="0"/>
    <s v="theater/plays"/>
    <x v="3"/>
    <s v="plays"/>
    <m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x v="291"/>
    <b v="0"/>
    <b v="0"/>
    <s v="music/indie rock"/>
    <x v="1"/>
    <s v="indie rock"/>
    <m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x v="292"/>
    <b v="0"/>
    <b v="0"/>
    <s v="film &amp; video/documentary"/>
    <x v="4"/>
    <s v="documentary"/>
    <m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x v="293"/>
    <b v="0"/>
    <b v="0"/>
    <s v="theater/plays"/>
    <x v="3"/>
    <s v="plays"/>
    <m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x v="294"/>
    <b v="0"/>
    <b v="1"/>
    <s v="theater/plays"/>
    <x v="3"/>
    <s v="plays"/>
    <m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x v="295"/>
    <b v="0"/>
    <b v="1"/>
    <s v="publishing/fiction"/>
    <x v="5"/>
    <s v="fiction"/>
    <m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x v="296"/>
    <b v="0"/>
    <b v="0"/>
    <s v="theater/plays"/>
    <x v="3"/>
    <s v="plays"/>
    <m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x v="297"/>
    <b v="0"/>
    <b v="1"/>
    <s v="music/indie rock"/>
    <x v="1"/>
    <s v="indie rock"/>
    <m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x v="298"/>
    <b v="0"/>
    <b v="0"/>
    <s v="games/video games"/>
    <x v="6"/>
    <s v="video games"/>
    <m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x v="299"/>
    <b v="0"/>
    <b v="0"/>
    <s v="theater/plays"/>
    <x v="3"/>
    <s v="plays"/>
    <m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x v="300"/>
    <b v="0"/>
    <b v="0"/>
    <s v="theater/plays"/>
    <x v="3"/>
    <s v="plays"/>
    <m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x v="301"/>
    <b v="0"/>
    <b v="0"/>
    <s v="music/rock"/>
    <x v="1"/>
    <s v="rock"/>
    <m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x v="162"/>
    <b v="0"/>
    <b v="1"/>
    <s v="film &amp; video/documentary"/>
    <x v="4"/>
    <s v="documentary"/>
    <m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x v="302"/>
    <b v="0"/>
    <b v="0"/>
    <s v="theater/plays"/>
    <x v="3"/>
    <s v="plays"/>
    <m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x v="303"/>
    <b v="0"/>
    <b v="1"/>
    <s v="food/food trucks"/>
    <x v="0"/>
    <s v="food trucks"/>
    <m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x v="304"/>
    <b v="0"/>
    <b v="0"/>
    <s v="theater/plays"/>
    <x v="3"/>
    <s v="plays"/>
    <m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x v="305"/>
    <b v="0"/>
    <b v="0"/>
    <s v="music/rock"/>
    <x v="1"/>
    <s v="rock"/>
    <m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x v="306"/>
    <b v="0"/>
    <b v="0"/>
    <s v="technology/web"/>
    <x v="2"/>
    <s v="web"/>
    <m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x v="307"/>
    <b v="0"/>
    <b v="0"/>
    <s v="publishing/fiction"/>
    <x v="5"/>
    <s v="fiction"/>
    <m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x v="308"/>
    <b v="0"/>
    <b v="0"/>
    <s v="film &amp; video/shorts"/>
    <x v="4"/>
    <s v="shorts"/>
    <m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x v="309"/>
    <b v="0"/>
    <b v="0"/>
    <s v="theater/plays"/>
    <x v="3"/>
    <s v="plays"/>
    <m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x v="310"/>
    <b v="0"/>
    <b v="0"/>
    <s v="film &amp; video/documentary"/>
    <x v="4"/>
    <s v="documentary"/>
    <m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x v="311"/>
    <b v="0"/>
    <b v="1"/>
    <s v="theater/plays"/>
    <x v="3"/>
    <s v="plays"/>
    <m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x v="312"/>
    <b v="0"/>
    <b v="1"/>
    <s v="theater/plays"/>
    <x v="3"/>
    <s v="plays"/>
    <m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x v="313"/>
    <b v="0"/>
    <b v="0"/>
    <s v="film &amp; video/animation"/>
    <x v="4"/>
    <s v="animation"/>
    <m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x v="314"/>
    <b v="0"/>
    <b v="1"/>
    <s v="theater/plays"/>
    <x v="3"/>
    <s v="plays"/>
    <m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x v="315"/>
    <b v="0"/>
    <b v="0"/>
    <s v="music/rock"/>
    <x v="1"/>
    <s v="rock"/>
    <m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x v="316"/>
    <b v="0"/>
    <b v="0"/>
    <s v="games/video games"/>
    <x v="6"/>
    <s v="video games"/>
    <m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x v="317"/>
    <b v="0"/>
    <b v="0"/>
    <s v="film &amp; video/documentary"/>
    <x v="4"/>
    <s v="documentary"/>
    <m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x v="318"/>
    <b v="0"/>
    <b v="0"/>
    <s v="food/food trucks"/>
    <x v="0"/>
    <s v="food trucks"/>
    <m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x v="319"/>
    <b v="0"/>
    <b v="0"/>
    <s v="technology/wearables"/>
    <x v="2"/>
    <s v="wearables"/>
    <m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x v="320"/>
    <b v="0"/>
    <b v="0"/>
    <s v="theater/plays"/>
    <x v="3"/>
    <s v="plays"/>
    <m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x v="321"/>
    <b v="0"/>
    <b v="0"/>
    <s v="music/rock"/>
    <x v="1"/>
    <s v="rock"/>
    <m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x v="322"/>
    <b v="0"/>
    <b v="0"/>
    <s v="music/rock"/>
    <x v="1"/>
    <s v="rock"/>
    <m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x v="323"/>
    <b v="0"/>
    <b v="1"/>
    <s v="music/rock"/>
    <x v="1"/>
    <s v="rock"/>
    <m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x v="324"/>
    <b v="0"/>
    <b v="0"/>
    <s v="theater/plays"/>
    <x v="3"/>
    <s v="plays"/>
    <m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x v="325"/>
    <b v="0"/>
    <b v="0"/>
    <s v="theater/plays"/>
    <x v="3"/>
    <s v="plays"/>
    <m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x v="326"/>
    <b v="0"/>
    <b v="0"/>
    <s v="theater/plays"/>
    <x v="3"/>
    <s v="plays"/>
    <m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x v="327"/>
    <b v="0"/>
    <b v="0"/>
    <s v="photography/photography books"/>
    <x v="7"/>
    <s v="photography books"/>
    <m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x v="328"/>
    <b v="0"/>
    <b v="0"/>
    <s v="music/indie rock"/>
    <x v="1"/>
    <s v="indie rock"/>
    <m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x v="329"/>
    <b v="0"/>
    <b v="0"/>
    <s v="theater/plays"/>
    <x v="3"/>
    <s v="plays"/>
    <m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x v="151"/>
    <b v="0"/>
    <b v="0"/>
    <s v="theater/plays"/>
    <x v="3"/>
    <s v="plays"/>
    <m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x v="330"/>
    <b v="0"/>
    <b v="0"/>
    <s v="games/video games"/>
    <x v="6"/>
    <s v="video games"/>
    <m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x v="331"/>
    <b v="0"/>
    <b v="0"/>
    <s v="film &amp; video/drama"/>
    <x v="4"/>
    <s v="drama"/>
    <m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x v="332"/>
    <b v="0"/>
    <b v="1"/>
    <s v="music/indie rock"/>
    <x v="1"/>
    <s v="indie rock"/>
    <m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x v="333"/>
    <b v="0"/>
    <b v="0"/>
    <s v="technology/web"/>
    <x v="2"/>
    <s v="web"/>
    <m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x v="334"/>
    <b v="0"/>
    <b v="0"/>
    <s v="food/food trucks"/>
    <x v="0"/>
    <s v="food trucks"/>
    <m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x v="335"/>
    <b v="0"/>
    <b v="0"/>
    <s v="theater/plays"/>
    <x v="3"/>
    <s v="plays"/>
    <m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x v="336"/>
    <b v="0"/>
    <b v="1"/>
    <s v="music/jazz"/>
    <x v="1"/>
    <s v="jazz"/>
    <m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x v="337"/>
    <b v="0"/>
    <b v="0"/>
    <s v="music/rock"/>
    <x v="1"/>
    <s v="rock"/>
    <m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x v="338"/>
    <b v="0"/>
    <b v="0"/>
    <s v="theater/plays"/>
    <x v="3"/>
    <s v="plays"/>
    <m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x v="339"/>
    <b v="0"/>
    <b v="0"/>
    <s v="theater/plays"/>
    <x v="3"/>
    <s v="plays"/>
    <m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  <m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x v="341"/>
    <b v="0"/>
    <b v="0"/>
    <s v="technology/wearables"/>
    <x v="2"/>
    <s v="wearables"/>
    <m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x v="342"/>
    <b v="0"/>
    <b v="0"/>
    <s v="theater/plays"/>
    <x v="3"/>
    <s v="plays"/>
    <m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x v="343"/>
    <b v="0"/>
    <b v="0"/>
    <s v="games/video games"/>
    <x v="6"/>
    <s v="video games"/>
    <m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x v="344"/>
    <b v="1"/>
    <b v="0"/>
    <s v="photography/photography books"/>
    <x v="7"/>
    <s v="photography books"/>
    <m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x v="127"/>
    <b v="0"/>
    <b v="0"/>
    <s v="film &amp; video/animation"/>
    <x v="4"/>
    <s v="animation"/>
    <m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x v="345"/>
    <b v="0"/>
    <b v="1"/>
    <s v="theater/plays"/>
    <x v="3"/>
    <s v="plays"/>
    <m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x v="346"/>
    <b v="0"/>
    <b v="0"/>
    <s v="theater/plays"/>
    <x v="3"/>
    <s v="plays"/>
    <m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x v="347"/>
    <b v="0"/>
    <b v="0"/>
    <s v="music/rock"/>
    <x v="1"/>
    <s v="rock"/>
    <m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x v="348"/>
    <b v="0"/>
    <b v="0"/>
    <s v="music/rock"/>
    <x v="1"/>
    <s v="rock"/>
    <m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x v="349"/>
    <b v="0"/>
    <b v="0"/>
    <s v="music/indie rock"/>
    <x v="1"/>
    <s v="indie rock"/>
    <m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x v="350"/>
    <b v="0"/>
    <b v="0"/>
    <s v="theater/plays"/>
    <x v="3"/>
    <s v="plays"/>
    <m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x v="351"/>
    <b v="0"/>
    <b v="1"/>
    <s v="theater/plays"/>
    <x v="3"/>
    <s v="plays"/>
    <m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x v="33"/>
    <b v="0"/>
    <b v="1"/>
    <s v="theater/plays"/>
    <x v="3"/>
    <s v="plays"/>
    <m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x v="352"/>
    <b v="0"/>
    <b v="1"/>
    <s v="film &amp; video/documentary"/>
    <x v="4"/>
    <s v="documentary"/>
    <m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x v="353"/>
    <b v="0"/>
    <b v="1"/>
    <s v="film &amp; video/television"/>
    <x v="4"/>
    <s v="television"/>
    <m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x v="354"/>
    <b v="0"/>
    <b v="0"/>
    <s v="theater/plays"/>
    <x v="3"/>
    <s v="plays"/>
    <m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x v="355"/>
    <b v="0"/>
    <b v="0"/>
    <s v="theater/plays"/>
    <x v="3"/>
    <s v="plays"/>
    <m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x v="356"/>
    <b v="0"/>
    <b v="1"/>
    <s v="film &amp; video/documentary"/>
    <x v="4"/>
    <s v="documentary"/>
    <m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x v="357"/>
    <b v="0"/>
    <b v="0"/>
    <s v="theater/plays"/>
    <x v="3"/>
    <s v="plays"/>
    <m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x v="358"/>
    <b v="0"/>
    <b v="1"/>
    <s v="film &amp; video/documentary"/>
    <x v="4"/>
    <s v="documentary"/>
    <m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x v="359"/>
    <b v="0"/>
    <b v="0"/>
    <s v="music/indie rock"/>
    <x v="1"/>
    <s v="indie rock"/>
    <m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x v="360"/>
    <b v="0"/>
    <b v="0"/>
    <s v="music/rock"/>
    <x v="1"/>
    <s v="rock"/>
    <m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x v="361"/>
    <b v="0"/>
    <b v="0"/>
    <s v="theater/plays"/>
    <x v="3"/>
    <s v="plays"/>
    <m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x v="362"/>
    <b v="0"/>
    <b v="0"/>
    <s v="film &amp; video/documentary"/>
    <x v="4"/>
    <s v="documentary"/>
    <m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x v="363"/>
    <b v="0"/>
    <b v="0"/>
    <s v="theater/plays"/>
    <x v="3"/>
    <s v="plays"/>
    <m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x v="364"/>
    <b v="0"/>
    <b v="0"/>
    <s v="theater/plays"/>
    <x v="3"/>
    <s v="plays"/>
    <m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x v="365"/>
    <b v="0"/>
    <b v="0"/>
    <s v="theater/plays"/>
    <x v="3"/>
    <s v="plays"/>
    <m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x v="366"/>
    <b v="0"/>
    <b v="0"/>
    <s v="photography/photography books"/>
    <x v="7"/>
    <s v="photography books"/>
    <m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x v="285"/>
    <b v="0"/>
    <b v="1"/>
    <s v="food/food trucks"/>
    <x v="0"/>
    <s v="food trucks"/>
    <m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x v="367"/>
    <b v="1"/>
    <b v="1"/>
    <s v="film &amp; video/documentary"/>
    <x v="4"/>
    <s v="documentary"/>
    <m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x v="368"/>
    <b v="0"/>
    <b v="0"/>
    <s v="publishing/nonfiction"/>
    <x v="5"/>
    <s v="nonfiction"/>
    <m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x v="369"/>
    <b v="0"/>
    <b v="0"/>
    <s v="theater/plays"/>
    <x v="3"/>
    <s v="plays"/>
    <m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x v="370"/>
    <b v="0"/>
    <b v="0"/>
    <s v="technology/wearables"/>
    <x v="2"/>
    <s v="wearables"/>
    <m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x v="371"/>
    <b v="0"/>
    <b v="0"/>
    <s v="music/indie rock"/>
    <x v="1"/>
    <s v="indie rock"/>
    <m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x v="372"/>
    <b v="0"/>
    <b v="0"/>
    <s v="theater/plays"/>
    <x v="3"/>
    <s v="plays"/>
    <m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  <m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x v="374"/>
    <b v="0"/>
    <b v="0"/>
    <s v="publishing/nonfiction"/>
    <x v="5"/>
    <s v="nonfiction"/>
    <m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x v="375"/>
    <b v="0"/>
    <b v="0"/>
    <s v="technology/wearables"/>
    <x v="2"/>
    <s v="wearables"/>
    <m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x v="376"/>
    <b v="0"/>
    <b v="0"/>
    <s v="music/jazz"/>
    <x v="1"/>
    <s v="jazz"/>
    <m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x v="377"/>
    <b v="0"/>
    <b v="1"/>
    <s v="film &amp; video/documentary"/>
    <x v="4"/>
    <s v="documentary"/>
    <m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x v="378"/>
    <b v="1"/>
    <b v="0"/>
    <s v="theater/plays"/>
    <x v="3"/>
    <s v="plays"/>
    <m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x v="379"/>
    <b v="0"/>
    <b v="0"/>
    <s v="film &amp; video/drama"/>
    <x v="4"/>
    <s v="drama"/>
    <m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x v="380"/>
    <b v="0"/>
    <b v="0"/>
    <s v="music/rock"/>
    <x v="1"/>
    <s v="rock"/>
    <m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x v="103"/>
    <b v="0"/>
    <b v="1"/>
    <s v="film &amp; video/animation"/>
    <x v="4"/>
    <s v="animation"/>
    <m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x v="381"/>
    <b v="0"/>
    <b v="0"/>
    <s v="music/indie rock"/>
    <x v="1"/>
    <s v="indie rock"/>
    <m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  <m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x v="383"/>
    <b v="0"/>
    <b v="0"/>
    <s v="theater/plays"/>
    <x v="3"/>
    <s v="plays"/>
    <m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  <m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x v="385"/>
    <b v="0"/>
    <b v="1"/>
    <s v="theater/plays"/>
    <x v="3"/>
    <s v="plays"/>
    <m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x v="386"/>
    <b v="0"/>
    <b v="0"/>
    <s v="theater/plays"/>
    <x v="3"/>
    <s v="plays"/>
    <m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x v="387"/>
    <b v="0"/>
    <b v="0"/>
    <s v="theater/plays"/>
    <x v="3"/>
    <s v="plays"/>
    <m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x v="388"/>
    <b v="1"/>
    <b v="0"/>
    <s v="film &amp; video/documentary"/>
    <x v="4"/>
    <s v="documentary"/>
    <m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x v="389"/>
    <b v="0"/>
    <b v="0"/>
    <s v="theater/plays"/>
    <x v="3"/>
    <s v="plays"/>
    <m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x v="390"/>
    <b v="0"/>
    <b v="0"/>
    <s v="film &amp; video/documentary"/>
    <x v="4"/>
    <s v="documentary"/>
    <m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x v="391"/>
    <b v="0"/>
    <b v="0"/>
    <s v="music/rock"/>
    <x v="1"/>
    <s v="rock"/>
    <m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x v="277"/>
    <b v="0"/>
    <b v="0"/>
    <s v="games/mobile games"/>
    <x v="6"/>
    <s v="mobile games"/>
    <m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x v="392"/>
    <b v="0"/>
    <b v="0"/>
    <s v="theater/plays"/>
    <x v="3"/>
    <s v="plays"/>
    <m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x v="393"/>
    <b v="0"/>
    <b v="0"/>
    <s v="publishing/fiction"/>
    <x v="5"/>
    <s v="fiction"/>
    <m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x v="394"/>
    <b v="0"/>
    <b v="0"/>
    <s v="film &amp; video/animation"/>
    <x v="4"/>
    <s v="animation"/>
    <m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x v="395"/>
    <b v="0"/>
    <b v="1"/>
    <s v="food/food trucks"/>
    <x v="0"/>
    <s v="food trucks"/>
    <m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x v="396"/>
    <b v="0"/>
    <b v="0"/>
    <s v="theater/plays"/>
    <x v="3"/>
    <s v="plays"/>
    <m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x v="397"/>
    <b v="0"/>
    <b v="1"/>
    <s v="film &amp; video/documentary"/>
    <x v="4"/>
    <s v="documentary"/>
    <m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x v="398"/>
    <b v="0"/>
    <b v="0"/>
    <s v="theater/plays"/>
    <x v="3"/>
    <s v="plays"/>
    <m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x v="399"/>
    <b v="0"/>
    <b v="0"/>
    <s v="film &amp; video/documentary"/>
    <x v="4"/>
    <s v="documentary"/>
    <m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x v="348"/>
    <b v="0"/>
    <b v="0"/>
    <s v="technology/web"/>
    <x v="2"/>
    <s v="web"/>
    <m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x v="400"/>
    <b v="0"/>
    <b v="0"/>
    <s v="theater/plays"/>
    <x v="3"/>
    <s v="plays"/>
    <m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x v="401"/>
    <b v="0"/>
    <b v="1"/>
    <s v="technology/wearables"/>
    <x v="2"/>
    <s v="wearables"/>
    <m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x v="402"/>
    <b v="0"/>
    <b v="1"/>
    <s v="theater/plays"/>
    <x v="3"/>
    <s v="plays"/>
    <m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x v="403"/>
    <b v="0"/>
    <b v="1"/>
    <s v="food/food trucks"/>
    <x v="0"/>
    <s v="food trucks"/>
    <m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x v="404"/>
    <b v="0"/>
    <b v="0"/>
    <s v="music/indie rock"/>
    <x v="1"/>
    <s v="indie rock"/>
    <m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x v="405"/>
    <b v="0"/>
    <b v="0"/>
    <s v="photography/photography books"/>
    <x v="7"/>
    <s v="photography books"/>
    <m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x v="406"/>
    <b v="0"/>
    <b v="0"/>
    <s v="theater/plays"/>
    <x v="3"/>
    <s v="plays"/>
    <m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x v="407"/>
    <b v="0"/>
    <b v="1"/>
    <s v="theater/plays"/>
    <x v="3"/>
    <s v="plays"/>
    <m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x v="408"/>
    <b v="0"/>
    <b v="0"/>
    <s v="film &amp; video/animation"/>
    <x v="4"/>
    <s v="animation"/>
    <m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x v="409"/>
    <b v="0"/>
    <b v="1"/>
    <s v="photography/photography books"/>
    <x v="7"/>
    <s v="photography books"/>
    <m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x v="410"/>
    <b v="0"/>
    <b v="0"/>
    <s v="theater/plays"/>
    <x v="3"/>
    <s v="plays"/>
    <m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x v="312"/>
    <b v="1"/>
    <b v="0"/>
    <s v="theater/plays"/>
    <x v="3"/>
    <s v="plays"/>
    <m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x v="411"/>
    <b v="0"/>
    <b v="0"/>
    <s v="theater/plays"/>
    <x v="3"/>
    <s v="plays"/>
    <m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x v="412"/>
    <b v="0"/>
    <b v="1"/>
    <s v="film &amp; video/documentary"/>
    <x v="4"/>
    <s v="documentary"/>
    <m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x v="413"/>
    <b v="1"/>
    <b v="0"/>
    <s v="theater/plays"/>
    <x v="3"/>
    <s v="plays"/>
    <m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x v="414"/>
    <b v="0"/>
    <b v="1"/>
    <s v="theater/plays"/>
    <x v="3"/>
    <s v="plays"/>
    <m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x v="354"/>
    <b v="0"/>
    <b v="0"/>
    <s v="music/jazz"/>
    <x v="1"/>
    <s v="jazz"/>
    <m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x v="415"/>
    <b v="0"/>
    <b v="1"/>
    <s v="film &amp; video/animation"/>
    <x v="4"/>
    <s v="animation"/>
    <m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x v="416"/>
    <b v="0"/>
    <b v="0"/>
    <s v="theater/plays"/>
    <x v="3"/>
    <s v="plays"/>
    <m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x v="417"/>
    <b v="0"/>
    <b v="0"/>
    <s v="film &amp; video/science fiction"/>
    <x v="4"/>
    <s v="science fiction"/>
    <m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x v="418"/>
    <b v="0"/>
    <b v="0"/>
    <s v="film &amp; video/television"/>
    <x v="4"/>
    <s v="television"/>
    <m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x v="419"/>
    <b v="0"/>
    <b v="0"/>
    <s v="technology/wearables"/>
    <x v="2"/>
    <s v="wearables"/>
    <m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x v="420"/>
    <b v="0"/>
    <b v="0"/>
    <s v="theater/plays"/>
    <x v="3"/>
    <s v="plays"/>
    <m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x v="421"/>
    <b v="0"/>
    <b v="0"/>
    <s v="theater/plays"/>
    <x v="3"/>
    <s v="plays"/>
    <m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x v="422"/>
    <b v="0"/>
    <b v="1"/>
    <s v="music/indie rock"/>
    <x v="1"/>
    <s v="indie rock"/>
    <m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x v="423"/>
    <b v="0"/>
    <b v="1"/>
    <s v="theater/plays"/>
    <x v="3"/>
    <s v="plays"/>
    <m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x v="424"/>
    <b v="0"/>
    <b v="0"/>
    <s v="technology/wearables"/>
    <x v="2"/>
    <s v="wearables"/>
    <m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x v="425"/>
    <b v="0"/>
    <b v="0"/>
    <s v="film &amp; video/television"/>
    <x v="4"/>
    <s v="television"/>
    <m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x v="426"/>
    <b v="0"/>
    <b v="1"/>
    <s v="games/video games"/>
    <x v="6"/>
    <s v="video games"/>
    <m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x v="427"/>
    <b v="0"/>
    <b v="0"/>
    <s v="games/video games"/>
    <x v="6"/>
    <s v="video games"/>
    <m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x v="428"/>
    <b v="0"/>
    <b v="0"/>
    <s v="film &amp; video/animation"/>
    <x v="4"/>
    <s v="animation"/>
    <m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x v="429"/>
    <b v="0"/>
    <b v="0"/>
    <s v="music/rock"/>
    <x v="1"/>
    <s v="rock"/>
    <m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x v="430"/>
    <b v="0"/>
    <b v="0"/>
    <s v="film &amp; video/drama"/>
    <x v="4"/>
    <s v="drama"/>
    <m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x v="431"/>
    <b v="0"/>
    <b v="0"/>
    <s v="film &amp; video/science fiction"/>
    <x v="4"/>
    <s v="science fiction"/>
    <m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x v="432"/>
    <b v="0"/>
    <b v="1"/>
    <s v="film &amp; video/drama"/>
    <x v="4"/>
    <s v="drama"/>
    <m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x v="433"/>
    <b v="0"/>
    <b v="0"/>
    <s v="theater/plays"/>
    <x v="3"/>
    <s v="plays"/>
    <m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x v="434"/>
    <b v="0"/>
    <b v="1"/>
    <s v="music/indie rock"/>
    <x v="1"/>
    <s v="indie rock"/>
    <m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x v="435"/>
    <b v="0"/>
    <b v="0"/>
    <s v="theater/plays"/>
    <x v="3"/>
    <s v="plays"/>
    <m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x v="436"/>
    <b v="0"/>
    <b v="0"/>
    <s v="theater/plays"/>
    <x v="3"/>
    <s v="plays"/>
    <m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x v="437"/>
    <b v="0"/>
    <b v="0"/>
    <s v="film &amp; video/documentary"/>
    <x v="4"/>
    <s v="documentary"/>
    <m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x v="438"/>
    <b v="0"/>
    <b v="0"/>
    <s v="theater/plays"/>
    <x v="3"/>
    <s v="plays"/>
    <m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x v="439"/>
    <b v="0"/>
    <b v="0"/>
    <s v="film &amp; video/drama"/>
    <x v="4"/>
    <s v="drama"/>
    <m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x v="440"/>
    <b v="0"/>
    <b v="0"/>
    <s v="games/mobile games"/>
    <x v="6"/>
    <s v="mobile games"/>
    <m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x v="441"/>
    <b v="0"/>
    <b v="0"/>
    <s v="film &amp; video/animation"/>
    <x v="4"/>
    <s v="animation"/>
    <m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x v="442"/>
    <b v="0"/>
    <b v="0"/>
    <s v="theater/plays"/>
    <x v="3"/>
    <s v="plays"/>
    <m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x v="443"/>
    <b v="0"/>
    <b v="0"/>
    <s v="publishing/translations"/>
    <x v="5"/>
    <s v="translations"/>
    <m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x v="444"/>
    <b v="0"/>
    <b v="1"/>
    <s v="technology/wearables"/>
    <x v="2"/>
    <s v="wearables"/>
    <m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x v="445"/>
    <b v="0"/>
    <b v="1"/>
    <s v="technology/web"/>
    <x v="2"/>
    <s v="web"/>
    <m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x v="368"/>
    <b v="0"/>
    <b v="0"/>
    <s v="theater/plays"/>
    <x v="3"/>
    <s v="plays"/>
    <m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x v="446"/>
    <b v="0"/>
    <b v="0"/>
    <s v="film &amp; video/drama"/>
    <x v="4"/>
    <s v="drama"/>
    <m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x v="447"/>
    <b v="0"/>
    <b v="0"/>
    <s v="technology/wearables"/>
    <x v="2"/>
    <s v="wearables"/>
    <m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x v="448"/>
    <b v="0"/>
    <b v="1"/>
    <s v="food/food trucks"/>
    <x v="0"/>
    <s v="food trucks"/>
    <m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x v="178"/>
    <b v="0"/>
    <b v="0"/>
    <s v="music/rock"/>
    <x v="1"/>
    <s v="rock"/>
    <m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x v="449"/>
    <b v="0"/>
    <b v="0"/>
    <s v="music/electric music"/>
    <x v="1"/>
    <s v="electric music"/>
    <m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x v="450"/>
    <b v="0"/>
    <b v="0"/>
    <s v="film &amp; video/television"/>
    <x v="4"/>
    <s v="television"/>
    <m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x v="451"/>
    <b v="0"/>
    <b v="1"/>
    <s v="publishing/translations"/>
    <x v="5"/>
    <s v="translations"/>
    <m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x v="452"/>
    <b v="0"/>
    <b v="0"/>
    <s v="publishing/fiction"/>
    <x v="5"/>
    <s v="fiction"/>
    <m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x v="453"/>
    <b v="0"/>
    <b v="0"/>
    <s v="film &amp; video/science fiction"/>
    <x v="4"/>
    <s v="science fiction"/>
    <m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x v="454"/>
    <b v="0"/>
    <b v="0"/>
    <s v="technology/wearables"/>
    <x v="2"/>
    <s v="wearables"/>
    <m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x v="455"/>
    <b v="0"/>
    <b v="0"/>
    <s v="food/food trucks"/>
    <x v="0"/>
    <s v="food trucks"/>
    <m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x v="456"/>
    <b v="0"/>
    <b v="1"/>
    <s v="photography/photography books"/>
    <x v="7"/>
    <s v="photography books"/>
    <m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x v="457"/>
    <b v="0"/>
    <b v="1"/>
    <s v="theater/plays"/>
    <x v="3"/>
    <s v="plays"/>
    <m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x v="458"/>
    <b v="0"/>
    <b v="1"/>
    <s v="publishing/fiction"/>
    <x v="5"/>
    <s v="fiction"/>
    <m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x v="459"/>
    <b v="0"/>
    <b v="0"/>
    <s v="theater/plays"/>
    <x v="3"/>
    <s v="plays"/>
    <m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x v="460"/>
    <b v="0"/>
    <b v="1"/>
    <s v="food/food trucks"/>
    <x v="0"/>
    <s v="food trucks"/>
    <m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x v="461"/>
    <b v="0"/>
    <b v="0"/>
    <s v="theater/plays"/>
    <x v="3"/>
    <s v="plays"/>
    <m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x v="462"/>
    <b v="0"/>
    <b v="1"/>
    <s v="publishing/translations"/>
    <x v="5"/>
    <s v="translations"/>
    <m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x v="463"/>
    <b v="0"/>
    <b v="0"/>
    <s v="theater/plays"/>
    <x v="3"/>
    <s v="plays"/>
    <m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x v="464"/>
    <b v="0"/>
    <b v="0"/>
    <s v="theater/plays"/>
    <x v="3"/>
    <s v="plays"/>
    <m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x v="465"/>
    <b v="0"/>
    <b v="0"/>
    <s v="technology/wearables"/>
    <x v="2"/>
    <s v="wearables"/>
    <m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x v="466"/>
    <b v="0"/>
    <b v="0"/>
    <s v="journalism/audio"/>
    <x v="8"/>
    <s v="audio"/>
    <m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x v="467"/>
    <b v="0"/>
    <b v="1"/>
    <s v="food/food trucks"/>
    <x v="0"/>
    <s v="food trucks"/>
    <m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x v="468"/>
    <b v="1"/>
    <b v="1"/>
    <s v="film &amp; video/shorts"/>
    <x v="4"/>
    <s v="shorts"/>
    <m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x v="469"/>
    <b v="0"/>
    <b v="0"/>
    <s v="photography/photography books"/>
    <x v="7"/>
    <s v="photography books"/>
    <m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x v="470"/>
    <b v="0"/>
    <b v="0"/>
    <s v="technology/wearables"/>
    <x v="2"/>
    <s v="wearables"/>
    <m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x v="471"/>
    <b v="0"/>
    <b v="0"/>
    <s v="theater/plays"/>
    <x v="3"/>
    <s v="plays"/>
    <m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x v="472"/>
    <b v="0"/>
    <b v="0"/>
    <s v="film &amp; video/animation"/>
    <x v="4"/>
    <s v="animation"/>
    <m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x v="473"/>
    <b v="0"/>
    <b v="1"/>
    <s v="technology/wearables"/>
    <x v="2"/>
    <s v="wearables"/>
    <m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x v="474"/>
    <b v="0"/>
    <b v="0"/>
    <s v="technology/web"/>
    <x v="2"/>
    <s v="web"/>
    <m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x v="475"/>
    <b v="0"/>
    <b v="1"/>
    <s v="film &amp; video/documentary"/>
    <x v="4"/>
    <s v="documentary"/>
    <m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x v="380"/>
    <b v="0"/>
    <b v="1"/>
    <s v="theater/plays"/>
    <x v="3"/>
    <s v="plays"/>
    <m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x v="353"/>
    <b v="0"/>
    <b v="0"/>
    <s v="film &amp; video/documentary"/>
    <x v="4"/>
    <s v="documentary"/>
    <m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x v="476"/>
    <b v="0"/>
    <b v="1"/>
    <s v="games/video games"/>
    <x v="6"/>
    <s v="video games"/>
    <m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x v="477"/>
    <b v="0"/>
    <b v="0"/>
    <s v="film &amp; video/drama"/>
    <x v="4"/>
    <s v="drama"/>
    <m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x v="478"/>
    <b v="0"/>
    <b v="0"/>
    <s v="music/rock"/>
    <x v="1"/>
    <s v="rock"/>
    <m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x v="479"/>
    <b v="0"/>
    <b v="1"/>
    <s v="publishing/radio &amp; podcasts"/>
    <x v="5"/>
    <s v="radio &amp; podcasts"/>
    <m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x v="480"/>
    <b v="0"/>
    <b v="1"/>
    <s v="theater/plays"/>
    <x v="3"/>
    <s v="plays"/>
    <m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x v="481"/>
    <b v="0"/>
    <b v="1"/>
    <s v="technology/web"/>
    <x v="2"/>
    <s v="web"/>
    <m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x v="482"/>
    <b v="0"/>
    <b v="0"/>
    <s v="theater/plays"/>
    <x v="3"/>
    <s v="plays"/>
    <m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x v="483"/>
    <b v="0"/>
    <b v="0"/>
    <s v="theater/plays"/>
    <x v="3"/>
    <s v="plays"/>
    <m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x v="484"/>
    <b v="0"/>
    <b v="0"/>
    <s v="film &amp; video/drama"/>
    <x v="4"/>
    <s v="drama"/>
    <m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x v="265"/>
    <b v="0"/>
    <b v="0"/>
    <s v="theater/plays"/>
    <x v="3"/>
    <s v="plays"/>
    <m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x v="485"/>
    <b v="0"/>
    <b v="1"/>
    <s v="games/video games"/>
    <x v="6"/>
    <s v="video games"/>
    <m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x v="486"/>
    <b v="0"/>
    <b v="0"/>
    <s v="film &amp; video/television"/>
    <x v="4"/>
    <s v="television"/>
    <m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x v="412"/>
    <b v="0"/>
    <b v="1"/>
    <s v="music/rock"/>
    <x v="1"/>
    <s v="rock"/>
    <m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x v="487"/>
    <b v="0"/>
    <b v="1"/>
    <s v="theater/plays"/>
    <x v="3"/>
    <s v="plays"/>
    <m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x v="488"/>
    <b v="0"/>
    <b v="0"/>
    <s v="publishing/nonfiction"/>
    <x v="5"/>
    <s v="nonfiction"/>
    <m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x v="489"/>
    <b v="0"/>
    <b v="0"/>
    <s v="food/food trucks"/>
    <x v="0"/>
    <s v="food trucks"/>
    <m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x v="442"/>
    <b v="0"/>
    <b v="1"/>
    <s v="film &amp; video/animation"/>
    <x v="4"/>
    <s v="animation"/>
    <m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x v="437"/>
    <b v="0"/>
    <b v="1"/>
    <s v="music/rock"/>
    <x v="1"/>
    <s v="rock"/>
    <m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x v="490"/>
    <b v="0"/>
    <b v="0"/>
    <s v="theater/plays"/>
    <x v="3"/>
    <s v="plays"/>
    <m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x v="491"/>
    <b v="0"/>
    <b v="1"/>
    <s v="film &amp; video/drama"/>
    <x v="4"/>
    <s v="drama"/>
    <m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x v="163"/>
    <b v="0"/>
    <b v="0"/>
    <s v="film &amp; video/shorts"/>
    <x v="4"/>
    <s v="shorts"/>
    <m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x v="492"/>
    <b v="0"/>
    <b v="0"/>
    <s v="film &amp; video/shorts"/>
    <x v="4"/>
    <s v="shorts"/>
    <m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x v="493"/>
    <b v="0"/>
    <b v="0"/>
    <s v="theater/plays"/>
    <x v="3"/>
    <s v="plays"/>
    <m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x v="494"/>
    <b v="0"/>
    <b v="0"/>
    <s v="technology/wearables"/>
    <x v="2"/>
    <s v="wearables"/>
    <m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x v="495"/>
    <b v="0"/>
    <b v="1"/>
    <s v="theater/plays"/>
    <x v="3"/>
    <s v="plays"/>
    <m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x v="496"/>
    <b v="0"/>
    <b v="0"/>
    <s v="film &amp; video/animation"/>
    <x v="4"/>
    <s v="animation"/>
    <m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x v="497"/>
    <b v="0"/>
    <b v="0"/>
    <s v="music/indie rock"/>
    <x v="1"/>
    <s v="indie rock"/>
    <m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x v="180"/>
    <b v="0"/>
    <b v="0"/>
    <s v="games/video games"/>
    <x v="6"/>
    <s v="video games"/>
    <m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x v="498"/>
    <b v="0"/>
    <b v="1"/>
    <s v="publishing/fiction"/>
    <x v="5"/>
    <s v="fiction"/>
    <m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x v="499"/>
    <b v="0"/>
    <b v="0"/>
    <s v="games/video games"/>
    <x v="6"/>
    <s v="video games"/>
    <m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x v="500"/>
    <b v="0"/>
    <b v="0"/>
    <s v="theater/plays"/>
    <x v="3"/>
    <s v="plays"/>
    <m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x v="50"/>
    <b v="0"/>
    <b v="0"/>
    <s v="music/indie rock"/>
    <x v="1"/>
    <s v="indie rock"/>
    <m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x v="501"/>
    <b v="0"/>
    <b v="1"/>
    <s v="film &amp; video/drama"/>
    <x v="4"/>
    <s v="drama"/>
    <m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x v="502"/>
    <b v="0"/>
    <b v="1"/>
    <s v="theater/plays"/>
    <x v="3"/>
    <s v="plays"/>
    <m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x v="52"/>
    <b v="0"/>
    <b v="0"/>
    <s v="publishing/fiction"/>
    <x v="5"/>
    <s v="fiction"/>
    <m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x v="503"/>
    <b v="1"/>
    <b v="1"/>
    <s v="film &amp; video/documentary"/>
    <x v="4"/>
    <s v="documentary"/>
    <m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x v="504"/>
    <b v="0"/>
    <b v="0"/>
    <s v="games/mobile games"/>
    <x v="6"/>
    <s v="mobile games"/>
    <m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x v="505"/>
    <b v="0"/>
    <b v="1"/>
    <s v="food/food trucks"/>
    <x v="0"/>
    <s v="food trucks"/>
    <m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x v="506"/>
    <b v="0"/>
    <b v="0"/>
    <s v="photography/photography books"/>
    <x v="7"/>
    <s v="photography books"/>
    <m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x v="507"/>
    <b v="0"/>
    <b v="0"/>
    <s v="games/mobile games"/>
    <x v="6"/>
    <s v="mobile games"/>
    <m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x v="508"/>
    <b v="0"/>
    <b v="0"/>
    <s v="music/indie rock"/>
    <x v="1"/>
    <s v="indie rock"/>
    <m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x v="509"/>
    <b v="0"/>
    <b v="0"/>
    <s v="games/video games"/>
    <x v="6"/>
    <s v="video games"/>
    <m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x v="510"/>
    <b v="0"/>
    <b v="0"/>
    <s v="music/rock"/>
    <x v="1"/>
    <s v="rock"/>
    <m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x v="511"/>
    <b v="0"/>
    <b v="0"/>
    <s v="theater/plays"/>
    <x v="3"/>
    <s v="plays"/>
    <m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x v="512"/>
    <b v="0"/>
    <b v="1"/>
    <s v="theater/plays"/>
    <x v="3"/>
    <s v="plays"/>
    <m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x v="513"/>
    <b v="0"/>
    <b v="0"/>
    <s v="film &amp; video/drama"/>
    <x v="4"/>
    <s v="drama"/>
    <m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x v="514"/>
    <b v="0"/>
    <b v="0"/>
    <s v="theater/plays"/>
    <x v="3"/>
    <s v="plays"/>
    <m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x v="515"/>
    <b v="0"/>
    <b v="0"/>
    <s v="technology/wearables"/>
    <x v="2"/>
    <s v="wearables"/>
    <m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x v="516"/>
    <b v="0"/>
    <b v="0"/>
    <s v="music/indie rock"/>
    <x v="1"/>
    <s v="indie rock"/>
    <m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x v="517"/>
    <b v="0"/>
    <b v="1"/>
    <s v="technology/web"/>
    <x v="2"/>
    <s v="web"/>
    <m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x v="518"/>
    <b v="0"/>
    <b v="0"/>
    <s v="theater/plays"/>
    <x v="3"/>
    <s v="plays"/>
    <m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x v="519"/>
    <b v="0"/>
    <b v="0"/>
    <s v="music/rock"/>
    <x v="1"/>
    <s v="rock"/>
    <m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x v="520"/>
    <b v="0"/>
    <b v="0"/>
    <s v="music/indie rock"/>
    <x v="1"/>
    <s v="indie rock"/>
    <m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x v="219"/>
    <b v="0"/>
    <b v="0"/>
    <s v="music/rock"/>
    <x v="1"/>
    <s v="rock"/>
    <m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x v="521"/>
    <b v="0"/>
    <b v="1"/>
    <s v="publishing/translations"/>
    <x v="5"/>
    <s v="translations"/>
    <m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x v="522"/>
    <b v="0"/>
    <b v="1"/>
    <s v="film &amp; video/science fiction"/>
    <x v="4"/>
    <s v="science fiction"/>
    <m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x v="523"/>
    <b v="0"/>
    <b v="0"/>
    <s v="theater/plays"/>
    <x v="3"/>
    <s v="plays"/>
    <m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x v="524"/>
    <b v="0"/>
    <b v="0"/>
    <s v="theater/plays"/>
    <x v="3"/>
    <s v="plays"/>
    <m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x v="348"/>
    <b v="0"/>
    <b v="0"/>
    <s v="film &amp; video/animation"/>
    <x v="4"/>
    <s v="animation"/>
    <m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x v="280"/>
    <b v="0"/>
    <b v="0"/>
    <s v="theater/plays"/>
    <x v="3"/>
    <s v="plays"/>
    <m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x v="525"/>
    <b v="0"/>
    <b v="0"/>
    <s v="music/rock"/>
    <x v="1"/>
    <s v="rock"/>
    <m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x v="526"/>
    <b v="0"/>
    <b v="0"/>
    <s v="film &amp; video/documentary"/>
    <x v="4"/>
    <s v="documentary"/>
    <m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x v="527"/>
    <b v="0"/>
    <b v="0"/>
    <s v="theater/plays"/>
    <x v="3"/>
    <s v="plays"/>
    <m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x v="528"/>
    <b v="0"/>
    <b v="0"/>
    <s v="theater/plays"/>
    <x v="3"/>
    <s v="plays"/>
    <m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x v="529"/>
    <b v="0"/>
    <b v="1"/>
    <s v="music/electric music"/>
    <x v="1"/>
    <s v="electric music"/>
    <m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x v="360"/>
    <b v="0"/>
    <b v="0"/>
    <s v="music/rock"/>
    <x v="1"/>
    <s v="rock"/>
    <m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x v="254"/>
    <b v="0"/>
    <b v="0"/>
    <s v="theater/plays"/>
    <x v="3"/>
    <s v="plays"/>
    <m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x v="530"/>
    <b v="0"/>
    <b v="0"/>
    <s v="film &amp; video/animation"/>
    <x v="4"/>
    <s v="animation"/>
    <m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x v="531"/>
    <b v="0"/>
    <b v="1"/>
    <s v="music/rock"/>
    <x v="1"/>
    <s v="rock"/>
    <m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x v="532"/>
    <b v="0"/>
    <b v="0"/>
    <s v="film &amp; video/shorts"/>
    <x v="4"/>
    <s v="shorts"/>
    <m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x v="533"/>
    <b v="0"/>
    <b v="1"/>
    <s v="music/rock"/>
    <x v="1"/>
    <s v="rock"/>
    <m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x v="534"/>
    <b v="0"/>
    <b v="0"/>
    <s v="journalism/audio"/>
    <x v="8"/>
    <s v="audio"/>
    <m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x v="535"/>
    <b v="0"/>
    <b v="1"/>
    <s v="food/food trucks"/>
    <x v="0"/>
    <s v="food trucks"/>
    <m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x v="536"/>
    <b v="0"/>
    <b v="1"/>
    <s v="theater/plays"/>
    <x v="3"/>
    <s v="plays"/>
    <m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x v="537"/>
    <b v="0"/>
    <b v="0"/>
    <s v="theater/plays"/>
    <x v="3"/>
    <s v="plays"/>
    <m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x v="538"/>
    <b v="0"/>
    <b v="0"/>
    <s v="music/jazz"/>
    <x v="1"/>
    <s v="jazz"/>
    <m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x v="539"/>
    <b v="0"/>
    <b v="0"/>
    <s v="film &amp; video/science fiction"/>
    <x v="4"/>
    <s v="science fiction"/>
    <m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x v="540"/>
    <b v="0"/>
    <b v="0"/>
    <s v="music/jazz"/>
    <x v="1"/>
    <s v="jazz"/>
    <m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x v="541"/>
    <b v="0"/>
    <b v="0"/>
    <s v="theater/plays"/>
    <x v="3"/>
    <s v="plays"/>
    <m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x v="542"/>
    <b v="0"/>
    <b v="0"/>
    <s v="technology/web"/>
    <x v="2"/>
    <s v="web"/>
    <m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x v="543"/>
    <b v="0"/>
    <b v="1"/>
    <s v="games/video games"/>
    <x v="6"/>
    <s v="video games"/>
    <m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x v="544"/>
    <b v="0"/>
    <b v="0"/>
    <s v="film &amp; video/documentary"/>
    <x v="4"/>
    <s v="documentary"/>
    <m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x v="545"/>
    <b v="0"/>
    <b v="0"/>
    <s v="technology/web"/>
    <x v="2"/>
    <s v="web"/>
    <m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x v="546"/>
    <b v="0"/>
    <b v="0"/>
    <s v="publishing/translations"/>
    <x v="5"/>
    <s v="translations"/>
    <m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x v="547"/>
    <b v="0"/>
    <b v="0"/>
    <s v="music/rock"/>
    <x v="1"/>
    <s v="rock"/>
    <m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x v="548"/>
    <b v="0"/>
    <b v="1"/>
    <s v="food/food trucks"/>
    <x v="0"/>
    <s v="food trucks"/>
    <m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x v="298"/>
    <b v="0"/>
    <b v="0"/>
    <s v="theater/plays"/>
    <x v="3"/>
    <s v="plays"/>
    <m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x v="549"/>
    <b v="0"/>
    <b v="0"/>
    <s v="film &amp; video/documentary"/>
    <x v="4"/>
    <s v="documentary"/>
    <m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x v="550"/>
    <b v="0"/>
    <b v="0"/>
    <s v="publishing/radio &amp; podcasts"/>
    <x v="5"/>
    <s v="radio &amp; podcasts"/>
    <m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x v="551"/>
    <b v="0"/>
    <b v="0"/>
    <s v="games/video games"/>
    <x v="6"/>
    <s v="video games"/>
    <m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x v="552"/>
    <b v="0"/>
    <b v="0"/>
    <s v="theater/plays"/>
    <x v="3"/>
    <s v="plays"/>
    <m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x v="238"/>
    <b v="0"/>
    <b v="0"/>
    <s v="film &amp; video/animation"/>
    <x v="4"/>
    <s v="animation"/>
    <m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x v="553"/>
    <b v="0"/>
    <b v="1"/>
    <s v="theater/plays"/>
    <x v="3"/>
    <s v="plays"/>
    <m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x v="554"/>
    <b v="0"/>
    <b v="1"/>
    <s v="theater/plays"/>
    <x v="3"/>
    <s v="plays"/>
    <m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x v="496"/>
    <b v="0"/>
    <b v="1"/>
    <s v="film &amp; video/drama"/>
    <x v="4"/>
    <s v="drama"/>
    <m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x v="555"/>
    <b v="0"/>
    <b v="0"/>
    <s v="theater/plays"/>
    <x v="3"/>
    <s v="plays"/>
    <m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x v="556"/>
    <b v="0"/>
    <b v="0"/>
    <s v="music/rock"/>
    <x v="1"/>
    <s v="rock"/>
    <m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x v="557"/>
    <b v="0"/>
    <b v="0"/>
    <s v="film &amp; video/documentary"/>
    <x v="4"/>
    <s v="documentary"/>
    <m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x v="558"/>
    <b v="0"/>
    <b v="0"/>
    <s v="food/food trucks"/>
    <x v="0"/>
    <s v="food trucks"/>
    <m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x v="559"/>
    <b v="1"/>
    <b v="0"/>
    <s v="technology/wearables"/>
    <x v="2"/>
    <s v="wearables"/>
    <m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x v="560"/>
    <b v="0"/>
    <b v="0"/>
    <s v="theater/plays"/>
    <x v="3"/>
    <s v="plays"/>
    <m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x v="561"/>
    <b v="0"/>
    <b v="0"/>
    <s v="theater/plays"/>
    <x v="3"/>
    <s v="plays"/>
    <m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x v="562"/>
    <b v="0"/>
    <b v="0"/>
    <s v="theater/plays"/>
    <x v="3"/>
    <s v="plays"/>
    <m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x v="563"/>
    <b v="0"/>
    <b v="0"/>
    <s v="publishing/nonfiction"/>
    <x v="5"/>
    <s v="nonfiction"/>
    <m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x v="529"/>
    <b v="0"/>
    <b v="0"/>
    <s v="music/rock"/>
    <x v="1"/>
    <s v="rock"/>
    <m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x v="564"/>
    <b v="0"/>
    <b v="0"/>
    <s v="food/food trucks"/>
    <x v="0"/>
    <s v="food trucks"/>
    <m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x v="565"/>
    <b v="0"/>
    <b v="1"/>
    <s v="music/jazz"/>
    <x v="1"/>
    <s v="jazz"/>
    <m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x v="566"/>
    <b v="0"/>
    <b v="0"/>
    <s v="film &amp; video/science fiction"/>
    <x v="4"/>
    <s v="science fiction"/>
    <m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x v="567"/>
    <b v="0"/>
    <b v="0"/>
    <s v="theater/plays"/>
    <x v="3"/>
    <s v="plays"/>
    <m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x v="568"/>
    <b v="0"/>
    <b v="0"/>
    <s v="theater/plays"/>
    <x v="3"/>
    <s v="plays"/>
    <m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x v="569"/>
    <b v="0"/>
    <b v="0"/>
    <s v="music/electric music"/>
    <x v="1"/>
    <s v="electric music"/>
    <m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x v="570"/>
    <b v="0"/>
    <b v="0"/>
    <s v="theater/plays"/>
    <x v="3"/>
    <s v="plays"/>
    <m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x v="571"/>
    <b v="0"/>
    <b v="0"/>
    <s v="theater/plays"/>
    <x v="3"/>
    <s v="plays"/>
    <m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x v="572"/>
    <b v="0"/>
    <b v="0"/>
    <s v="theater/plays"/>
    <x v="3"/>
    <s v="plays"/>
    <m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x v="573"/>
    <b v="0"/>
    <b v="1"/>
    <s v="music/indie rock"/>
    <x v="1"/>
    <s v="indie rock"/>
    <m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x v="471"/>
    <b v="0"/>
    <b v="0"/>
    <s v="theater/plays"/>
    <x v="3"/>
    <s v="plays"/>
    <m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x v="574"/>
    <b v="0"/>
    <b v="0"/>
    <s v="publishing/nonfiction"/>
    <x v="5"/>
    <s v="nonfiction"/>
    <m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x v="575"/>
    <b v="1"/>
    <b v="1"/>
    <s v="theater/plays"/>
    <x v="3"/>
    <s v="plays"/>
    <m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x v="576"/>
    <b v="0"/>
    <b v="0"/>
    <s v="photography/photography books"/>
    <x v="7"/>
    <s v="photography books"/>
    <m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x v="577"/>
    <b v="0"/>
    <b v="0"/>
    <s v="theater/plays"/>
    <x v="3"/>
    <s v="plays"/>
    <m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x v="578"/>
    <b v="0"/>
    <b v="0"/>
    <s v="music/indie rock"/>
    <x v="1"/>
    <s v="indie rock"/>
    <m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x v="477"/>
    <b v="0"/>
    <b v="0"/>
    <s v="theater/plays"/>
    <x v="3"/>
    <s v="plays"/>
    <m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x v="579"/>
    <b v="0"/>
    <b v="0"/>
    <s v="photography/photography books"/>
    <x v="7"/>
    <s v="photography books"/>
    <m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x v="580"/>
    <b v="0"/>
    <b v="0"/>
    <s v="theater/plays"/>
    <x v="3"/>
    <s v="plays"/>
    <m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x v="581"/>
    <b v="0"/>
    <b v="1"/>
    <s v="theater/plays"/>
    <x v="3"/>
    <s v="plays"/>
    <m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x v="582"/>
    <b v="1"/>
    <b v="0"/>
    <s v="food/food trucks"/>
    <x v="0"/>
    <s v="food trucks"/>
    <m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x v="581"/>
    <b v="0"/>
    <b v="0"/>
    <s v="music/indie rock"/>
    <x v="1"/>
    <s v="indie rock"/>
    <m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x v="583"/>
    <b v="0"/>
    <b v="1"/>
    <s v="theater/plays"/>
    <x v="3"/>
    <s v="plays"/>
    <m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x v="584"/>
    <b v="0"/>
    <b v="1"/>
    <s v="theater/plays"/>
    <x v="3"/>
    <s v="plays"/>
    <m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x v="585"/>
    <b v="0"/>
    <b v="0"/>
    <s v="theater/plays"/>
    <x v="3"/>
    <s v="plays"/>
    <m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x v="586"/>
    <b v="0"/>
    <b v="0"/>
    <s v="theater/plays"/>
    <x v="3"/>
    <s v="plays"/>
    <m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x v="587"/>
    <b v="0"/>
    <b v="0"/>
    <s v="film &amp; video/animation"/>
    <x v="4"/>
    <s v="animation"/>
    <m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x v="588"/>
    <b v="0"/>
    <b v="0"/>
    <s v="film &amp; video/television"/>
    <x v="4"/>
    <s v="television"/>
    <m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x v="589"/>
    <b v="0"/>
    <b v="0"/>
    <s v="film &amp; video/television"/>
    <x v="4"/>
    <s v="television"/>
    <m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x v="590"/>
    <b v="0"/>
    <b v="1"/>
    <s v="film &amp; video/animation"/>
    <x v="4"/>
    <s v="animation"/>
    <m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x v="591"/>
    <b v="0"/>
    <b v="0"/>
    <s v="theater/plays"/>
    <x v="3"/>
    <s v="plays"/>
    <m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x v="592"/>
    <b v="0"/>
    <b v="1"/>
    <s v="theater/plays"/>
    <x v="3"/>
    <s v="plays"/>
    <m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x v="593"/>
    <b v="0"/>
    <b v="1"/>
    <s v="film &amp; video/drama"/>
    <x v="4"/>
    <s v="drama"/>
    <m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x v="510"/>
    <b v="0"/>
    <b v="0"/>
    <s v="theater/plays"/>
    <x v="3"/>
    <s v="plays"/>
    <m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x v="594"/>
    <b v="0"/>
    <b v="0"/>
    <s v="theater/plays"/>
    <x v="3"/>
    <s v="plays"/>
    <m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x v="595"/>
    <b v="0"/>
    <b v="0"/>
    <s v="technology/wearables"/>
    <x v="2"/>
    <s v="wearables"/>
    <m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x v="596"/>
    <b v="0"/>
    <b v="0"/>
    <s v="theater/plays"/>
    <x v="3"/>
    <s v="plays"/>
    <m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x v="597"/>
    <b v="0"/>
    <b v="0"/>
    <s v="theater/plays"/>
    <x v="3"/>
    <s v="plays"/>
    <m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x v="598"/>
    <b v="0"/>
    <b v="1"/>
    <s v="music/rock"/>
    <x v="1"/>
    <s v="rock"/>
    <m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x v="599"/>
    <b v="0"/>
    <b v="0"/>
    <s v="games/video games"/>
    <x v="6"/>
    <s v="video games"/>
    <m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x v="600"/>
    <b v="0"/>
    <b v="0"/>
    <s v="publishing/translations"/>
    <x v="5"/>
    <s v="translations"/>
    <m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x v="601"/>
    <b v="1"/>
    <b v="0"/>
    <s v="food/food trucks"/>
    <x v="0"/>
    <s v="food trucks"/>
    <m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x v="602"/>
    <b v="1"/>
    <b v="1"/>
    <s v="theater/plays"/>
    <x v="3"/>
    <s v="plays"/>
    <m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x v="603"/>
    <b v="0"/>
    <b v="0"/>
    <s v="music/jazz"/>
    <x v="1"/>
    <s v="jazz"/>
    <m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x v="604"/>
    <b v="0"/>
    <b v="0"/>
    <s v="film &amp; video/shorts"/>
    <x v="4"/>
    <s v="shorts"/>
    <m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x v="292"/>
    <b v="0"/>
    <b v="0"/>
    <s v="technology/web"/>
    <x v="2"/>
    <s v="web"/>
    <m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x v="605"/>
    <b v="0"/>
    <b v="0"/>
    <s v="technology/web"/>
    <x v="2"/>
    <s v="web"/>
    <m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x v="606"/>
    <b v="0"/>
    <b v="0"/>
    <s v="music/metal"/>
    <x v="1"/>
    <s v="metal"/>
    <m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x v="607"/>
    <b v="1"/>
    <b v="0"/>
    <s v="photography/photography books"/>
    <x v="7"/>
    <s v="photography books"/>
    <m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x v="608"/>
    <b v="0"/>
    <b v="0"/>
    <s v="food/food trucks"/>
    <x v="0"/>
    <s v="food trucks"/>
    <m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x v="609"/>
    <b v="0"/>
    <b v="0"/>
    <s v="film &amp; video/science fiction"/>
    <x v="4"/>
    <s v="science fiction"/>
    <m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x v="610"/>
    <b v="0"/>
    <b v="0"/>
    <s v="music/rock"/>
    <x v="1"/>
    <s v="rock"/>
    <m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x v="611"/>
    <b v="0"/>
    <b v="0"/>
    <s v="film &amp; video/documentary"/>
    <x v="4"/>
    <s v="documentary"/>
    <m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x v="612"/>
    <b v="1"/>
    <b v="0"/>
    <s v="theater/plays"/>
    <x v="3"/>
    <s v="plays"/>
    <m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x v="613"/>
    <b v="0"/>
    <b v="0"/>
    <s v="music/jazz"/>
    <x v="1"/>
    <s v="jazz"/>
    <m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x v="614"/>
    <b v="0"/>
    <b v="0"/>
    <s v="theater/plays"/>
    <x v="3"/>
    <s v="plays"/>
    <m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x v="615"/>
    <b v="0"/>
    <b v="0"/>
    <s v="theater/plays"/>
    <x v="3"/>
    <s v="plays"/>
    <m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x v="616"/>
    <b v="0"/>
    <b v="0"/>
    <s v="music/jazz"/>
    <x v="1"/>
    <s v="jazz"/>
    <m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x v="453"/>
    <b v="0"/>
    <b v="1"/>
    <s v="film &amp; video/documentary"/>
    <x v="4"/>
    <s v="documentary"/>
    <m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x v="617"/>
    <b v="0"/>
    <b v="1"/>
    <s v="theater/plays"/>
    <x v="3"/>
    <s v="plays"/>
    <m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x v="618"/>
    <b v="0"/>
    <b v="0"/>
    <s v="journalism/audio"/>
    <x v="8"/>
    <s v="audio"/>
    <m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x v="619"/>
    <b v="0"/>
    <b v="0"/>
    <s v="theater/plays"/>
    <x v="3"/>
    <s v="plays"/>
    <m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x v="620"/>
    <b v="0"/>
    <b v="0"/>
    <s v="theater/plays"/>
    <x v="3"/>
    <s v="plays"/>
    <m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x v="621"/>
    <b v="0"/>
    <b v="0"/>
    <s v="music/indie rock"/>
    <x v="1"/>
    <s v="indie rock"/>
    <m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x v="622"/>
    <b v="0"/>
    <b v="1"/>
    <s v="theater/plays"/>
    <x v="3"/>
    <s v="plays"/>
    <m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x v="623"/>
    <b v="0"/>
    <b v="0"/>
    <s v="theater/plays"/>
    <x v="3"/>
    <s v="plays"/>
    <m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x v="624"/>
    <b v="0"/>
    <b v="0"/>
    <s v="music/indie rock"/>
    <x v="1"/>
    <s v="indie rock"/>
    <m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x v="625"/>
    <b v="0"/>
    <b v="0"/>
    <s v="photography/photography books"/>
    <x v="7"/>
    <s v="photography books"/>
    <m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x v="626"/>
    <b v="0"/>
    <b v="0"/>
    <s v="journalism/audio"/>
    <x v="8"/>
    <s v="audio"/>
    <m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x v="627"/>
    <b v="0"/>
    <b v="0"/>
    <s v="photography/photography books"/>
    <x v="7"/>
    <s v="photography books"/>
    <m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x v="491"/>
    <b v="0"/>
    <b v="0"/>
    <s v="publishing/fiction"/>
    <x v="5"/>
    <s v="fiction"/>
    <m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x v="628"/>
    <b v="0"/>
    <b v="0"/>
    <s v="film &amp; video/drama"/>
    <x v="4"/>
    <s v="drama"/>
    <m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x v="629"/>
    <b v="0"/>
    <b v="1"/>
    <s v="food/food trucks"/>
    <x v="0"/>
    <s v="food trucks"/>
    <m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x v="630"/>
    <b v="0"/>
    <b v="1"/>
    <s v="games/mobile games"/>
    <x v="6"/>
    <s v="mobile games"/>
    <m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x v="631"/>
    <b v="0"/>
    <b v="0"/>
    <s v="theater/plays"/>
    <x v="3"/>
    <s v="plays"/>
    <m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x v="632"/>
    <b v="0"/>
    <b v="0"/>
    <s v="theater/plays"/>
    <x v="3"/>
    <s v="plays"/>
    <m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x v="633"/>
    <b v="0"/>
    <b v="0"/>
    <s v="theater/plays"/>
    <x v="3"/>
    <s v="plays"/>
    <m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x v="634"/>
    <b v="0"/>
    <b v="0"/>
    <s v="publishing/nonfiction"/>
    <x v="5"/>
    <s v="nonfiction"/>
    <m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x v="415"/>
    <b v="0"/>
    <b v="0"/>
    <s v="theater/plays"/>
    <x v="3"/>
    <s v="plays"/>
    <m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x v="635"/>
    <b v="0"/>
    <b v="0"/>
    <s v="technology/wearables"/>
    <x v="2"/>
    <s v="wearables"/>
    <m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x v="607"/>
    <b v="0"/>
    <b v="0"/>
    <s v="theater/plays"/>
    <x v="3"/>
    <s v="plays"/>
    <m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x v="636"/>
    <b v="0"/>
    <b v="1"/>
    <s v="film &amp; video/television"/>
    <x v="4"/>
    <s v="television"/>
    <m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x v="637"/>
    <b v="0"/>
    <b v="0"/>
    <s v="technology/web"/>
    <x v="2"/>
    <s v="web"/>
    <m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x v="638"/>
    <b v="0"/>
    <b v="1"/>
    <s v="film &amp; video/documentary"/>
    <x v="4"/>
    <s v="documentary"/>
    <m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x v="639"/>
    <b v="1"/>
    <b v="1"/>
    <s v="film &amp; video/documentary"/>
    <x v="4"/>
    <s v="documentary"/>
    <m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x v="640"/>
    <b v="0"/>
    <b v="0"/>
    <s v="music/rock"/>
    <x v="1"/>
    <s v="rock"/>
    <m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x v="641"/>
    <b v="0"/>
    <b v="0"/>
    <s v="theater/plays"/>
    <x v="3"/>
    <s v="plays"/>
    <m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x v="642"/>
    <b v="0"/>
    <b v="0"/>
    <s v="theater/plays"/>
    <x v="3"/>
    <s v="plays"/>
    <m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x v="445"/>
    <b v="1"/>
    <b v="0"/>
    <s v="music/rock"/>
    <x v="1"/>
    <s v="rock"/>
    <m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x v="116"/>
    <b v="0"/>
    <b v="1"/>
    <s v="theater/plays"/>
    <x v="3"/>
    <s v="plays"/>
    <m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x v="643"/>
    <b v="0"/>
    <b v="0"/>
    <s v="music/electric music"/>
    <x v="1"/>
    <s v="electric music"/>
    <m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x v="644"/>
    <b v="0"/>
    <b v="0"/>
    <s v="technology/wearables"/>
    <x v="2"/>
    <s v="wearables"/>
    <m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x v="645"/>
    <b v="0"/>
    <b v="0"/>
    <s v="film &amp; video/drama"/>
    <x v="4"/>
    <s v="drama"/>
    <m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x v="646"/>
    <b v="0"/>
    <b v="0"/>
    <s v="technology/wearables"/>
    <x v="2"/>
    <s v="wearables"/>
    <m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x v="647"/>
    <b v="1"/>
    <b v="0"/>
    <s v="theater/plays"/>
    <x v="3"/>
    <s v="plays"/>
    <m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x v="467"/>
    <b v="0"/>
    <b v="0"/>
    <s v="technology/wearables"/>
    <x v="2"/>
    <s v="wearables"/>
    <m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x v="648"/>
    <b v="1"/>
    <b v="1"/>
    <s v="publishing/translations"/>
    <x v="5"/>
    <s v="translations"/>
    <m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x v="649"/>
    <b v="0"/>
    <b v="0"/>
    <s v="film &amp; video/animation"/>
    <x v="4"/>
    <s v="animation"/>
    <m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x v="650"/>
    <b v="0"/>
    <b v="0"/>
    <s v="publishing/nonfiction"/>
    <x v="5"/>
    <s v="nonfiction"/>
    <m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x v="651"/>
    <b v="0"/>
    <b v="1"/>
    <s v="technology/web"/>
    <x v="2"/>
    <s v="web"/>
    <m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x v="652"/>
    <b v="0"/>
    <b v="0"/>
    <s v="film &amp; video/drama"/>
    <x v="4"/>
    <s v="drama"/>
    <m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x v="653"/>
    <b v="0"/>
    <b v="0"/>
    <s v="theater/plays"/>
    <x v="3"/>
    <s v="plays"/>
    <m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x v="654"/>
    <b v="0"/>
    <b v="0"/>
    <s v="theater/plays"/>
    <x v="3"/>
    <s v="plays"/>
    <m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x v="655"/>
    <b v="0"/>
    <b v="1"/>
    <s v="theater/plays"/>
    <x v="3"/>
    <s v="plays"/>
    <m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x v="656"/>
    <b v="1"/>
    <b v="1"/>
    <s v="theater/plays"/>
    <x v="3"/>
    <s v="plays"/>
    <m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x v="657"/>
    <b v="0"/>
    <b v="0"/>
    <s v="theater/plays"/>
    <x v="3"/>
    <s v="plays"/>
    <m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x v="89"/>
    <b v="0"/>
    <b v="0"/>
    <s v="publishing/radio &amp; podcasts"/>
    <x v="5"/>
    <s v="radio &amp; podcasts"/>
    <m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x v="658"/>
    <b v="0"/>
    <b v="0"/>
    <s v="music/rock"/>
    <x v="1"/>
    <s v="rock"/>
    <m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x v="438"/>
    <b v="0"/>
    <b v="0"/>
    <s v="games/mobile games"/>
    <x v="6"/>
    <s v="mobile games"/>
    <m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x v="659"/>
    <b v="0"/>
    <b v="1"/>
    <s v="theater/plays"/>
    <x v="3"/>
    <s v="plays"/>
    <m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x v="660"/>
    <b v="0"/>
    <b v="0"/>
    <s v="film &amp; video/documentary"/>
    <x v="4"/>
    <s v="documentary"/>
    <m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x v="661"/>
    <b v="0"/>
    <b v="0"/>
    <s v="technology/wearables"/>
    <x v="2"/>
    <s v="wearables"/>
    <m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x v="662"/>
    <b v="0"/>
    <b v="0"/>
    <s v="publishing/fiction"/>
    <x v="5"/>
    <s v="fiction"/>
    <m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x v="236"/>
    <b v="0"/>
    <b v="1"/>
    <s v="theater/plays"/>
    <x v="3"/>
    <s v="plays"/>
    <m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x v="663"/>
    <b v="0"/>
    <b v="0"/>
    <s v="music/rock"/>
    <x v="1"/>
    <s v="rock"/>
    <m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x v="202"/>
    <b v="0"/>
    <b v="0"/>
    <s v="film &amp; video/documentary"/>
    <x v="4"/>
    <s v="documentary"/>
    <m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x v="664"/>
    <b v="0"/>
    <b v="0"/>
    <s v="theater/plays"/>
    <x v="3"/>
    <s v="plays"/>
    <m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x v="665"/>
    <b v="0"/>
    <b v="1"/>
    <s v="theater/plays"/>
    <x v="3"/>
    <s v="plays"/>
    <m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x v="666"/>
    <b v="0"/>
    <b v="0"/>
    <s v="games/mobile games"/>
    <x v="6"/>
    <s v="mobile games"/>
    <m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x v="602"/>
    <b v="0"/>
    <b v="1"/>
    <s v="theater/plays"/>
    <x v="3"/>
    <s v="plays"/>
    <m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x v="667"/>
    <b v="0"/>
    <b v="0"/>
    <s v="technology/web"/>
    <x v="2"/>
    <s v="web"/>
    <m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x v="668"/>
    <b v="0"/>
    <b v="0"/>
    <s v="theater/plays"/>
    <x v="3"/>
    <s v="plays"/>
    <m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x v="669"/>
    <b v="0"/>
    <b v="0"/>
    <s v="film &amp; video/drama"/>
    <x v="4"/>
    <s v="drama"/>
    <m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x v="670"/>
    <b v="0"/>
    <b v="0"/>
    <s v="technology/wearables"/>
    <x v="2"/>
    <s v="wearables"/>
    <m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x v="601"/>
    <b v="0"/>
    <b v="0"/>
    <s v="technology/web"/>
    <x v="2"/>
    <s v="web"/>
    <m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x v="671"/>
    <b v="0"/>
    <b v="1"/>
    <s v="music/rock"/>
    <x v="1"/>
    <s v="rock"/>
    <m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x v="672"/>
    <b v="0"/>
    <b v="0"/>
    <s v="music/metal"/>
    <x v="1"/>
    <s v="metal"/>
    <m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x v="673"/>
    <b v="0"/>
    <b v="1"/>
    <s v="theater/plays"/>
    <x v="3"/>
    <s v="plays"/>
    <m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x v="674"/>
    <b v="0"/>
    <b v="0"/>
    <s v="photography/photography books"/>
    <x v="7"/>
    <s v="photography books"/>
    <m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x v="675"/>
    <b v="0"/>
    <b v="0"/>
    <s v="publishing/nonfiction"/>
    <x v="5"/>
    <s v="nonfiction"/>
    <m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x v="676"/>
    <b v="0"/>
    <b v="0"/>
    <s v="music/indie rock"/>
    <x v="1"/>
    <s v="indie rock"/>
    <m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x v="677"/>
    <b v="0"/>
    <b v="1"/>
    <s v="theater/plays"/>
    <x v="3"/>
    <s v="plays"/>
    <m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x v="678"/>
    <b v="0"/>
    <b v="0"/>
    <s v="music/indie rock"/>
    <x v="1"/>
    <s v="indie rock"/>
    <m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x v="679"/>
    <b v="0"/>
    <b v="0"/>
    <s v="theater/plays"/>
    <x v="3"/>
    <s v="plays"/>
    <m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x v="680"/>
    <b v="0"/>
    <b v="0"/>
    <s v="theater/plays"/>
    <x v="3"/>
    <s v="plays"/>
    <m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x v="681"/>
    <b v="0"/>
    <b v="0"/>
    <s v="music/electric music"/>
    <x v="1"/>
    <s v="electric music"/>
    <m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x v="682"/>
    <b v="0"/>
    <b v="1"/>
    <s v="theater/plays"/>
    <x v="3"/>
    <s v="plays"/>
    <m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x v="683"/>
    <b v="0"/>
    <b v="1"/>
    <s v="theater/plays"/>
    <x v="3"/>
    <s v="plays"/>
    <m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x v="684"/>
    <b v="0"/>
    <b v="0"/>
    <s v="technology/wearables"/>
    <x v="2"/>
    <s v="wearables"/>
    <m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x v="685"/>
    <b v="0"/>
    <b v="0"/>
    <s v="technology/web"/>
    <x v="2"/>
    <s v="web"/>
    <m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x v="488"/>
    <b v="0"/>
    <b v="0"/>
    <s v="theater/plays"/>
    <x v="3"/>
    <s v="plays"/>
    <m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x v="686"/>
    <b v="0"/>
    <b v="1"/>
    <s v="film &amp; video/animation"/>
    <x v="4"/>
    <s v="animation"/>
    <m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x v="687"/>
    <b v="0"/>
    <b v="1"/>
    <s v="technology/wearables"/>
    <x v="2"/>
    <s v="wearables"/>
    <m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x v="688"/>
    <b v="0"/>
    <b v="0"/>
    <s v="music/electric music"/>
    <x v="1"/>
    <s v="electric music"/>
    <m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x v="689"/>
    <b v="1"/>
    <b v="1"/>
    <s v="publishing/nonfiction"/>
    <x v="5"/>
    <s v="nonfiction"/>
    <m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x v="690"/>
    <b v="0"/>
    <b v="1"/>
    <s v="theater/plays"/>
    <x v="3"/>
    <s v="plays"/>
    <m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x v="691"/>
    <b v="0"/>
    <b v="0"/>
    <s v="photography/photography books"/>
    <x v="7"/>
    <s v="photography books"/>
    <m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x v="424"/>
    <b v="0"/>
    <b v="0"/>
    <s v="theater/plays"/>
    <x v="3"/>
    <s v="plays"/>
    <m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x v="231"/>
    <b v="0"/>
    <b v="1"/>
    <s v="theater/plays"/>
    <x v="3"/>
    <s v="plays"/>
    <m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x v="692"/>
    <b v="0"/>
    <b v="0"/>
    <s v="theater/plays"/>
    <x v="3"/>
    <s v="plays"/>
    <m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x v="693"/>
    <b v="0"/>
    <b v="0"/>
    <s v="film &amp; video/drama"/>
    <x v="4"/>
    <s v="drama"/>
    <m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x v="694"/>
    <b v="0"/>
    <b v="0"/>
    <s v="music/rock"/>
    <x v="1"/>
    <s v="rock"/>
    <m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x v="236"/>
    <b v="0"/>
    <b v="0"/>
    <s v="music/electric music"/>
    <x v="1"/>
    <s v="electric music"/>
    <m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x v="695"/>
    <b v="0"/>
    <b v="1"/>
    <s v="games/video games"/>
    <x v="6"/>
    <s v="video games"/>
    <m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x v="696"/>
    <b v="0"/>
    <b v="0"/>
    <s v="music/rock"/>
    <x v="1"/>
    <s v="rock"/>
    <m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x v="697"/>
    <b v="0"/>
    <b v="0"/>
    <s v="music/jazz"/>
    <x v="1"/>
    <s v="jazz"/>
    <m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x v="698"/>
    <b v="0"/>
    <b v="1"/>
    <s v="theater/plays"/>
    <x v="3"/>
    <s v="plays"/>
    <m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x v="699"/>
    <b v="0"/>
    <b v="0"/>
    <s v="music/rock"/>
    <x v="1"/>
    <s v="rock"/>
    <m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x v="489"/>
    <b v="1"/>
    <b v="1"/>
    <s v="music/indie rock"/>
    <x v="1"/>
    <s v="indie rock"/>
    <m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x v="512"/>
    <b v="0"/>
    <b v="0"/>
    <s v="film &amp; video/science fiction"/>
    <x v="4"/>
    <s v="science fiction"/>
    <m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x v="700"/>
    <b v="0"/>
    <b v="0"/>
    <s v="publishing/translations"/>
    <x v="5"/>
    <s v="translations"/>
    <m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x v="701"/>
    <b v="0"/>
    <b v="0"/>
    <s v="theater/plays"/>
    <x v="3"/>
    <s v="plays"/>
    <m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x v="340"/>
    <b v="0"/>
    <b v="0"/>
    <s v="games/video games"/>
    <x v="6"/>
    <s v="video games"/>
    <m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x v="702"/>
    <b v="0"/>
    <b v="1"/>
    <s v="theater/plays"/>
    <x v="3"/>
    <s v="plays"/>
    <m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x v="703"/>
    <b v="0"/>
    <b v="0"/>
    <s v="theater/plays"/>
    <x v="3"/>
    <s v="plays"/>
    <m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x v="704"/>
    <b v="0"/>
    <b v="0"/>
    <s v="music/indie rock"/>
    <x v="1"/>
    <s v="indie rock"/>
    <m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x v="705"/>
    <b v="0"/>
    <b v="0"/>
    <s v="theater/plays"/>
    <x v="3"/>
    <s v="plays"/>
    <m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x v="706"/>
    <b v="0"/>
    <b v="0"/>
    <s v="technology/web"/>
    <x v="2"/>
    <s v="web"/>
    <m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x v="707"/>
    <b v="0"/>
    <b v="0"/>
    <s v="music/rock"/>
    <x v="1"/>
    <s v="rock"/>
    <m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x v="708"/>
    <b v="0"/>
    <b v="0"/>
    <s v="theater/plays"/>
    <x v="3"/>
    <s v="plays"/>
    <m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x v="709"/>
    <b v="0"/>
    <b v="0"/>
    <s v="theater/plays"/>
    <x v="3"/>
    <s v="plays"/>
    <m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x v="710"/>
    <b v="0"/>
    <b v="0"/>
    <s v="film &amp; video/animation"/>
    <x v="4"/>
    <s v="animation"/>
    <m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x v="711"/>
    <b v="0"/>
    <b v="1"/>
    <s v="theater/plays"/>
    <x v="3"/>
    <s v="plays"/>
    <m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x v="712"/>
    <b v="0"/>
    <b v="1"/>
    <s v="film &amp; video/drama"/>
    <x v="4"/>
    <s v="drama"/>
    <m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x v="70"/>
    <b v="0"/>
    <b v="0"/>
    <s v="theater/plays"/>
    <x v="3"/>
    <s v="plays"/>
    <m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x v="713"/>
    <b v="0"/>
    <b v="1"/>
    <s v="film &amp; video/animation"/>
    <x v="4"/>
    <s v="animation"/>
    <m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x v="714"/>
    <b v="0"/>
    <b v="0"/>
    <s v="music/rock"/>
    <x v="1"/>
    <s v="rock"/>
    <m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x v="715"/>
    <b v="0"/>
    <b v="0"/>
    <s v="technology/web"/>
    <x v="2"/>
    <s v="web"/>
    <m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x v="716"/>
    <b v="0"/>
    <b v="1"/>
    <s v="film &amp; video/animation"/>
    <x v="4"/>
    <s v="animation"/>
    <m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x v="717"/>
    <b v="0"/>
    <b v="1"/>
    <s v="music/jazz"/>
    <x v="1"/>
    <s v="jazz"/>
    <m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x v="718"/>
    <b v="0"/>
    <b v="0"/>
    <s v="music/rock"/>
    <x v="1"/>
    <s v="rock"/>
    <m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x v="719"/>
    <b v="0"/>
    <b v="0"/>
    <s v="film &amp; video/animation"/>
    <x v="4"/>
    <s v="animation"/>
    <m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x v="115"/>
    <b v="0"/>
    <b v="0"/>
    <s v="theater/plays"/>
    <x v="3"/>
    <s v="plays"/>
    <m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x v="720"/>
    <b v="0"/>
    <b v="0"/>
    <s v="theater/plays"/>
    <x v="3"/>
    <s v="plays"/>
    <m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x v="721"/>
    <b v="0"/>
    <b v="0"/>
    <s v="food/food trucks"/>
    <x v="0"/>
    <s v="food trucks"/>
    <m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x v="722"/>
    <b v="0"/>
    <b v="1"/>
    <s v="theater/plays"/>
    <x v="3"/>
    <s v="plays"/>
    <m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x v="451"/>
    <b v="0"/>
    <b v="0"/>
    <s v="publishing/nonfiction"/>
    <x v="5"/>
    <s v="nonfiction"/>
    <m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x v="642"/>
    <b v="0"/>
    <b v="0"/>
    <s v="music/rock"/>
    <x v="1"/>
    <s v="rock"/>
    <m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x v="723"/>
    <b v="0"/>
    <b v="0"/>
    <s v="film &amp; video/drama"/>
    <x v="4"/>
    <s v="drama"/>
    <m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x v="724"/>
    <b v="0"/>
    <b v="1"/>
    <s v="games/mobile games"/>
    <x v="6"/>
    <s v="mobile games"/>
    <m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x v="725"/>
    <b v="0"/>
    <b v="0"/>
    <s v="technology/web"/>
    <x v="2"/>
    <s v="web"/>
    <m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x v="726"/>
    <b v="0"/>
    <b v="1"/>
    <s v="theater/plays"/>
    <x v="3"/>
    <s v="plays"/>
    <m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x v="727"/>
    <b v="0"/>
    <b v="0"/>
    <s v="theater/plays"/>
    <x v="3"/>
    <s v="plays"/>
    <m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x v="560"/>
    <b v="0"/>
    <b v="0"/>
    <s v="music/rock"/>
    <x v="1"/>
    <s v="rock"/>
    <m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x v="728"/>
    <b v="0"/>
    <b v="1"/>
    <s v="photography/photography books"/>
    <x v="7"/>
    <s v="photography books"/>
    <m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x v="339"/>
    <b v="0"/>
    <b v="0"/>
    <s v="photography/photography books"/>
    <x v="7"/>
    <s v="photography books"/>
    <m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x v="35"/>
    <b v="0"/>
    <b v="0"/>
    <s v="theater/plays"/>
    <x v="3"/>
    <s v="plays"/>
    <m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x v="729"/>
    <b v="0"/>
    <b v="0"/>
    <s v="music/rock"/>
    <x v="1"/>
    <s v="rock"/>
    <m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x v="241"/>
    <b v="0"/>
    <b v="0"/>
    <s v="film &amp; video/documentary"/>
    <x v="4"/>
    <s v="documentary"/>
    <m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x v="730"/>
    <b v="0"/>
    <b v="1"/>
    <s v="film &amp; video/drama"/>
    <x v="4"/>
    <s v="drama"/>
    <m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x v="322"/>
    <b v="0"/>
    <b v="1"/>
    <s v="theater/plays"/>
    <x v="3"/>
    <s v="plays"/>
    <m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x v="731"/>
    <b v="0"/>
    <b v="0"/>
    <s v="food/food trucks"/>
    <x v="0"/>
    <s v="food trucks"/>
    <m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  <m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x v="157"/>
    <b v="0"/>
    <b v="1"/>
    <s v="theater/plays"/>
    <x v="3"/>
    <s v="plays"/>
    <m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x v="733"/>
    <b v="0"/>
    <b v="1"/>
    <s v="games/video games"/>
    <x v="6"/>
    <s v="video games"/>
    <m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x v="734"/>
    <b v="0"/>
    <b v="0"/>
    <s v="publishing/nonfiction"/>
    <x v="5"/>
    <s v="nonfiction"/>
    <m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x v="735"/>
    <b v="0"/>
    <b v="0"/>
    <s v="games/video games"/>
    <x v="6"/>
    <s v="video games"/>
    <m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x v="736"/>
    <b v="0"/>
    <b v="1"/>
    <s v="music/rock"/>
    <x v="1"/>
    <s v="rock"/>
    <m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x v="737"/>
    <b v="0"/>
    <b v="0"/>
    <s v="music/rock"/>
    <x v="1"/>
    <s v="rock"/>
    <m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x v="738"/>
    <b v="1"/>
    <b v="1"/>
    <s v="theater/plays"/>
    <x v="3"/>
    <s v="plays"/>
    <m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x v="739"/>
    <b v="0"/>
    <b v="1"/>
    <s v="publishing/nonfiction"/>
    <x v="5"/>
    <s v="nonfiction"/>
    <m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x v="740"/>
    <b v="0"/>
    <b v="1"/>
    <s v="theater/plays"/>
    <x v="3"/>
    <s v="plays"/>
    <m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x v="697"/>
    <b v="1"/>
    <b v="0"/>
    <s v="games/video games"/>
    <x v="6"/>
    <s v="video games"/>
    <m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x v="741"/>
    <b v="0"/>
    <b v="1"/>
    <s v="music/rock"/>
    <x v="1"/>
    <s v="rock"/>
    <m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x v="742"/>
    <b v="0"/>
    <b v="0"/>
    <s v="film &amp; video/documentary"/>
    <x v="4"/>
    <s v="documentary"/>
    <m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x v="743"/>
    <b v="0"/>
    <b v="0"/>
    <s v="music/rock"/>
    <x v="1"/>
    <s v="rock"/>
    <m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x v="744"/>
    <b v="1"/>
    <b v="1"/>
    <s v="music/rock"/>
    <x v="1"/>
    <s v="rock"/>
    <m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x v="269"/>
    <b v="0"/>
    <b v="1"/>
    <s v="publishing/nonfiction"/>
    <x v="5"/>
    <s v="nonfiction"/>
    <m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x v="745"/>
    <b v="0"/>
    <b v="0"/>
    <s v="film &amp; video/shorts"/>
    <x v="4"/>
    <s v="shorts"/>
    <m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x v="746"/>
    <b v="0"/>
    <b v="1"/>
    <s v="theater/plays"/>
    <x v="3"/>
    <s v="plays"/>
    <m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x v="747"/>
    <b v="0"/>
    <b v="1"/>
    <s v="film &amp; video/drama"/>
    <x v="4"/>
    <s v="drama"/>
    <m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x v="503"/>
    <b v="0"/>
    <b v="0"/>
    <s v="theater/plays"/>
    <x v="3"/>
    <s v="plays"/>
    <m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x v="748"/>
    <b v="0"/>
    <b v="0"/>
    <s v="theater/plays"/>
    <x v="3"/>
    <s v="plays"/>
    <m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x v="330"/>
    <b v="0"/>
    <b v="0"/>
    <s v="theater/plays"/>
    <x v="3"/>
    <s v="plays"/>
    <m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x v="749"/>
    <b v="0"/>
    <b v="0"/>
    <s v="photography/photography books"/>
    <x v="7"/>
    <s v="photography books"/>
    <m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x v="750"/>
    <b v="1"/>
    <b v="0"/>
    <s v="publishing/translations"/>
    <x v="5"/>
    <s v="translations"/>
    <m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x v="751"/>
    <b v="0"/>
    <b v="0"/>
    <s v="publishing/translations"/>
    <x v="5"/>
    <s v="translations"/>
    <m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x v="451"/>
    <b v="0"/>
    <b v="0"/>
    <s v="theater/plays"/>
    <x v="3"/>
    <s v="plays"/>
    <m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x v="752"/>
    <b v="0"/>
    <b v="0"/>
    <s v="technology/web"/>
    <x v="2"/>
    <s v="web"/>
    <m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x v="753"/>
    <b v="0"/>
    <b v="0"/>
    <s v="music/indie rock"/>
    <x v="1"/>
    <s v="indie rock"/>
    <m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x v="754"/>
    <b v="0"/>
    <b v="0"/>
    <s v="music/jazz"/>
    <x v="1"/>
    <s v="jazz"/>
    <m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x v="755"/>
    <b v="0"/>
    <b v="0"/>
    <s v="theater/plays"/>
    <x v="3"/>
    <s v="plays"/>
    <m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x v="756"/>
    <b v="0"/>
    <b v="1"/>
    <s v="film &amp; video/documentary"/>
    <x v="4"/>
    <s v="documentary"/>
    <m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x v="757"/>
    <b v="0"/>
    <b v="1"/>
    <s v="theater/plays"/>
    <x v="3"/>
    <s v="plays"/>
    <m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x v="758"/>
    <b v="0"/>
    <b v="0"/>
    <s v="technology/web"/>
    <x v="2"/>
    <s v="web"/>
    <m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x v="759"/>
    <b v="0"/>
    <b v="0"/>
    <s v="technology/wearables"/>
    <x v="2"/>
    <s v="wearables"/>
    <m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x v="760"/>
    <b v="0"/>
    <b v="0"/>
    <s v="photography/photography books"/>
    <x v="7"/>
    <s v="photography books"/>
    <m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x v="761"/>
    <b v="0"/>
    <b v="0"/>
    <s v="film &amp; video/documentary"/>
    <x v="4"/>
    <s v="documentary"/>
    <m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x v="78"/>
    <b v="0"/>
    <b v="0"/>
    <s v="technology/web"/>
    <x v="2"/>
    <s v="web"/>
    <m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x v="762"/>
    <b v="1"/>
    <b v="1"/>
    <s v="technology/web"/>
    <x v="2"/>
    <s v="web"/>
    <m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x v="763"/>
    <b v="0"/>
    <b v="0"/>
    <s v="food/food trucks"/>
    <x v="0"/>
    <s v="food trucks"/>
    <m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x v="764"/>
    <b v="0"/>
    <b v="0"/>
    <s v="film &amp; video/drama"/>
    <x v="4"/>
    <s v="drama"/>
    <m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x v="765"/>
    <b v="0"/>
    <b v="1"/>
    <s v="music/indie rock"/>
    <x v="1"/>
    <s v="indie rock"/>
    <m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x v="539"/>
    <b v="1"/>
    <b v="0"/>
    <s v="music/rock"/>
    <x v="1"/>
    <s v="rock"/>
    <m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x v="766"/>
    <b v="0"/>
    <b v="0"/>
    <s v="music/electric music"/>
    <x v="1"/>
    <s v="electric music"/>
    <m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x v="422"/>
    <b v="0"/>
    <b v="1"/>
    <s v="games/video games"/>
    <x v="6"/>
    <s v="video games"/>
    <m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x v="767"/>
    <b v="0"/>
    <b v="1"/>
    <s v="music/indie rock"/>
    <x v="1"/>
    <s v="indie rock"/>
    <m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x v="768"/>
    <b v="0"/>
    <b v="0"/>
    <s v="publishing/fiction"/>
    <x v="5"/>
    <s v="fiction"/>
    <m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x v="214"/>
    <b v="0"/>
    <b v="0"/>
    <s v="theater/plays"/>
    <x v="3"/>
    <s v="plays"/>
    <m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x v="769"/>
    <b v="0"/>
    <b v="0"/>
    <s v="food/food trucks"/>
    <x v="0"/>
    <s v="food trucks"/>
    <m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x v="770"/>
    <b v="1"/>
    <b v="0"/>
    <s v="film &amp; video/shorts"/>
    <x v="4"/>
    <s v="shorts"/>
    <m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x v="771"/>
    <b v="1"/>
    <b v="0"/>
    <s v="food/food trucks"/>
    <x v="0"/>
    <s v="food trucks"/>
    <m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x v="250"/>
    <b v="0"/>
    <b v="1"/>
    <s v="theater/plays"/>
    <x v="3"/>
    <s v="plays"/>
    <m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x v="772"/>
    <b v="0"/>
    <b v="1"/>
    <s v="technology/wearables"/>
    <x v="2"/>
    <s v="wearables"/>
    <m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x v="773"/>
    <b v="0"/>
    <b v="0"/>
    <s v="theater/plays"/>
    <x v="3"/>
    <s v="plays"/>
    <m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x v="774"/>
    <b v="0"/>
    <b v="0"/>
    <s v="theater/plays"/>
    <x v="3"/>
    <s v="plays"/>
    <m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x v="331"/>
    <b v="0"/>
    <b v="1"/>
    <s v="film &amp; video/television"/>
    <x v="4"/>
    <s v="television"/>
    <m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x v="775"/>
    <b v="0"/>
    <b v="0"/>
    <s v="film &amp; video/shorts"/>
    <x v="4"/>
    <s v="shorts"/>
    <m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x v="776"/>
    <b v="0"/>
    <b v="0"/>
    <s v="theater/plays"/>
    <x v="3"/>
    <s v="plays"/>
    <m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x v="777"/>
    <b v="0"/>
    <b v="0"/>
    <s v="photography/photography books"/>
    <x v="7"/>
    <s v="photography books"/>
    <m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x v="778"/>
    <b v="0"/>
    <b v="0"/>
    <s v="food/food trucks"/>
    <x v="0"/>
    <s v="food trucks"/>
    <m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x v="779"/>
    <b v="0"/>
    <b v="0"/>
    <s v="theater/plays"/>
    <x v="3"/>
    <s v="plays"/>
    <m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x v="780"/>
    <b v="0"/>
    <b v="0"/>
    <s v="film &amp; video/drama"/>
    <x v="4"/>
    <s v="drama"/>
    <m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x v="781"/>
    <b v="0"/>
    <b v="0"/>
    <s v="theater/plays"/>
    <x v="3"/>
    <s v="plays"/>
    <m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x v="782"/>
    <b v="0"/>
    <b v="1"/>
    <s v="theater/plays"/>
    <x v="3"/>
    <s v="plays"/>
    <m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x v="783"/>
    <b v="0"/>
    <b v="0"/>
    <s v="film &amp; video/science fiction"/>
    <x v="4"/>
    <s v="science fiction"/>
    <m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x v="393"/>
    <b v="0"/>
    <b v="0"/>
    <s v="photography/photography books"/>
    <x v="7"/>
    <s v="photography books"/>
    <m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x v="784"/>
    <b v="0"/>
    <b v="1"/>
    <s v="photography/photography books"/>
    <x v="7"/>
    <s v="photography books"/>
    <m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x v="785"/>
    <b v="0"/>
    <b v="0"/>
    <s v="music/rock"/>
    <x v="1"/>
    <s v="rock"/>
    <m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x v="229"/>
    <b v="0"/>
    <b v="0"/>
    <s v="photography/photography books"/>
    <x v="7"/>
    <s v="photography books"/>
    <m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x v="786"/>
    <b v="0"/>
    <b v="0"/>
    <s v="food/food trucks"/>
    <x v="0"/>
    <s v="food trucks"/>
    <m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x v="787"/>
    <b v="0"/>
    <b v="0"/>
    <s v="music/metal"/>
    <x v="1"/>
    <s v="metal"/>
    <m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x v="341"/>
    <b v="0"/>
    <b v="0"/>
    <s v="publishing/nonfiction"/>
    <x v="5"/>
    <s v="nonfiction"/>
    <m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x v="788"/>
    <b v="0"/>
    <b v="0"/>
    <s v="music/electric music"/>
    <x v="1"/>
    <s v="electric music"/>
    <m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x v="789"/>
    <b v="0"/>
    <b v="1"/>
    <s v="theater/plays"/>
    <x v="3"/>
    <s v="plays"/>
    <m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x v="790"/>
    <b v="0"/>
    <b v="0"/>
    <s v="theater/plays"/>
    <x v="3"/>
    <s v="plays"/>
    <m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x v="791"/>
    <b v="0"/>
    <b v="0"/>
    <s v="film &amp; video/shorts"/>
    <x v="4"/>
    <s v="shorts"/>
    <m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x v="792"/>
    <b v="0"/>
    <b v="1"/>
    <s v="theater/plays"/>
    <x v="3"/>
    <s v="plays"/>
    <m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x v="556"/>
    <b v="0"/>
    <b v="0"/>
    <s v="theater/plays"/>
    <x v="3"/>
    <s v="plays"/>
    <m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x v="488"/>
    <b v="0"/>
    <b v="0"/>
    <s v="music/indie rock"/>
    <x v="1"/>
    <s v="indie rock"/>
    <m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x v="232"/>
    <b v="0"/>
    <b v="1"/>
    <s v="theater/plays"/>
    <x v="3"/>
    <s v="plays"/>
    <m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x v="793"/>
    <b v="0"/>
    <b v="0"/>
    <s v="theater/plays"/>
    <x v="3"/>
    <s v="plays"/>
    <m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x v="794"/>
    <b v="0"/>
    <b v="1"/>
    <s v="music/electric music"/>
    <x v="1"/>
    <s v="electric music"/>
    <m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x v="138"/>
    <b v="0"/>
    <b v="0"/>
    <s v="music/indie rock"/>
    <x v="1"/>
    <s v="indie rock"/>
    <m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x v="795"/>
    <b v="0"/>
    <b v="0"/>
    <s v="film &amp; video/documentary"/>
    <x v="4"/>
    <s v="documentary"/>
    <m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x v="796"/>
    <b v="0"/>
    <b v="0"/>
    <s v="publishing/translations"/>
    <x v="5"/>
    <s v="translations"/>
    <m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x v="797"/>
    <b v="0"/>
    <b v="1"/>
    <s v="film &amp; video/documentary"/>
    <x v="4"/>
    <s v="documentary"/>
    <m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x v="798"/>
    <b v="0"/>
    <b v="1"/>
    <s v="film &amp; video/television"/>
    <x v="4"/>
    <s v="television"/>
    <m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x v="799"/>
    <b v="0"/>
    <b v="0"/>
    <s v="theater/plays"/>
    <x v="3"/>
    <s v="plays"/>
    <m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x v="800"/>
    <b v="0"/>
    <b v="1"/>
    <s v="food/food trucks"/>
    <x v="0"/>
    <s v="food trucks"/>
    <m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x v="368"/>
    <b v="0"/>
    <b v="0"/>
    <s v="theater/plays"/>
    <x v="3"/>
    <s v="plays"/>
    <m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x v="801"/>
    <b v="0"/>
    <b v="0"/>
    <s v="film &amp; video/documentary"/>
    <x v="4"/>
    <s v="documentary"/>
    <m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x v="802"/>
    <b v="0"/>
    <b v="0"/>
    <s v="music/jazz"/>
    <x v="1"/>
    <s v="jazz"/>
    <m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x v="803"/>
    <b v="0"/>
    <b v="1"/>
    <s v="technology/web"/>
    <x v="2"/>
    <s v="web"/>
    <m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x v="482"/>
    <b v="0"/>
    <b v="1"/>
    <s v="music/rock"/>
    <x v="1"/>
    <s v="rock"/>
    <m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x v="496"/>
    <b v="0"/>
    <b v="0"/>
    <s v="technology/web"/>
    <x v="2"/>
    <s v="web"/>
    <m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x v="804"/>
    <b v="0"/>
    <b v="1"/>
    <s v="publishing/nonfiction"/>
    <x v="5"/>
    <s v="nonfiction"/>
    <m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x v="805"/>
    <b v="0"/>
    <b v="0"/>
    <s v="publishing/radio &amp; podcasts"/>
    <x v="5"/>
    <s v="radio &amp; podcasts"/>
    <m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x v="806"/>
    <b v="0"/>
    <b v="0"/>
    <s v="theater/plays"/>
    <x v="3"/>
    <s v="plays"/>
    <m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x v="807"/>
    <b v="1"/>
    <b v="1"/>
    <s v="film &amp; video/documentary"/>
    <x v="4"/>
    <s v="documentary"/>
    <m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x v="808"/>
    <b v="0"/>
    <b v="0"/>
    <s v="theater/plays"/>
    <x v="3"/>
    <s v="plays"/>
    <m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x v="104"/>
    <b v="0"/>
    <b v="0"/>
    <s v="games/video games"/>
    <x v="6"/>
    <s v="video games"/>
    <m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x v="809"/>
    <b v="0"/>
    <b v="1"/>
    <s v="theater/plays"/>
    <x v="3"/>
    <s v="plays"/>
    <m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x v="810"/>
    <b v="0"/>
    <b v="0"/>
    <s v="theater/plays"/>
    <x v="3"/>
    <s v="plays"/>
    <m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x v="811"/>
    <b v="1"/>
    <b v="0"/>
    <s v="technology/web"/>
    <x v="2"/>
    <s v="web"/>
    <m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x v="812"/>
    <b v="1"/>
    <b v="0"/>
    <s v="film &amp; video/drama"/>
    <x v="4"/>
    <s v="drama"/>
    <m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x v="813"/>
    <b v="0"/>
    <b v="0"/>
    <s v="film &amp; video/drama"/>
    <x v="4"/>
    <s v="drama"/>
    <m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x v="814"/>
    <b v="0"/>
    <b v="0"/>
    <s v="theater/plays"/>
    <x v="3"/>
    <s v="plays"/>
    <m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x v="815"/>
    <b v="0"/>
    <b v="0"/>
    <s v="film &amp; video/television"/>
    <x v="4"/>
    <s v="television"/>
    <m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x v="414"/>
    <b v="0"/>
    <b v="0"/>
    <s v="photography/photography books"/>
    <x v="7"/>
    <s v="photography books"/>
    <m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x v="816"/>
    <b v="0"/>
    <b v="1"/>
    <s v="film &amp; video/shorts"/>
    <x v="4"/>
    <s v="shorts"/>
    <m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x v="82"/>
    <b v="0"/>
    <b v="0"/>
    <s v="publishing/radio &amp; podcasts"/>
    <x v="5"/>
    <s v="radio &amp; podcasts"/>
    <m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x v="817"/>
    <b v="0"/>
    <b v="1"/>
    <s v="theater/plays"/>
    <x v="3"/>
    <s v="plays"/>
    <m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x v="818"/>
    <b v="1"/>
    <b v="0"/>
    <s v="film &amp; video/animation"/>
    <x v="4"/>
    <s v="animation"/>
    <m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x v="819"/>
    <b v="0"/>
    <b v="0"/>
    <s v="technology/web"/>
    <x v="2"/>
    <s v="web"/>
    <m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x v="320"/>
    <b v="0"/>
    <b v="1"/>
    <s v="music/world music"/>
    <x v="1"/>
    <s v="world music"/>
    <m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x v="820"/>
    <b v="0"/>
    <b v="0"/>
    <s v="theater/plays"/>
    <x v="3"/>
    <s v="plays"/>
    <m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x v="821"/>
    <b v="0"/>
    <b v="0"/>
    <s v="theater/plays"/>
    <x v="3"/>
    <s v="plays"/>
    <m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x v="822"/>
    <b v="0"/>
    <b v="0"/>
    <s v="theater/plays"/>
    <x v="3"/>
    <s v="plays"/>
    <m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x v="823"/>
    <b v="0"/>
    <b v="0"/>
    <s v="food/food trucks"/>
    <x v="0"/>
    <s v="food trucks"/>
    <m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x v="824"/>
    <b v="0"/>
    <b v="0"/>
    <s v="theater/plays"/>
    <x v="3"/>
    <s v="plays"/>
    <m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x v="497"/>
    <b v="0"/>
    <b v="0"/>
    <s v="technology/web"/>
    <x v="2"/>
    <s v="web"/>
    <m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x v="825"/>
    <b v="0"/>
    <b v="0"/>
    <s v="theater/plays"/>
    <x v="3"/>
    <s v="plays"/>
    <m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x v="826"/>
    <b v="0"/>
    <b v="1"/>
    <s v="theater/plays"/>
    <x v="3"/>
    <s v="plays"/>
    <m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x v="827"/>
    <b v="0"/>
    <b v="1"/>
    <s v="theater/plays"/>
    <x v="3"/>
    <s v="plays"/>
    <m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x v="828"/>
    <b v="0"/>
    <b v="0"/>
    <s v="music/rock"/>
    <x v="1"/>
    <s v="rock"/>
    <m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x v="829"/>
    <b v="0"/>
    <b v="0"/>
    <s v="theater/plays"/>
    <x v="3"/>
    <s v="plays"/>
    <m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x v="830"/>
    <b v="0"/>
    <b v="0"/>
    <s v="theater/plays"/>
    <x v="3"/>
    <s v="plays"/>
    <m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x v="94"/>
    <b v="0"/>
    <b v="0"/>
    <s v="theater/plays"/>
    <x v="3"/>
    <s v="plays"/>
    <m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x v="831"/>
    <b v="1"/>
    <b v="0"/>
    <s v="theater/plays"/>
    <x v="3"/>
    <s v="plays"/>
    <m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x v="832"/>
    <b v="0"/>
    <b v="0"/>
    <s v="film &amp; video/documentary"/>
    <x v="4"/>
    <s v="documentary"/>
    <m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x v="833"/>
    <b v="0"/>
    <b v="1"/>
    <s v="publishing/fiction"/>
    <x v="5"/>
    <s v="fiction"/>
    <m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x v="834"/>
    <b v="0"/>
    <b v="1"/>
    <s v="games/video games"/>
    <x v="6"/>
    <s v="video games"/>
    <m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x v="835"/>
    <b v="0"/>
    <b v="0"/>
    <s v="technology/web"/>
    <x v="2"/>
    <s v="web"/>
    <m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x v="836"/>
    <b v="1"/>
    <b v="0"/>
    <s v="theater/plays"/>
    <x v="3"/>
    <s v="plays"/>
    <m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x v="611"/>
    <b v="0"/>
    <b v="0"/>
    <s v="theater/plays"/>
    <x v="3"/>
    <s v="plays"/>
    <m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x v="837"/>
    <b v="0"/>
    <b v="0"/>
    <s v="food/food trucks"/>
    <x v="0"/>
    <s v="food trucks"/>
    <m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x v="334"/>
    <b v="0"/>
    <b v="0"/>
    <s v="photography/photography books"/>
    <x v="7"/>
    <s v="photography books"/>
    <m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x v="838"/>
    <b v="1"/>
    <b v="0"/>
    <s v="photography/photography books"/>
    <x v="7"/>
    <s v="photography books"/>
    <m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x v="839"/>
    <b v="0"/>
    <b v="0"/>
    <s v="theater/plays"/>
    <x v="3"/>
    <s v="plays"/>
    <m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x v="216"/>
    <b v="0"/>
    <b v="0"/>
    <s v="theater/plays"/>
    <x v="3"/>
    <s v="plays"/>
    <m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x v="840"/>
    <b v="1"/>
    <b v="1"/>
    <s v="film &amp; video/documentary"/>
    <x v="4"/>
    <s v="documentary"/>
    <m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x v="133"/>
    <b v="0"/>
    <b v="0"/>
    <s v="technology/web"/>
    <x v="2"/>
    <s v="web"/>
    <m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x v="354"/>
    <b v="0"/>
    <b v="1"/>
    <s v="theater/plays"/>
    <x v="3"/>
    <s v="plays"/>
    <m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x v="721"/>
    <b v="0"/>
    <b v="1"/>
    <s v="music/rock"/>
    <x v="1"/>
    <s v="rock"/>
    <m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x v="841"/>
    <b v="0"/>
    <b v="0"/>
    <s v="film &amp; video/documentary"/>
    <x v="4"/>
    <s v="documentary"/>
    <m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x v="842"/>
    <b v="0"/>
    <b v="1"/>
    <s v="film &amp; video/science fiction"/>
    <x v="4"/>
    <s v="science fiction"/>
    <m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x v="843"/>
    <b v="0"/>
    <b v="0"/>
    <s v="technology/web"/>
    <x v="2"/>
    <s v="web"/>
    <m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x v="844"/>
    <b v="0"/>
    <b v="0"/>
    <s v="theater/plays"/>
    <x v="3"/>
    <s v="plays"/>
    <m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x v="845"/>
    <b v="0"/>
    <b v="0"/>
    <s v="film &amp; video/science fiction"/>
    <x v="4"/>
    <s v="science fiction"/>
    <m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x v="846"/>
    <b v="0"/>
    <b v="0"/>
    <s v="theater/plays"/>
    <x v="3"/>
    <s v="plays"/>
    <m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x v="847"/>
    <b v="0"/>
    <b v="0"/>
    <s v="film &amp; video/animation"/>
    <x v="4"/>
    <s v="animation"/>
    <m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x v="688"/>
    <b v="0"/>
    <b v="0"/>
    <s v="publishing/translations"/>
    <x v="5"/>
    <s v="translations"/>
    <m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x v="848"/>
    <b v="0"/>
    <b v="0"/>
    <s v="technology/web"/>
    <x v="2"/>
    <s v="web"/>
    <m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x v="248"/>
    <b v="0"/>
    <b v="0"/>
    <s v="publishing/translations"/>
    <x v="5"/>
    <s v="translations"/>
    <m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x v="849"/>
    <b v="0"/>
    <b v="0"/>
    <s v="food/food trucks"/>
    <x v="0"/>
    <s v="food trucks"/>
    <m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x v="850"/>
    <b v="0"/>
    <b v="1"/>
    <s v="photography/photography books"/>
    <x v="7"/>
    <s v="photography books"/>
    <m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x v="851"/>
    <b v="0"/>
    <b v="0"/>
    <s v="theater/plays"/>
    <x v="3"/>
    <s v="plays"/>
    <m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x v="852"/>
    <b v="0"/>
    <b v="0"/>
    <s v="music/rock"/>
    <x v="1"/>
    <s v="rock"/>
    <m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x v="853"/>
    <b v="0"/>
    <b v="0"/>
    <s v="theater/plays"/>
    <x v="3"/>
    <s v="plays"/>
    <m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x v="104"/>
    <b v="0"/>
    <b v="0"/>
    <s v="music/world music"/>
    <x v="1"/>
    <s v="world music"/>
    <m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x v="854"/>
    <b v="0"/>
    <b v="0"/>
    <s v="food/food trucks"/>
    <x v="0"/>
    <s v="food trucks"/>
    <m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x v="855"/>
    <b v="0"/>
    <b v="0"/>
    <s v="theater/plays"/>
    <x v="3"/>
    <s v="plays"/>
    <m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x v="856"/>
    <b v="0"/>
    <b v="0"/>
    <s v="theater/plays"/>
    <x v="3"/>
    <s v="plays"/>
    <m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x v="857"/>
    <b v="0"/>
    <b v="0"/>
    <s v="film &amp; video/television"/>
    <x v="4"/>
    <s v="television"/>
    <m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x v="858"/>
    <b v="0"/>
    <b v="1"/>
    <s v="technology/web"/>
    <x v="2"/>
    <s v="web"/>
    <m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x v="859"/>
    <b v="0"/>
    <b v="1"/>
    <s v="theater/plays"/>
    <x v="3"/>
    <s v="plays"/>
    <m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x v="860"/>
    <b v="0"/>
    <b v="0"/>
    <s v="music/indie rock"/>
    <x v="1"/>
    <s v="indie rock"/>
    <m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x v="264"/>
    <b v="0"/>
    <b v="1"/>
    <s v="theater/plays"/>
    <x v="3"/>
    <s v="plays"/>
    <m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x v="65"/>
    <b v="0"/>
    <b v="1"/>
    <s v="theater/plays"/>
    <x v="3"/>
    <s v="plays"/>
    <m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x v="861"/>
    <b v="0"/>
    <b v="0"/>
    <s v="food/food trucks"/>
    <x v="0"/>
    <s v="food trucks"/>
    <m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x v="862"/>
    <b v="0"/>
    <b v="0"/>
    <s v="games/video games"/>
    <x v="6"/>
    <s v="video games"/>
    <m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x v="454"/>
    <b v="0"/>
    <b v="0"/>
    <s v="theater/plays"/>
    <x v="3"/>
    <s v="plays"/>
    <m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x v="863"/>
    <b v="1"/>
    <b v="0"/>
    <s v="publishing/nonfiction"/>
    <x v="5"/>
    <s v="nonfiction"/>
    <m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x v="864"/>
    <b v="0"/>
    <b v="0"/>
    <s v="technology/web"/>
    <x v="2"/>
    <s v="web"/>
    <m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x v="865"/>
    <b v="0"/>
    <b v="1"/>
    <s v="film &amp; video/documentary"/>
    <x v="4"/>
    <s v="documentary"/>
    <m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x v="866"/>
    <b v="0"/>
    <b v="0"/>
    <s v="film &amp; video/documentary"/>
    <x v="4"/>
    <s v="documentary"/>
    <m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x v="867"/>
    <b v="0"/>
    <b v="0"/>
    <s v="theater/plays"/>
    <x v="3"/>
    <s v="plays"/>
    <m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x v="868"/>
    <b v="0"/>
    <b v="1"/>
    <s v="music/rock"/>
    <x v="1"/>
    <s v="rock"/>
    <m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x v="296"/>
    <b v="0"/>
    <b v="0"/>
    <s v="music/rock"/>
    <x v="1"/>
    <s v="rock"/>
    <m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x v="869"/>
    <b v="0"/>
    <b v="0"/>
    <s v="film &amp; video/documentary"/>
    <x v="4"/>
    <s v="documentary"/>
    <m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x v="274"/>
    <b v="0"/>
    <b v="0"/>
    <s v="publishing/radio &amp; podcasts"/>
    <x v="5"/>
    <s v="radio &amp; podcasts"/>
    <m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x v="354"/>
    <b v="0"/>
    <b v="0"/>
    <s v="publishing/translations"/>
    <x v="5"/>
    <s v="translations"/>
    <m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x v="870"/>
    <b v="0"/>
    <b v="1"/>
    <s v="film &amp; video/drama"/>
    <x v="4"/>
    <s v="drama"/>
    <m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x v="871"/>
    <b v="0"/>
    <b v="1"/>
    <s v="music/rock"/>
    <x v="1"/>
    <s v="rock"/>
    <m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x v="98"/>
    <b v="0"/>
    <b v="1"/>
    <s v="film &amp; video/drama"/>
    <x v="4"/>
    <s v="drama"/>
    <m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  <m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x v="873"/>
    <b v="0"/>
    <b v="1"/>
    <s v="publishing/translations"/>
    <x v="5"/>
    <s v="translations"/>
    <m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x v="526"/>
    <b v="0"/>
    <b v="1"/>
    <s v="food/food trucks"/>
    <x v="0"/>
    <s v="food trucks"/>
    <m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x v="874"/>
    <b v="0"/>
    <b v="0"/>
    <s v="theater/plays"/>
    <x v="3"/>
    <s v="plays"/>
    <m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x v="875"/>
    <b v="0"/>
    <b v="0"/>
    <s v="theater/plays"/>
    <x v="3"/>
    <s v="plays"/>
    <m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x v="876"/>
    <b v="0"/>
    <b v="1"/>
    <s v="music/indie rock"/>
    <x v="1"/>
    <s v="indie rock"/>
    <m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x v="877"/>
    <b v="0"/>
    <b v="0"/>
    <s v="food/food trucks"/>
    <x v="0"/>
    <s v="food trucks"/>
    <m/>
  </r>
  <r>
    <m/>
    <m/>
    <m/>
    <m/>
    <m/>
    <m/>
    <x v="4"/>
    <m/>
    <m/>
    <m/>
    <m/>
    <m/>
    <m/>
    <x v="879"/>
    <x v="878"/>
    <m/>
    <m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CA6D11-95C4-4330-8BE9-172BD942F92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E219F0-07A6-4AC8-ABFB-69542219C26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40B90-498B-4050-9A3D-86E5394AA265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7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1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18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078E-89DF-4D0F-89E3-C2EDBC07FB6F}">
  <dimension ref="A1:F14"/>
  <sheetViews>
    <sheetView workbookViewId="0">
      <selection activeCell="Q23" sqref="Q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2046</v>
      </c>
    </row>
    <row r="3" spans="1:6" x14ac:dyDescent="0.25">
      <c r="A3" s="4" t="s">
        <v>2045</v>
      </c>
      <c r="B3" s="4" t="s">
        <v>2044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2038</v>
      </c>
      <c r="E8">
        <v>4</v>
      </c>
      <c r="F8">
        <v>4</v>
      </c>
    </row>
    <row r="9" spans="1:6" x14ac:dyDescent="0.25">
      <c r="A9" s="5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7AE6-4441-4F3C-B89D-65553DEBCEB6}">
  <dimension ref="A1:F30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2031</v>
      </c>
      <c r="B1" t="s">
        <v>2046</v>
      </c>
    </row>
    <row r="2" spans="1:6" x14ac:dyDescent="0.25">
      <c r="A2" s="4" t="s">
        <v>6</v>
      </c>
      <c r="B2" t="s">
        <v>2046</v>
      </c>
    </row>
    <row r="4" spans="1:6" x14ac:dyDescent="0.25">
      <c r="A4" s="4" t="s">
        <v>2045</v>
      </c>
      <c r="B4" s="4" t="s">
        <v>2044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25">
      <c r="A7" s="5" t="s">
        <v>2069</v>
      </c>
      <c r="B7" s="16"/>
      <c r="C7" s="16"/>
      <c r="D7" s="16"/>
      <c r="E7" s="16">
        <v>4</v>
      </c>
      <c r="F7" s="16">
        <v>4</v>
      </c>
    </row>
    <row r="8" spans="1:6" x14ac:dyDescent="0.25">
      <c r="A8" s="5" t="s">
        <v>2048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5">
      <c r="A9" s="5" t="s">
        <v>2049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25">
      <c r="A10" s="5" t="s">
        <v>2062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25">
      <c r="A11" s="5" t="s">
        <v>2050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25">
      <c r="A12" s="5" t="s">
        <v>2051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25">
      <c r="A13" s="5" t="s">
        <v>2052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25">
      <c r="A14" s="5" t="s">
        <v>2053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25">
      <c r="A15" s="5" t="s">
        <v>2063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25">
      <c r="A16" s="5" t="s">
        <v>2064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25">
      <c r="A17" s="5" t="s">
        <v>2054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25">
      <c r="A18" s="5" t="s">
        <v>2055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25">
      <c r="A19" s="5" t="s">
        <v>2056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25">
      <c r="A20" s="5" t="s">
        <v>2065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25">
      <c r="A21" s="5" t="s">
        <v>2057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25">
      <c r="A22" s="5" t="s">
        <v>2066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25">
      <c r="A23" s="5" t="s">
        <v>2058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5">
      <c r="A24" s="5" t="s">
        <v>2059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25">
      <c r="A25" s="5" t="s">
        <v>2067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25">
      <c r="A26" s="5" t="s">
        <v>2060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25">
      <c r="A27" s="5" t="s">
        <v>2068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25">
      <c r="A28" s="5" t="s">
        <v>2061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25">
      <c r="A29" s="5" t="s">
        <v>2070</v>
      </c>
      <c r="B29" s="16"/>
      <c r="C29" s="16"/>
      <c r="D29" s="16"/>
      <c r="E29" s="16">
        <v>3</v>
      </c>
      <c r="F29" s="16">
        <v>3</v>
      </c>
    </row>
    <row r="30" spans="1:6" x14ac:dyDescent="0.25">
      <c r="A30" s="5" t="s">
        <v>2034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3518-7EB9-41BC-B1FB-636F4C57C182}">
  <dimension ref="A1:E18"/>
  <sheetViews>
    <sheetView tabSelected="1" workbookViewId="0">
      <selection activeCell="A12" sqref="A12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4" t="s">
        <v>2085</v>
      </c>
      <c r="B1" t="s">
        <v>2046</v>
      </c>
    </row>
    <row r="2" spans="1:5" x14ac:dyDescent="0.25">
      <c r="A2" s="4" t="s">
        <v>2031</v>
      </c>
      <c r="B2" t="s">
        <v>2046</v>
      </c>
    </row>
    <row r="4" spans="1:5" x14ac:dyDescent="0.25">
      <c r="A4" s="4" t="s">
        <v>2045</v>
      </c>
      <c r="B4" s="4" t="s">
        <v>2044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5" t="s">
        <v>2073</v>
      </c>
      <c r="B6" s="16">
        <v>6</v>
      </c>
      <c r="C6" s="16">
        <v>36</v>
      </c>
      <c r="D6" s="16">
        <v>49</v>
      </c>
      <c r="E6" s="16">
        <v>91</v>
      </c>
    </row>
    <row r="7" spans="1:5" x14ac:dyDescent="0.25">
      <c r="A7" s="5" t="s">
        <v>2074</v>
      </c>
      <c r="B7" s="16">
        <v>7</v>
      </c>
      <c r="C7" s="16">
        <v>28</v>
      </c>
      <c r="D7" s="16">
        <v>44</v>
      </c>
      <c r="E7" s="16">
        <v>79</v>
      </c>
    </row>
    <row r="8" spans="1:5" x14ac:dyDescent="0.25">
      <c r="A8" s="5" t="s">
        <v>2075</v>
      </c>
      <c r="B8" s="16">
        <v>4</v>
      </c>
      <c r="C8" s="16">
        <v>33</v>
      </c>
      <c r="D8" s="16">
        <v>49</v>
      </c>
      <c r="E8" s="16">
        <v>86</v>
      </c>
    </row>
    <row r="9" spans="1:5" x14ac:dyDescent="0.25">
      <c r="A9" s="5" t="s">
        <v>2076</v>
      </c>
      <c r="B9" s="16">
        <v>1</v>
      </c>
      <c r="C9" s="16">
        <v>30</v>
      </c>
      <c r="D9" s="16">
        <v>46</v>
      </c>
      <c r="E9" s="16">
        <v>77</v>
      </c>
    </row>
    <row r="10" spans="1:5" x14ac:dyDescent="0.25">
      <c r="A10" s="5" t="s">
        <v>2077</v>
      </c>
      <c r="B10" s="16">
        <v>3</v>
      </c>
      <c r="C10" s="16">
        <v>35</v>
      </c>
      <c r="D10" s="16">
        <v>46</v>
      </c>
      <c r="E10" s="16">
        <v>84</v>
      </c>
    </row>
    <row r="11" spans="1:5" x14ac:dyDescent="0.25">
      <c r="A11" s="5" t="s">
        <v>2078</v>
      </c>
      <c r="B11" s="16">
        <v>3</v>
      </c>
      <c r="C11" s="16">
        <v>28</v>
      </c>
      <c r="D11" s="16">
        <v>55</v>
      </c>
      <c r="E11" s="16">
        <v>86</v>
      </c>
    </row>
    <row r="12" spans="1:5" x14ac:dyDescent="0.25">
      <c r="A12" s="5" t="s">
        <v>2079</v>
      </c>
      <c r="B12" s="16">
        <v>4</v>
      </c>
      <c r="C12" s="16">
        <v>31</v>
      </c>
      <c r="D12" s="16">
        <v>58</v>
      </c>
      <c r="E12" s="16">
        <v>93</v>
      </c>
    </row>
    <row r="13" spans="1:5" x14ac:dyDescent="0.25">
      <c r="A13" s="5" t="s">
        <v>2080</v>
      </c>
      <c r="B13" s="16">
        <v>8</v>
      </c>
      <c r="C13" s="16">
        <v>35</v>
      </c>
      <c r="D13" s="16">
        <v>41</v>
      </c>
      <c r="E13" s="16">
        <v>84</v>
      </c>
    </row>
    <row r="14" spans="1:5" x14ac:dyDescent="0.25">
      <c r="A14" s="5" t="s">
        <v>2081</v>
      </c>
      <c r="B14" s="16">
        <v>5</v>
      </c>
      <c r="C14" s="16">
        <v>23</v>
      </c>
      <c r="D14" s="16">
        <v>45</v>
      </c>
      <c r="E14" s="16">
        <v>73</v>
      </c>
    </row>
    <row r="15" spans="1:5" x14ac:dyDescent="0.25">
      <c r="A15" s="5" t="s">
        <v>2082</v>
      </c>
      <c r="B15" s="16">
        <v>6</v>
      </c>
      <c r="C15" s="16">
        <v>26</v>
      </c>
      <c r="D15" s="16">
        <v>45</v>
      </c>
      <c r="E15" s="16">
        <v>77</v>
      </c>
    </row>
    <row r="16" spans="1:5" x14ac:dyDescent="0.25">
      <c r="A16" s="5" t="s">
        <v>2083</v>
      </c>
      <c r="B16" s="16">
        <v>3</v>
      </c>
      <c r="C16" s="16">
        <v>27</v>
      </c>
      <c r="D16" s="16">
        <v>45</v>
      </c>
      <c r="E16" s="16">
        <v>75</v>
      </c>
    </row>
    <row r="17" spans="1:5" x14ac:dyDescent="0.25">
      <c r="A17" s="5" t="s">
        <v>2084</v>
      </c>
      <c r="B17" s="16">
        <v>7</v>
      </c>
      <c r="C17" s="16">
        <v>32</v>
      </c>
      <c r="D17" s="16">
        <v>42</v>
      </c>
      <c r="E17" s="16">
        <v>81</v>
      </c>
    </row>
    <row r="18" spans="1:5" x14ac:dyDescent="0.25">
      <c r="A18" s="5" t="s">
        <v>2034</v>
      </c>
      <c r="B18" s="16">
        <v>57</v>
      </c>
      <c r="C18" s="16">
        <v>364</v>
      </c>
      <c r="D18" s="16">
        <v>565</v>
      </c>
      <c r="E18" s="1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092C-5F13-47FD-8CB3-75BB94DB60B1}">
  <dimension ref="A1:H13"/>
  <sheetViews>
    <sheetView workbookViewId="0">
      <selection activeCell="B3" sqref="B3"/>
    </sheetView>
  </sheetViews>
  <sheetFormatPr defaultRowHeight="15.75" x14ac:dyDescent="0.25"/>
  <cols>
    <col min="1" max="1" width="26.875" customWidth="1"/>
    <col min="2" max="3" width="18.25" customWidth="1"/>
    <col min="4" max="4" width="18" customWidth="1"/>
    <col min="5" max="5" width="18.125" customWidth="1"/>
    <col min="6" max="6" width="21.625" customWidth="1"/>
    <col min="7" max="7" width="18.125" customWidth="1"/>
    <col min="8" max="8" width="20" customWidth="1"/>
  </cols>
  <sheetData>
    <row r="1" spans="1:8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5">
      <c r="A2" t="s">
        <v>2094</v>
      </c>
      <c r="B2">
        <f>COUNTIFS(Crowdfunding!G:G, "successful", Crowdfunding!D:D, "&lt; 1000")</f>
        <v>30</v>
      </c>
      <c r="C2">
        <f>COUNTIFS(Crowdfunding!G:G, "failed", Crowdfunding!D:D, "&lt; 1000")</f>
        <v>20</v>
      </c>
      <c r="D2">
        <f>COUNTIFS(Crowdfunding!G:G,"canceled",Crowdfunding!D:D,"&lt;1000")</f>
        <v>1</v>
      </c>
      <c r="E2">
        <f>SUM(B2, C2, D2)</f>
        <v>51</v>
      </c>
      <c r="F2" s="10">
        <f>ROUND(B2/E2, 2)</f>
        <v>0.59</v>
      </c>
      <c r="G2" s="10">
        <f>ROUND(C2/E2, 2)</f>
        <v>0.39</v>
      </c>
      <c r="H2" s="10">
        <f>ROUND(D2/E2, 2)</f>
        <v>0.02</v>
      </c>
    </row>
    <row r="3" spans="1:8" x14ac:dyDescent="0.25">
      <c r="A3" t="s">
        <v>2095</v>
      </c>
      <c r="B3">
        <f>COUNTIFS(Crowdfunding!D:D, "&gt;= 1000", Crowdfunding!D:D, "&lt; 4999", Crowdfunding!G:G, "successful")</f>
        <v>191</v>
      </c>
      <c r="C3">
        <f>COUNTIFS(Crowdfunding!D:D, "&gt;= 1000", Crowdfunding!D:D, "&lt; 4999", Crowdfunding!G:G, "failed")</f>
        <v>38</v>
      </c>
      <c r="D3">
        <f>COUNTIFS(Crowdfunding!D:D, "&gt;= 1000", Crowdfunding!D:D, "&lt; 4999", Crowdfunding!G:G, "canceled")</f>
        <v>2</v>
      </c>
      <c r="E3">
        <f t="shared" ref="E3:E13" si="0">SUM(B3, C3, D3)</f>
        <v>231</v>
      </c>
      <c r="F3" s="10">
        <f t="shared" ref="F3:F13" si="1">ROUND(B3/E3, 2)</f>
        <v>0.83</v>
      </c>
      <c r="G3" s="10">
        <f t="shared" ref="G3:G13" si="2">ROUND(C3/E3, 2)</f>
        <v>0.16</v>
      </c>
      <c r="H3" s="10">
        <f t="shared" ref="H3:H13" si="3">ROUND(D3/E3, 2)</f>
        <v>0.01</v>
      </c>
    </row>
    <row r="4" spans="1:8" x14ac:dyDescent="0.25">
      <c r="A4" t="s">
        <v>2096</v>
      </c>
      <c r="B4">
        <f>COUNTIFS(Crowdfunding!D:D, "&gt;= 5000", Crowdfunding!D:D, "&lt; 9999", Crowdfunding!G:G, "successful")</f>
        <v>164</v>
      </c>
      <c r="C4">
        <f>COUNTIFS(Crowdfunding!D:D, "&gt;= 5000", Crowdfunding!D:D, "&lt; 9999", Crowdfunding!G:G, "failed")</f>
        <v>126</v>
      </c>
      <c r="D4">
        <f>COUNTIFS(Crowdfunding!D:D,"&gt;= 5000",Crowdfunding!D:D,"&lt; 9999",Crowdfunding!G:G,"canceled")</f>
        <v>25</v>
      </c>
      <c r="E4">
        <f t="shared" si="0"/>
        <v>315</v>
      </c>
      <c r="F4" s="10">
        <f t="shared" si="1"/>
        <v>0.52</v>
      </c>
      <c r="G4" s="10">
        <f t="shared" si="2"/>
        <v>0.4</v>
      </c>
      <c r="H4" s="10">
        <f t="shared" si="3"/>
        <v>0.08</v>
      </c>
    </row>
    <row r="5" spans="1:8" x14ac:dyDescent="0.25">
      <c r="A5" s="8" t="s">
        <v>2097</v>
      </c>
      <c r="B5">
        <f>COUNTIFS(Crowdfunding!D:D, "&gt;= 10000", Crowdfunding!D:D, "&lt; 14999", Crowdfunding!G:G, "successful")</f>
        <v>4</v>
      </c>
      <c r="C5">
        <f>COUNTIFS(Crowdfunding!D:D, "&gt;= 10000", Crowdfunding!D:D, "&lt; 14999", Crowdfunding!G:G, "failed")</f>
        <v>5</v>
      </c>
      <c r="D5">
        <f>COUNTIFS(Crowdfunding!D:D, "&gt;= 10000", Crowdfunding!D:D, "&lt; 14999", Crowdfunding!G:G, "canceled")</f>
        <v>0</v>
      </c>
      <c r="E5">
        <f t="shared" si="0"/>
        <v>9</v>
      </c>
      <c r="F5" s="10">
        <f t="shared" si="1"/>
        <v>0.44</v>
      </c>
      <c r="G5" s="10">
        <f t="shared" si="2"/>
        <v>0.56000000000000005</v>
      </c>
      <c r="H5" s="10">
        <f t="shared" si="3"/>
        <v>0</v>
      </c>
    </row>
    <row r="6" spans="1:8" x14ac:dyDescent="0.25">
      <c r="A6" s="8" t="s">
        <v>2098</v>
      </c>
      <c r="B6">
        <f>COUNTIFS(Crowdfunding!D:D, "&gt;= 15000", Crowdfunding!D:D, "&lt; 19999", Crowdfunding!G:G, "successful")</f>
        <v>10</v>
      </c>
      <c r="C6">
        <f>COUNTIFS(Crowdfunding!D:D, "&gt;= 15000", Crowdfunding!D:D, "&lt; 19999", Crowdfunding!G:G, "failed")</f>
        <v>0</v>
      </c>
      <c r="D6">
        <f>COUNTIFS(Crowdfunding!D:D, "&gt;= 15000", Crowdfunding!D:D, "&lt; 19999", Crowdfunding!G:G, 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s="8" t="s">
        <v>2099</v>
      </c>
      <c r="B7">
        <f>COUNTIFS(Crowdfunding!D:D, "&gt;= 20000", Crowdfunding!D:D, "&lt; 24999", Crowdfunding!G:G, "successful")</f>
        <v>7</v>
      </c>
      <c r="C7">
        <f>COUNTIFS(Crowdfunding!D:D, "&gt;= 20000", Crowdfunding!D:D, "&lt; 24999", Crowdfunding!G:G, "failed")</f>
        <v>0</v>
      </c>
      <c r="D7">
        <f>COUNTIFS(Crowdfunding!D:D, "&gt;= 20000", Crowdfunding!D:D, "&lt; 24999", Crowdfunding!G:G, 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s="8" t="s">
        <v>2100</v>
      </c>
      <c r="B8">
        <f>COUNTIFS(Crowdfunding!D:D, "&gt;= 25000", Crowdfunding!D:D, "&lt; 29999", Crowdfunding!G:G, "successful")</f>
        <v>11</v>
      </c>
      <c r="C8">
        <f>COUNTIFS(Crowdfunding!D:D, "&gt;= 25000", Crowdfunding!D:D, "&lt; 29999", Crowdfunding!G:G, "failed")</f>
        <v>3</v>
      </c>
      <c r="D8">
        <f>COUNTIFS(Crowdfunding!D:D, "&gt;= 25000", Crowdfunding!D:D, "&lt; 29999", Crowdfunding!G:G, "canceled")</f>
        <v>0</v>
      </c>
      <c r="E8">
        <f t="shared" si="0"/>
        <v>14</v>
      </c>
      <c r="F8" s="10">
        <f t="shared" si="1"/>
        <v>0.79</v>
      </c>
      <c r="G8" s="10">
        <f t="shared" si="2"/>
        <v>0.21</v>
      </c>
      <c r="H8" s="10">
        <f t="shared" si="3"/>
        <v>0</v>
      </c>
    </row>
    <row r="9" spans="1:8" x14ac:dyDescent="0.25">
      <c r="A9" s="8" t="s">
        <v>2101</v>
      </c>
      <c r="B9">
        <f>COUNTIFS(Crowdfunding!D:D, "&gt;= 30000", Crowdfunding!D:D, "&lt; 34999", Crowdfunding!G:G, "successful")</f>
        <v>7</v>
      </c>
      <c r="C9">
        <f>COUNTIFS(Crowdfunding!D:D, "&gt;= 30000", Crowdfunding!D:D, "&lt; 34999", Crowdfunding!G:G, "failed")</f>
        <v>0</v>
      </c>
      <c r="D9">
        <f>COUNTIFS(Crowdfunding!D:D, "&gt;= 30000", Crowdfunding!D:D, "&lt; 34999", Crowdfunding!G:G, 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s="8" t="s">
        <v>2102</v>
      </c>
      <c r="B10">
        <f>COUNTIFS(Crowdfunding!D:D, "&gt;= 35000", Crowdfunding!D:D, "&lt; 39999", Crowdfunding!G:G, "successful")</f>
        <v>8</v>
      </c>
      <c r="C10">
        <f>COUNTIFS(Crowdfunding!D:D, "&gt;= 35000", Crowdfunding!D:D, "&lt; 39999", Crowdfunding!G:G, "failed")</f>
        <v>3</v>
      </c>
      <c r="D10">
        <f>COUNTIFS(Crowdfunding!D:D, "&gt;= 35000", Crowdfunding!D:D, "&lt; 39999", Crowdfunding!G:G, "canceled")</f>
        <v>1</v>
      </c>
      <c r="E10">
        <f t="shared" si="0"/>
        <v>12</v>
      </c>
      <c r="F10" s="10">
        <f t="shared" si="1"/>
        <v>0.67</v>
      </c>
      <c r="G10" s="10">
        <f t="shared" si="2"/>
        <v>0.25</v>
      </c>
      <c r="H10" s="10">
        <f t="shared" si="3"/>
        <v>0.08</v>
      </c>
    </row>
    <row r="11" spans="1:8" x14ac:dyDescent="0.25">
      <c r="A11" s="8" t="s">
        <v>2103</v>
      </c>
      <c r="B11">
        <f>COUNTIFS(Crowdfunding!D:D, "&gt;= 40000", Crowdfunding!D:D, "&lt; 44999", Crowdfunding!G:G, "successful")</f>
        <v>11</v>
      </c>
      <c r="C11">
        <f>COUNTIFS(Crowdfunding!D:D, "&gt;= 40000", Crowdfunding!D:D, "&lt; 44999", Crowdfunding!G:G, "failed")</f>
        <v>3</v>
      </c>
      <c r="D11">
        <f>COUNTIFS(Crowdfunding!D:D,"&gt;= 40000",Crowdfunding!D:D,"&lt; 44999",Crowdfunding!G:G,"canceled")</f>
        <v>0</v>
      </c>
      <c r="E11">
        <f t="shared" si="0"/>
        <v>14</v>
      </c>
      <c r="F11" s="10">
        <f t="shared" si="1"/>
        <v>0.79</v>
      </c>
      <c r="G11" s="10">
        <f t="shared" si="2"/>
        <v>0.21</v>
      </c>
      <c r="H11" s="10">
        <f t="shared" si="3"/>
        <v>0</v>
      </c>
    </row>
    <row r="12" spans="1:8" x14ac:dyDescent="0.25">
      <c r="A12" s="8" t="s">
        <v>2104</v>
      </c>
      <c r="B12">
        <f>COUNTIFS(Crowdfunding!D:D, "&gt;= 45000", Crowdfunding!D:D, "&lt; 49999", Crowdfunding!G:G, "successful")</f>
        <v>8</v>
      </c>
      <c r="C12">
        <f>COUNTIFS(Crowdfunding!D:D, "&gt;= 45000", Crowdfunding!D:D, "&lt; 49999", Crowdfunding!G:G, "failed")</f>
        <v>3</v>
      </c>
      <c r="D12">
        <f>COUNTIFS(Crowdfunding!D:D, "&gt;= 45000", Crowdfunding!D:D, "&lt; 49999", Crowdfunding!G:G, "canceled")</f>
        <v>0</v>
      </c>
      <c r="E12">
        <f t="shared" si="0"/>
        <v>11</v>
      </c>
      <c r="F12" s="10">
        <f t="shared" si="1"/>
        <v>0.73</v>
      </c>
      <c r="G12" s="10">
        <f t="shared" si="2"/>
        <v>0.27</v>
      </c>
      <c r="H12" s="10">
        <f t="shared" si="3"/>
        <v>0</v>
      </c>
    </row>
    <row r="13" spans="1:8" x14ac:dyDescent="0.25">
      <c r="A13" s="9" t="s">
        <v>2105</v>
      </c>
      <c r="B13">
        <f>COUNTIFS(Crowdfunding!G:G, "successful", Crowdfunding!D:D, "&gt;= 50000")</f>
        <v>114</v>
      </c>
      <c r="C13">
        <f>COUNTIFS(Crowdfunding!G:G, "failed", Crowdfunding!D:D, "&gt;= 50000")</f>
        <v>163</v>
      </c>
      <c r="D13">
        <f>COUNTIFS(Crowdfunding!G:G, "canceled", Crowdfunding!D:D, "&gt;= 50000")</f>
        <v>28</v>
      </c>
      <c r="E13">
        <f t="shared" si="0"/>
        <v>305</v>
      </c>
      <c r="F13" s="10">
        <f t="shared" si="1"/>
        <v>0.37</v>
      </c>
      <c r="G13" s="10">
        <f t="shared" si="2"/>
        <v>0.53</v>
      </c>
      <c r="H13" s="10">
        <f t="shared" si="3"/>
        <v>0.09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8203-D972-4530-A959-2C46790D679B}">
  <dimension ref="A1:O1001"/>
  <sheetViews>
    <sheetView workbookViewId="0">
      <selection activeCell="F2" sqref="F2"/>
    </sheetView>
  </sheetViews>
  <sheetFormatPr defaultRowHeight="15.75" x14ac:dyDescent="0.25"/>
  <cols>
    <col min="1" max="1" width="9.375" bestFit="1" customWidth="1"/>
    <col min="2" max="2" width="13.5" bestFit="1" customWidth="1"/>
    <col min="6" max="6" width="12.125" style="12" customWidth="1"/>
    <col min="7" max="7" width="12.625" bestFit="1" customWidth="1"/>
    <col min="9" max="9" width="10.875" style="12" customWidth="1"/>
    <col min="10" max="10" width="12.625" bestFit="1" customWidth="1"/>
    <col min="13" max="13" width="27" customWidth="1"/>
    <col min="14" max="14" width="14.875" customWidth="1"/>
  </cols>
  <sheetData>
    <row r="1" spans="1:15" x14ac:dyDescent="0.25">
      <c r="A1" s="1" t="s">
        <v>4</v>
      </c>
      <c r="B1" s="1" t="s">
        <v>5</v>
      </c>
      <c r="F1" s="11" t="s">
        <v>4</v>
      </c>
      <c r="G1" s="11" t="s">
        <v>5</v>
      </c>
      <c r="I1" s="1" t="s">
        <v>4</v>
      </c>
      <c r="J1" t="s">
        <v>5</v>
      </c>
    </row>
    <row r="2" spans="1:15" x14ac:dyDescent="0.25">
      <c r="A2" t="s">
        <v>14</v>
      </c>
      <c r="B2">
        <v>0</v>
      </c>
      <c r="F2" s="12" t="str" cm="1">
        <f t="array" ref="F2:G566">_xlfn._xlws.FILTER(A:B,((A:A="successful")))</f>
        <v>successful</v>
      </c>
      <c r="G2">
        <v>158</v>
      </c>
      <c r="I2" s="12" t="str" cm="1">
        <f t="array" ref="I2:J365">_xlfn._xlws.FILTER(A:B,(A:A = "failed"))</f>
        <v>failed</v>
      </c>
      <c r="J2">
        <v>0</v>
      </c>
      <c r="M2" s="1" t="s">
        <v>2106</v>
      </c>
    </row>
    <row r="3" spans="1:15" x14ac:dyDescent="0.25">
      <c r="A3" t="s">
        <v>20</v>
      </c>
      <c r="B3">
        <v>158</v>
      </c>
      <c r="F3" s="12" t="str">
        <v>successful</v>
      </c>
      <c r="G3">
        <v>1425</v>
      </c>
      <c r="I3" s="12" t="str">
        <v>failed</v>
      </c>
      <c r="J3">
        <v>24</v>
      </c>
      <c r="M3" t="s">
        <v>2107</v>
      </c>
      <c r="N3" s="14">
        <v>851</v>
      </c>
      <c r="O3" s="15"/>
    </row>
    <row r="4" spans="1:15" x14ac:dyDescent="0.25">
      <c r="A4" t="s">
        <v>20</v>
      </c>
      <c r="B4">
        <v>1425</v>
      </c>
      <c r="F4" s="12" t="str">
        <v>successful</v>
      </c>
      <c r="G4">
        <v>174</v>
      </c>
      <c r="I4" s="12" t="str">
        <v>failed</v>
      </c>
      <c r="J4">
        <v>53</v>
      </c>
      <c r="M4" t="s">
        <v>2108</v>
      </c>
      <c r="N4" s="13">
        <f>MEDIAN(G:G)</f>
        <v>201</v>
      </c>
      <c r="O4" s="15"/>
    </row>
    <row r="5" spans="1:15" x14ac:dyDescent="0.25">
      <c r="A5" t="s">
        <v>14</v>
      </c>
      <c r="B5">
        <v>24</v>
      </c>
      <c r="F5" s="12" t="str">
        <v>successful</v>
      </c>
      <c r="G5">
        <v>227</v>
      </c>
      <c r="I5" s="12" t="str">
        <v>failed</v>
      </c>
      <c r="J5">
        <v>18</v>
      </c>
      <c r="M5" t="s">
        <v>2109</v>
      </c>
      <c r="N5" s="13">
        <f>MIN(G:G)</f>
        <v>16</v>
      </c>
    </row>
    <row r="6" spans="1:15" x14ac:dyDescent="0.25">
      <c r="A6" t="s">
        <v>14</v>
      </c>
      <c r="B6">
        <v>53</v>
      </c>
      <c r="F6" s="12" t="str">
        <v>successful</v>
      </c>
      <c r="G6">
        <v>220</v>
      </c>
      <c r="I6" s="12" t="str">
        <v>failed</v>
      </c>
      <c r="J6">
        <v>44</v>
      </c>
      <c r="M6" t="s">
        <v>2110</v>
      </c>
      <c r="N6" s="13">
        <f>MAX(G:G)</f>
        <v>7295</v>
      </c>
    </row>
    <row r="7" spans="1:15" x14ac:dyDescent="0.25">
      <c r="A7" t="s">
        <v>20</v>
      </c>
      <c r="B7">
        <v>174</v>
      </c>
      <c r="F7" s="12" t="str">
        <v>successful</v>
      </c>
      <c r="G7">
        <v>98</v>
      </c>
      <c r="I7" s="12" t="str">
        <v>failed</v>
      </c>
      <c r="J7">
        <v>27</v>
      </c>
      <c r="M7" t="s">
        <v>2111</v>
      </c>
      <c r="N7" s="14">
        <f>ROUND(_xlfn.VAR.S(G:G), 0)</f>
        <v>1606217</v>
      </c>
    </row>
    <row r="8" spans="1:15" x14ac:dyDescent="0.25">
      <c r="A8" t="s">
        <v>14</v>
      </c>
      <c r="B8">
        <v>18</v>
      </c>
      <c r="F8" s="12" t="str">
        <v>successful</v>
      </c>
      <c r="G8">
        <v>100</v>
      </c>
      <c r="I8" s="12" t="str">
        <v>failed</v>
      </c>
      <c r="J8">
        <v>55</v>
      </c>
      <c r="M8" t="s">
        <v>2112</v>
      </c>
      <c r="N8" s="14">
        <f>ROUND(_xlfn.STDEV.P(G:G),0)</f>
        <v>1266</v>
      </c>
    </row>
    <row r="9" spans="1:15" x14ac:dyDescent="0.25">
      <c r="A9" t="s">
        <v>20</v>
      </c>
      <c r="B9">
        <v>227</v>
      </c>
      <c r="F9" s="12" t="str">
        <v>successful</v>
      </c>
      <c r="G9">
        <v>1249</v>
      </c>
      <c r="I9" s="12" t="str">
        <v>failed</v>
      </c>
      <c r="J9">
        <v>200</v>
      </c>
      <c r="M9" t="s">
        <v>2116</v>
      </c>
      <c r="N9" s="14">
        <f>ROUND(_xlfn.QUARTILE.EXC(G:G,1),0)</f>
        <v>128</v>
      </c>
    </row>
    <row r="10" spans="1:15" x14ac:dyDescent="0.25">
      <c r="A10" t="s">
        <v>47</v>
      </c>
      <c r="B10">
        <v>708</v>
      </c>
      <c r="F10" s="12" t="str">
        <v>successful</v>
      </c>
      <c r="G10">
        <v>1396</v>
      </c>
      <c r="I10" s="12" t="str">
        <v>failed</v>
      </c>
      <c r="J10">
        <v>452</v>
      </c>
      <c r="M10" t="s">
        <v>2115</v>
      </c>
      <c r="N10" s="14">
        <f>_xlfn.QUARTILE.EXC(G:G,2)</f>
        <v>201</v>
      </c>
    </row>
    <row r="11" spans="1:15" x14ac:dyDescent="0.25">
      <c r="A11" t="s">
        <v>14</v>
      </c>
      <c r="B11">
        <v>44</v>
      </c>
      <c r="F11" s="12" t="str">
        <v>successful</v>
      </c>
      <c r="G11">
        <v>890</v>
      </c>
      <c r="I11" s="12" t="str">
        <v>failed</v>
      </c>
      <c r="J11">
        <v>674</v>
      </c>
      <c r="M11" t="s">
        <v>2114</v>
      </c>
      <c r="N11" s="14">
        <f>ROUND(_xlfn.QUARTILE.EXC(G:G,3),0)</f>
        <v>1289</v>
      </c>
    </row>
    <row r="12" spans="1:15" x14ac:dyDescent="0.25">
      <c r="A12" t="s">
        <v>20</v>
      </c>
      <c r="B12">
        <v>220</v>
      </c>
      <c r="F12" s="12" t="str">
        <v>successful</v>
      </c>
      <c r="G12">
        <v>142</v>
      </c>
      <c r="I12" s="12" t="str">
        <v>failed</v>
      </c>
      <c r="J12">
        <v>558</v>
      </c>
      <c r="M12" t="s">
        <v>2113</v>
      </c>
      <c r="N12" s="14">
        <f>(N11-N9)</f>
        <v>1161</v>
      </c>
    </row>
    <row r="13" spans="1:15" x14ac:dyDescent="0.25">
      <c r="A13" t="s">
        <v>14</v>
      </c>
      <c r="B13">
        <v>27</v>
      </c>
      <c r="F13" s="12" t="str">
        <v>successful</v>
      </c>
      <c r="G13">
        <v>2673</v>
      </c>
      <c r="I13" s="12" t="str">
        <v>failed</v>
      </c>
      <c r="J13">
        <v>15</v>
      </c>
      <c r="M13" t="s">
        <v>2117</v>
      </c>
      <c r="N13" s="14">
        <f>ROUND(N9 - (1.5*N12),0)</f>
        <v>-1614</v>
      </c>
    </row>
    <row r="14" spans="1:15" x14ac:dyDescent="0.25">
      <c r="A14" t="s">
        <v>14</v>
      </c>
      <c r="B14">
        <v>55</v>
      </c>
      <c r="F14" s="12" t="str">
        <v>successful</v>
      </c>
      <c r="G14">
        <v>163</v>
      </c>
      <c r="I14" s="12" t="str">
        <v>failed</v>
      </c>
      <c r="J14">
        <v>2307</v>
      </c>
      <c r="M14" t="s">
        <v>2118</v>
      </c>
      <c r="N14" s="14">
        <f>ROUND((N11+(1.5*N12)),0)</f>
        <v>3031</v>
      </c>
    </row>
    <row r="15" spans="1:15" x14ac:dyDescent="0.25">
      <c r="A15" t="s">
        <v>20</v>
      </c>
      <c r="B15">
        <v>98</v>
      </c>
      <c r="F15" s="12" t="str">
        <v>successful</v>
      </c>
      <c r="G15">
        <v>2220</v>
      </c>
      <c r="I15" s="12" t="str">
        <v>failed</v>
      </c>
      <c r="J15">
        <v>88</v>
      </c>
    </row>
    <row r="16" spans="1:15" x14ac:dyDescent="0.25">
      <c r="A16" t="s">
        <v>14</v>
      </c>
      <c r="B16">
        <v>200</v>
      </c>
      <c r="F16" s="12" t="str">
        <v>successful</v>
      </c>
      <c r="G16">
        <v>1606</v>
      </c>
      <c r="I16" s="12" t="str">
        <v>failed</v>
      </c>
      <c r="J16">
        <v>48</v>
      </c>
      <c r="M16" s="1" t="s">
        <v>2119</v>
      </c>
    </row>
    <row r="17" spans="1:14" x14ac:dyDescent="0.25">
      <c r="A17" t="s">
        <v>14</v>
      </c>
      <c r="B17">
        <v>452</v>
      </c>
      <c r="F17" s="12" t="str">
        <v>successful</v>
      </c>
      <c r="G17">
        <v>129</v>
      </c>
      <c r="I17" s="12" t="str">
        <v>failed</v>
      </c>
      <c r="J17">
        <v>1</v>
      </c>
      <c r="M17" t="s">
        <v>2107</v>
      </c>
      <c r="N17">
        <f>ROUND(AVERAGE(J:J),0)</f>
        <v>586</v>
      </c>
    </row>
    <row r="18" spans="1:14" x14ac:dyDescent="0.25">
      <c r="A18" t="s">
        <v>20</v>
      </c>
      <c r="B18">
        <v>100</v>
      </c>
      <c r="F18" s="12" t="str">
        <v>successful</v>
      </c>
      <c r="G18">
        <v>226</v>
      </c>
      <c r="I18" s="12" t="str">
        <v>failed</v>
      </c>
      <c r="J18">
        <v>1467</v>
      </c>
      <c r="M18" t="s">
        <v>2108</v>
      </c>
      <c r="N18">
        <f>ROUND(MEDIAN(J:J),0)</f>
        <v>115</v>
      </c>
    </row>
    <row r="19" spans="1:14" x14ac:dyDescent="0.25">
      <c r="A19" t="s">
        <v>20</v>
      </c>
      <c r="B19">
        <v>1249</v>
      </c>
      <c r="F19" s="12" t="str">
        <v>successful</v>
      </c>
      <c r="G19">
        <v>5419</v>
      </c>
      <c r="I19" s="12" t="str">
        <v>failed</v>
      </c>
      <c r="J19">
        <v>75</v>
      </c>
      <c r="M19" t="s">
        <v>2109</v>
      </c>
      <c r="N19">
        <f>MIN(J:J)</f>
        <v>0</v>
      </c>
    </row>
    <row r="20" spans="1:14" x14ac:dyDescent="0.25">
      <c r="A20" t="s">
        <v>74</v>
      </c>
      <c r="B20">
        <v>135</v>
      </c>
      <c r="F20" s="12" t="str">
        <v>successful</v>
      </c>
      <c r="G20">
        <v>165</v>
      </c>
      <c r="I20" s="12" t="str">
        <v>failed</v>
      </c>
      <c r="J20">
        <v>120</v>
      </c>
      <c r="M20" t="s">
        <v>2110</v>
      </c>
      <c r="N20">
        <f>MAX(J:J)</f>
        <v>6080</v>
      </c>
    </row>
    <row r="21" spans="1:14" x14ac:dyDescent="0.25">
      <c r="A21" t="s">
        <v>14</v>
      </c>
      <c r="B21">
        <v>674</v>
      </c>
      <c r="F21" s="12" t="str">
        <v>successful</v>
      </c>
      <c r="G21">
        <v>1965</v>
      </c>
      <c r="I21" s="12" t="str">
        <v>failed</v>
      </c>
      <c r="J21">
        <v>2253</v>
      </c>
      <c r="M21" t="s">
        <v>2111</v>
      </c>
      <c r="N21">
        <f>ROUND(_xlfn.VAR.S(J:J),0)</f>
        <v>924113</v>
      </c>
    </row>
    <row r="22" spans="1:14" x14ac:dyDescent="0.25">
      <c r="A22" t="s">
        <v>20</v>
      </c>
      <c r="B22">
        <v>1396</v>
      </c>
      <c r="F22" s="12" t="str">
        <v>successful</v>
      </c>
      <c r="G22">
        <v>16</v>
      </c>
      <c r="I22" s="12" t="str">
        <v>failed</v>
      </c>
      <c r="J22">
        <v>5</v>
      </c>
      <c r="M22" t="s">
        <v>2112</v>
      </c>
      <c r="N22">
        <f>ROUND(_xlfn.STDEV.P(J:J),0)</f>
        <v>960</v>
      </c>
    </row>
    <row r="23" spans="1:14" x14ac:dyDescent="0.25">
      <c r="A23" t="s">
        <v>14</v>
      </c>
      <c r="B23">
        <v>558</v>
      </c>
      <c r="F23" s="12" t="str">
        <v>successful</v>
      </c>
      <c r="G23">
        <v>107</v>
      </c>
      <c r="I23" s="12" t="str">
        <v>failed</v>
      </c>
      <c r="J23">
        <v>38</v>
      </c>
      <c r="M23" t="s">
        <v>2116</v>
      </c>
      <c r="N23">
        <f>_xlfn.QUARTILE.EXC(J:J,1)</f>
        <v>38</v>
      </c>
    </row>
    <row r="24" spans="1:14" x14ac:dyDescent="0.25">
      <c r="A24" t="s">
        <v>20</v>
      </c>
      <c r="B24">
        <v>890</v>
      </c>
      <c r="F24" s="12" t="str">
        <v>successful</v>
      </c>
      <c r="G24">
        <v>134</v>
      </c>
      <c r="I24" s="12" t="str">
        <v>failed</v>
      </c>
      <c r="J24">
        <v>12</v>
      </c>
      <c r="M24" t="s">
        <v>2115</v>
      </c>
      <c r="N24">
        <f>ROUND(_xlfn.QUARTILE.EXC(J:J,2),0)</f>
        <v>115</v>
      </c>
    </row>
    <row r="25" spans="1:14" x14ac:dyDescent="0.25">
      <c r="A25" t="s">
        <v>20</v>
      </c>
      <c r="B25">
        <v>142</v>
      </c>
      <c r="F25" s="12" t="str">
        <v>successful</v>
      </c>
      <c r="G25">
        <v>198</v>
      </c>
      <c r="I25" s="12" t="str">
        <v>failed</v>
      </c>
      <c r="J25">
        <v>1684</v>
      </c>
      <c r="M25" t="s">
        <v>2114</v>
      </c>
      <c r="N25">
        <f>ROUND(_xlfn.QUARTILE.EXC(J:J,3),0)</f>
        <v>790</v>
      </c>
    </row>
    <row r="26" spans="1:14" x14ac:dyDescent="0.25">
      <c r="A26" t="s">
        <v>20</v>
      </c>
      <c r="B26">
        <v>2673</v>
      </c>
      <c r="F26" s="12" t="str">
        <v>successful</v>
      </c>
      <c r="G26">
        <v>111</v>
      </c>
      <c r="I26" s="12" t="str">
        <v>failed</v>
      </c>
      <c r="J26">
        <v>56</v>
      </c>
      <c r="M26" t="s">
        <v>2113</v>
      </c>
      <c r="N26">
        <f>(N25-N23)</f>
        <v>752</v>
      </c>
    </row>
    <row r="27" spans="1:14" x14ac:dyDescent="0.25">
      <c r="A27" t="s">
        <v>20</v>
      </c>
      <c r="B27">
        <v>163</v>
      </c>
      <c r="F27" s="12" t="str">
        <v>successful</v>
      </c>
      <c r="G27">
        <v>222</v>
      </c>
      <c r="I27" s="12" t="str">
        <v>failed</v>
      </c>
      <c r="J27">
        <v>838</v>
      </c>
      <c r="M27" t="s">
        <v>2117</v>
      </c>
      <c r="N27">
        <f>(N23 - (1.5*N26))</f>
        <v>-1090</v>
      </c>
    </row>
    <row r="28" spans="1:14" x14ac:dyDescent="0.25">
      <c r="A28" t="s">
        <v>74</v>
      </c>
      <c r="B28">
        <v>1480</v>
      </c>
      <c r="F28" s="12" t="str">
        <v>successful</v>
      </c>
      <c r="G28">
        <v>6212</v>
      </c>
      <c r="I28" s="12" t="str">
        <v>failed</v>
      </c>
      <c r="J28">
        <v>1000</v>
      </c>
      <c r="M28" t="s">
        <v>2118</v>
      </c>
      <c r="N28">
        <f>(N25 + (1.5*N26))</f>
        <v>1918</v>
      </c>
    </row>
    <row r="29" spans="1:14" x14ac:dyDescent="0.25">
      <c r="A29" t="s">
        <v>14</v>
      </c>
      <c r="B29">
        <v>15</v>
      </c>
      <c r="F29" s="12" t="str">
        <v>successful</v>
      </c>
      <c r="G29">
        <v>98</v>
      </c>
      <c r="I29" s="12" t="str">
        <v>failed</v>
      </c>
      <c r="J29">
        <v>1482</v>
      </c>
    </row>
    <row r="30" spans="1:14" x14ac:dyDescent="0.25">
      <c r="A30" t="s">
        <v>20</v>
      </c>
      <c r="B30">
        <v>2220</v>
      </c>
      <c r="F30" s="12" t="str">
        <v>successful</v>
      </c>
      <c r="G30">
        <v>92</v>
      </c>
      <c r="I30" s="12" t="str">
        <v>failed</v>
      </c>
      <c r="J30">
        <v>106</v>
      </c>
    </row>
    <row r="31" spans="1:14" x14ac:dyDescent="0.25">
      <c r="A31" t="s">
        <v>20</v>
      </c>
      <c r="B31">
        <v>1606</v>
      </c>
      <c r="F31" s="12" t="str">
        <v>successful</v>
      </c>
      <c r="G31">
        <v>149</v>
      </c>
      <c r="I31" s="12" t="str">
        <v>failed</v>
      </c>
      <c r="J31">
        <v>679</v>
      </c>
    </row>
    <row r="32" spans="1:14" x14ac:dyDescent="0.25">
      <c r="A32" t="s">
        <v>20</v>
      </c>
      <c r="B32">
        <v>129</v>
      </c>
      <c r="F32" s="12" t="str">
        <v>successful</v>
      </c>
      <c r="G32">
        <v>2431</v>
      </c>
      <c r="I32" s="12" t="str">
        <v>failed</v>
      </c>
      <c r="J32">
        <v>1220</v>
      </c>
    </row>
    <row r="33" spans="1:10" x14ac:dyDescent="0.25">
      <c r="A33" t="s">
        <v>20</v>
      </c>
      <c r="B33">
        <v>226</v>
      </c>
      <c r="F33" s="12" t="str">
        <v>successful</v>
      </c>
      <c r="G33">
        <v>303</v>
      </c>
      <c r="I33" s="12" t="str">
        <v>failed</v>
      </c>
      <c r="J33">
        <v>1</v>
      </c>
    </row>
    <row r="34" spans="1:10" x14ac:dyDescent="0.25">
      <c r="A34" t="s">
        <v>14</v>
      </c>
      <c r="B34">
        <v>2307</v>
      </c>
      <c r="F34" s="12" t="str">
        <v>successful</v>
      </c>
      <c r="G34">
        <v>209</v>
      </c>
      <c r="I34" s="12" t="str">
        <v>failed</v>
      </c>
      <c r="J34">
        <v>37</v>
      </c>
    </row>
    <row r="35" spans="1:10" x14ac:dyDescent="0.25">
      <c r="A35" t="s">
        <v>20</v>
      </c>
      <c r="B35">
        <v>5419</v>
      </c>
      <c r="F35" s="12" t="str">
        <v>successful</v>
      </c>
      <c r="G35">
        <v>131</v>
      </c>
      <c r="I35" s="12" t="str">
        <v>failed</v>
      </c>
      <c r="J35">
        <v>60</v>
      </c>
    </row>
    <row r="36" spans="1:10" x14ac:dyDescent="0.25">
      <c r="A36" t="s">
        <v>20</v>
      </c>
      <c r="B36">
        <v>165</v>
      </c>
      <c r="F36" s="12" t="str">
        <v>successful</v>
      </c>
      <c r="G36">
        <v>164</v>
      </c>
      <c r="I36" s="12" t="str">
        <v>failed</v>
      </c>
      <c r="J36">
        <v>296</v>
      </c>
    </row>
    <row r="37" spans="1:10" x14ac:dyDescent="0.25">
      <c r="A37" t="s">
        <v>20</v>
      </c>
      <c r="B37">
        <v>1965</v>
      </c>
      <c r="F37" s="12" t="str">
        <v>successful</v>
      </c>
      <c r="G37">
        <v>201</v>
      </c>
      <c r="I37" s="12" t="str">
        <v>failed</v>
      </c>
      <c r="J37">
        <v>3304</v>
      </c>
    </row>
    <row r="38" spans="1:10" x14ac:dyDescent="0.25">
      <c r="A38" t="s">
        <v>20</v>
      </c>
      <c r="B38">
        <v>16</v>
      </c>
      <c r="F38" s="12" t="str">
        <v>successful</v>
      </c>
      <c r="G38">
        <v>211</v>
      </c>
      <c r="I38" s="12" t="str">
        <v>failed</v>
      </c>
      <c r="J38">
        <v>73</v>
      </c>
    </row>
    <row r="39" spans="1:10" x14ac:dyDescent="0.25">
      <c r="A39" t="s">
        <v>20</v>
      </c>
      <c r="B39">
        <v>107</v>
      </c>
      <c r="F39" s="12" t="str">
        <v>successful</v>
      </c>
      <c r="G39">
        <v>128</v>
      </c>
      <c r="I39" s="12" t="str">
        <v>failed</v>
      </c>
      <c r="J39">
        <v>3387</v>
      </c>
    </row>
    <row r="40" spans="1:10" x14ac:dyDescent="0.25">
      <c r="A40" t="s">
        <v>20</v>
      </c>
      <c r="B40">
        <v>134</v>
      </c>
      <c r="F40" s="12" t="str">
        <v>successful</v>
      </c>
      <c r="G40">
        <v>1600</v>
      </c>
      <c r="I40" s="12" t="str">
        <v>failed</v>
      </c>
      <c r="J40">
        <v>662</v>
      </c>
    </row>
    <row r="41" spans="1:10" x14ac:dyDescent="0.25">
      <c r="A41" t="s">
        <v>14</v>
      </c>
      <c r="B41">
        <v>88</v>
      </c>
      <c r="F41" s="12" t="str">
        <v>successful</v>
      </c>
      <c r="G41">
        <v>249</v>
      </c>
      <c r="I41" s="12" t="str">
        <v>failed</v>
      </c>
      <c r="J41">
        <v>774</v>
      </c>
    </row>
    <row r="42" spans="1:10" x14ac:dyDescent="0.25">
      <c r="A42" t="s">
        <v>20</v>
      </c>
      <c r="B42">
        <v>198</v>
      </c>
      <c r="F42" s="12" t="str">
        <v>successful</v>
      </c>
      <c r="G42">
        <v>236</v>
      </c>
      <c r="I42" s="12" t="str">
        <v>failed</v>
      </c>
      <c r="J42">
        <v>672</v>
      </c>
    </row>
    <row r="43" spans="1:10" x14ac:dyDescent="0.25">
      <c r="A43" t="s">
        <v>20</v>
      </c>
      <c r="B43">
        <v>111</v>
      </c>
      <c r="F43" s="12" t="str">
        <v>successful</v>
      </c>
      <c r="G43">
        <v>4065</v>
      </c>
      <c r="I43" s="12" t="str">
        <v>failed</v>
      </c>
      <c r="J43">
        <v>940</v>
      </c>
    </row>
    <row r="44" spans="1:10" x14ac:dyDescent="0.25">
      <c r="A44" t="s">
        <v>20</v>
      </c>
      <c r="B44">
        <v>222</v>
      </c>
      <c r="F44" s="12" t="str">
        <v>successful</v>
      </c>
      <c r="G44">
        <v>246</v>
      </c>
      <c r="I44" s="12" t="str">
        <v>failed</v>
      </c>
      <c r="J44">
        <v>117</v>
      </c>
    </row>
    <row r="45" spans="1:10" x14ac:dyDescent="0.25">
      <c r="A45" t="s">
        <v>20</v>
      </c>
      <c r="B45">
        <v>6212</v>
      </c>
      <c r="F45" s="12" t="str">
        <v>successful</v>
      </c>
      <c r="G45">
        <v>2475</v>
      </c>
      <c r="I45" s="12" t="str">
        <v>failed</v>
      </c>
      <c r="J45">
        <v>115</v>
      </c>
    </row>
    <row r="46" spans="1:10" x14ac:dyDescent="0.25">
      <c r="A46" t="s">
        <v>20</v>
      </c>
      <c r="B46">
        <v>98</v>
      </c>
      <c r="F46" s="12" t="str">
        <v>successful</v>
      </c>
      <c r="G46">
        <v>76</v>
      </c>
      <c r="I46" s="12" t="str">
        <v>failed</v>
      </c>
      <c r="J46">
        <v>326</v>
      </c>
    </row>
    <row r="47" spans="1:10" x14ac:dyDescent="0.25">
      <c r="A47" t="s">
        <v>14</v>
      </c>
      <c r="B47">
        <v>48</v>
      </c>
      <c r="F47" s="12" t="str">
        <v>successful</v>
      </c>
      <c r="G47">
        <v>54</v>
      </c>
      <c r="I47" s="12" t="str">
        <v>failed</v>
      </c>
      <c r="J47">
        <v>1</v>
      </c>
    </row>
    <row r="48" spans="1:10" x14ac:dyDescent="0.25">
      <c r="A48" t="s">
        <v>20</v>
      </c>
      <c r="B48">
        <v>92</v>
      </c>
      <c r="F48" s="12" t="str">
        <v>successful</v>
      </c>
      <c r="G48">
        <v>88</v>
      </c>
      <c r="I48" s="12" t="str">
        <v>failed</v>
      </c>
      <c r="J48">
        <v>1467</v>
      </c>
    </row>
    <row r="49" spans="1:10" x14ac:dyDescent="0.25">
      <c r="A49" t="s">
        <v>20</v>
      </c>
      <c r="B49">
        <v>149</v>
      </c>
      <c r="F49" s="12" t="str">
        <v>successful</v>
      </c>
      <c r="G49">
        <v>85</v>
      </c>
      <c r="I49" s="12" t="str">
        <v>failed</v>
      </c>
      <c r="J49">
        <v>5681</v>
      </c>
    </row>
    <row r="50" spans="1:10" x14ac:dyDescent="0.25">
      <c r="A50" t="s">
        <v>20</v>
      </c>
      <c r="B50">
        <v>2431</v>
      </c>
      <c r="F50" s="12" t="str">
        <v>successful</v>
      </c>
      <c r="G50">
        <v>170</v>
      </c>
      <c r="I50" s="12" t="str">
        <v>failed</v>
      </c>
      <c r="J50">
        <v>1059</v>
      </c>
    </row>
    <row r="51" spans="1:10" x14ac:dyDescent="0.25">
      <c r="A51" t="s">
        <v>20</v>
      </c>
      <c r="B51">
        <v>303</v>
      </c>
      <c r="F51" s="12" t="str">
        <v>successful</v>
      </c>
      <c r="G51">
        <v>330</v>
      </c>
      <c r="I51" s="12" t="str">
        <v>failed</v>
      </c>
      <c r="J51">
        <v>1194</v>
      </c>
    </row>
    <row r="52" spans="1:10" x14ac:dyDescent="0.25">
      <c r="A52" t="s">
        <v>14</v>
      </c>
      <c r="B52">
        <v>1</v>
      </c>
      <c r="F52" s="12" t="str">
        <v>successful</v>
      </c>
      <c r="G52">
        <v>127</v>
      </c>
      <c r="I52" s="12" t="str">
        <v>failed</v>
      </c>
      <c r="J52">
        <v>30</v>
      </c>
    </row>
    <row r="53" spans="1:10" x14ac:dyDescent="0.25">
      <c r="A53" t="s">
        <v>14</v>
      </c>
      <c r="B53">
        <v>1467</v>
      </c>
      <c r="F53" s="12" t="str">
        <v>successful</v>
      </c>
      <c r="G53">
        <v>411</v>
      </c>
      <c r="I53" s="12" t="str">
        <v>failed</v>
      </c>
      <c r="J53">
        <v>75</v>
      </c>
    </row>
    <row r="54" spans="1:10" x14ac:dyDescent="0.25">
      <c r="A54" t="s">
        <v>14</v>
      </c>
      <c r="B54">
        <v>75</v>
      </c>
      <c r="F54" s="12" t="str">
        <v>successful</v>
      </c>
      <c r="G54">
        <v>180</v>
      </c>
      <c r="I54" s="12" t="str">
        <v>failed</v>
      </c>
      <c r="J54">
        <v>955</v>
      </c>
    </row>
    <row r="55" spans="1:10" x14ac:dyDescent="0.25">
      <c r="A55" t="s">
        <v>20</v>
      </c>
      <c r="B55">
        <v>209</v>
      </c>
      <c r="F55" s="12" t="str">
        <v>successful</v>
      </c>
      <c r="G55">
        <v>374</v>
      </c>
      <c r="I55" s="12" t="str">
        <v>failed</v>
      </c>
      <c r="J55">
        <v>67</v>
      </c>
    </row>
    <row r="56" spans="1:10" x14ac:dyDescent="0.25">
      <c r="A56" t="s">
        <v>14</v>
      </c>
      <c r="B56">
        <v>120</v>
      </c>
      <c r="F56" s="12" t="str">
        <v>successful</v>
      </c>
      <c r="G56">
        <v>71</v>
      </c>
      <c r="I56" s="12" t="str">
        <v>failed</v>
      </c>
      <c r="J56">
        <v>5</v>
      </c>
    </row>
    <row r="57" spans="1:10" x14ac:dyDescent="0.25">
      <c r="A57" t="s">
        <v>20</v>
      </c>
      <c r="B57">
        <v>131</v>
      </c>
      <c r="F57" s="12" t="str">
        <v>successful</v>
      </c>
      <c r="G57">
        <v>203</v>
      </c>
      <c r="I57" s="12" t="str">
        <v>failed</v>
      </c>
      <c r="J57">
        <v>26</v>
      </c>
    </row>
    <row r="58" spans="1:10" x14ac:dyDescent="0.25">
      <c r="A58" t="s">
        <v>20</v>
      </c>
      <c r="B58">
        <v>164</v>
      </c>
      <c r="F58" s="12" t="str">
        <v>successful</v>
      </c>
      <c r="G58">
        <v>113</v>
      </c>
      <c r="I58" s="12" t="str">
        <v>failed</v>
      </c>
      <c r="J58">
        <v>1130</v>
      </c>
    </row>
    <row r="59" spans="1:10" x14ac:dyDescent="0.25">
      <c r="A59" t="s">
        <v>20</v>
      </c>
      <c r="B59">
        <v>201</v>
      </c>
      <c r="F59" s="12" t="str">
        <v>successful</v>
      </c>
      <c r="G59">
        <v>96</v>
      </c>
      <c r="I59" s="12" t="str">
        <v>failed</v>
      </c>
      <c r="J59">
        <v>782</v>
      </c>
    </row>
    <row r="60" spans="1:10" x14ac:dyDescent="0.25">
      <c r="A60" t="s">
        <v>20</v>
      </c>
      <c r="B60">
        <v>211</v>
      </c>
      <c r="F60" s="12" t="str">
        <v>successful</v>
      </c>
      <c r="G60">
        <v>498</v>
      </c>
      <c r="I60" s="12" t="str">
        <v>failed</v>
      </c>
      <c r="J60">
        <v>210</v>
      </c>
    </row>
    <row r="61" spans="1:10" x14ac:dyDescent="0.25">
      <c r="A61" t="s">
        <v>20</v>
      </c>
      <c r="B61">
        <v>128</v>
      </c>
      <c r="F61" s="12" t="str">
        <v>successful</v>
      </c>
      <c r="G61">
        <v>180</v>
      </c>
      <c r="I61" s="12" t="str">
        <v>failed</v>
      </c>
      <c r="J61">
        <v>136</v>
      </c>
    </row>
    <row r="62" spans="1:10" x14ac:dyDescent="0.25">
      <c r="A62" t="s">
        <v>20</v>
      </c>
      <c r="B62">
        <v>1600</v>
      </c>
      <c r="F62" s="12" t="str">
        <v>successful</v>
      </c>
      <c r="G62">
        <v>27</v>
      </c>
      <c r="I62" s="12" t="str">
        <v>failed</v>
      </c>
      <c r="J62">
        <v>86</v>
      </c>
    </row>
    <row r="63" spans="1:10" x14ac:dyDescent="0.25">
      <c r="A63" t="s">
        <v>14</v>
      </c>
      <c r="B63">
        <v>2253</v>
      </c>
      <c r="F63" s="12" t="str">
        <v>successful</v>
      </c>
      <c r="G63">
        <v>2331</v>
      </c>
      <c r="I63" s="12" t="str">
        <v>failed</v>
      </c>
      <c r="J63">
        <v>19</v>
      </c>
    </row>
    <row r="64" spans="1:10" x14ac:dyDescent="0.25">
      <c r="A64" t="s">
        <v>20</v>
      </c>
      <c r="B64">
        <v>249</v>
      </c>
      <c r="F64" s="12" t="str">
        <v>successful</v>
      </c>
      <c r="G64">
        <v>113</v>
      </c>
      <c r="I64" s="12" t="str">
        <v>failed</v>
      </c>
      <c r="J64">
        <v>886</v>
      </c>
    </row>
    <row r="65" spans="1:10" x14ac:dyDescent="0.25">
      <c r="A65" t="s">
        <v>14</v>
      </c>
      <c r="B65">
        <v>5</v>
      </c>
      <c r="F65" s="12" t="str">
        <v>successful</v>
      </c>
      <c r="G65">
        <v>164</v>
      </c>
      <c r="I65" s="12" t="str">
        <v>failed</v>
      </c>
      <c r="J65">
        <v>35</v>
      </c>
    </row>
    <row r="66" spans="1:10" x14ac:dyDescent="0.25">
      <c r="A66" t="s">
        <v>14</v>
      </c>
      <c r="B66">
        <v>38</v>
      </c>
      <c r="F66" s="12" t="str">
        <v>successful</v>
      </c>
      <c r="G66">
        <v>164</v>
      </c>
      <c r="I66" s="12" t="str">
        <v>failed</v>
      </c>
      <c r="J66">
        <v>24</v>
      </c>
    </row>
    <row r="67" spans="1:10" x14ac:dyDescent="0.25">
      <c r="A67" t="s">
        <v>20</v>
      </c>
      <c r="B67">
        <v>236</v>
      </c>
      <c r="F67" s="12" t="str">
        <v>successful</v>
      </c>
      <c r="G67">
        <v>336</v>
      </c>
      <c r="I67" s="12" t="str">
        <v>failed</v>
      </c>
      <c r="J67">
        <v>86</v>
      </c>
    </row>
    <row r="68" spans="1:10" x14ac:dyDescent="0.25">
      <c r="A68" t="s">
        <v>14</v>
      </c>
      <c r="B68">
        <v>12</v>
      </c>
      <c r="F68" s="12" t="str">
        <v>successful</v>
      </c>
      <c r="G68">
        <v>1917</v>
      </c>
      <c r="I68" s="12" t="str">
        <v>failed</v>
      </c>
      <c r="J68">
        <v>243</v>
      </c>
    </row>
    <row r="69" spans="1:10" x14ac:dyDescent="0.25">
      <c r="A69" t="s">
        <v>20</v>
      </c>
      <c r="B69">
        <v>4065</v>
      </c>
      <c r="F69" s="12" t="str">
        <v>successful</v>
      </c>
      <c r="G69">
        <v>95</v>
      </c>
      <c r="I69" s="12" t="str">
        <v>failed</v>
      </c>
      <c r="J69">
        <v>65</v>
      </c>
    </row>
    <row r="70" spans="1:10" x14ac:dyDescent="0.25">
      <c r="A70" t="s">
        <v>20</v>
      </c>
      <c r="B70">
        <v>246</v>
      </c>
      <c r="F70" s="12" t="str">
        <v>successful</v>
      </c>
      <c r="G70">
        <v>147</v>
      </c>
      <c r="I70" s="12" t="str">
        <v>failed</v>
      </c>
      <c r="J70">
        <v>100</v>
      </c>
    </row>
    <row r="71" spans="1:10" x14ac:dyDescent="0.25">
      <c r="A71" t="s">
        <v>74</v>
      </c>
      <c r="B71">
        <v>17</v>
      </c>
      <c r="F71" s="12" t="str">
        <v>successful</v>
      </c>
      <c r="G71">
        <v>86</v>
      </c>
      <c r="I71" s="12" t="str">
        <v>failed</v>
      </c>
      <c r="J71">
        <v>168</v>
      </c>
    </row>
    <row r="72" spans="1:10" x14ac:dyDescent="0.25">
      <c r="A72" t="s">
        <v>20</v>
      </c>
      <c r="B72">
        <v>2475</v>
      </c>
      <c r="F72" s="12" t="str">
        <v>successful</v>
      </c>
      <c r="G72">
        <v>83</v>
      </c>
      <c r="I72" s="12" t="str">
        <v>failed</v>
      </c>
      <c r="J72">
        <v>13</v>
      </c>
    </row>
    <row r="73" spans="1:10" x14ac:dyDescent="0.25">
      <c r="A73" t="s">
        <v>20</v>
      </c>
      <c r="B73">
        <v>76</v>
      </c>
      <c r="F73" s="12" t="str">
        <v>successful</v>
      </c>
      <c r="G73">
        <v>676</v>
      </c>
      <c r="I73" s="12" t="str">
        <v>failed</v>
      </c>
      <c r="J73">
        <v>1</v>
      </c>
    </row>
    <row r="74" spans="1:10" x14ac:dyDescent="0.25">
      <c r="A74" t="s">
        <v>20</v>
      </c>
      <c r="B74">
        <v>54</v>
      </c>
      <c r="F74" s="12" t="str">
        <v>successful</v>
      </c>
      <c r="G74">
        <v>361</v>
      </c>
      <c r="I74" s="12" t="str">
        <v>failed</v>
      </c>
      <c r="J74">
        <v>40</v>
      </c>
    </row>
    <row r="75" spans="1:10" x14ac:dyDescent="0.25">
      <c r="A75" t="s">
        <v>20</v>
      </c>
      <c r="B75">
        <v>88</v>
      </c>
      <c r="F75" s="12" t="str">
        <v>successful</v>
      </c>
      <c r="G75">
        <v>131</v>
      </c>
      <c r="I75" s="12" t="str">
        <v>failed</v>
      </c>
      <c r="J75">
        <v>226</v>
      </c>
    </row>
    <row r="76" spans="1:10" x14ac:dyDescent="0.25">
      <c r="A76" t="s">
        <v>20</v>
      </c>
      <c r="B76">
        <v>85</v>
      </c>
      <c r="F76" s="12" t="str">
        <v>successful</v>
      </c>
      <c r="G76">
        <v>126</v>
      </c>
      <c r="I76" s="12" t="str">
        <v>failed</v>
      </c>
      <c r="J76">
        <v>1625</v>
      </c>
    </row>
    <row r="77" spans="1:10" x14ac:dyDescent="0.25">
      <c r="A77" t="s">
        <v>20</v>
      </c>
      <c r="B77">
        <v>170</v>
      </c>
      <c r="F77" s="12" t="str">
        <v>successful</v>
      </c>
      <c r="G77">
        <v>275</v>
      </c>
      <c r="I77" s="12" t="str">
        <v>failed</v>
      </c>
      <c r="J77">
        <v>143</v>
      </c>
    </row>
    <row r="78" spans="1:10" x14ac:dyDescent="0.25">
      <c r="A78" t="s">
        <v>14</v>
      </c>
      <c r="B78">
        <v>1684</v>
      </c>
      <c r="F78" s="12" t="str">
        <v>successful</v>
      </c>
      <c r="G78">
        <v>67</v>
      </c>
      <c r="I78" s="12" t="str">
        <v>failed</v>
      </c>
      <c r="J78">
        <v>934</v>
      </c>
    </row>
    <row r="79" spans="1:10" x14ac:dyDescent="0.25">
      <c r="A79" t="s">
        <v>14</v>
      </c>
      <c r="B79">
        <v>56</v>
      </c>
      <c r="F79" s="12" t="str">
        <v>successful</v>
      </c>
      <c r="G79">
        <v>154</v>
      </c>
      <c r="I79" s="12" t="str">
        <v>failed</v>
      </c>
      <c r="J79">
        <v>17</v>
      </c>
    </row>
    <row r="80" spans="1:10" x14ac:dyDescent="0.25">
      <c r="A80" t="s">
        <v>20</v>
      </c>
      <c r="B80">
        <v>330</v>
      </c>
      <c r="F80" s="12" t="str">
        <v>successful</v>
      </c>
      <c r="G80">
        <v>1782</v>
      </c>
      <c r="I80" s="12" t="str">
        <v>failed</v>
      </c>
      <c r="J80">
        <v>2179</v>
      </c>
    </row>
    <row r="81" spans="1:10" x14ac:dyDescent="0.25">
      <c r="A81" t="s">
        <v>14</v>
      </c>
      <c r="B81">
        <v>838</v>
      </c>
      <c r="F81" s="12" t="str">
        <v>successful</v>
      </c>
      <c r="G81">
        <v>903</v>
      </c>
      <c r="I81" s="12" t="str">
        <v>failed</v>
      </c>
      <c r="J81">
        <v>931</v>
      </c>
    </row>
    <row r="82" spans="1:10" x14ac:dyDescent="0.25">
      <c r="A82" t="s">
        <v>20</v>
      </c>
      <c r="B82">
        <v>127</v>
      </c>
      <c r="F82" s="12" t="str">
        <v>successful</v>
      </c>
      <c r="G82">
        <v>94</v>
      </c>
      <c r="I82" s="12" t="str">
        <v>failed</v>
      </c>
      <c r="J82">
        <v>92</v>
      </c>
    </row>
    <row r="83" spans="1:10" x14ac:dyDescent="0.25">
      <c r="A83" t="s">
        <v>20</v>
      </c>
      <c r="B83">
        <v>411</v>
      </c>
      <c r="F83" s="12" t="str">
        <v>successful</v>
      </c>
      <c r="G83">
        <v>180</v>
      </c>
      <c r="I83" s="12" t="str">
        <v>failed</v>
      </c>
      <c r="J83">
        <v>57</v>
      </c>
    </row>
    <row r="84" spans="1:10" x14ac:dyDescent="0.25">
      <c r="A84" t="s">
        <v>20</v>
      </c>
      <c r="B84">
        <v>180</v>
      </c>
      <c r="F84" s="12" t="str">
        <v>successful</v>
      </c>
      <c r="G84">
        <v>533</v>
      </c>
      <c r="I84" s="12" t="str">
        <v>failed</v>
      </c>
      <c r="J84">
        <v>41</v>
      </c>
    </row>
    <row r="85" spans="1:10" x14ac:dyDescent="0.25">
      <c r="A85" t="s">
        <v>14</v>
      </c>
      <c r="B85">
        <v>1000</v>
      </c>
      <c r="F85" s="12" t="str">
        <v>successful</v>
      </c>
      <c r="G85">
        <v>2443</v>
      </c>
      <c r="I85" s="12" t="str">
        <v>failed</v>
      </c>
      <c r="J85">
        <v>1</v>
      </c>
    </row>
    <row r="86" spans="1:10" x14ac:dyDescent="0.25">
      <c r="A86" t="s">
        <v>20</v>
      </c>
      <c r="B86">
        <v>374</v>
      </c>
      <c r="F86" s="12" t="str">
        <v>successful</v>
      </c>
      <c r="G86">
        <v>89</v>
      </c>
      <c r="I86" s="12" t="str">
        <v>failed</v>
      </c>
      <c r="J86">
        <v>101</v>
      </c>
    </row>
    <row r="87" spans="1:10" x14ac:dyDescent="0.25">
      <c r="A87" t="s">
        <v>20</v>
      </c>
      <c r="B87">
        <v>71</v>
      </c>
      <c r="F87" s="12" t="str">
        <v>successful</v>
      </c>
      <c r="G87">
        <v>159</v>
      </c>
      <c r="I87" s="12" t="str">
        <v>failed</v>
      </c>
      <c r="J87">
        <v>1335</v>
      </c>
    </row>
    <row r="88" spans="1:10" x14ac:dyDescent="0.25">
      <c r="A88" t="s">
        <v>20</v>
      </c>
      <c r="B88">
        <v>203</v>
      </c>
      <c r="F88" s="12" t="str">
        <v>successful</v>
      </c>
      <c r="G88">
        <v>50</v>
      </c>
      <c r="I88" s="12" t="str">
        <v>failed</v>
      </c>
      <c r="J88">
        <v>15</v>
      </c>
    </row>
    <row r="89" spans="1:10" x14ac:dyDescent="0.25">
      <c r="A89" t="s">
        <v>14</v>
      </c>
      <c r="B89">
        <v>1482</v>
      </c>
      <c r="F89" s="12" t="str">
        <v>successful</v>
      </c>
      <c r="G89">
        <v>186</v>
      </c>
      <c r="I89" s="12" t="str">
        <v>failed</v>
      </c>
      <c r="J89">
        <v>454</v>
      </c>
    </row>
    <row r="90" spans="1:10" x14ac:dyDescent="0.25">
      <c r="A90" t="s">
        <v>20</v>
      </c>
      <c r="B90">
        <v>113</v>
      </c>
      <c r="F90" s="12" t="str">
        <v>successful</v>
      </c>
      <c r="G90">
        <v>1071</v>
      </c>
      <c r="I90" s="12" t="str">
        <v>failed</v>
      </c>
      <c r="J90">
        <v>3182</v>
      </c>
    </row>
    <row r="91" spans="1:10" x14ac:dyDescent="0.25">
      <c r="A91" t="s">
        <v>20</v>
      </c>
      <c r="B91">
        <v>96</v>
      </c>
      <c r="F91" s="12" t="str">
        <v>successful</v>
      </c>
      <c r="G91">
        <v>117</v>
      </c>
      <c r="I91" s="12" t="str">
        <v>failed</v>
      </c>
      <c r="J91">
        <v>15</v>
      </c>
    </row>
    <row r="92" spans="1:10" x14ac:dyDescent="0.25">
      <c r="A92" t="s">
        <v>14</v>
      </c>
      <c r="B92">
        <v>106</v>
      </c>
      <c r="F92" s="12" t="str">
        <v>successful</v>
      </c>
      <c r="G92">
        <v>70</v>
      </c>
      <c r="I92" s="12" t="str">
        <v>failed</v>
      </c>
      <c r="J92">
        <v>133</v>
      </c>
    </row>
    <row r="93" spans="1:10" x14ac:dyDescent="0.25">
      <c r="A93" t="s">
        <v>14</v>
      </c>
      <c r="B93">
        <v>679</v>
      </c>
      <c r="F93" s="12" t="str">
        <v>successful</v>
      </c>
      <c r="G93">
        <v>135</v>
      </c>
      <c r="I93" s="12" t="str">
        <v>failed</v>
      </c>
      <c r="J93">
        <v>2062</v>
      </c>
    </row>
    <row r="94" spans="1:10" x14ac:dyDescent="0.25">
      <c r="A94" t="s">
        <v>20</v>
      </c>
      <c r="B94">
        <v>498</v>
      </c>
      <c r="F94" s="12" t="str">
        <v>successful</v>
      </c>
      <c r="G94">
        <v>768</v>
      </c>
      <c r="I94" s="12" t="str">
        <v>failed</v>
      </c>
      <c r="J94">
        <v>29</v>
      </c>
    </row>
    <row r="95" spans="1:10" x14ac:dyDescent="0.25">
      <c r="A95" t="s">
        <v>74</v>
      </c>
      <c r="B95">
        <v>610</v>
      </c>
      <c r="F95" s="12" t="str">
        <v>successful</v>
      </c>
      <c r="G95">
        <v>199</v>
      </c>
      <c r="I95" s="12" t="str">
        <v>failed</v>
      </c>
      <c r="J95">
        <v>132</v>
      </c>
    </row>
    <row r="96" spans="1:10" x14ac:dyDescent="0.25">
      <c r="A96" t="s">
        <v>20</v>
      </c>
      <c r="B96">
        <v>180</v>
      </c>
      <c r="F96" s="12" t="str">
        <v>successful</v>
      </c>
      <c r="G96">
        <v>107</v>
      </c>
      <c r="I96" s="12" t="str">
        <v>failed</v>
      </c>
      <c r="J96">
        <v>137</v>
      </c>
    </row>
    <row r="97" spans="1:10" x14ac:dyDescent="0.25">
      <c r="A97" t="s">
        <v>20</v>
      </c>
      <c r="B97">
        <v>27</v>
      </c>
      <c r="F97" s="12" t="str">
        <v>successful</v>
      </c>
      <c r="G97">
        <v>195</v>
      </c>
      <c r="I97" s="12" t="str">
        <v>failed</v>
      </c>
      <c r="J97">
        <v>908</v>
      </c>
    </row>
    <row r="98" spans="1:10" x14ac:dyDescent="0.25">
      <c r="A98" t="s">
        <v>20</v>
      </c>
      <c r="B98">
        <v>2331</v>
      </c>
      <c r="F98" s="12" t="str">
        <v>successful</v>
      </c>
      <c r="G98">
        <v>3376</v>
      </c>
      <c r="I98" s="12" t="str">
        <v>failed</v>
      </c>
      <c r="J98">
        <v>10</v>
      </c>
    </row>
    <row r="99" spans="1:10" x14ac:dyDescent="0.25">
      <c r="A99" t="s">
        <v>20</v>
      </c>
      <c r="B99">
        <v>113</v>
      </c>
      <c r="F99" s="12" t="str">
        <v>successful</v>
      </c>
      <c r="G99">
        <v>41</v>
      </c>
      <c r="I99" s="12" t="str">
        <v>failed</v>
      </c>
      <c r="J99">
        <v>1910</v>
      </c>
    </row>
    <row r="100" spans="1:10" x14ac:dyDescent="0.25">
      <c r="A100" t="s">
        <v>14</v>
      </c>
      <c r="B100">
        <v>1220</v>
      </c>
      <c r="F100" s="12" t="str">
        <v>successful</v>
      </c>
      <c r="G100">
        <v>1821</v>
      </c>
      <c r="I100" s="12" t="str">
        <v>failed</v>
      </c>
      <c r="J100">
        <v>38</v>
      </c>
    </row>
    <row r="101" spans="1:10" x14ac:dyDescent="0.25">
      <c r="A101" t="s">
        <v>20</v>
      </c>
      <c r="B101">
        <v>164</v>
      </c>
      <c r="F101" s="12" t="str">
        <v>successful</v>
      </c>
      <c r="G101">
        <v>164</v>
      </c>
      <c r="I101" s="12" t="str">
        <v>failed</v>
      </c>
      <c r="J101">
        <v>104</v>
      </c>
    </row>
    <row r="102" spans="1:10" x14ac:dyDescent="0.25">
      <c r="A102" t="s">
        <v>14</v>
      </c>
      <c r="B102">
        <v>1</v>
      </c>
      <c r="F102" s="12" t="str">
        <v>successful</v>
      </c>
      <c r="G102">
        <v>157</v>
      </c>
      <c r="I102" s="12" t="str">
        <v>failed</v>
      </c>
      <c r="J102">
        <v>49</v>
      </c>
    </row>
    <row r="103" spans="1:10" x14ac:dyDescent="0.25">
      <c r="A103" t="s">
        <v>20</v>
      </c>
      <c r="B103">
        <v>164</v>
      </c>
      <c r="F103" s="12" t="str">
        <v>successful</v>
      </c>
      <c r="G103">
        <v>246</v>
      </c>
      <c r="I103" s="12" t="str">
        <v>failed</v>
      </c>
      <c r="J103">
        <v>1</v>
      </c>
    </row>
    <row r="104" spans="1:10" x14ac:dyDescent="0.25">
      <c r="A104" t="s">
        <v>20</v>
      </c>
      <c r="B104">
        <v>336</v>
      </c>
      <c r="F104" s="12" t="str">
        <v>successful</v>
      </c>
      <c r="G104">
        <v>1396</v>
      </c>
      <c r="I104" s="12" t="str">
        <v>failed</v>
      </c>
      <c r="J104">
        <v>245</v>
      </c>
    </row>
    <row r="105" spans="1:10" x14ac:dyDescent="0.25">
      <c r="A105" t="s">
        <v>14</v>
      </c>
      <c r="B105">
        <v>37</v>
      </c>
      <c r="F105" s="12" t="str">
        <v>successful</v>
      </c>
      <c r="G105">
        <v>2506</v>
      </c>
      <c r="I105" s="12" t="str">
        <v>failed</v>
      </c>
      <c r="J105">
        <v>32</v>
      </c>
    </row>
    <row r="106" spans="1:10" x14ac:dyDescent="0.25">
      <c r="A106" t="s">
        <v>20</v>
      </c>
      <c r="B106">
        <v>1917</v>
      </c>
      <c r="F106" s="12" t="str">
        <v>successful</v>
      </c>
      <c r="G106">
        <v>244</v>
      </c>
      <c r="I106" s="12" t="str">
        <v>failed</v>
      </c>
      <c r="J106">
        <v>7</v>
      </c>
    </row>
    <row r="107" spans="1:10" x14ac:dyDescent="0.25">
      <c r="A107" t="s">
        <v>20</v>
      </c>
      <c r="B107">
        <v>95</v>
      </c>
      <c r="F107" s="12" t="str">
        <v>successful</v>
      </c>
      <c r="G107">
        <v>146</v>
      </c>
      <c r="I107" s="12" t="str">
        <v>failed</v>
      </c>
      <c r="J107">
        <v>803</v>
      </c>
    </row>
    <row r="108" spans="1:10" x14ac:dyDescent="0.25">
      <c r="A108" t="s">
        <v>20</v>
      </c>
      <c r="B108">
        <v>147</v>
      </c>
      <c r="F108" s="12" t="str">
        <v>successful</v>
      </c>
      <c r="G108">
        <v>1267</v>
      </c>
      <c r="I108" s="12" t="str">
        <v>failed</v>
      </c>
      <c r="J108">
        <v>16</v>
      </c>
    </row>
    <row r="109" spans="1:10" x14ac:dyDescent="0.25">
      <c r="A109" t="s">
        <v>20</v>
      </c>
      <c r="B109">
        <v>86</v>
      </c>
      <c r="F109" s="12" t="str">
        <v>successful</v>
      </c>
      <c r="G109">
        <v>1561</v>
      </c>
      <c r="I109" s="12" t="str">
        <v>failed</v>
      </c>
      <c r="J109">
        <v>31</v>
      </c>
    </row>
    <row r="110" spans="1:10" x14ac:dyDescent="0.25">
      <c r="A110" t="s">
        <v>20</v>
      </c>
      <c r="B110">
        <v>83</v>
      </c>
      <c r="F110" s="12" t="str">
        <v>successful</v>
      </c>
      <c r="G110">
        <v>48</v>
      </c>
      <c r="I110" s="12" t="str">
        <v>failed</v>
      </c>
      <c r="J110">
        <v>108</v>
      </c>
    </row>
    <row r="111" spans="1:10" x14ac:dyDescent="0.25">
      <c r="A111" t="s">
        <v>14</v>
      </c>
      <c r="B111">
        <v>60</v>
      </c>
      <c r="F111" s="12" t="str">
        <v>successful</v>
      </c>
      <c r="G111">
        <v>2739</v>
      </c>
      <c r="I111" s="12" t="str">
        <v>failed</v>
      </c>
      <c r="J111">
        <v>30</v>
      </c>
    </row>
    <row r="112" spans="1:10" x14ac:dyDescent="0.25">
      <c r="A112" t="s">
        <v>14</v>
      </c>
      <c r="B112">
        <v>296</v>
      </c>
      <c r="F112" s="12" t="str">
        <v>successful</v>
      </c>
      <c r="G112">
        <v>3537</v>
      </c>
      <c r="I112" s="12" t="str">
        <v>failed</v>
      </c>
      <c r="J112">
        <v>17</v>
      </c>
    </row>
    <row r="113" spans="1:10" x14ac:dyDescent="0.25">
      <c r="A113" t="s">
        <v>20</v>
      </c>
      <c r="B113">
        <v>676</v>
      </c>
      <c r="F113" s="12" t="str">
        <v>successful</v>
      </c>
      <c r="G113">
        <v>2107</v>
      </c>
      <c r="I113" s="12" t="str">
        <v>failed</v>
      </c>
      <c r="J113">
        <v>80</v>
      </c>
    </row>
    <row r="114" spans="1:10" x14ac:dyDescent="0.25">
      <c r="A114" t="s">
        <v>20</v>
      </c>
      <c r="B114">
        <v>361</v>
      </c>
      <c r="F114" s="12" t="str">
        <v>successful</v>
      </c>
      <c r="G114">
        <v>3318</v>
      </c>
      <c r="I114" s="12" t="str">
        <v>failed</v>
      </c>
      <c r="J114">
        <v>2468</v>
      </c>
    </row>
    <row r="115" spans="1:10" x14ac:dyDescent="0.25">
      <c r="A115" t="s">
        <v>20</v>
      </c>
      <c r="B115">
        <v>131</v>
      </c>
      <c r="F115" s="12" t="str">
        <v>successful</v>
      </c>
      <c r="G115">
        <v>340</v>
      </c>
      <c r="I115" s="12" t="str">
        <v>failed</v>
      </c>
      <c r="J115">
        <v>26</v>
      </c>
    </row>
    <row r="116" spans="1:10" x14ac:dyDescent="0.25">
      <c r="A116" t="s">
        <v>20</v>
      </c>
      <c r="B116">
        <v>126</v>
      </c>
      <c r="F116" s="12" t="str">
        <v>successful</v>
      </c>
      <c r="G116">
        <v>1442</v>
      </c>
      <c r="I116" s="12" t="str">
        <v>failed</v>
      </c>
      <c r="J116">
        <v>73</v>
      </c>
    </row>
    <row r="117" spans="1:10" x14ac:dyDescent="0.25">
      <c r="A117" t="s">
        <v>14</v>
      </c>
      <c r="B117">
        <v>3304</v>
      </c>
      <c r="F117" s="12" t="str">
        <v>successful</v>
      </c>
      <c r="G117">
        <v>126</v>
      </c>
      <c r="I117" s="12" t="str">
        <v>failed</v>
      </c>
      <c r="J117">
        <v>128</v>
      </c>
    </row>
    <row r="118" spans="1:10" x14ac:dyDescent="0.25">
      <c r="A118" t="s">
        <v>14</v>
      </c>
      <c r="B118">
        <v>73</v>
      </c>
      <c r="F118" s="12" t="str">
        <v>successful</v>
      </c>
      <c r="G118">
        <v>524</v>
      </c>
      <c r="I118" s="12" t="str">
        <v>failed</v>
      </c>
      <c r="J118">
        <v>33</v>
      </c>
    </row>
    <row r="119" spans="1:10" x14ac:dyDescent="0.25">
      <c r="A119" t="s">
        <v>20</v>
      </c>
      <c r="B119">
        <v>275</v>
      </c>
      <c r="F119" s="12" t="str">
        <v>successful</v>
      </c>
      <c r="G119">
        <v>1989</v>
      </c>
      <c r="I119" s="12" t="str">
        <v>failed</v>
      </c>
      <c r="J119">
        <v>1072</v>
      </c>
    </row>
    <row r="120" spans="1:10" x14ac:dyDescent="0.25">
      <c r="A120" t="s">
        <v>20</v>
      </c>
      <c r="B120">
        <v>67</v>
      </c>
      <c r="F120" s="12" t="str">
        <v>successful</v>
      </c>
      <c r="G120">
        <v>157</v>
      </c>
      <c r="I120" s="12" t="str">
        <v>failed</v>
      </c>
      <c r="J120">
        <v>393</v>
      </c>
    </row>
    <row r="121" spans="1:10" x14ac:dyDescent="0.25">
      <c r="A121" t="s">
        <v>20</v>
      </c>
      <c r="B121">
        <v>154</v>
      </c>
      <c r="F121" s="12" t="str">
        <v>successful</v>
      </c>
      <c r="G121">
        <v>4498</v>
      </c>
      <c r="I121" s="12" t="str">
        <v>failed</v>
      </c>
      <c r="J121">
        <v>1257</v>
      </c>
    </row>
    <row r="122" spans="1:10" x14ac:dyDescent="0.25">
      <c r="A122" t="s">
        <v>20</v>
      </c>
      <c r="B122">
        <v>1782</v>
      </c>
      <c r="F122" s="12" t="str">
        <v>successful</v>
      </c>
      <c r="G122">
        <v>80</v>
      </c>
      <c r="I122" s="12" t="str">
        <v>failed</v>
      </c>
      <c r="J122">
        <v>328</v>
      </c>
    </row>
    <row r="123" spans="1:10" x14ac:dyDescent="0.25">
      <c r="A123" t="s">
        <v>20</v>
      </c>
      <c r="B123">
        <v>903</v>
      </c>
      <c r="F123" s="12" t="str">
        <v>successful</v>
      </c>
      <c r="G123">
        <v>43</v>
      </c>
      <c r="I123" s="12" t="str">
        <v>failed</v>
      </c>
      <c r="J123">
        <v>147</v>
      </c>
    </row>
    <row r="124" spans="1:10" x14ac:dyDescent="0.25">
      <c r="A124" t="s">
        <v>14</v>
      </c>
      <c r="B124">
        <v>3387</v>
      </c>
      <c r="F124" s="12" t="str">
        <v>successful</v>
      </c>
      <c r="G124">
        <v>2053</v>
      </c>
      <c r="I124" s="12" t="str">
        <v>failed</v>
      </c>
      <c r="J124">
        <v>830</v>
      </c>
    </row>
    <row r="125" spans="1:10" x14ac:dyDescent="0.25">
      <c r="A125" t="s">
        <v>14</v>
      </c>
      <c r="B125">
        <v>662</v>
      </c>
      <c r="F125" s="12" t="str">
        <v>successful</v>
      </c>
      <c r="G125">
        <v>168</v>
      </c>
      <c r="I125" s="12" t="str">
        <v>failed</v>
      </c>
      <c r="J125">
        <v>331</v>
      </c>
    </row>
    <row r="126" spans="1:10" x14ac:dyDescent="0.25">
      <c r="A126" t="s">
        <v>20</v>
      </c>
      <c r="B126">
        <v>94</v>
      </c>
      <c r="F126" s="12" t="str">
        <v>successful</v>
      </c>
      <c r="G126">
        <v>4289</v>
      </c>
      <c r="I126" s="12" t="str">
        <v>failed</v>
      </c>
      <c r="J126">
        <v>25</v>
      </c>
    </row>
    <row r="127" spans="1:10" x14ac:dyDescent="0.25">
      <c r="A127" t="s">
        <v>20</v>
      </c>
      <c r="B127">
        <v>180</v>
      </c>
      <c r="F127" s="12" t="str">
        <v>successful</v>
      </c>
      <c r="G127">
        <v>165</v>
      </c>
      <c r="I127" s="12" t="str">
        <v>failed</v>
      </c>
      <c r="J127">
        <v>3483</v>
      </c>
    </row>
    <row r="128" spans="1:10" x14ac:dyDescent="0.25">
      <c r="A128" t="s">
        <v>14</v>
      </c>
      <c r="B128">
        <v>774</v>
      </c>
      <c r="F128" s="12" t="str">
        <v>successful</v>
      </c>
      <c r="G128">
        <v>1815</v>
      </c>
      <c r="I128" s="12" t="str">
        <v>failed</v>
      </c>
      <c r="J128">
        <v>923</v>
      </c>
    </row>
    <row r="129" spans="1:10" x14ac:dyDescent="0.25">
      <c r="A129" t="s">
        <v>14</v>
      </c>
      <c r="B129">
        <v>672</v>
      </c>
      <c r="F129" s="12" t="str">
        <v>successful</v>
      </c>
      <c r="G129">
        <v>397</v>
      </c>
      <c r="I129" s="12" t="str">
        <v>failed</v>
      </c>
      <c r="J129">
        <v>1</v>
      </c>
    </row>
    <row r="130" spans="1:10" x14ac:dyDescent="0.25">
      <c r="A130" t="s">
        <v>74</v>
      </c>
      <c r="B130">
        <v>532</v>
      </c>
      <c r="F130" s="12" t="str">
        <v>successful</v>
      </c>
      <c r="G130">
        <v>1539</v>
      </c>
      <c r="I130" s="12" t="str">
        <v>failed</v>
      </c>
      <c r="J130">
        <v>33</v>
      </c>
    </row>
    <row r="131" spans="1:10" x14ac:dyDescent="0.25">
      <c r="A131" t="s">
        <v>74</v>
      </c>
      <c r="B131">
        <v>55</v>
      </c>
      <c r="F131" s="12" t="str">
        <v>successful</v>
      </c>
      <c r="G131">
        <v>138</v>
      </c>
      <c r="I131" s="12" t="str">
        <v>failed</v>
      </c>
      <c r="J131">
        <v>40</v>
      </c>
    </row>
    <row r="132" spans="1:10" x14ac:dyDescent="0.25">
      <c r="A132" t="s">
        <v>20</v>
      </c>
      <c r="B132">
        <v>533</v>
      </c>
      <c r="F132" s="12" t="str">
        <v>successful</v>
      </c>
      <c r="G132">
        <v>3594</v>
      </c>
      <c r="I132" s="12" t="str">
        <v>failed</v>
      </c>
      <c r="J132">
        <v>23</v>
      </c>
    </row>
    <row r="133" spans="1:10" x14ac:dyDescent="0.25">
      <c r="A133" t="s">
        <v>20</v>
      </c>
      <c r="B133">
        <v>2443</v>
      </c>
      <c r="F133" s="12" t="str">
        <v>successful</v>
      </c>
      <c r="G133">
        <v>5880</v>
      </c>
      <c r="I133" s="12" t="str">
        <v>failed</v>
      </c>
      <c r="J133">
        <v>75</v>
      </c>
    </row>
    <row r="134" spans="1:10" x14ac:dyDescent="0.25">
      <c r="A134" t="s">
        <v>20</v>
      </c>
      <c r="B134">
        <v>89</v>
      </c>
      <c r="F134" s="12" t="str">
        <v>successful</v>
      </c>
      <c r="G134">
        <v>112</v>
      </c>
      <c r="I134" s="12" t="str">
        <v>failed</v>
      </c>
      <c r="J134">
        <v>2176</v>
      </c>
    </row>
    <row r="135" spans="1:10" x14ac:dyDescent="0.25">
      <c r="A135" t="s">
        <v>20</v>
      </c>
      <c r="B135">
        <v>159</v>
      </c>
      <c r="F135" s="12" t="str">
        <v>successful</v>
      </c>
      <c r="G135">
        <v>943</v>
      </c>
      <c r="I135" s="12" t="str">
        <v>failed</v>
      </c>
      <c r="J135">
        <v>441</v>
      </c>
    </row>
    <row r="136" spans="1:10" x14ac:dyDescent="0.25">
      <c r="A136" t="s">
        <v>14</v>
      </c>
      <c r="B136">
        <v>940</v>
      </c>
      <c r="F136" s="12" t="str">
        <v>successful</v>
      </c>
      <c r="G136">
        <v>2468</v>
      </c>
      <c r="I136" s="12" t="str">
        <v>failed</v>
      </c>
      <c r="J136">
        <v>25</v>
      </c>
    </row>
    <row r="137" spans="1:10" x14ac:dyDescent="0.25">
      <c r="A137" t="s">
        <v>14</v>
      </c>
      <c r="B137">
        <v>117</v>
      </c>
      <c r="F137" s="12" t="str">
        <v>successful</v>
      </c>
      <c r="G137">
        <v>2551</v>
      </c>
      <c r="I137" s="12" t="str">
        <v>failed</v>
      </c>
      <c r="J137">
        <v>127</v>
      </c>
    </row>
    <row r="138" spans="1:10" x14ac:dyDescent="0.25">
      <c r="A138" t="s">
        <v>74</v>
      </c>
      <c r="B138">
        <v>58</v>
      </c>
      <c r="F138" s="12" t="str">
        <v>successful</v>
      </c>
      <c r="G138">
        <v>101</v>
      </c>
      <c r="I138" s="12" t="str">
        <v>failed</v>
      </c>
      <c r="J138">
        <v>355</v>
      </c>
    </row>
    <row r="139" spans="1:10" x14ac:dyDescent="0.25">
      <c r="A139" t="s">
        <v>20</v>
      </c>
      <c r="B139">
        <v>50</v>
      </c>
      <c r="F139" s="12" t="str">
        <v>successful</v>
      </c>
      <c r="G139">
        <v>92</v>
      </c>
      <c r="I139" s="12" t="str">
        <v>failed</v>
      </c>
      <c r="J139">
        <v>44</v>
      </c>
    </row>
    <row r="140" spans="1:10" x14ac:dyDescent="0.25">
      <c r="A140" t="s">
        <v>14</v>
      </c>
      <c r="B140">
        <v>115</v>
      </c>
      <c r="F140" s="12" t="str">
        <v>successful</v>
      </c>
      <c r="G140">
        <v>62</v>
      </c>
      <c r="I140" s="12" t="str">
        <v>failed</v>
      </c>
      <c r="J140">
        <v>67</v>
      </c>
    </row>
    <row r="141" spans="1:10" x14ac:dyDescent="0.25">
      <c r="A141" t="s">
        <v>14</v>
      </c>
      <c r="B141">
        <v>326</v>
      </c>
      <c r="F141" s="12" t="str">
        <v>successful</v>
      </c>
      <c r="G141">
        <v>149</v>
      </c>
      <c r="I141" s="12" t="str">
        <v>failed</v>
      </c>
      <c r="J141">
        <v>1068</v>
      </c>
    </row>
    <row r="142" spans="1:10" x14ac:dyDescent="0.25">
      <c r="A142" t="s">
        <v>20</v>
      </c>
      <c r="B142">
        <v>186</v>
      </c>
      <c r="F142" s="12" t="str">
        <v>successful</v>
      </c>
      <c r="G142">
        <v>329</v>
      </c>
      <c r="I142" s="12" t="str">
        <v>failed</v>
      </c>
      <c r="J142">
        <v>424</v>
      </c>
    </row>
    <row r="143" spans="1:10" x14ac:dyDescent="0.25">
      <c r="A143" t="s">
        <v>20</v>
      </c>
      <c r="B143">
        <v>1071</v>
      </c>
      <c r="F143" s="12" t="str">
        <v>successful</v>
      </c>
      <c r="G143">
        <v>97</v>
      </c>
      <c r="I143" s="12" t="str">
        <v>failed</v>
      </c>
      <c r="J143">
        <v>151</v>
      </c>
    </row>
    <row r="144" spans="1:10" x14ac:dyDescent="0.25">
      <c r="A144" t="s">
        <v>20</v>
      </c>
      <c r="B144">
        <v>117</v>
      </c>
      <c r="F144" s="12" t="str">
        <v>successful</v>
      </c>
      <c r="G144">
        <v>1784</v>
      </c>
      <c r="I144" s="12" t="str">
        <v>failed</v>
      </c>
      <c r="J144">
        <v>1608</v>
      </c>
    </row>
    <row r="145" spans="1:10" x14ac:dyDescent="0.25">
      <c r="A145" t="s">
        <v>20</v>
      </c>
      <c r="B145">
        <v>70</v>
      </c>
      <c r="F145" s="12" t="str">
        <v>successful</v>
      </c>
      <c r="G145">
        <v>1684</v>
      </c>
      <c r="I145" s="12" t="str">
        <v>failed</v>
      </c>
      <c r="J145">
        <v>941</v>
      </c>
    </row>
    <row r="146" spans="1:10" x14ac:dyDescent="0.25">
      <c r="A146" t="s">
        <v>20</v>
      </c>
      <c r="B146">
        <v>135</v>
      </c>
      <c r="F146" s="12" t="str">
        <v>successful</v>
      </c>
      <c r="G146">
        <v>250</v>
      </c>
      <c r="I146" s="12" t="str">
        <v>failed</v>
      </c>
      <c r="J146">
        <v>1</v>
      </c>
    </row>
    <row r="147" spans="1:10" x14ac:dyDescent="0.25">
      <c r="A147" t="s">
        <v>20</v>
      </c>
      <c r="B147">
        <v>768</v>
      </c>
      <c r="F147" s="12" t="str">
        <v>successful</v>
      </c>
      <c r="G147">
        <v>238</v>
      </c>
      <c r="I147" s="12" t="str">
        <v>failed</v>
      </c>
      <c r="J147">
        <v>40</v>
      </c>
    </row>
    <row r="148" spans="1:10" x14ac:dyDescent="0.25">
      <c r="A148" t="s">
        <v>74</v>
      </c>
      <c r="B148">
        <v>51</v>
      </c>
      <c r="F148" s="12" t="str">
        <v>successful</v>
      </c>
      <c r="G148">
        <v>53</v>
      </c>
      <c r="I148" s="12" t="str">
        <v>failed</v>
      </c>
      <c r="J148">
        <v>3015</v>
      </c>
    </row>
    <row r="149" spans="1:10" x14ac:dyDescent="0.25">
      <c r="A149" t="s">
        <v>20</v>
      </c>
      <c r="B149">
        <v>199</v>
      </c>
      <c r="F149" s="12" t="str">
        <v>successful</v>
      </c>
      <c r="G149">
        <v>214</v>
      </c>
      <c r="I149" s="12" t="str">
        <v>failed</v>
      </c>
      <c r="J149">
        <v>435</v>
      </c>
    </row>
    <row r="150" spans="1:10" x14ac:dyDescent="0.25">
      <c r="A150" t="s">
        <v>20</v>
      </c>
      <c r="B150">
        <v>107</v>
      </c>
      <c r="F150" s="12" t="str">
        <v>successful</v>
      </c>
      <c r="G150">
        <v>222</v>
      </c>
      <c r="I150" s="12" t="str">
        <v>failed</v>
      </c>
      <c r="J150">
        <v>714</v>
      </c>
    </row>
    <row r="151" spans="1:10" x14ac:dyDescent="0.25">
      <c r="A151" t="s">
        <v>20</v>
      </c>
      <c r="B151">
        <v>195</v>
      </c>
      <c r="F151" s="12" t="str">
        <v>successful</v>
      </c>
      <c r="G151">
        <v>1884</v>
      </c>
      <c r="I151" s="12" t="str">
        <v>failed</v>
      </c>
      <c r="J151">
        <v>5497</v>
      </c>
    </row>
    <row r="152" spans="1:10" x14ac:dyDescent="0.25">
      <c r="A152" t="s">
        <v>14</v>
      </c>
      <c r="B152">
        <v>1</v>
      </c>
      <c r="F152" s="12" t="str">
        <v>successful</v>
      </c>
      <c r="G152">
        <v>218</v>
      </c>
      <c r="I152" s="12" t="str">
        <v>failed</v>
      </c>
      <c r="J152">
        <v>418</v>
      </c>
    </row>
    <row r="153" spans="1:10" x14ac:dyDescent="0.25">
      <c r="A153" t="s">
        <v>14</v>
      </c>
      <c r="B153">
        <v>1467</v>
      </c>
      <c r="F153" s="12" t="str">
        <v>successful</v>
      </c>
      <c r="G153">
        <v>6465</v>
      </c>
      <c r="I153" s="12" t="str">
        <v>failed</v>
      </c>
      <c r="J153">
        <v>1439</v>
      </c>
    </row>
    <row r="154" spans="1:10" x14ac:dyDescent="0.25">
      <c r="A154" t="s">
        <v>20</v>
      </c>
      <c r="B154">
        <v>3376</v>
      </c>
      <c r="F154" s="12" t="str">
        <v>successful</v>
      </c>
      <c r="G154">
        <v>59</v>
      </c>
      <c r="I154" s="12" t="str">
        <v>failed</v>
      </c>
      <c r="J154">
        <v>15</v>
      </c>
    </row>
    <row r="155" spans="1:10" x14ac:dyDescent="0.25">
      <c r="A155" t="s">
        <v>14</v>
      </c>
      <c r="B155">
        <v>5681</v>
      </c>
      <c r="F155" s="12" t="str">
        <v>successful</v>
      </c>
      <c r="G155">
        <v>88</v>
      </c>
      <c r="I155" s="12" t="str">
        <v>failed</v>
      </c>
      <c r="J155">
        <v>1999</v>
      </c>
    </row>
    <row r="156" spans="1:10" x14ac:dyDescent="0.25">
      <c r="A156" t="s">
        <v>14</v>
      </c>
      <c r="B156">
        <v>1059</v>
      </c>
      <c r="F156" s="12" t="str">
        <v>successful</v>
      </c>
      <c r="G156">
        <v>1697</v>
      </c>
      <c r="I156" s="12" t="str">
        <v>failed</v>
      </c>
      <c r="J156">
        <v>118</v>
      </c>
    </row>
    <row r="157" spans="1:10" x14ac:dyDescent="0.25">
      <c r="A157" t="s">
        <v>14</v>
      </c>
      <c r="B157">
        <v>1194</v>
      </c>
      <c r="F157" s="12" t="str">
        <v>successful</v>
      </c>
      <c r="G157">
        <v>92</v>
      </c>
      <c r="I157" s="12" t="str">
        <v>failed</v>
      </c>
      <c r="J157">
        <v>162</v>
      </c>
    </row>
    <row r="158" spans="1:10" x14ac:dyDescent="0.25">
      <c r="A158" t="s">
        <v>74</v>
      </c>
      <c r="B158">
        <v>379</v>
      </c>
      <c r="F158" s="12" t="str">
        <v>successful</v>
      </c>
      <c r="G158">
        <v>186</v>
      </c>
      <c r="I158" s="12" t="str">
        <v>failed</v>
      </c>
      <c r="J158">
        <v>83</v>
      </c>
    </row>
    <row r="159" spans="1:10" x14ac:dyDescent="0.25">
      <c r="A159" t="s">
        <v>14</v>
      </c>
      <c r="B159">
        <v>30</v>
      </c>
      <c r="F159" s="12" t="str">
        <v>successful</v>
      </c>
      <c r="G159">
        <v>138</v>
      </c>
      <c r="I159" s="12" t="str">
        <v>failed</v>
      </c>
      <c r="J159">
        <v>747</v>
      </c>
    </row>
    <row r="160" spans="1:10" x14ac:dyDescent="0.25">
      <c r="A160" t="s">
        <v>20</v>
      </c>
      <c r="B160">
        <v>41</v>
      </c>
      <c r="F160" s="12" t="str">
        <v>successful</v>
      </c>
      <c r="G160">
        <v>261</v>
      </c>
      <c r="I160" s="12" t="str">
        <v>failed</v>
      </c>
      <c r="J160">
        <v>84</v>
      </c>
    </row>
    <row r="161" spans="1:10" x14ac:dyDescent="0.25">
      <c r="A161" t="s">
        <v>20</v>
      </c>
      <c r="B161">
        <v>1821</v>
      </c>
      <c r="F161" s="12" t="str">
        <v>successful</v>
      </c>
      <c r="G161">
        <v>107</v>
      </c>
      <c r="I161" s="12" t="str">
        <v>failed</v>
      </c>
      <c r="J161">
        <v>91</v>
      </c>
    </row>
    <row r="162" spans="1:10" x14ac:dyDescent="0.25">
      <c r="A162" t="s">
        <v>20</v>
      </c>
      <c r="B162">
        <v>164</v>
      </c>
      <c r="F162" s="12" t="str">
        <v>successful</v>
      </c>
      <c r="G162">
        <v>199</v>
      </c>
      <c r="I162" s="12" t="str">
        <v>failed</v>
      </c>
      <c r="J162">
        <v>792</v>
      </c>
    </row>
    <row r="163" spans="1:10" x14ac:dyDescent="0.25">
      <c r="A163" t="s">
        <v>14</v>
      </c>
      <c r="B163">
        <v>75</v>
      </c>
      <c r="F163" s="12" t="str">
        <v>successful</v>
      </c>
      <c r="G163">
        <v>5512</v>
      </c>
      <c r="I163" s="12" t="str">
        <v>failed</v>
      </c>
      <c r="J163">
        <v>32</v>
      </c>
    </row>
    <row r="164" spans="1:10" x14ac:dyDescent="0.25">
      <c r="A164" t="s">
        <v>20</v>
      </c>
      <c r="B164">
        <v>157</v>
      </c>
      <c r="F164" s="12" t="str">
        <v>successful</v>
      </c>
      <c r="G164">
        <v>86</v>
      </c>
      <c r="I164" s="12" t="str">
        <v>failed</v>
      </c>
      <c r="J164">
        <v>186</v>
      </c>
    </row>
    <row r="165" spans="1:10" x14ac:dyDescent="0.25">
      <c r="A165" t="s">
        <v>20</v>
      </c>
      <c r="B165">
        <v>246</v>
      </c>
      <c r="F165" s="12" t="str">
        <v>successful</v>
      </c>
      <c r="G165">
        <v>2768</v>
      </c>
      <c r="I165" s="12" t="str">
        <v>failed</v>
      </c>
      <c r="J165">
        <v>605</v>
      </c>
    </row>
    <row r="166" spans="1:10" x14ac:dyDescent="0.25">
      <c r="A166" t="s">
        <v>20</v>
      </c>
      <c r="B166">
        <v>1396</v>
      </c>
      <c r="F166" s="12" t="str">
        <v>successful</v>
      </c>
      <c r="G166">
        <v>48</v>
      </c>
      <c r="I166" s="12" t="str">
        <v>failed</v>
      </c>
      <c r="J166">
        <v>1</v>
      </c>
    </row>
    <row r="167" spans="1:10" x14ac:dyDescent="0.25">
      <c r="A167" t="s">
        <v>20</v>
      </c>
      <c r="B167">
        <v>2506</v>
      </c>
      <c r="F167" s="12" t="str">
        <v>successful</v>
      </c>
      <c r="G167">
        <v>87</v>
      </c>
      <c r="I167" s="12" t="str">
        <v>failed</v>
      </c>
      <c r="J167">
        <v>31</v>
      </c>
    </row>
    <row r="168" spans="1:10" x14ac:dyDescent="0.25">
      <c r="A168" t="s">
        <v>20</v>
      </c>
      <c r="B168">
        <v>244</v>
      </c>
      <c r="F168" s="12" t="str">
        <v>successful</v>
      </c>
      <c r="G168">
        <v>1894</v>
      </c>
      <c r="I168" s="12" t="str">
        <v>failed</v>
      </c>
      <c r="J168">
        <v>1181</v>
      </c>
    </row>
    <row r="169" spans="1:10" x14ac:dyDescent="0.25">
      <c r="A169" t="s">
        <v>20</v>
      </c>
      <c r="B169">
        <v>146</v>
      </c>
      <c r="F169" s="12" t="str">
        <v>successful</v>
      </c>
      <c r="G169">
        <v>282</v>
      </c>
      <c r="I169" s="12" t="str">
        <v>failed</v>
      </c>
      <c r="J169">
        <v>39</v>
      </c>
    </row>
    <row r="170" spans="1:10" x14ac:dyDescent="0.25">
      <c r="A170" t="s">
        <v>14</v>
      </c>
      <c r="B170">
        <v>955</v>
      </c>
      <c r="F170" s="12" t="str">
        <v>successful</v>
      </c>
      <c r="G170">
        <v>116</v>
      </c>
      <c r="I170" s="12" t="str">
        <v>failed</v>
      </c>
      <c r="J170">
        <v>46</v>
      </c>
    </row>
    <row r="171" spans="1:10" x14ac:dyDescent="0.25">
      <c r="A171" t="s">
        <v>20</v>
      </c>
      <c r="B171">
        <v>1267</v>
      </c>
      <c r="F171" s="12" t="str">
        <v>successful</v>
      </c>
      <c r="G171">
        <v>83</v>
      </c>
      <c r="I171" s="12" t="str">
        <v>failed</v>
      </c>
      <c r="J171">
        <v>105</v>
      </c>
    </row>
    <row r="172" spans="1:10" x14ac:dyDescent="0.25">
      <c r="A172" t="s">
        <v>14</v>
      </c>
      <c r="B172">
        <v>67</v>
      </c>
      <c r="F172" s="12" t="str">
        <v>successful</v>
      </c>
      <c r="G172">
        <v>91</v>
      </c>
      <c r="I172" s="12" t="str">
        <v>failed</v>
      </c>
      <c r="J172">
        <v>535</v>
      </c>
    </row>
    <row r="173" spans="1:10" x14ac:dyDescent="0.25">
      <c r="A173" t="s">
        <v>14</v>
      </c>
      <c r="B173">
        <v>5</v>
      </c>
      <c r="F173" s="12" t="str">
        <v>successful</v>
      </c>
      <c r="G173">
        <v>546</v>
      </c>
      <c r="I173" s="12" t="str">
        <v>failed</v>
      </c>
      <c r="J173">
        <v>16</v>
      </c>
    </row>
    <row r="174" spans="1:10" x14ac:dyDescent="0.25">
      <c r="A174" t="s">
        <v>14</v>
      </c>
      <c r="B174">
        <v>26</v>
      </c>
      <c r="F174" s="12" t="str">
        <v>successful</v>
      </c>
      <c r="G174">
        <v>393</v>
      </c>
      <c r="I174" s="12" t="str">
        <v>failed</v>
      </c>
      <c r="J174">
        <v>575</v>
      </c>
    </row>
    <row r="175" spans="1:10" x14ac:dyDescent="0.25">
      <c r="A175" t="s">
        <v>20</v>
      </c>
      <c r="B175">
        <v>1561</v>
      </c>
      <c r="F175" s="12" t="str">
        <v>successful</v>
      </c>
      <c r="G175">
        <v>133</v>
      </c>
      <c r="I175" s="12" t="str">
        <v>failed</v>
      </c>
      <c r="J175">
        <v>1120</v>
      </c>
    </row>
    <row r="176" spans="1:10" x14ac:dyDescent="0.25">
      <c r="A176" t="s">
        <v>20</v>
      </c>
      <c r="B176">
        <v>48</v>
      </c>
      <c r="F176" s="12" t="str">
        <v>successful</v>
      </c>
      <c r="G176">
        <v>254</v>
      </c>
      <c r="I176" s="12" t="str">
        <v>failed</v>
      </c>
      <c r="J176">
        <v>113</v>
      </c>
    </row>
    <row r="177" spans="1:10" x14ac:dyDescent="0.25">
      <c r="A177" t="s">
        <v>14</v>
      </c>
      <c r="B177">
        <v>1130</v>
      </c>
      <c r="F177" s="12" t="str">
        <v>successful</v>
      </c>
      <c r="G177">
        <v>176</v>
      </c>
      <c r="I177" s="12" t="str">
        <v>failed</v>
      </c>
      <c r="J177">
        <v>1538</v>
      </c>
    </row>
    <row r="178" spans="1:10" x14ac:dyDescent="0.25">
      <c r="A178" t="s">
        <v>14</v>
      </c>
      <c r="B178">
        <v>782</v>
      </c>
      <c r="F178" s="12" t="str">
        <v>successful</v>
      </c>
      <c r="G178">
        <v>337</v>
      </c>
      <c r="I178" s="12" t="str">
        <v>failed</v>
      </c>
      <c r="J178">
        <v>9</v>
      </c>
    </row>
    <row r="179" spans="1:10" x14ac:dyDescent="0.25">
      <c r="A179" t="s">
        <v>20</v>
      </c>
      <c r="B179">
        <v>2739</v>
      </c>
      <c r="F179" s="12" t="str">
        <v>successful</v>
      </c>
      <c r="G179">
        <v>107</v>
      </c>
      <c r="I179" s="12" t="str">
        <v>failed</v>
      </c>
      <c r="J179">
        <v>554</v>
      </c>
    </row>
    <row r="180" spans="1:10" x14ac:dyDescent="0.25">
      <c r="A180" t="s">
        <v>14</v>
      </c>
      <c r="B180">
        <v>210</v>
      </c>
      <c r="F180" s="12" t="str">
        <v>successful</v>
      </c>
      <c r="G180">
        <v>183</v>
      </c>
      <c r="I180" s="12" t="str">
        <v>failed</v>
      </c>
      <c r="J180">
        <v>648</v>
      </c>
    </row>
    <row r="181" spans="1:10" x14ac:dyDescent="0.25">
      <c r="A181" t="s">
        <v>20</v>
      </c>
      <c r="B181">
        <v>3537</v>
      </c>
      <c r="F181" s="12" t="str">
        <v>successful</v>
      </c>
      <c r="G181">
        <v>72</v>
      </c>
      <c r="I181" s="12" t="str">
        <v>failed</v>
      </c>
      <c r="J181">
        <v>21</v>
      </c>
    </row>
    <row r="182" spans="1:10" x14ac:dyDescent="0.25">
      <c r="A182" t="s">
        <v>20</v>
      </c>
      <c r="B182">
        <v>2107</v>
      </c>
      <c r="F182" s="12" t="str">
        <v>successful</v>
      </c>
      <c r="G182">
        <v>295</v>
      </c>
      <c r="I182" s="12" t="str">
        <v>failed</v>
      </c>
      <c r="J182">
        <v>54</v>
      </c>
    </row>
    <row r="183" spans="1:10" x14ac:dyDescent="0.25">
      <c r="A183" t="s">
        <v>14</v>
      </c>
      <c r="B183">
        <v>136</v>
      </c>
      <c r="F183" s="12" t="str">
        <v>successful</v>
      </c>
      <c r="G183">
        <v>142</v>
      </c>
      <c r="I183" s="12" t="str">
        <v>failed</v>
      </c>
      <c r="J183">
        <v>120</v>
      </c>
    </row>
    <row r="184" spans="1:10" x14ac:dyDescent="0.25">
      <c r="A184" t="s">
        <v>20</v>
      </c>
      <c r="B184">
        <v>3318</v>
      </c>
      <c r="F184" s="12" t="str">
        <v>successful</v>
      </c>
      <c r="G184">
        <v>85</v>
      </c>
      <c r="I184" s="12" t="str">
        <v>failed</v>
      </c>
      <c r="J184">
        <v>579</v>
      </c>
    </row>
    <row r="185" spans="1:10" x14ac:dyDescent="0.25">
      <c r="A185" t="s">
        <v>14</v>
      </c>
      <c r="B185">
        <v>86</v>
      </c>
      <c r="F185" s="12" t="str">
        <v>successful</v>
      </c>
      <c r="G185">
        <v>659</v>
      </c>
      <c r="I185" s="12" t="str">
        <v>failed</v>
      </c>
      <c r="J185">
        <v>2072</v>
      </c>
    </row>
    <row r="186" spans="1:10" x14ac:dyDescent="0.25">
      <c r="A186" t="s">
        <v>20</v>
      </c>
      <c r="B186">
        <v>340</v>
      </c>
      <c r="F186" s="12" t="str">
        <v>successful</v>
      </c>
      <c r="G186">
        <v>121</v>
      </c>
      <c r="I186" s="12" t="str">
        <v>failed</v>
      </c>
      <c r="J186">
        <v>0</v>
      </c>
    </row>
    <row r="187" spans="1:10" x14ac:dyDescent="0.25">
      <c r="A187" t="s">
        <v>14</v>
      </c>
      <c r="B187">
        <v>19</v>
      </c>
      <c r="F187" s="12" t="str">
        <v>successful</v>
      </c>
      <c r="G187">
        <v>3742</v>
      </c>
      <c r="I187" s="12" t="str">
        <v>failed</v>
      </c>
      <c r="J187">
        <v>1796</v>
      </c>
    </row>
    <row r="188" spans="1:10" x14ac:dyDescent="0.25">
      <c r="A188" t="s">
        <v>14</v>
      </c>
      <c r="B188">
        <v>886</v>
      </c>
      <c r="F188" s="12" t="str">
        <v>successful</v>
      </c>
      <c r="G188">
        <v>223</v>
      </c>
      <c r="I188" s="12" t="str">
        <v>failed</v>
      </c>
      <c r="J188">
        <v>62</v>
      </c>
    </row>
    <row r="189" spans="1:10" x14ac:dyDescent="0.25">
      <c r="A189" t="s">
        <v>20</v>
      </c>
      <c r="B189">
        <v>1442</v>
      </c>
      <c r="F189" s="12" t="str">
        <v>successful</v>
      </c>
      <c r="G189">
        <v>133</v>
      </c>
      <c r="I189" s="12" t="str">
        <v>failed</v>
      </c>
      <c r="J189">
        <v>347</v>
      </c>
    </row>
    <row r="190" spans="1:10" x14ac:dyDescent="0.25">
      <c r="A190" t="s">
        <v>14</v>
      </c>
      <c r="B190">
        <v>35</v>
      </c>
      <c r="F190" s="12" t="str">
        <v>successful</v>
      </c>
      <c r="G190">
        <v>5168</v>
      </c>
      <c r="I190" s="12" t="str">
        <v>failed</v>
      </c>
      <c r="J190">
        <v>19</v>
      </c>
    </row>
    <row r="191" spans="1:10" x14ac:dyDescent="0.25">
      <c r="A191" t="s">
        <v>74</v>
      </c>
      <c r="B191">
        <v>441</v>
      </c>
      <c r="F191" s="12" t="str">
        <v>successful</v>
      </c>
      <c r="G191">
        <v>307</v>
      </c>
      <c r="I191" s="12" t="str">
        <v>failed</v>
      </c>
      <c r="J191">
        <v>1258</v>
      </c>
    </row>
    <row r="192" spans="1:10" x14ac:dyDescent="0.25">
      <c r="A192" t="s">
        <v>14</v>
      </c>
      <c r="B192">
        <v>24</v>
      </c>
      <c r="F192" s="12" t="str">
        <v>successful</v>
      </c>
      <c r="G192">
        <v>2441</v>
      </c>
      <c r="I192" s="12" t="str">
        <v>failed</v>
      </c>
      <c r="J192">
        <v>362</v>
      </c>
    </row>
    <row r="193" spans="1:10" x14ac:dyDescent="0.25">
      <c r="A193" t="s">
        <v>14</v>
      </c>
      <c r="B193">
        <v>86</v>
      </c>
      <c r="F193" s="12" t="str">
        <v>successful</v>
      </c>
      <c r="G193">
        <v>1385</v>
      </c>
      <c r="I193" s="12" t="str">
        <v>failed</v>
      </c>
      <c r="J193">
        <v>133</v>
      </c>
    </row>
    <row r="194" spans="1:10" x14ac:dyDescent="0.25">
      <c r="A194" t="s">
        <v>14</v>
      </c>
      <c r="B194">
        <v>243</v>
      </c>
      <c r="F194" s="12" t="str">
        <v>successful</v>
      </c>
      <c r="G194">
        <v>190</v>
      </c>
      <c r="I194" s="12" t="str">
        <v>failed</v>
      </c>
      <c r="J194">
        <v>846</v>
      </c>
    </row>
    <row r="195" spans="1:10" x14ac:dyDescent="0.25">
      <c r="A195" t="s">
        <v>14</v>
      </c>
      <c r="B195">
        <v>65</v>
      </c>
      <c r="F195" s="12" t="str">
        <v>successful</v>
      </c>
      <c r="G195">
        <v>470</v>
      </c>
      <c r="I195" s="12" t="str">
        <v>failed</v>
      </c>
      <c r="J195">
        <v>10</v>
      </c>
    </row>
    <row r="196" spans="1:10" x14ac:dyDescent="0.25">
      <c r="A196" t="s">
        <v>20</v>
      </c>
      <c r="B196">
        <v>126</v>
      </c>
      <c r="F196" s="12" t="str">
        <v>successful</v>
      </c>
      <c r="G196">
        <v>253</v>
      </c>
      <c r="I196" s="12" t="str">
        <v>failed</v>
      </c>
      <c r="J196">
        <v>191</v>
      </c>
    </row>
    <row r="197" spans="1:10" x14ac:dyDescent="0.25">
      <c r="A197" t="s">
        <v>20</v>
      </c>
      <c r="B197">
        <v>524</v>
      </c>
      <c r="F197" s="12" t="str">
        <v>successful</v>
      </c>
      <c r="G197">
        <v>1113</v>
      </c>
      <c r="I197" s="12" t="str">
        <v>failed</v>
      </c>
      <c r="J197">
        <v>1979</v>
      </c>
    </row>
    <row r="198" spans="1:10" x14ac:dyDescent="0.25">
      <c r="A198" t="s">
        <v>14</v>
      </c>
      <c r="B198">
        <v>100</v>
      </c>
      <c r="F198" s="12" t="str">
        <v>successful</v>
      </c>
      <c r="G198">
        <v>2283</v>
      </c>
      <c r="I198" s="12" t="str">
        <v>failed</v>
      </c>
      <c r="J198">
        <v>63</v>
      </c>
    </row>
    <row r="199" spans="1:10" x14ac:dyDescent="0.25">
      <c r="A199" t="s">
        <v>20</v>
      </c>
      <c r="B199">
        <v>1989</v>
      </c>
      <c r="F199" s="12" t="str">
        <v>successful</v>
      </c>
      <c r="G199">
        <v>1095</v>
      </c>
      <c r="I199" s="12" t="str">
        <v>failed</v>
      </c>
      <c r="J199">
        <v>6080</v>
      </c>
    </row>
    <row r="200" spans="1:10" x14ac:dyDescent="0.25">
      <c r="A200" t="s">
        <v>14</v>
      </c>
      <c r="B200">
        <v>168</v>
      </c>
      <c r="F200" s="12" t="str">
        <v>successful</v>
      </c>
      <c r="G200">
        <v>1690</v>
      </c>
      <c r="I200" s="12" t="str">
        <v>failed</v>
      </c>
      <c r="J200">
        <v>80</v>
      </c>
    </row>
    <row r="201" spans="1:10" x14ac:dyDescent="0.25">
      <c r="A201" t="s">
        <v>14</v>
      </c>
      <c r="B201">
        <v>13</v>
      </c>
      <c r="F201" s="12" t="str">
        <v>successful</v>
      </c>
      <c r="G201">
        <v>191</v>
      </c>
      <c r="I201" s="12" t="str">
        <v>failed</v>
      </c>
      <c r="J201">
        <v>9</v>
      </c>
    </row>
    <row r="202" spans="1:10" x14ac:dyDescent="0.25">
      <c r="A202" t="s">
        <v>14</v>
      </c>
      <c r="B202">
        <v>1</v>
      </c>
      <c r="F202" s="12" t="str">
        <v>successful</v>
      </c>
      <c r="G202">
        <v>2013</v>
      </c>
      <c r="I202" s="12" t="str">
        <v>failed</v>
      </c>
      <c r="J202">
        <v>1784</v>
      </c>
    </row>
    <row r="203" spans="1:10" x14ac:dyDescent="0.25">
      <c r="A203" t="s">
        <v>20</v>
      </c>
      <c r="B203">
        <v>157</v>
      </c>
      <c r="F203" s="12" t="str">
        <v>successful</v>
      </c>
      <c r="G203">
        <v>1703</v>
      </c>
      <c r="I203" s="12" t="str">
        <v>failed</v>
      </c>
      <c r="J203">
        <v>243</v>
      </c>
    </row>
    <row r="204" spans="1:10" x14ac:dyDescent="0.25">
      <c r="A204" t="s">
        <v>74</v>
      </c>
      <c r="B204">
        <v>82</v>
      </c>
      <c r="F204" s="12" t="str">
        <v>successful</v>
      </c>
      <c r="G204">
        <v>80</v>
      </c>
      <c r="I204" s="12" t="str">
        <v>failed</v>
      </c>
      <c r="J204">
        <v>1296</v>
      </c>
    </row>
    <row r="205" spans="1:10" x14ac:dyDescent="0.25">
      <c r="A205" t="s">
        <v>20</v>
      </c>
      <c r="B205">
        <v>4498</v>
      </c>
      <c r="F205" s="12" t="str">
        <v>successful</v>
      </c>
      <c r="G205">
        <v>41</v>
      </c>
      <c r="I205" s="12" t="str">
        <v>failed</v>
      </c>
      <c r="J205">
        <v>77</v>
      </c>
    </row>
    <row r="206" spans="1:10" x14ac:dyDescent="0.25">
      <c r="A206" t="s">
        <v>14</v>
      </c>
      <c r="B206">
        <v>40</v>
      </c>
      <c r="F206" s="12" t="str">
        <v>successful</v>
      </c>
      <c r="G206">
        <v>187</v>
      </c>
      <c r="I206" s="12" t="str">
        <v>failed</v>
      </c>
      <c r="J206">
        <v>395</v>
      </c>
    </row>
    <row r="207" spans="1:10" x14ac:dyDescent="0.25">
      <c r="A207" t="s">
        <v>20</v>
      </c>
      <c r="B207">
        <v>80</v>
      </c>
      <c r="F207" s="12" t="str">
        <v>successful</v>
      </c>
      <c r="G207">
        <v>2875</v>
      </c>
      <c r="I207" s="12" t="str">
        <v>failed</v>
      </c>
      <c r="J207">
        <v>49</v>
      </c>
    </row>
    <row r="208" spans="1:10" x14ac:dyDescent="0.25">
      <c r="A208" t="s">
        <v>74</v>
      </c>
      <c r="B208">
        <v>57</v>
      </c>
      <c r="F208" s="12" t="str">
        <v>successful</v>
      </c>
      <c r="G208">
        <v>88</v>
      </c>
      <c r="I208" s="12" t="str">
        <v>failed</v>
      </c>
      <c r="J208">
        <v>180</v>
      </c>
    </row>
    <row r="209" spans="1:10" x14ac:dyDescent="0.25">
      <c r="A209" t="s">
        <v>20</v>
      </c>
      <c r="B209">
        <v>43</v>
      </c>
      <c r="F209" s="12" t="str">
        <v>successful</v>
      </c>
      <c r="G209">
        <v>191</v>
      </c>
      <c r="I209" s="12" t="str">
        <v>failed</v>
      </c>
      <c r="J209">
        <v>2690</v>
      </c>
    </row>
    <row r="210" spans="1:10" x14ac:dyDescent="0.25">
      <c r="A210" t="s">
        <v>20</v>
      </c>
      <c r="B210">
        <v>2053</v>
      </c>
      <c r="F210" s="12" t="str">
        <v>successful</v>
      </c>
      <c r="G210">
        <v>139</v>
      </c>
      <c r="I210" s="12" t="str">
        <v>failed</v>
      </c>
      <c r="J210">
        <v>2779</v>
      </c>
    </row>
    <row r="211" spans="1:10" x14ac:dyDescent="0.25">
      <c r="A211" t="s">
        <v>47</v>
      </c>
      <c r="B211">
        <v>808</v>
      </c>
      <c r="F211" s="12" t="str">
        <v>successful</v>
      </c>
      <c r="G211">
        <v>186</v>
      </c>
      <c r="I211" s="12" t="str">
        <v>failed</v>
      </c>
      <c r="J211">
        <v>92</v>
      </c>
    </row>
    <row r="212" spans="1:10" x14ac:dyDescent="0.25">
      <c r="A212" t="s">
        <v>14</v>
      </c>
      <c r="B212">
        <v>226</v>
      </c>
      <c r="F212" s="12" t="str">
        <v>successful</v>
      </c>
      <c r="G212">
        <v>112</v>
      </c>
      <c r="I212" s="12" t="str">
        <v>failed</v>
      </c>
      <c r="J212">
        <v>1028</v>
      </c>
    </row>
    <row r="213" spans="1:10" x14ac:dyDescent="0.25">
      <c r="A213" t="s">
        <v>14</v>
      </c>
      <c r="B213">
        <v>1625</v>
      </c>
      <c r="F213" s="12" t="str">
        <v>successful</v>
      </c>
      <c r="G213">
        <v>101</v>
      </c>
      <c r="I213" s="12" t="str">
        <v>failed</v>
      </c>
      <c r="J213">
        <v>26</v>
      </c>
    </row>
    <row r="214" spans="1:10" x14ac:dyDescent="0.25">
      <c r="A214" t="s">
        <v>20</v>
      </c>
      <c r="B214">
        <v>168</v>
      </c>
      <c r="F214" s="12" t="str">
        <v>successful</v>
      </c>
      <c r="G214">
        <v>206</v>
      </c>
      <c r="I214" s="12" t="str">
        <v>failed</v>
      </c>
      <c r="J214">
        <v>1790</v>
      </c>
    </row>
    <row r="215" spans="1:10" x14ac:dyDescent="0.25">
      <c r="A215" t="s">
        <v>20</v>
      </c>
      <c r="B215">
        <v>4289</v>
      </c>
      <c r="F215" s="12" t="str">
        <v>successful</v>
      </c>
      <c r="G215">
        <v>154</v>
      </c>
      <c r="I215" s="12" t="str">
        <v>failed</v>
      </c>
      <c r="J215">
        <v>37</v>
      </c>
    </row>
    <row r="216" spans="1:10" x14ac:dyDescent="0.25">
      <c r="A216" t="s">
        <v>20</v>
      </c>
      <c r="B216">
        <v>165</v>
      </c>
      <c r="F216" s="12" t="str">
        <v>successful</v>
      </c>
      <c r="G216">
        <v>5966</v>
      </c>
      <c r="I216" s="12" t="str">
        <v>failed</v>
      </c>
      <c r="J216">
        <v>35</v>
      </c>
    </row>
    <row r="217" spans="1:10" x14ac:dyDescent="0.25">
      <c r="A217" t="s">
        <v>14</v>
      </c>
      <c r="B217">
        <v>143</v>
      </c>
      <c r="F217" s="12" t="str">
        <v>successful</v>
      </c>
      <c r="G217">
        <v>169</v>
      </c>
      <c r="I217" s="12" t="str">
        <v>failed</v>
      </c>
      <c r="J217">
        <v>558</v>
      </c>
    </row>
    <row r="218" spans="1:10" x14ac:dyDescent="0.25">
      <c r="A218" t="s">
        <v>20</v>
      </c>
      <c r="B218">
        <v>1815</v>
      </c>
      <c r="F218" s="12" t="str">
        <v>successful</v>
      </c>
      <c r="G218">
        <v>2106</v>
      </c>
      <c r="I218" s="12" t="str">
        <v>failed</v>
      </c>
      <c r="J218">
        <v>64</v>
      </c>
    </row>
    <row r="219" spans="1:10" x14ac:dyDescent="0.25">
      <c r="A219" t="s">
        <v>14</v>
      </c>
      <c r="B219">
        <v>934</v>
      </c>
      <c r="F219" s="12" t="str">
        <v>successful</v>
      </c>
      <c r="G219">
        <v>131</v>
      </c>
      <c r="I219" s="12" t="str">
        <v>failed</v>
      </c>
      <c r="J219">
        <v>245</v>
      </c>
    </row>
    <row r="220" spans="1:10" x14ac:dyDescent="0.25">
      <c r="A220" t="s">
        <v>20</v>
      </c>
      <c r="B220">
        <v>397</v>
      </c>
      <c r="F220" s="12" t="str">
        <v>successful</v>
      </c>
      <c r="G220">
        <v>84</v>
      </c>
      <c r="I220" s="12" t="str">
        <v>failed</v>
      </c>
      <c r="J220">
        <v>71</v>
      </c>
    </row>
    <row r="221" spans="1:10" x14ac:dyDescent="0.25">
      <c r="A221" t="s">
        <v>20</v>
      </c>
      <c r="B221">
        <v>1539</v>
      </c>
      <c r="F221" s="12" t="str">
        <v>successful</v>
      </c>
      <c r="G221">
        <v>155</v>
      </c>
      <c r="I221" s="12" t="str">
        <v>failed</v>
      </c>
      <c r="J221">
        <v>42</v>
      </c>
    </row>
    <row r="222" spans="1:10" x14ac:dyDescent="0.25">
      <c r="A222" t="s">
        <v>14</v>
      </c>
      <c r="B222">
        <v>17</v>
      </c>
      <c r="F222" s="12" t="str">
        <v>successful</v>
      </c>
      <c r="G222">
        <v>189</v>
      </c>
      <c r="I222" s="12" t="str">
        <v>failed</v>
      </c>
      <c r="J222">
        <v>156</v>
      </c>
    </row>
    <row r="223" spans="1:10" x14ac:dyDescent="0.25">
      <c r="A223" t="s">
        <v>14</v>
      </c>
      <c r="B223">
        <v>2179</v>
      </c>
      <c r="F223" s="12" t="str">
        <v>successful</v>
      </c>
      <c r="G223">
        <v>4799</v>
      </c>
      <c r="I223" s="12" t="str">
        <v>failed</v>
      </c>
      <c r="J223">
        <v>1368</v>
      </c>
    </row>
    <row r="224" spans="1:10" x14ac:dyDescent="0.25">
      <c r="A224" t="s">
        <v>20</v>
      </c>
      <c r="B224">
        <v>138</v>
      </c>
      <c r="F224" s="12" t="str">
        <v>successful</v>
      </c>
      <c r="G224">
        <v>1137</v>
      </c>
      <c r="I224" s="12" t="str">
        <v>failed</v>
      </c>
      <c r="J224">
        <v>102</v>
      </c>
    </row>
    <row r="225" spans="1:10" x14ac:dyDescent="0.25">
      <c r="A225" t="s">
        <v>14</v>
      </c>
      <c r="B225">
        <v>931</v>
      </c>
      <c r="F225" s="12" t="str">
        <v>successful</v>
      </c>
      <c r="G225">
        <v>1152</v>
      </c>
      <c r="I225" s="12" t="str">
        <v>failed</v>
      </c>
      <c r="J225">
        <v>86</v>
      </c>
    </row>
    <row r="226" spans="1:10" x14ac:dyDescent="0.25">
      <c r="A226" t="s">
        <v>20</v>
      </c>
      <c r="B226">
        <v>3594</v>
      </c>
      <c r="F226" s="12" t="str">
        <v>successful</v>
      </c>
      <c r="G226">
        <v>50</v>
      </c>
      <c r="I226" s="12" t="str">
        <v>failed</v>
      </c>
      <c r="J226">
        <v>253</v>
      </c>
    </row>
    <row r="227" spans="1:10" x14ac:dyDescent="0.25">
      <c r="A227" t="s">
        <v>20</v>
      </c>
      <c r="B227">
        <v>5880</v>
      </c>
      <c r="F227" s="12" t="str">
        <v>successful</v>
      </c>
      <c r="G227">
        <v>3059</v>
      </c>
      <c r="I227" s="12" t="str">
        <v>failed</v>
      </c>
      <c r="J227">
        <v>157</v>
      </c>
    </row>
    <row r="228" spans="1:10" x14ac:dyDescent="0.25">
      <c r="A228" t="s">
        <v>20</v>
      </c>
      <c r="B228">
        <v>112</v>
      </c>
      <c r="F228" s="12" t="str">
        <v>successful</v>
      </c>
      <c r="G228">
        <v>34</v>
      </c>
      <c r="I228" s="12" t="str">
        <v>failed</v>
      </c>
      <c r="J228">
        <v>183</v>
      </c>
    </row>
    <row r="229" spans="1:10" x14ac:dyDescent="0.25">
      <c r="A229" t="s">
        <v>20</v>
      </c>
      <c r="B229">
        <v>943</v>
      </c>
      <c r="F229" s="12" t="str">
        <v>successful</v>
      </c>
      <c r="G229">
        <v>220</v>
      </c>
      <c r="I229" s="12" t="str">
        <v>failed</v>
      </c>
      <c r="J229">
        <v>82</v>
      </c>
    </row>
    <row r="230" spans="1:10" x14ac:dyDescent="0.25">
      <c r="A230" t="s">
        <v>20</v>
      </c>
      <c r="B230">
        <v>2468</v>
      </c>
      <c r="F230" s="12" t="str">
        <v>successful</v>
      </c>
      <c r="G230">
        <v>1604</v>
      </c>
      <c r="I230" s="12" t="str">
        <v>failed</v>
      </c>
      <c r="J230">
        <v>1</v>
      </c>
    </row>
    <row r="231" spans="1:10" x14ac:dyDescent="0.25">
      <c r="A231" t="s">
        <v>20</v>
      </c>
      <c r="B231">
        <v>2551</v>
      </c>
      <c r="F231" s="12" t="str">
        <v>successful</v>
      </c>
      <c r="G231">
        <v>454</v>
      </c>
      <c r="I231" s="12" t="str">
        <v>failed</v>
      </c>
      <c r="J231">
        <v>1198</v>
      </c>
    </row>
    <row r="232" spans="1:10" x14ac:dyDescent="0.25">
      <c r="A232" t="s">
        <v>20</v>
      </c>
      <c r="B232">
        <v>101</v>
      </c>
      <c r="F232" s="12" t="str">
        <v>successful</v>
      </c>
      <c r="G232">
        <v>123</v>
      </c>
      <c r="I232" s="12" t="str">
        <v>failed</v>
      </c>
      <c r="J232">
        <v>648</v>
      </c>
    </row>
    <row r="233" spans="1:10" x14ac:dyDescent="0.25">
      <c r="A233" t="s">
        <v>74</v>
      </c>
      <c r="B233">
        <v>67</v>
      </c>
      <c r="F233" s="12" t="str">
        <v>successful</v>
      </c>
      <c r="G233">
        <v>299</v>
      </c>
      <c r="I233" s="12" t="str">
        <v>failed</v>
      </c>
      <c r="J233">
        <v>64</v>
      </c>
    </row>
    <row r="234" spans="1:10" x14ac:dyDescent="0.25">
      <c r="A234" t="s">
        <v>20</v>
      </c>
      <c r="B234">
        <v>92</v>
      </c>
      <c r="F234" s="12" t="str">
        <v>successful</v>
      </c>
      <c r="G234">
        <v>2237</v>
      </c>
      <c r="I234" s="12" t="str">
        <v>failed</v>
      </c>
      <c r="J234">
        <v>62</v>
      </c>
    </row>
    <row r="235" spans="1:10" x14ac:dyDescent="0.25">
      <c r="A235" t="s">
        <v>20</v>
      </c>
      <c r="B235">
        <v>62</v>
      </c>
      <c r="F235" s="12" t="str">
        <v>successful</v>
      </c>
      <c r="G235">
        <v>645</v>
      </c>
      <c r="I235" s="12" t="str">
        <v>failed</v>
      </c>
      <c r="J235">
        <v>750</v>
      </c>
    </row>
    <row r="236" spans="1:10" x14ac:dyDescent="0.25">
      <c r="A236" t="s">
        <v>20</v>
      </c>
      <c r="B236">
        <v>149</v>
      </c>
      <c r="F236" s="12" t="str">
        <v>successful</v>
      </c>
      <c r="G236">
        <v>484</v>
      </c>
      <c r="I236" s="12" t="str">
        <v>failed</v>
      </c>
      <c r="J236">
        <v>105</v>
      </c>
    </row>
    <row r="237" spans="1:10" x14ac:dyDescent="0.25">
      <c r="A237" t="s">
        <v>14</v>
      </c>
      <c r="B237">
        <v>92</v>
      </c>
      <c r="F237" s="12" t="str">
        <v>successful</v>
      </c>
      <c r="G237">
        <v>154</v>
      </c>
      <c r="I237" s="12" t="str">
        <v>failed</v>
      </c>
      <c r="J237">
        <v>2604</v>
      </c>
    </row>
    <row r="238" spans="1:10" x14ac:dyDescent="0.25">
      <c r="A238" t="s">
        <v>14</v>
      </c>
      <c r="B238">
        <v>57</v>
      </c>
      <c r="F238" s="12" t="str">
        <v>successful</v>
      </c>
      <c r="G238">
        <v>82</v>
      </c>
      <c r="I238" s="12" t="str">
        <v>failed</v>
      </c>
      <c r="J238">
        <v>65</v>
      </c>
    </row>
    <row r="239" spans="1:10" x14ac:dyDescent="0.25">
      <c r="A239" t="s">
        <v>20</v>
      </c>
      <c r="B239">
        <v>329</v>
      </c>
      <c r="F239" s="12" t="str">
        <v>successful</v>
      </c>
      <c r="G239">
        <v>134</v>
      </c>
      <c r="I239" s="12" t="str">
        <v>failed</v>
      </c>
      <c r="J239">
        <v>94</v>
      </c>
    </row>
    <row r="240" spans="1:10" x14ac:dyDescent="0.25">
      <c r="A240" t="s">
        <v>20</v>
      </c>
      <c r="B240">
        <v>97</v>
      </c>
      <c r="F240" s="12" t="str">
        <v>successful</v>
      </c>
      <c r="G240">
        <v>5203</v>
      </c>
      <c r="I240" s="12" t="str">
        <v>failed</v>
      </c>
      <c r="J240">
        <v>257</v>
      </c>
    </row>
    <row r="241" spans="1:10" x14ac:dyDescent="0.25">
      <c r="A241" t="s">
        <v>14</v>
      </c>
      <c r="B241">
        <v>41</v>
      </c>
      <c r="F241" s="12" t="str">
        <v>successful</v>
      </c>
      <c r="G241">
        <v>94</v>
      </c>
      <c r="I241" s="12" t="str">
        <v>failed</v>
      </c>
      <c r="J241">
        <v>2928</v>
      </c>
    </row>
    <row r="242" spans="1:10" x14ac:dyDescent="0.25">
      <c r="A242" t="s">
        <v>20</v>
      </c>
      <c r="B242">
        <v>1784</v>
      </c>
      <c r="F242" s="12" t="str">
        <v>successful</v>
      </c>
      <c r="G242">
        <v>205</v>
      </c>
      <c r="I242" s="12" t="str">
        <v>failed</v>
      </c>
      <c r="J242">
        <v>4697</v>
      </c>
    </row>
    <row r="243" spans="1:10" x14ac:dyDescent="0.25">
      <c r="A243" t="s">
        <v>20</v>
      </c>
      <c r="B243">
        <v>1684</v>
      </c>
      <c r="F243" s="12" t="str">
        <v>successful</v>
      </c>
      <c r="G243">
        <v>92</v>
      </c>
      <c r="I243" s="12" t="str">
        <v>failed</v>
      </c>
      <c r="J243">
        <v>2915</v>
      </c>
    </row>
    <row r="244" spans="1:10" x14ac:dyDescent="0.25">
      <c r="A244" t="s">
        <v>20</v>
      </c>
      <c r="B244">
        <v>250</v>
      </c>
      <c r="F244" s="12" t="str">
        <v>successful</v>
      </c>
      <c r="G244">
        <v>219</v>
      </c>
      <c r="I244" s="12" t="str">
        <v>failed</v>
      </c>
      <c r="J244">
        <v>18</v>
      </c>
    </row>
    <row r="245" spans="1:10" x14ac:dyDescent="0.25">
      <c r="A245" t="s">
        <v>20</v>
      </c>
      <c r="B245">
        <v>238</v>
      </c>
      <c r="F245" s="12" t="str">
        <v>successful</v>
      </c>
      <c r="G245">
        <v>2526</v>
      </c>
      <c r="I245" s="12" t="str">
        <v>failed</v>
      </c>
      <c r="J245">
        <v>602</v>
      </c>
    </row>
    <row r="246" spans="1:10" x14ac:dyDescent="0.25">
      <c r="A246" t="s">
        <v>20</v>
      </c>
      <c r="B246">
        <v>53</v>
      </c>
      <c r="F246" s="12" t="str">
        <v>successful</v>
      </c>
      <c r="G246">
        <v>94</v>
      </c>
      <c r="I246" s="12" t="str">
        <v>failed</v>
      </c>
      <c r="J246">
        <v>1</v>
      </c>
    </row>
    <row r="247" spans="1:10" x14ac:dyDescent="0.25">
      <c r="A247" t="s">
        <v>20</v>
      </c>
      <c r="B247">
        <v>214</v>
      </c>
      <c r="F247" s="12" t="str">
        <v>successful</v>
      </c>
      <c r="G247">
        <v>1713</v>
      </c>
      <c r="I247" s="12" t="str">
        <v>failed</v>
      </c>
      <c r="J247">
        <v>3868</v>
      </c>
    </row>
    <row r="248" spans="1:10" x14ac:dyDescent="0.25">
      <c r="A248" t="s">
        <v>20</v>
      </c>
      <c r="B248">
        <v>222</v>
      </c>
      <c r="F248" s="12" t="str">
        <v>successful</v>
      </c>
      <c r="G248">
        <v>249</v>
      </c>
      <c r="I248" s="12" t="str">
        <v>failed</v>
      </c>
      <c r="J248">
        <v>504</v>
      </c>
    </row>
    <row r="249" spans="1:10" x14ac:dyDescent="0.25">
      <c r="A249" t="s">
        <v>20</v>
      </c>
      <c r="B249">
        <v>1884</v>
      </c>
      <c r="F249" s="12" t="str">
        <v>successful</v>
      </c>
      <c r="G249">
        <v>192</v>
      </c>
      <c r="I249" s="12" t="str">
        <v>failed</v>
      </c>
      <c r="J249">
        <v>14</v>
      </c>
    </row>
    <row r="250" spans="1:10" x14ac:dyDescent="0.25">
      <c r="A250" t="s">
        <v>20</v>
      </c>
      <c r="B250">
        <v>218</v>
      </c>
      <c r="F250" s="12" t="str">
        <v>successful</v>
      </c>
      <c r="G250">
        <v>247</v>
      </c>
      <c r="I250" s="12" t="str">
        <v>failed</v>
      </c>
      <c r="J250">
        <v>750</v>
      </c>
    </row>
    <row r="251" spans="1:10" x14ac:dyDescent="0.25">
      <c r="A251" t="s">
        <v>20</v>
      </c>
      <c r="B251">
        <v>6465</v>
      </c>
      <c r="F251" s="12" t="str">
        <v>successful</v>
      </c>
      <c r="G251">
        <v>2293</v>
      </c>
      <c r="I251" s="12" t="str">
        <v>failed</v>
      </c>
      <c r="J251">
        <v>77</v>
      </c>
    </row>
    <row r="252" spans="1:10" x14ac:dyDescent="0.25">
      <c r="A252" t="s">
        <v>14</v>
      </c>
      <c r="B252">
        <v>1</v>
      </c>
      <c r="F252" s="12" t="str">
        <v>successful</v>
      </c>
      <c r="G252">
        <v>3131</v>
      </c>
      <c r="I252" s="12" t="str">
        <v>failed</v>
      </c>
      <c r="J252">
        <v>752</v>
      </c>
    </row>
    <row r="253" spans="1:10" x14ac:dyDescent="0.25">
      <c r="A253" t="s">
        <v>14</v>
      </c>
      <c r="B253">
        <v>101</v>
      </c>
      <c r="F253" s="12" t="str">
        <v>successful</v>
      </c>
      <c r="G253">
        <v>143</v>
      </c>
      <c r="I253" s="12" t="str">
        <v>failed</v>
      </c>
      <c r="J253">
        <v>131</v>
      </c>
    </row>
    <row r="254" spans="1:10" x14ac:dyDescent="0.25">
      <c r="A254" t="s">
        <v>20</v>
      </c>
      <c r="B254">
        <v>59</v>
      </c>
      <c r="F254" s="12" t="str">
        <v>successful</v>
      </c>
      <c r="G254">
        <v>296</v>
      </c>
      <c r="I254" s="12" t="str">
        <v>failed</v>
      </c>
      <c r="J254">
        <v>87</v>
      </c>
    </row>
    <row r="255" spans="1:10" x14ac:dyDescent="0.25">
      <c r="A255" t="s">
        <v>14</v>
      </c>
      <c r="B255">
        <v>1335</v>
      </c>
      <c r="F255" s="12" t="str">
        <v>successful</v>
      </c>
      <c r="G255">
        <v>170</v>
      </c>
      <c r="I255" s="12" t="str">
        <v>failed</v>
      </c>
      <c r="J255">
        <v>1063</v>
      </c>
    </row>
    <row r="256" spans="1:10" x14ac:dyDescent="0.25">
      <c r="A256" t="s">
        <v>20</v>
      </c>
      <c r="B256">
        <v>88</v>
      </c>
      <c r="F256" s="12" t="str">
        <v>successful</v>
      </c>
      <c r="G256">
        <v>86</v>
      </c>
      <c r="I256" s="12" t="str">
        <v>failed</v>
      </c>
      <c r="J256">
        <v>76</v>
      </c>
    </row>
    <row r="257" spans="1:10" x14ac:dyDescent="0.25">
      <c r="A257" t="s">
        <v>20</v>
      </c>
      <c r="B257">
        <v>1697</v>
      </c>
      <c r="F257" s="12" t="str">
        <v>successful</v>
      </c>
      <c r="G257">
        <v>6286</v>
      </c>
      <c r="I257" s="12" t="str">
        <v>failed</v>
      </c>
      <c r="J257">
        <v>4428</v>
      </c>
    </row>
    <row r="258" spans="1:10" x14ac:dyDescent="0.25">
      <c r="A258" t="s">
        <v>14</v>
      </c>
      <c r="B258">
        <v>15</v>
      </c>
      <c r="F258" s="12" t="str">
        <v>successful</v>
      </c>
      <c r="G258">
        <v>3727</v>
      </c>
      <c r="I258" s="12" t="str">
        <v>failed</v>
      </c>
      <c r="J258">
        <v>58</v>
      </c>
    </row>
    <row r="259" spans="1:10" x14ac:dyDescent="0.25">
      <c r="A259" t="s">
        <v>20</v>
      </c>
      <c r="B259">
        <v>92</v>
      </c>
      <c r="F259" s="12" t="str">
        <v>successful</v>
      </c>
      <c r="G259">
        <v>1605</v>
      </c>
      <c r="I259" s="12" t="str">
        <v>failed</v>
      </c>
      <c r="J259">
        <v>111</v>
      </c>
    </row>
    <row r="260" spans="1:10" x14ac:dyDescent="0.25">
      <c r="A260" t="s">
        <v>20</v>
      </c>
      <c r="B260">
        <v>186</v>
      </c>
      <c r="F260" s="12" t="str">
        <v>successful</v>
      </c>
      <c r="G260">
        <v>2120</v>
      </c>
      <c r="I260" s="12" t="str">
        <v>failed</v>
      </c>
      <c r="J260">
        <v>2955</v>
      </c>
    </row>
    <row r="261" spans="1:10" x14ac:dyDescent="0.25">
      <c r="A261" t="s">
        <v>20</v>
      </c>
      <c r="B261">
        <v>138</v>
      </c>
      <c r="F261" s="12" t="str">
        <v>successful</v>
      </c>
      <c r="G261">
        <v>50</v>
      </c>
      <c r="I261" s="12" t="str">
        <v>failed</v>
      </c>
      <c r="J261">
        <v>1657</v>
      </c>
    </row>
    <row r="262" spans="1:10" x14ac:dyDescent="0.25">
      <c r="A262" t="s">
        <v>20</v>
      </c>
      <c r="B262">
        <v>261</v>
      </c>
      <c r="F262" s="12" t="str">
        <v>successful</v>
      </c>
      <c r="G262">
        <v>2080</v>
      </c>
      <c r="I262" s="12" t="str">
        <v>failed</v>
      </c>
      <c r="J262">
        <v>926</v>
      </c>
    </row>
    <row r="263" spans="1:10" x14ac:dyDescent="0.25">
      <c r="A263" t="s">
        <v>14</v>
      </c>
      <c r="B263">
        <v>454</v>
      </c>
      <c r="F263" s="12" t="str">
        <v>successful</v>
      </c>
      <c r="G263">
        <v>2105</v>
      </c>
      <c r="I263" s="12" t="str">
        <v>failed</v>
      </c>
      <c r="J263">
        <v>77</v>
      </c>
    </row>
    <row r="264" spans="1:10" x14ac:dyDescent="0.25">
      <c r="A264" t="s">
        <v>20</v>
      </c>
      <c r="B264">
        <v>107</v>
      </c>
      <c r="F264" s="12" t="str">
        <v>successful</v>
      </c>
      <c r="G264">
        <v>2436</v>
      </c>
      <c r="I264" s="12" t="str">
        <v>failed</v>
      </c>
      <c r="J264">
        <v>1748</v>
      </c>
    </row>
    <row r="265" spans="1:10" x14ac:dyDescent="0.25">
      <c r="A265" t="s">
        <v>20</v>
      </c>
      <c r="B265">
        <v>199</v>
      </c>
      <c r="F265" s="12" t="str">
        <v>successful</v>
      </c>
      <c r="G265">
        <v>80</v>
      </c>
      <c r="I265" s="12" t="str">
        <v>failed</v>
      </c>
      <c r="J265">
        <v>79</v>
      </c>
    </row>
    <row r="266" spans="1:10" x14ac:dyDescent="0.25">
      <c r="A266" t="s">
        <v>20</v>
      </c>
      <c r="B266">
        <v>5512</v>
      </c>
      <c r="F266" s="12" t="str">
        <v>successful</v>
      </c>
      <c r="G266">
        <v>42</v>
      </c>
      <c r="I266" s="12" t="str">
        <v>failed</v>
      </c>
      <c r="J266">
        <v>889</v>
      </c>
    </row>
    <row r="267" spans="1:10" x14ac:dyDescent="0.25">
      <c r="A267" t="s">
        <v>20</v>
      </c>
      <c r="B267">
        <v>86</v>
      </c>
      <c r="F267" s="12" t="str">
        <v>successful</v>
      </c>
      <c r="G267">
        <v>139</v>
      </c>
      <c r="I267" s="12" t="str">
        <v>failed</v>
      </c>
      <c r="J267">
        <v>56</v>
      </c>
    </row>
    <row r="268" spans="1:10" x14ac:dyDescent="0.25">
      <c r="A268" t="s">
        <v>14</v>
      </c>
      <c r="B268">
        <v>3182</v>
      </c>
      <c r="F268" s="12" t="str">
        <v>successful</v>
      </c>
      <c r="G268">
        <v>159</v>
      </c>
      <c r="I268" s="12" t="str">
        <v>failed</v>
      </c>
      <c r="J268">
        <v>1</v>
      </c>
    </row>
    <row r="269" spans="1:10" x14ac:dyDescent="0.25">
      <c r="A269" t="s">
        <v>20</v>
      </c>
      <c r="B269">
        <v>2768</v>
      </c>
      <c r="F269" s="12" t="str">
        <v>successful</v>
      </c>
      <c r="G269">
        <v>381</v>
      </c>
      <c r="I269" s="12" t="str">
        <v>failed</v>
      </c>
      <c r="J269">
        <v>83</v>
      </c>
    </row>
    <row r="270" spans="1:10" x14ac:dyDescent="0.25">
      <c r="A270" t="s">
        <v>20</v>
      </c>
      <c r="B270">
        <v>48</v>
      </c>
      <c r="F270" s="12" t="str">
        <v>successful</v>
      </c>
      <c r="G270">
        <v>194</v>
      </c>
      <c r="I270" s="12" t="str">
        <v>failed</v>
      </c>
      <c r="J270">
        <v>2025</v>
      </c>
    </row>
    <row r="271" spans="1:10" x14ac:dyDescent="0.25">
      <c r="A271" t="s">
        <v>20</v>
      </c>
      <c r="B271">
        <v>87</v>
      </c>
      <c r="F271" s="12" t="str">
        <v>successful</v>
      </c>
      <c r="G271">
        <v>106</v>
      </c>
      <c r="I271" s="12" t="str">
        <v>failed</v>
      </c>
      <c r="J271">
        <v>14</v>
      </c>
    </row>
    <row r="272" spans="1:10" x14ac:dyDescent="0.25">
      <c r="A272" t="s">
        <v>74</v>
      </c>
      <c r="B272">
        <v>1890</v>
      </c>
      <c r="F272" s="12" t="str">
        <v>successful</v>
      </c>
      <c r="G272">
        <v>142</v>
      </c>
      <c r="I272" s="12" t="str">
        <v>failed</v>
      </c>
      <c r="J272">
        <v>656</v>
      </c>
    </row>
    <row r="273" spans="1:10" x14ac:dyDescent="0.25">
      <c r="A273" t="s">
        <v>47</v>
      </c>
      <c r="B273">
        <v>61</v>
      </c>
      <c r="F273" s="12" t="str">
        <v>successful</v>
      </c>
      <c r="G273">
        <v>211</v>
      </c>
      <c r="I273" s="12" t="str">
        <v>failed</v>
      </c>
      <c r="J273">
        <v>1596</v>
      </c>
    </row>
    <row r="274" spans="1:10" x14ac:dyDescent="0.25">
      <c r="A274" t="s">
        <v>20</v>
      </c>
      <c r="B274">
        <v>1894</v>
      </c>
      <c r="F274" s="12" t="str">
        <v>successful</v>
      </c>
      <c r="G274">
        <v>2756</v>
      </c>
      <c r="I274" s="12" t="str">
        <v>failed</v>
      </c>
      <c r="J274">
        <v>10</v>
      </c>
    </row>
    <row r="275" spans="1:10" x14ac:dyDescent="0.25">
      <c r="A275" t="s">
        <v>20</v>
      </c>
      <c r="B275">
        <v>282</v>
      </c>
      <c r="F275" s="12" t="str">
        <v>successful</v>
      </c>
      <c r="G275">
        <v>173</v>
      </c>
      <c r="I275" s="12" t="str">
        <v>failed</v>
      </c>
      <c r="J275">
        <v>1121</v>
      </c>
    </row>
    <row r="276" spans="1:10" x14ac:dyDescent="0.25">
      <c r="A276" t="s">
        <v>14</v>
      </c>
      <c r="B276">
        <v>15</v>
      </c>
      <c r="F276" s="12" t="str">
        <v>successful</v>
      </c>
      <c r="G276">
        <v>87</v>
      </c>
      <c r="I276" s="12" t="str">
        <v>failed</v>
      </c>
      <c r="J276">
        <v>15</v>
      </c>
    </row>
    <row r="277" spans="1:10" x14ac:dyDescent="0.25">
      <c r="A277" t="s">
        <v>20</v>
      </c>
      <c r="B277">
        <v>116</v>
      </c>
      <c r="F277" s="12" t="str">
        <v>successful</v>
      </c>
      <c r="G277">
        <v>1572</v>
      </c>
      <c r="I277" s="12" t="str">
        <v>failed</v>
      </c>
      <c r="J277">
        <v>191</v>
      </c>
    </row>
    <row r="278" spans="1:10" x14ac:dyDescent="0.25">
      <c r="A278" t="s">
        <v>14</v>
      </c>
      <c r="B278">
        <v>133</v>
      </c>
      <c r="F278" s="12" t="str">
        <v>successful</v>
      </c>
      <c r="G278">
        <v>2346</v>
      </c>
      <c r="I278" s="12" t="str">
        <v>failed</v>
      </c>
      <c r="J278">
        <v>16</v>
      </c>
    </row>
    <row r="279" spans="1:10" x14ac:dyDescent="0.25">
      <c r="A279" t="s">
        <v>20</v>
      </c>
      <c r="B279">
        <v>83</v>
      </c>
      <c r="F279" s="12" t="str">
        <v>successful</v>
      </c>
      <c r="G279">
        <v>115</v>
      </c>
      <c r="I279" s="12" t="str">
        <v>failed</v>
      </c>
      <c r="J279">
        <v>17</v>
      </c>
    </row>
    <row r="280" spans="1:10" x14ac:dyDescent="0.25">
      <c r="A280" t="s">
        <v>20</v>
      </c>
      <c r="B280">
        <v>91</v>
      </c>
      <c r="F280" s="12" t="str">
        <v>successful</v>
      </c>
      <c r="G280">
        <v>85</v>
      </c>
      <c r="I280" s="12" t="str">
        <v>failed</v>
      </c>
      <c r="J280">
        <v>34</v>
      </c>
    </row>
    <row r="281" spans="1:10" x14ac:dyDescent="0.25">
      <c r="A281" t="s">
        <v>20</v>
      </c>
      <c r="B281">
        <v>546</v>
      </c>
      <c r="F281" s="12" t="str">
        <v>successful</v>
      </c>
      <c r="G281">
        <v>144</v>
      </c>
      <c r="I281" s="12" t="str">
        <v>failed</v>
      </c>
      <c r="J281">
        <v>1</v>
      </c>
    </row>
    <row r="282" spans="1:10" x14ac:dyDescent="0.25">
      <c r="A282" t="s">
        <v>20</v>
      </c>
      <c r="B282">
        <v>393</v>
      </c>
      <c r="F282" s="12" t="str">
        <v>successful</v>
      </c>
      <c r="G282">
        <v>2443</v>
      </c>
      <c r="I282" s="12" t="str">
        <v>failed</v>
      </c>
      <c r="J282">
        <v>1274</v>
      </c>
    </row>
    <row r="283" spans="1:10" x14ac:dyDescent="0.25">
      <c r="A283" t="s">
        <v>14</v>
      </c>
      <c r="B283">
        <v>2062</v>
      </c>
      <c r="F283" s="12" t="str">
        <v>successful</v>
      </c>
      <c r="G283">
        <v>64</v>
      </c>
      <c r="I283" s="12" t="str">
        <v>failed</v>
      </c>
      <c r="J283">
        <v>210</v>
      </c>
    </row>
    <row r="284" spans="1:10" x14ac:dyDescent="0.25">
      <c r="A284" t="s">
        <v>20</v>
      </c>
      <c r="B284">
        <v>133</v>
      </c>
      <c r="F284" s="12" t="str">
        <v>successful</v>
      </c>
      <c r="G284">
        <v>268</v>
      </c>
      <c r="I284" s="12" t="str">
        <v>failed</v>
      </c>
      <c r="J284">
        <v>248</v>
      </c>
    </row>
    <row r="285" spans="1:10" x14ac:dyDescent="0.25">
      <c r="A285" t="s">
        <v>14</v>
      </c>
      <c r="B285">
        <v>29</v>
      </c>
      <c r="F285" s="12" t="str">
        <v>successful</v>
      </c>
      <c r="G285">
        <v>195</v>
      </c>
      <c r="I285" s="12" t="str">
        <v>failed</v>
      </c>
      <c r="J285">
        <v>513</v>
      </c>
    </row>
    <row r="286" spans="1:10" x14ac:dyDescent="0.25">
      <c r="A286" t="s">
        <v>14</v>
      </c>
      <c r="B286">
        <v>132</v>
      </c>
      <c r="F286" s="12" t="str">
        <v>successful</v>
      </c>
      <c r="G286">
        <v>186</v>
      </c>
      <c r="I286" s="12" t="str">
        <v>failed</v>
      </c>
      <c r="J286">
        <v>3410</v>
      </c>
    </row>
    <row r="287" spans="1:10" x14ac:dyDescent="0.25">
      <c r="A287" t="s">
        <v>20</v>
      </c>
      <c r="B287">
        <v>254</v>
      </c>
      <c r="F287" s="12" t="str">
        <v>successful</v>
      </c>
      <c r="G287">
        <v>460</v>
      </c>
      <c r="I287" s="12" t="str">
        <v>failed</v>
      </c>
      <c r="J287">
        <v>10</v>
      </c>
    </row>
    <row r="288" spans="1:10" x14ac:dyDescent="0.25">
      <c r="A288" t="s">
        <v>74</v>
      </c>
      <c r="B288">
        <v>184</v>
      </c>
      <c r="F288" s="12" t="str">
        <v>successful</v>
      </c>
      <c r="G288">
        <v>2528</v>
      </c>
      <c r="I288" s="12" t="str">
        <v>failed</v>
      </c>
      <c r="J288">
        <v>2201</v>
      </c>
    </row>
    <row r="289" spans="1:10" x14ac:dyDescent="0.25">
      <c r="A289" t="s">
        <v>20</v>
      </c>
      <c r="B289">
        <v>176</v>
      </c>
      <c r="F289" s="12" t="str">
        <v>successful</v>
      </c>
      <c r="G289">
        <v>3657</v>
      </c>
      <c r="I289" s="12" t="str">
        <v>failed</v>
      </c>
      <c r="J289">
        <v>676</v>
      </c>
    </row>
    <row r="290" spans="1:10" x14ac:dyDescent="0.25">
      <c r="A290" t="s">
        <v>14</v>
      </c>
      <c r="B290">
        <v>137</v>
      </c>
      <c r="F290" s="12" t="str">
        <v>successful</v>
      </c>
      <c r="G290">
        <v>131</v>
      </c>
      <c r="I290" s="12" t="str">
        <v>failed</v>
      </c>
      <c r="J290">
        <v>831</v>
      </c>
    </row>
    <row r="291" spans="1:10" x14ac:dyDescent="0.25">
      <c r="A291" t="s">
        <v>20</v>
      </c>
      <c r="B291">
        <v>337</v>
      </c>
      <c r="F291" s="12" t="str">
        <v>successful</v>
      </c>
      <c r="G291">
        <v>239</v>
      </c>
      <c r="I291" s="12" t="str">
        <v>failed</v>
      </c>
      <c r="J291">
        <v>859</v>
      </c>
    </row>
    <row r="292" spans="1:10" x14ac:dyDescent="0.25">
      <c r="A292" t="s">
        <v>14</v>
      </c>
      <c r="B292">
        <v>908</v>
      </c>
      <c r="F292" s="12" t="str">
        <v>successful</v>
      </c>
      <c r="G292">
        <v>78</v>
      </c>
      <c r="I292" s="12" t="str">
        <v>failed</v>
      </c>
      <c r="J292">
        <v>45</v>
      </c>
    </row>
    <row r="293" spans="1:10" x14ac:dyDescent="0.25">
      <c r="A293" t="s">
        <v>20</v>
      </c>
      <c r="B293">
        <v>107</v>
      </c>
      <c r="F293" s="12" t="str">
        <v>successful</v>
      </c>
      <c r="G293">
        <v>1773</v>
      </c>
      <c r="I293" s="12" t="str">
        <v>failed</v>
      </c>
      <c r="J293">
        <v>6</v>
      </c>
    </row>
    <row r="294" spans="1:10" x14ac:dyDescent="0.25">
      <c r="A294" t="s">
        <v>14</v>
      </c>
      <c r="B294">
        <v>10</v>
      </c>
      <c r="F294" s="12" t="str">
        <v>successful</v>
      </c>
      <c r="G294">
        <v>32</v>
      </c>
      <c r="I294" s="12" t="str">
        <v>failed</v>
      </c>
      <c r="J294">
        <v>7</v>
      </c>
    </row>
    <row r="295" spans="1:10" x14ac:dyDescent="0.25">
      <c r="A295" t="s">
        <v>74</v>
      </c>
      <c r="B295">
        <v>32</v>
      </c>
      <c r="F295" s="12" t="str">
        <v>successful</v>
      </c>
      <c r="G295">
        <v>369</v>
      </c>
      <c r="I295" s="12" t="str">
        <v>failed</v>
      </c>
      <c r="J295">
        <v>31</v>
      </c>
    </row>
    <row r="296" spans="1:10" x14ac:dyDescent="0.25">
      <c r="A296" t="s">
        <v>20</v>
      </c>
      <c r="B296">
        <v>183</v>
      </c>
      <c r="F296" s="12" t="str">
        <v>successful</v>
      </c>
      <c r="G296">
        <v>89</v>
      </c>
      <c r="I296" s="12" t="str">
        <v>failed</v>
      </c>
      <c r="J296">
        <v>78</v>
      </c>
    </row>
    <row r="297" spans="1:10" x14ac:dyDescent="0.25">
      <c r="A297" t="s">
        <v>14</v>
      </c>
      <c r="B297">
        <v>1910</v>
      </c>
      <c r="F297" s="12" t="str">
        <v>successful</v>
      </c>
      <c r="G297">
        <v>147</v>
      </c>
      <c r="I297" s="12" t="str">
        <v>failed</v>
      </c>
      <c r="J297">
        <v>1225</v>
      </c>
    </row>
    <row r="298" spans="1:10" x14ac:dyDescent="0.25">
      <c r="A298" t="s">
        <v>14</v>
      </c>
      <c r="B298">
        <v>38</v>
      </c>
      <c r="F298" s="12" t="str">
        <v>successful</v>
      </c>
      <c r="G298">
        <v>126</v>
      </c>
      <c r="I298" s="12" t="str">
        <v>failed</v>
      </c>
      <c r="J298">
        <v>1</v>
      </c>
    </row>
    <row r="299" spans="1:10" x14ac:dyDescent="0.25">
      <c r="A299" t="s">
        <v>14</v>
      </c>
      <c r="B299">
        <v>104</v>
      </c>
      <c r="F299" s="12" t="str">
        <v>successful</v>
      </c>
      <c r="G299">
        <v>2218</v>
      </c>
      <c r="I299" s="12" t="str">
        <v>failed</v>
      </c>
      <c r="J299">
        <v>67</v>
      </c>
    </row>
    <row r="300" spans="1:10" x14ac:dyDescent="0.25">
      <c r="A300" t="s">
        <v>20</v>
      </c>
      <c r="B300">
        <v>72</v>
      </c>
      <c r="F300" s="12" t="str">
        <v>successful</v>
      </c>
      <c r="G300">
        <v>202</v>
      </c>
      <c r="I300" s="12" t="str">
        <v>failed</v>
      </c>
      <c r="J300">
        <v>19</v>
      </c>
    </row>
    <row r="301" spans="1:10" x14ac:dyDescent="0.25">
      <c r="A301" t="s">
        <v>14</v>
      </c>
      <c r="B301">
        <v>49</v>
      </c>
      <c r="F301" s="12" t="str">
        <v>successful</v>
      </c>
      <c r="G301">
        <v>140</v>
      </c>
      <c r="I301" s="12" t="str">
        <v>failed</v>
      </c>
      <c r="J301">
        <v>2108</v>
      </c>
    </row>
    <row r="302" spans="1:10" x14ac:dyDescent="0.25">
      <c r="A302" t="s">
        <v>14</v>
      </c>
      <c r="B302">
        <v>1</v>
      </c>
      <c r="F302" s="12" t="str">
        <v>successful</v>
      </c>
      <c r="G302">
        <v>1052</v>
      </c>
      <c r="I302" s="12" t="str">
        <v>failed</v>
      </c>
      <c r="J302">
        <v>679</v>
      </c>
    </row>
    <row r="303" spans="1:10" x14ac:dyDescent="0.25">
      <c r="A303" t="s">
        <v>20</v>
      </c>
      <c r="B303">
        <v>295</v>
      </c>
      <c r="F303" s="12" t="str">
        <v>successful</v>
      </c>
      <c r="G303">
        <v>247</v>
      </c>
      <c r="I303" s="12" t="str">
        <v>failed</v>
      </c>
      <c r="J303">
        <v>36</v>
      </c>
    </row>
    <row r="304" spans="1:10" x14ac:dyDescent="0.25">
      <c r="A304" t="s">
        <v>14</v>
      </c>
      <c r="B304">
        <v>245</v>
      </c>
      <c r="F304" s="12" t="str">
        <v>successful</v>
      </c>
      <c r="G304">
        <v>84</v>
      </c>
      <c r="I304" s="12" t="str">
        <v>failed</v>
      </c>
      <c r="J304">
        <v>47</v>
      </c>
    </row>
    <row r="305" spans="1:10" x14ac:dyDescent="0.25">
      <c r="A305" t="s">
        <v>14</v>
      </c>
      <c r="B305">
        <v>32</v>
      </c>
      <c r="F305" s="12" t="str">
        <v>successful</v>
      </c>
      <c r="G305">
        <v>88</v>
      </c>
      <c r="I305" s="12" t="str">
        <v>failed</v>
      </c>
      <c r="J305">
        <v>70</v>
      </c>
    </row>
    <row r="306" spans="1:10" x14ac:dyDescent="0.25">
      <c r="A306" t="s">
        <v>20</v>
      </c>
      <c r="B306">
        <v>142</v>
      </c>
      <c r="F306" s="12" t="str">
        <v>successful</v>
      </c>
      <c r="G306">
        <v>156</v>
      </c>
      <c r="I306" s="12" t="str">
        <v>failed</v>
      </c>
      <c r="J306">
        <v>154</v>
      </c>
    </row>
    <row r="307" spans="1:10" x14ac:dyDescent="0.25">
      <c r="A307" t="s">
        <v>20</v>
      </c>
      <c r="B307">
        <v>85</v>
      </c>
      <c r="F307" s="12" t="str">
        <v>successful</v>
      </c>
      <c r="G307">
        <v>2985</v>
      </c>
      <c r="I307" s="12" t="str">
        <v>failed</v>
      </c>
      <c r="J307">
        <v>22</v>
      </c>
    </row>
    <row r="308" spans="1:10" x14ac:dyDescent="0.25">
      <c r="A308" t="s">
        <v>14</v>
      </c>
      <c r="B308">
        <v>7</v>
      </c>
      <c r="F308" s="12" t="str">
        <v>successful</v>
      </c>
      <c r="G308">
        <v>762</v>
      </c>
      <c r="I308" s="12" t="str">
        <v>failed</v>
      </c>
      <c r="J308">
        <v>1758</v>
      </c>
    </row>
    <row r="309" spans="1:10" x14ac:dyDescent="0.25">
      <c r="A309" t="s">
        <v>20</v>
      </c>
      <c r="B309">
        <v>659</v>
      </c>
      <c r="F309" s="12" t="str">
        <v>successful</v>
      </c>
      <c r="G309">
        <v>554</v>
      </c>
      <c r="I309" s="12" t="str">
        <v>failed</v>
      </c>
      <c r="J309">
        <v>94</v>
      </c>
    </row>
    <row r="310" spans="1:10" x14ac:dyDescent="0.25">
      <c r="A310" t="s">
        <v>14</v>
      </c>
      <c r="B310">
        <v>803</v>
      </c>
      <c r="F310" s="12" t="str">
        <v>successful</v>
      </c>
      <c r="G310">
        <v>135</v>
      </c>
      <c r="I310" s="12" t="str">
        <v>failed</v>
      </c>
      <c r="J310">
        <v>33</v>
      </c>
    </row>
    <row r="311" spans="1:10" x14ac:dyDescent="0.25">
      <c r="A311" t="s">
        <v>74</v>
      </c>
      <c r="B311">
        <v>75</v>
      </c>
      <c r="F311" s="12" t="str">
        <v>successful</v>
      </c>
      <c r="G311">
        <v>122</v>
      </c>
      <c r="I311" s="12" t="str">
        <v>failed</v>
      </c>
      <c r="J311">
        <v>1</v>
      </c>
    </row>
    <row r="312" spans="1:10" x14ac:dyDescent="0.25">
      <c r="A312" t="s">
        <v>14</v>
      </c>
      <c r="B312">
        <v>16</v>
      </c>
      <c r="F312" s="12" t="str">
        <v>successful</v>
      </c>
      <c r="G312">
        <v>221</v>
      </c>
      <c r="I312" s="12" t="str">
        <v>failed</v>
      </c>
      <c r="J312">
        <v>31</v>
      </c>
    </row>
    <row r="313" spans="1:10" x14ac:dyDescent="0.25">
      <c r="A313" t="s">
        <v>20</v>
      </c>
      <c r="B313">
        <v>121</v>
      </c>
      <c r="F313" s="12" t="str">
        <v>successful</v>
      </c>
      <c r="G313">
        <v>126</v>
      </c>
      <c r="I313" s="12" t="str">
        <v>failed</v>
      </c>
      <c r="J313">
        <v>35</v>
      </c>
    </row>
    <row r="314" spans="1:10" x14ac:dyDescent="0.25">
      <c r="A314" t="s">
        <v>20</v>
      </c>
      <c r="B314">
        <v>3742</v>
      </c>
      <c r="F314" s="12" t="str">
        <v>successful</v>
      </c>
      <c r="G314">
        <v>1022</v>
      </c>
      <c r="I314" s="12" t="str">
        <v>failed</v>
      </c>
      <c r="J314">
        <v>63</v>
      </c>
    </row>
    <row r="315" spans="1:10" x14ac:dyDescent="0.25">
      <c r="A315" t="s">
        <v>20</v>
      </c>
      <c r="B315">
        <v>223</v>
      </c>
      <c r="F315" s="12" t="str">
        <v>successful</v>
      </c>
      <c r="G315">
        <v>3177</v>
      </c>
      <c r="I315" s="12" t="str">
        <v>failed</v>
      </c>
      <c r="J315">
        <v>526</v>
      </c>
    </row>
    <row r="316" spans="1:10" x14ac:dyDescent="0.25">
      <c r="A316" t="s">
        <v>20</v>
      </c>
      <c r="B316">
        <v>133</v>
      </c>
      <c r="F316" s="12" t="str">
        <v>successful</v>
      </c>
      <c r="G316">
        <v>198</v>
      </c>
      <c r="I316" s="12" t="str">
        <v>failed</v>
      </c>
      <c r="J316">
        <v>121</v>
      </c>
    </row>
    <row r="317" spans="1:10" x14ac:dyDescent="0.25">
      <c r="A317" t="s">
        <v>14</v>
      </c>
      <c r="B317">
        <v>31</v>
      </c>
      <c r="F317" s="12" t="str">
        <v>successful</v>
      </c>
      <c r="G317">
        <v>85</v>
      </c>
      <c r="I317" s="12" t="str">
        <v>failed</v>
      </c>
      <c r="J317">
        <v>67</v>
      </c>
    </row>
    <row r="318" spans="1:10" x14ac:dyDescent="0.25">
      <c r="A318" t="s">
        <v>14</v>
      </c>
      <c r="B318">
        <v>108</v>
      </c>
      <c r="F318" s="12" t="str">
        <v>successful</v>
      </c>
      <c r="G318">
        <v>3596</v>
      </c>
      <c r="I318" s="12" t="str">
        <v>failed</v>
      </c>
      <c r="J318">
        <v>57</v>
      </c>
    </row>
    <row r="319" spans="1:10" x14ac:dyDescent="0.25">
      <c r="A319" t="s">
        <v>14</v>
      </c>
      <c r="B319">
        <v>30</v>
      </c>
      <c r="F319" s="12" t="str">
        <v>successful</v>
      </c>
      <c r="G319">
        <v>244</v>
      </c>
      <c r="I319" s="12" t="str">
        <v>failed</v>
      </c>
      <c r="J319">
        <v>1229</v>
      </c>
    </row>
    <row r="320" spans="1:10" x14ac:dyDescent="0.25">
      <c r="A320" t="s">
        <v>14</v>
      </c>
      <c r="B320">
        <v>17</v>
      </c>
      <c r="F320" s="12" t="str">
        <v>successful</v>
      </c>
      <c r="G320">
        <v>5180</v>
      </c>
      <c r="I320" s="12" t="str">
        <v>failed</v>
      </c>
      <c r="J320">
        <v>12</v>
      </c>
    </row>
    <row r="321" spans="1:10" x14ac:dyDescent="0.25">
      <c r="A321" t="s">
        <v>74</v>
      </c>
      <c r="B321">
        <v>64</v>
      </c>
      <c r="F321" s="12" t="str">
        <v>successful</v>
      </c>
      <c r="G321">
        <v>589</v>
      </c>
      <c r="I321" s="12" t="str">
        <v>failed</v>
      </c>
      <c r="J321">
        <v>452</v>
      </c>
    </row>
    <row r="322" spans="1:10" x14ac:dyDescent="0.25">
      <c r="A322" t="s">
        <v>14</v>
      </c>
      <c r="B322">
        <v>80</v>
      </c>
      <c r="F322" s="12" t="str">
        <v>successful</v>
      </c>
      <c r="G322">
        <v>2725</v>
      </c>
      <c r="I322" s="12" t="str">
        <v>failed</v>
      </c>
      <c r="J322">
        <v>1886</v>
      </c>
    </row>
    <row r="323" spans="1:10" x14ac:dyDescent="0.25">
      <c r="A323" t="s">
        <v>14</v>
      </c>
      <c r="B323">
        <v>2468</v>
      </c>
      <c r="F323" s="12" t="str">
        <v>successful</v>
      </c>
      <c r="G323">
        <v>300</v>
      </c>
      <c r="I323" s="12" t="str">
        <v>failed</v>
      </c>
      <c r="J323">
        <v>1825</v>
      </c>
    </row>
    <row r="324" spans="1:10" x14ac:dyDescent="0.25">
      <c r="A324" t="s">
        <v>20</v>
      </c>
      <c r="B324">
        <v>5168</v>
      </c>
      <c r="F324" s="12" t="str">
        <v>successful</v>
      </c>
      <c r="G324">
        <v>144</v>
      </c>
      <c r="I324" s="12" t="str">
        <v>failed</v>
      </c>
      <c r="J324">
        <v>31</v>
      </c>
    </row>
    <row r="325" spans="1:10" x14ac:dyDescent="0.25">
      <c r="A325" t="s">
        <v>14</v>
      </c>
      <c r="B325">
        <v>26</v>
      </c>
      <c r="F325" s="12" t="str">
        <v>successful</v>
      </c>
      <c r="G325">
        <v>87</v>
      </c>
      <c r="I325" s="12" t="str">
        <v>failed</v>
      </c>
      <c r="J325">
        <v>107</v>
      </c>
    </row>
    <row r="326" spans="1:10" x14ac:dyDescent="0.25">
      <c r="A326" t="s">
        <v>20</v>
      </c>
      <c r="B326">
        <v>307</v>
      </c>
      <c r="F326" s="12" t="str">
        <v>successful</v>
      </c>
      <c r="G326">
        <v>3116</v>
      </c>
      <c r="I326" s="12" t="str">
        <v>failed</v>
      </c>
      <c r="J326">
        <v>27</v>
      </c>
    </row>
    <row r="327" spans="1:10" x14ac:dyDescent="0.25">
      <c r="A327" t="s">
        <v>14</v>
      </c>
      <c r="B327">
        <v>73</v>
      </c>
      <c r="F327" s="12" t="str">
        <v>successful</v>
      </c>
      <c r="G327">
        <v>909</v>
      </c>
      <c r="I327" s="12" t="str">
        <v>failed</v>
      </c>
      <c r="J327">
        <v>1221</v>
      </c>
    </row>
    <row r="328" spans="1:10" x14ac:dyDescent="0.25">
      <c r="A328" t="s">
        <v>14</v>
      </c>
      <c r="B328">
        <v>128</v>
      </c>
      <c r="F328" s="12" t="str">
        <v>successful</v>
      </c>
      <c r="G328">
        <v>1613</v>
      </c>
      <c r="I328" s="12" t="str">
        <v>failed</v>
      </c>
      <c r="J328">
        <v>1</v>
      </c>
    </row>
    <row r="329" spans="1:10" x14ac:dyDescent="0.25">
      <c r="A329" t="s">
        <v>14</v>
      </c>
      <c r="B329">
        <v>33</v>
      </c>
      <c r="F329" s="12" t="str">
        <v>successful</v>
      </c>
      <c r="G329">
        <v>136</v>
      </c>
      <c r="I329" s="12" t="str">
        <v>failed</v>
      </c>
      <c r="J329">
        <v>16</v>
      </c>
    </row>
    <row r="330" spans="1:10" x14ac:dyDescent="0.25">
      <c r="A330" t="s">
        <v>20</v>
      </c>
      <c r="B330">
        <v>2441</v>
      </c>
      <c r="F330" s="12" t="str">
        <v>successful</v>
      </c>
      <c r="G330">
        <v>130</v>
      </c>
      <c r="I330" s="12" t="str">
        <v>failed</v>
      </c>
      <c r="J330">
        <v>41</v>
      </c>
    </row>
    <row r="331" spans="1:10" x14ac:dyDescent="0.25">
      <c r="A331" t="s">
        <v>47</v>
      </c>
      <c r="B331">
        <v>211</v>
      </c>
      <c r="F331" s="12" t="str">
        <v>successful</v>
      </c>
      <c r="G331">
        <v>102</v>
      </c>
      <c r="I331" s="12" t="str">
        <v>failed</v>
      </c>
      <c r="J331">
        <v>523</v>
      </c>
    </row>
    <row r="332" spans="1:10" x14ac:dyDescent="0.25">
      <c r="A332" t="s">
        <v>20</v>
      </c>
      <c r="B332">
        <v>1385</v>
      </c>
      <c r="F332" s="12" t="str">
        <v>successful</v>
      </c>
      <c r="G332">
        <v>4006</v>
      </c>
      <c r="I332" s="12" t="str">
        <v>failed</v>
      </c>
      <c r="J332">
        <v>141</v>
      </c>
    </row>
    <row r="333" spans="1:10" x14ac:dyDescent="0.25">
      <c r="A333" t="s">
        <v>20</v>
      </c>
      <c r="B333">
        <v>190</v>
      </c>
      <c r="F333" s="12" t="str">
        <v>successful</v>
      </c>
      <c r="G333">
        <v>1629</v>
      </c>
      <c r="I333" s="12" t="str">
        <v>failed</v>
      </c>
      <c r="J333">
        <v>52</v>
      </c>
    </row>
    <row r="334" spans="1:10" x14ac:dyDescent="0.25">
      <c r="A334" t="s">
        <v>20</v>
      </c>
      <c r="B334">
        <v>470</v>
      </c>
      <c r="F334" s="12" t="str">
        <v>successful</v>
      </c>
      <c r="G334">
        <v>2188</v>
      </c>
      <c r="I334" s="12" t="str">
        <v>failed</v>
      </c>
      <c r="J334">
        <v>225</v>
      </c>
    </row>
    <row r="335" spans="1:10" x14ac:dyDescent="0.25">
      <c r="A335" t="s">
        <v>20</v>
      </c>
      <c r="B335">
        <v>253</v>
      </c>
      <c r="F335" s="12" t="str">
        <v>successful</v>
      </c>
      <c r="G335">
        <v>2409</v>
      </c>
      <c r="I335" s="12" t="str">
        <v>failed</v>
      </c>
      <c r="J335">
        <v>38</v>
      </c>
    </row>
    <row r="336" spans="1:10" x14ac:dyDescent="0.25">
      <c r="A336" t="s">
        <v>20</v>
      </c>
      <c r="B336">
        <v>1113</v>
      </c>
      <c r="F336" s="12" t="str">
        <v>successful</v>
      </c>
      <c r="G336">
        <v>194</v>
      </c>
      <c r="I336" s="12" t="str">
        <v>failed</v>
      </c>
      <c r="J336">
        <v>15</v>
      </c>
    </row>
    <row r="337" spans="1:10" x14ac:dyDescent="0.25">
      <c r="A337" t="s">
        <v>20</v>
      </c>
      <c r="B337">
        <v>2283</v>
      </c>
      <c r="F337" s="12" t="str">
        <v>successful</v>
      </c>
      <c r="G337">
        <v>1140</v>
      </c>
      <c r="I337" s="12" t="str">
        <v>failed</v>
      </c>
      <c r="J337">
        <v>37</v>
      </c>
    </row>
    <row r="338" spans="1:10" x14ac:dyDescent="0.25">
      <c r="A338" t="s">
        <v>14</v>
      </c>
      <c r="B338">
        <v>1072</v>
      </c>
      <c r="F338" s="12" t="str">
        <v>successful</v>
      </c>
      <c r="G338">
        <v>102</v>
      </c>
      <c r="I338" s="12" t="str">
        <v>failed</v>
      </c>
      <c r="J338">
        <v>112</v>
      </c>
    </row>
    <row r="339" spans="1:10" x14ac:dyDescent="0.25">
      <c r="A339" t="s">
        <v>20</v>
      </c>
      <c r="B339">
        <v>1095</v>
      </c>
      <c r="F339" s="12" t="str">
        <v>successful</v>
      </c>
      <c r="G339">
        <v>2857</v>
      </c>
      <c r="I339" s="12" t="str">
        <v>failed</v>
      </c>
      <c r="J339">
        <v>21</v>
      </c>
    </row>
    <row r="340" spans="1:10" x14ac:dyDescent="0.25">
      <c r="A340" t="s">
        <v>20</v>
      </c>
      <c r="B340">
        <v>1690</v>
      </c>
      <c r="F340" s="12" t="str">
        <v>successful</v>
      </c>
      <c r="G340">
        <v>107</v>
      </c>
      <c r="I340" s="12" t="str">
        <v>failed</v>
      </c>
      <c r="J340">
        <v>67</v>
      </c>
    </row>
    <row r="341" spans="1:10" x14ac:dyDescent="0.25">
      <c r="A341" t="s">
        <v>74</v>
      </c>
      <c r="B341">
        <v>1297</v>
      </c>
      <c r="F341" s="12" t="str">
        <v>successful</v>
      </c>
      <c r="G341">
        <v>160</v>
      </c>
      <c r="I341" s="12" t="str">
        <v>failed</v>
      </c>
      <c r="J341">
        <v>78</v>
      </c>
    </row>
    <row r="342" spans="1:10" x14ac:dyDescent="0.25">
      <c r="A342" t="s">
        <v>14</v>
      </c>
      <c r="B342">
        <v>393</v>
      </c>
      <c r="F342" s="12" t="str">
        <v>successful</v>
      </c>
      <c r="G342">
        <v>2230</v>
      </c>
      <c r="I342" s="12" t="str">
        <v>failed</v>
      </c>
      <c r="J342">
        <v>67</v>
      </c>
    </row>
    <row r="343" spans="1:10" x14ac:dyDescent="0.25">
      <c r="A343" t="s">
        <v>14</v>
      </c>
      <c r="B343">
        <v>1257</v>
      </c>
      <c r="F343" s="12" t="str">
        <v>successful</v>
      </c>
      <c r="G343">
        <v>316</v>
      </c>
      <c r="I343" s="12" t="str">
        <v>failed</v>
      </c>
      <c r="J343">
        <v>263</v>
      </c>
    </row>
    <row r="344" spans="1:10" x14ac:dyDescent="0.25">
      <c r="A344" t="s">
        <v>14</v>
      </c>
      <c r="B344">
        <v>328</v>
      </c>
      <c r="F344" s="12" t="str">
        <v>successful</v>
      </c>
      <c r="G344">
        <v>117</v>
      </c>
      <c r="I344" s="12" t="str">
        <v>failed</v>
      </c>
      <c r="J344">
        <v>1691</v>
      </c>
    </row>
    <row r="345" spans="1:10" x14ac:dyDescent="0.25">
      <c r="A345" t="s">
        <v>14</v>
      </c>
      <c r="B345">
        <v>147</v>
      </c>
      <c r="F345" s="12" t="str">
        <v>successful</v>
      </c>
      <c r="G345">
        <v>6406</v>
      </c>
      <c r="I345" s="12" t="str">
        <v>failed</v>
      </c>
      <c r="J345">
        <v>181</v>
      </c>
    </row>
    <row r="346" spans="1:10" x14ac:dyDescent="0.25">
      <c r="A346" t="s">
        <v>14</v>
      </c>
      <c r="B346">
        <v>830</v>
      </c>
      <c r="F346" s="12" t="str">
        <v>successful</v>
      </c>
      <c r="G346">
        <v>192</v>
      </c>
      <c r="I346" s="12" t="str">
        <v>failed</v>
      </c>
      <c r="J346">
        <v>13</v>
      </c>
    </row>
    <row r="347" spans="1:10" x14ac:dyDescent="0.25">
      <c r="A347" t="s">
        <v>14</v>
      </c>
      <c r="B347">
        <v>331</v>
      </c>
      <c r="F347" s="12" t="str">
        <v>successful</v>
      </c>
      <c r="G347">
        <v>26</v>
      </c>
      <c r="I347" s="12" t="str">
        <v>failed</v>
      </c>
      <c r="J347">
        <v>1</v>
      </c>
    </row>
    <row r="348" spans="1:10" x14ac:dyDescent="0.25">
      <c r="A348" t="s">
        <v>14</v>
      </c>
      <c r="B348">
        <v>25</v>
      </c>
      <c r="F348" s="12" t="str">
        <v>successful</v>
      </c>
      <c r="G348">
        <v>723</v>
      </c>
      <c r="I348" s="12" t="str">
        <v>failed</v>
      </c>
      <c r="J348">
        <v>21</v>
      </c>
    </row>
    <row r="349" spans="1:10" x14ac:dyDescent="0.25">
      <c r="A349" t="s">
        <v>20</v>
      </c>
      <c r="B349">
        <v>191</v>
      </c>
      <c r="F349" s="12" t="str">
        <v>successful</v>
      </c>
      <c r="G349">
        <v>170</v>
      </c>
      <c r="I349" s="12" t="str">
        <v>failed</v>
      </c>
      <c r="J349">
        <v>830</v>
      </c>
    </row>
    <row r="350" spans="1:10" x14ac:dyDescent="0.25">
      <c r="A350" t="s">
        <v>14</v>
      </c>
      <c r="B350">
        <v>3483</v>
      </c>
      <c r="F350" s="12" t="str">
        <v>successful</v>
      </c>
      <c r="G350">
        <v>238</v>
      </c>
      <c r="I350" s="12" t="str">
        <v>failed</v>
      </c>
      <c r="J350">
        <v>130</v>
      </c>
    </row>
    <row r="351" spans="1:10" x14ac:dyDescent="0.25">
      <c r="A351" t="s">
        <v>14</v>
      </c>
      <c r="B351">
        <v>923</v>
      </c>
      <c r="F351" s="12" t="str">
        <v>successful</v>
      </c>
      <c r="G351">
        <v>55</v>
      </c>
      <c r="I351" s="12" t="str">
        <v>failed</v>
      </c>
      <c r="J351">
        <v>55</v>
      </c>
    </row>
    <row r="352" spans="1:10" x14ac:dyDescent="0.25">
      <c r="A352" t="s">
        <v>14</v>
      </c>
      <c r="B352">
        <v>1</v>
      </c>
      <c r="F352" s="12" t="str">
        <v>successful</v>
      </c>
      <c r="G352">
        <v>128</v>
      </c>
      <c r="I352" s="12" t="str">
        <v>failed</v>
      </c>
      <c r="J352">
        <v>114</v>
      </c>
    </row>
    <row r="353" spans="1:10" x14ac:dyDescent="0.25">
      <c r="A353" t="s">
        <v>20</v>
      </c>
      <c r="B353">
        <v>2013</v>
      </c>
      <c r="F353" s="12" t="str">
        <v>successful</v>
      </c>
      <c r="G353">
        <v>2144</v>
      </c>
      <c r="I353" s="12" t="str">
        <v>failed</v>
      </c>
      <c r="J353">
        <v>594</v>
      </c>
    </row>
    <row r="354" spans="1:10" x14ac:dyDescent="0.25">
      <c r="A354" t="s">
        <v>14</v>
      </c>
      <c r="B354">
        <v>33</v>
      </c>
      <c r="F354" s="12" t="str">
        <v>successful</v>
      </c>
      <c r="G354">
        <v>2693</v>
      </c>
      <c r="I354" s="12" t="str">
        <v>failed</v>
      </c>
      <c r="J354">
        <v>24</v>
      </c>
    </row>
    <row r="355" spans="1:10" x14ac:dyDescent="0.25">
      <c r="A355" t="s">
        <v>20</v>
      </c>
      <c r="B355">
        <v>1703</v>
      </c>
      <c r="F355" s="12" t="str">
        <v>successful</v>
      </c>
      <c r="G355">
        <v>432</v>
      </c>
      <c r="I355" s="12" t="str">
        <v>failed</v>
      </c>
      <c r="J355">
        <v>252</v>
      </c>
    </row>
    <row r="356" spans="1:10" x14ac:dyDescent="0.25">
      <c r="A356" t="s">
        <v>20</v>
      </c>
      <c r="B356">
        <v>80</v>
      </c>
      <c r="F356" s="12" t="str">
        <v>successful</v>
      </c>
      <c r="G356">
        <v>189</v>
      </c>
      <c r="I356" s="12" t="str">
        <v>failed</v>
      </c>
      <c r="J356">
        <v>67</v>
      </c>
    </row>
    <row r="357" spans="1:10" x14ac:dyDescent="0.25">
      <c r="A357" t="s">
        <v>47</v>
      </c>
      <c r="B357">
        <v>86</v>
      </c>
      <c r="F357" s="12" t="str">
        <v>successful</v>
      </c>
      <c r="G357">
        <v>154</v>
      </c>
      <c r="I357" s="12" t="str">
        <v>failed</v>
      </c>
      <c r="J357">
        <v>742</v>
      </c>
    </row>
    <row r="358" spans="1:10" x14ac:dyDescent="0.25">
      <c r="A358" t="s">
        <v>14</v>
      </c>
      <c r="B358">
        <v>40</v>
      </c>
      <c r="F358" s="12" t="str">
        <v>successful</v>
      </c>
      <c r="G358">
        <v>96</v>
      </c>
      <c r="I358" s="12" t="str">
        <v>failed</v>
      </c>
      <c r="J358">
        <v>75</v>
      </c>
    </row>
    <row r="359" spans="1:10" x14ac:dyDescent="0.25">
      <c r="A359" t="s">
        <v>20</v>
      </c>
      <c r="B359">
        <v>41</v>
      </c>
      <c r="F359" s="12" t="str">
        <v>successful</v>
      </c>
      <c r="G359">
        <v>3063</v>
      </c>
      <c r="I359" s="12" t="str">
        <v>failed</v>
      </c>
      <c r="J359">
        <v>4405</v>
      </c>
    </row>
    <row r="360" spans="1:10" x14ac:dyDescent="0.25">
      <c r="A360" t="s">
        <v>14</v>
      </c>
      <c r="B360">
        <v>23</v>
      </c>
      <c r="F360" s="12" t="str">
        <v>successful</v>
      </c>
      <c r="G360">
        <v>2266</v>
      </c>
      <c r="I360" s="12" t="str">
        <v>failed</v>
      </c>
      <c r="J360">
        <v>92</v>
      </c>
    </row>
    <row r="361" spans="1:10" x14ac:dyDescent="0.25">
      <c r="A361" t="s">
        <v>20</v>
      </c>
      <c r="B361">
        <v>187</v>
      </c>
      <c r="F361" s="12" t="str">
        <v>successful</v>
      </c>
      <c r="G361">
        <v>194</v>
      </c>
      <c r="I361" s="12" t="str">
        <v>failed</v>
      </c>
      <c r="J361">
        <v>64</v>
      </c>
    </row>
    <row r="362" spans="1:10" x14ac:dyDescent="0.25">
      <c r="A362" t="s">
        <v>20</v>
      </c>
      <c r="B362">
        <v>2875</v>
      </c>
      <c r="F362" s="12" t="str">
        <v>successful</v>
      </c>
      <c r="G362">
        <v>129</v>
      </c>
      <c r="I362" s="12" t="str">
        <v>failed</v>
      </c>
      <c r="J362">
        <v>64</v>
      </c>
    </row>
    <row r="363" spans="1:10" x14ac:dyDescent="0.25">
      <c r="A363" t="s">
        <v>20</v>
      </c>
      <c r="B363">
        <v>88</v>
      </c>
      <c r="F363" s="12" t="str">
        <v>successful</v>
      </c>
      <c r="G363">
        <v>375</v>
      </c>
      <c r="I363" s="12" t="str">
        <v>failed</v>
      </c>
      <c r="J363">
        <v>842</v>
      </c>
    </row>
    <row r="364" spans="1:10" x14ac:dyDescent="0.25">
      <c r="A364" t="s">
        <v>20</v>
      </c>
      <c r="B364">
        <v>191</v>
      </c>
      <c r="F364" s="12" t="str">
        <v>successful</v>
      </c>
      <c r="G364">
        <v>409</v>
      </c>
      <c r="I364" s="12" t="str">
        <v>failed</v>
      </c>
      <c r="J364">
        <v>112</v>
      </c>
    </row>
    <row r="365" spans="1:10" x14ac:dyDescent="0.25">
      <c r="A365" t="s">
        <v>20</v>
      </c>
      <c r="B365">
        <v>139</v>
      </c>
      <c r="F365" s="12" t="str">
        <v>successful</v>
      </c>
      <c r="G365">
        <v>234</v>
      </c>
      <c r="I365" s="12" t="str">
        <v>failed</v>
      </c>
      <c r="J365">
        <v>374</v>
      </c>
    </row>
    <row r="366" spans="1:10" x14ac:dyDescent="0.25">
      <c r="A366" t="s">
        <v>20</v>
      </c>
      <c r="B366">
        <v>186</v>
      </c>
      <c r="F366" s="12" t="str">
        <v>successful</v>
      </c>
      <c r="G366">
        <v>3016</v>
      </c>
    </row>
    <row r="367" spans="1:10" x14ac:dyDescent="0.25">
      <c r="A367" t="s">
        <v>20</v>
      </c>
      <c r="B367">
        <v>112</v>
      </c>
      <c r="F367" s="12" t="str">
        <v>successful</v>
      </c>
      <c r="G367">
        <v>264</v>
      </c>
    </row>
    <row r="368" spans="1:10" x14ac:dyDescent="0.25">
      <c r="A368" t="s">
        <v>20</v>
      </c>
      <c r="B368">
        <v>101</v>
      </c>
      <c r="F368" s="12" t="str">
        <v>successful</v>
      </c>
      <c r="G368">
        <v>272</v>
      </c>
    </row>
    <row r="369" spans="1:7" x14ac:dyDescent="0.25">
      <c r="A369" t="s">
        <v>14</v>
      </c>
      <c r="B369">
        <v>75</v>
      </c>
      <c r="F369" s="12" t="str">
        <v>successful</v>
      </c>
      <c r="G369">
        <v>419</v>
      </c>
    </row>
    <row r="370" spans="1:7" x14ac:dyDescent="0.25">
      <c r="A370" t="s">
        <v>20</v>
      </c>
      <c r="B370">
        <v>206</v>
      </c>
      <c r="F370" s="12" t="str">
        <v>successful</v>
      </c>
      <c r="G370">
        <v>1621</v>
      </c>
    </row>
    <row r="371" spans="1:7" x14ac:dyDescent="0.25">
      <c r="A371" t="s">
        <v>20</v>
      </c>
      <c r="B371">
        <v>154</v>
      </c>
      <c r="F371" s="12" t="str">
        <v>successful</v>
      </c>
      <c r="G371">
        <v>1101</v>
      </c>
    </row>
    <row r="372" spans="1:7" x14ac:dyDescent="0.25">
      <c r="A372" t="s">
        <v>20</v>
      </c>
      <c r="B372">
        <v>5966</v>
      </c>
      <c r="F372" s="12" t="str">
        <v>successful</v>
      </c>
      <c r="G372">
        <v>1073</v>
      </c>
    </row>
    <row r="373" spans="1:7" x14ac:dyDescent="0.25">
      <c r="A373" t="s">
        <v>14</v>
      </c>
      <c r="B373">
        <v>2176</v>
      </c>
      <c r="F373" s="12" t="str">
        <v>successful</v>
      </c>
      <c r="G373">
        <v>331</v>
      </c>
    </row>
    <row r="374" spans="1:7" x14ac:dyDescent="0.25">
      <c r="A374" t="s">
        <v>20</v>
      </c>
      <c r="B374">
        <v>169</v>
      </c>
      <c r="F374" s="12" t="str">
        <v>successful</v>
      </c>
      <c r="G374">
        <v>1170</v>
      </c>
    </row>
    <row r="375" spans="1:7" x14ac:dyDescent="0.25">
      <c r="A375" t="s">
        <v>20</v>
      </c>
      <c r="B375">
        <v>2106</v>
      </c>
      <c r="F375" s="12" t="str">
        <v>successful</v>
      </c>
      <c r="G375">
        <v>363</v>
      </c>
    </row>
    <row r="376" spans="1:7" x14ac:dyDescent="0.25">
      <c r="A376" t="s">
        <v>14</v>
      </c>
      <c r="B376">
        <v>441</v>
      </c>
      <c r="F376" s="12" t="str">
        <v>successful</v>
      </c>
      <c r="G376">
        <v>103</v>
      </c>
    </row>
    <row r="377" spans="1:7" x14ac:dyDescent="0.25">
      <c r="A377" t="s">
        <v>14</v>
      </c>
      <c r="B377">
        <v>25</v>
      </c>
      <c r="F377" s="12" t="str">
        <v>successful</v>
      </c>
      <c r="G377">
        <v>147</v>
      </c>
    </row>
    <row r="378" spans="1:7" x14ac:dyDescent="0.25">
      <c r="A378" t="s">
        <v>20</v>
      </c>
      <c r="B378">
        <v>131</v>
      </c>
      <c r="F378" s="12" t="str">
        <v>successful</v>
      </c>
      <c r="G378">
        <v>110</v>
      </c>
    </row>
    <row r="379" spans="1:7" x14ac:dyDescent="0.25">
      <c r="A379" t="s">
        <v>14</v>
      </c>
      <c r="B379">
        <v>127</v>
      </c>
      <c r="F379" s="12" t="str">
        <v>successful</v>
      </c>
      <c r="G379">
        <v>134</v>
      </c>
    </row>
    <row r="380" spans="1:7" x14ac:dyDescent="0.25">
      <c r="A380" t="s">
        <v>14</v>
      </c>
      <c r="B380">
        <v>355</v>
      </c>
      <c r="F380" s="12" t="str">
        <v>successful</v>
      </c>
      <c r="G380">
        <v>269</v>
      </c>
    </row>
    <row r="381" spans="1:7" x14ac:dyDescent="0.25">
      <c r="A381" t="s">
        <v>14</v>
      </c>
      <c r="B381">
        <v>44</v>
      </c>
      <c r="F381" s="12" t="str">
        <v>successful</v>
      </c>
      <c r="G381">
        <v>175</v>
      </c>
    </row>
    <row r="382" spans="1:7" x14ac:dyDescent="0.25">
      <c r="A382" t="s">
        <v>20</v>
      </c>
      <c r="B382">
        <v>84</v>
      </c>
      <c r="F382" s="12" t="str">
        <v>successful</v>
      </c>
      <c r="G382">
        <v>69</v>
      </c>
    </row>
    <row r="383" spans="1:7" x14ac:dyDescent="0.25">
      <c r="A383" t="s">
        <v>20</v>
      </c>
      <c r="B383">
        <v>155</v>
      </c>
      <c r="F383" s="12" t="str">
        <v>successful</v>
      </c>
      <c r="G383">
        <v>190</v>
      </c>
    </row>
    <row r="384" spans="1:7" x14ac:dyDescent="0.25">
      <c r="A384" t="s">
        <v>14</v>
      </c>
      <c r="B384">
        <v>67</v>
      </c>
      <c r="F384" s="12" t="str">
        <v>successful</v>
      </c>
      <c r="G384">
        <v>237</v>
      </c>
    </row>
    <row r="385" spans="1:7" x14ac:dyDescent="0.25">
      <c r="A385" t="s">
        <v>20</v>
      </c>
      <c r="B385">
        <v>189</v>
      </c>
      <c r="F385" s="12" t="str">
        <v>successful</v>
      </c>
      <c r="G385">
        <v>196</v>
      </c>
    </row>
    <row r="386" spans="1:7" x14ac:dyDescent="0.25">
      <c r="A386" t="s">
        <v>20</v>
      </c>
      <c r="B386">
        <v>4799</v>
      </c>
      <c r="F386" s="12" t="str">
        <v>successful</v>
      </c>
      <c r="G386">
        <v>7295</v>
      </c>
    </row>
    <row r="387" spans="1:7" x14ac:dyDescent="0.25">
      <c r="A387" t="s">
        <v>20</v>
      </c>
      <c r="B387">
        <v>1137</v>
      </c>
      <c r="F387" s="12" t="str">
        <v>successful</v>
      </c>
      <c r="G387">
        <v>2893</v>
      </c>
    </row>
    <row r="388" spans="1:7" x14ac:dyDescent="0.25">
      <c r="A388" t="s">
        <v>14</v>
      </c>
      <c r="B388">
        <v>1068</v>
      </c>
      <c r="F388" s="12" t="str">
        <v>successful</v>
      </c>
      <c r="G388">
        <v>820</v>
      </c>
    </row>
    <row r="389" spans="1:7" x14ac:dyDescent="0.25">
      <c r="A389" t="s">
        <v>14</v>
      </c>
      <c r="B389">
        <v>424</v>
      </c>
      <c r="F389" s="12" t="str">
        <v>successful</v>
      </c>
      <c r="G389">
        <v>2038</v>
      </c>
    </row>
    <row r="390" spans="1:7" x14ac:dyDescent="0.25">
      <c r="A390" t="s">
        <v>74</v>
      </c>
      <c r="B390">
        <v>145</v>
      </c>
      <c r="F390" s="12" t="str">
        <v>successful</v>
      </c>
      <c r="G390">
        <v>116</v>
      </c>
    </row>
    <row r="391" spans="1:7" x14ac:dyDescent="0.25">
      <c r="A391" t="s">
        <v>20</v>
      </c>
      <c r="B391">
        <v>1152</v>
      </c>
      <c r="F391" s="12" t="str">
        <v>successful</v>
      </c>
      <c r="G391">
        <v>1345</v>
      </c>
    </row>
    <row r="392" spans="1:7" x14ac:dyDescent="0.25">
      <c r="A392" t="s">
        <v>20</v>
      </c>
      <c r="B392">
        <v>50</v>
      </c>
      <c r="F392" s="12" t="str">
        <v>successful</v>
      </c>
      <c r="G392">
        <v>168</v>
      </c>
    </row>
    <row r="393" spans="1:7" x14ac:dyDescent="0.25">
      <c r="A393" t="s">
        <v>14</v>
      </c>
      <c r="B393">
        <v>151</v>
      </c>
      <c r="F393" s="12" t="str">
        <v>successful</v>
      </c>
      <c r="G393">
        <v>137</v>
      </c>
    </row>
    <row r="394" spans="1:7" x14ac:dyDescent="0.25">
      <c r="A394" t="s">
        <v>14</v>
      </c>
      <c r="B394">
        <v>1608</v>
      </c>
      <c r="F394" s="12" t="str">
        <v>successful</v>
      </c>
      <c r="G394">
        <v>186</v>
      </c>
    </row>
    <row r="395" spans="1:7" x14ac:dyDescent="0.25">
      <c r="A395" t="s">
        <v>20</v>
      </c>
      <c r="B395">
        <v>3059</v>
      </c>
      <c r="F395" s="12" t="str">
        <v>successful</v>
      </c>
      <c r="G395">
        <v>125</v>
      </c>
    </row>
    <row r="396" spans="1:7" x14ac:dyDescent="0.25">
      <c r="A396" t="s">
        <v>20</v>
      </c>
      <c r="B396">
        <v>34</v>
      </c>
      <c r="F396" s="12" t="str">
        <v>successful</v>
      </c>
      <c r="G396">
        <v>202</v>
      </c>
    </row>
    <row r="397" spans="1:7" x14ac:dyDescent="0.25">
      <c r="A397" t="s">
        <v>20</v>
      </c>
      <c r="B397">
        <v>220</v>
      </c>
      <c r="F397" s="12" t="str">
        <v>successful</v>
      </c>
      <c r="G397">
        <v>103</v>
      </c>
    </row>
    <row r="398" spans="1:7" x14ac:dyDescent="0.25">
      <c r="A398" t="s">
        <v>20</v>
      </c>
      <c r="B398">
        <v>1604</v>
      </c>
      <c r="F398" s="12" t="str">
        <v>successful</v>
      </c>
      <c r="G398">
        <v>1785</v>
      </c>
    </row>
    <row r="399" spans="1:7" x14ac:dyDescent="0.25">
      <c r="A399" t="s">
        <v>20</v>
      </c>
      <c r="B399">
        <v>454</v>
      </c>
      <c r="F399" s="12" t="str">
        <v>successful</v>
      </c>
      <c r="G399">
        <v>157</v>
      </c>
    </row>
    <row r="400" spans="1:7" x14ac:dyDescent="0.25">
      <c r="A400" t="s">
        <v>20</v>
      </c>
      <c r="B400">
        <v>123</v>
      </c>
      <c r="F400" s="12" t="str">
        <v>successful</v>
      </c>
      <c r="G400">
        <v>555</v>
      </c>
    </row>
    <row r="401" spans="1:7" x14ac:dyDescent="0.25">
      <c r="A401" t="s">
        <v>14</v>
      </c>
      <c r="B401">
        <v>941</v>
      </c>
      <c r="F401" s="12" t="str">
        <v>successful</v>
      </c>
      <c r="G401">
        <v>297</v>
      </c>
    </row>
    <row r="402" spans="1:7" x14ac:dyDescent="0.25">
      <c r="A402" t="s">
        <v>14</v>
      </c>
      <c r="B402">
        <v>1</v>
      </c>
      <c r="F402" s="12" t="str">
        <v>successful</v>
      </c>
      <c r="G402">
        <v>123</v>
      </c>
    </row>
    <row r="403" spans="1:7" x14ac:dyDescent="0.25">
      <c r="A403" t="s">
        <v>20</v>
      </c>
      <c r="B403">
        <v>299</v>
      </c>
      <c r="F403" s="12" t="str">
        <v>successful</v>
      </c>
      <c r="G403">
        <v>3036</v>
      </c>
    </row>
    <row r="404" spans="1:7" x14ac:dyDescent="0.25">
      <c r="A404" t="s">
        <v>14</v>
      </c>
      <c r="B404">
        <v>40</v>
      </c>
      <c r="F404" s="12" t="str">
        <v>successful</v>
      </c>
      <c r="G404">
        <v>144</v>
      </c>
    </row>
    <row r="405" spans="1:7" x14ac:dyDescent="0.25">
      <c r="A405" t="s">
        <v>14</v>
      </c>
      <c r="B405">
        <v>3015</v>
      </c>
      <c r="F405" s="12" t="str">
        <v>successful</v>
      </c>
      <c r="G405">
        <v>121</v>
      </c>
    </row>
    <row r="406" spans="1:7" x14ac:dyDescent="0.25">
      <c r="A406" t="s">
        <v>20</v>
      </c>
      <c r="B406">
        <v>2237</v>
      </c>
      <c r="F406" s="12" t="str">
        <v>successful</v>
      </c>
      <c r="G406">
        <v>181</v>
      </c>
    </row>
    <row r="407" spans="1:7" x14ac:dyDescent="0.25">
      <c r="A407" t="s">
        <v>14</v>
      </c>
      <c r="B407">
        <v>435</v>
      </c>
      <c r="F407" s="12" t="str">
        <v>successful</v>
      </c>
      <c r="G407">
        <v>122</v>
      </c>
    </row>
    <row r="408" spans="1:7" x14ac:dyDescent="0.25">
      <c r="A408" t="s">
        <v>20</v>
      </c>
      <c r="B408">
        <v>645</v>
      </c>
      <c r="F408" s="12" t="str">
        <v>successful</v>
      </c>
      <c r="G408">
        <v>1071</v>
      </c>
    </row>
    <row r="409" spans="1:7" x14ac:dyDescent="0.25">
      <c r="A409" t="s">
        <v>20</v>
      </c>
      <c r="B409">
        <v>484</v>
      </c>
      <c r="F409" s="12" t="str">
        <v>successful</v>
      </c>
      <c r="G409">
        <v>980</v>
      </c>
    </row>
    <row r="410" spans="1:7" x14ac:dyDescent="0.25">
      <c r="A410" t="s">
        <v>20</v>
      </c>
      <c r="B410">
        <v>154</v>
      </c>
      <c r="F410" s="12" t="str">
        <v>successful</v>
      </c>
      <c r="G410">
        <v>536</v>
      </c>
    </row>
    <row r="411" spans="1:7" x14ac:dyDescent="0.25">
      <c r="A411" t="s">
        <v>14</v>
      </c>
      <c r="B411">
        <v>714</v>
      </c>
      <c r="F411" s="12" t="str">
        <v>successful</v>
      </c>
      <c r="G411">
        <v>1991</v>
      </c>
    </row>
    <row r="412" spans="1:7" x14ac:dyDescent="0.25">
      <c r="A412" t="s">
        <v>47</v>
      </c>
      <c r="B412">
        <v>1111</v>
      </c>
      <c r="F412" s="12" t="str">
        <v>successful</v>
      </c>
      <c r="G412">
        <v>180</v>
      </c>
    </row>
    <row r="413" spans="1:7" x14ac:dyDescent="0.25">
      <c r="A413" t="s">
        <v>20</v>
      </c>
      <c r="B413">
        <v>82</v>
      </c>
      <c r="F413" s="12" t="str">
        <v>successful</v>
      </c>
      <c r="G413">
        <v>130</v>
      </c>
    </row>
    <row r="414" spans="1:7" x14ac:dyDescent="0.25">
      <c r="A414" t="s">
        <v>20</v>
      </c>
      <c r="B414">
        <v>134</v>
      </c>
      <c r="F414" s="12" t="str">
        <v>successful</v>
      </c>
      <c r="G414">
        <v>122</v>
      </c>
    </row>
    <row r="415" spans="1:7" x14ac:dyDescent="0.25">
      <c r="A415" t="s">
        <v>47</v>
      </c>
      <c r="B415">
        <v>1089</v>
      </c>
      <c r="F415" s="12" t="str">
        <v>successful</v>
      </c>
      <c r="G415">
        <v>140</v>
      </c>
    </row>
    <row r="416" spans="1:7" x14ac:dyDescent="0.25">
      <c r="A416" t="s">
        <v>14</v>
      </c>
      <c r="B416">
        <v>5497</v>
      </c>
      <c r="F416" s="12" t="str">
        <v>successful</v>
      </c>
      <c r="G416">
        <v>3388</v>
      </c>
    </row>
    <row r="417" spans="1:7" x14ac:dyDescent="0.25">
      <c r="A417" t="s">
        <v>14</v>
      </c>
      <c r="B417">
        <v>418</v>
      </c>
      <c r="F417" s="12" t="str">
        <v>successful</v>
      </c>
      <c r="G417">
        <v>280</v>
      </c>
    </row>
    <row r="418" spans="1:7" x14ac:dyDescent="0.25">
      <c r="A418" t="s">
        <v>14</v>
      </c>
      <c r="B418">
        <v>1439</v>
      </c>
      <c r="F418" s="12" t="str">
        <v>successful</v>
      </c>
      <c r="G418">
        <v>366</v>
      </c>
    </row>
    <row r="419" spans="1:7" x14ac:dyDescent="0.25">
      <c r="A419" t="s">
        <v>14</v>
      </c>
      <c r="B419">
        <v>15</v>
      </c>
      <c r="F419" s="12" t="str">
        <v>successful</v>
      </c>
      <c r="G419">
        <v>270</v>
      </c>
    </row>
    <row r="420" spans="1:7" x14ac:dyDescent="0.25">
      <c r="A420" t="s">
        <v>14</v>
      </c>
      <c r="B420">
        <v>1999</v>
      </c>
      <c r="F420" s="12" t="str">
        <v>successful</v>
      </c>
      <c r="G420">
        <v>137</v>
      </c>
    </row>
    <row r="421" spans="1:7" x14ac:dyDescent="0.25">
      <c r="A421" t="s">
        <v>20</v>
      </c>
      <c r="B421">
        <v>5203</v>
      </c>
      <c r="F421" s="12" t="str">
        <v>successful</v>
      </c>
      <c r="G421">
        <v>3205</v>
      </c>
    </row>
    <row r="422" spans="1:7" x14ac:dyDescent="0.25">
      <c r="A422" t="s">
        <v>20</v>
      </c>
      <c r="B422">
        <v>94</v>
      </c>
      <c r="F422" s="12" t="str">
        <v>successful</v>
      </c>
      <c r="G422">
        <v>288</v>
      </c>
    </row>
    <row r="423" spans="1:7" x14ac:dyDescent="0.25">
      <c r="A423" t="s">
        <v>14</v>
      </c>
      <c r="B423">
        <v>118</v>
      </c>
      <c r="F423" s="12" t="str">
        <v>successful</v>
      </c>
      <c r="G423">
        <v>148</v>
      </c>
    </row>
    <row r="424" spans="1:7" x14ac:dyDescent="0.25">
      <c r="A424" t="s">
        <v>20</v>
      </c>
      <c r="B424">
        <v>205</v>
      </c>
      <c r="F424" s="12" t="str">
        <v>successful</v>
      </c>
      <c r="G424">
        <v>114</v>
      </c>
    </row>
    <row r="425" spans="1:7" x14ac:dyDescent="0.25">
      <c r="A425" t="s">
        <v>14</v>
      </c>
      <c r="B425">
        <v>162</v>
      </c>
      <c r="F425" s="12" t="str">
        <v>successful</v>
      </c>
      <c r="G425">
        <v>1518</v>
      </c>
    </row>
    <row r="426" spans="1:7" x14ac:dyDescent="0.25">
      <c r="A426" t="s">
        <v>14</v>
      </c>
      <c r="B426">
        <v>83</v>
      </c>
      <c r="F426" s="12" t="str">
        <v>successful</v>
      </c>
      <c r="G426">
        <v>166</v>
      </c>
    </row>
    <row r="427" spans="1:7" x14ac:dyDescent="0.25">
      <c r="A427" t="s">
        <v>20</v>
      </c>
      <c r="B427">
        <v>92</v>
      </c>
      <c r="F427" s="12" t="str">
        <v>successful</v>
      </c>
      <c r="G427">
        <v>100</v>
      </c>
    </row>
    <row r="428" spans="1:7" x14ac:dyDescent="0.25">
      <c r="A428" t="s">
        <v>20</v>
      </c>
      <c r="B428">
        <v>219</v>
      </c>
      <c r="F428" s="12" t="str">
        <v>successful</v>
      </c>
      <c r="G428">
        <v>235</v>
      </c>
    </row>
    <row r="429" spans="1:7" x14ac:dyDescent="0.25">
      <c r="A429" t="s">
        <v>20</v>
      </c>
      <c r="B429">
        <v>2526</v>
      </c>
      <c r="F429" s="12" t="str">
        <v>successful</v>
      </c>
      <c r="G429">
        <v>148</v>
      </c>
    </row>
    <row r="430" spans="1:7" x14ac:dyDescent="0.25">
      <c r="A430" t="s">
        <v>14</v>
      </c>
      <c r="B430">
        <v>747</v>
      </c>
      <c r="F430" s="12" t="str">
        <v>successful</v>
      </c>
      <c r="G430">
        <v>198</v>
      </c>
    </row>
    <row r="431" spans="1:7" x14ac:dyDescent="0.25">
      <c r="A431" t="s">
        <v>74</v>
      </c>
      <c r="B431">
        <v>2138</v>
      </c>
      <c r="F431" s="12" t="str">
        <v>successful</v>
      </c>
      <c r="G431">
        <v>150</v>
      </c>
    </row>
    <row r="432" spans="1:7" x14ac:dyDescent="0.25">
      <c r="A432" t="s">
        <v>14</v>
      </c>
      <c r="B432">
        <v>84</v>
      </c>
      <c r="F432" s="12" t="str">
        <v>successful</v>
      </c>
      <c r="G432">
        <v>216</v>
      </c>
    </row>
    <row r="433" spans="1:7" x14ac:dyDescent="0.25">
      <c r="A433" t="s">
        <v>20</v>
      </c>
      <c r="B433">
        <v>94</v>
      </c>
      <c r="F433" s="12" t="str">
        <v>successful</v>
      </c>
      <c r="G433">
        <v>5139</v>
      </c>
    </row>
    <row r="434" spans="1:7" x14ac:dyDescent="0.25">
      <c r="A434" t="s">
        <v>14</v>
      </c>
      <c r="B434">
        <v>91</v>
      </c>
      <c r="F434" s="12" t="str">
        <v>successful</v>
      </c>
      <c r="G434">
        <v>2353</v>
      </c>
    </row>
    <row r="435" spans="1:7" x14ac:dyDescent="0.25">
      <c r="A435" t="s">
        <v>14</v>
      </c>
      <c r="B435">
        <v>792</v>
      </c>
      <c r="F435" s="12" t="str">
        <v>successful</v>
      </c>
      <c r="G435">
        <v>78</v>
      </c>
    </row>
    <row r="436" spans="1:7" x14ac:dyDescent="0.25">
      <c r="A436" t="s">
        <v>74</v>
      </c>
      <c r="B436">
        <v>10</v>
      </c>
      <c r="F436" s="12" t="str">
        <v>successful</v>
      </c>
      <c r="G436">
        <v>174</v>
      </c>
    </row>
    <row r="437" spans="1:7" x14ac:dyDescent="0.25">
      <c r="A437" t="s">
        <v>20</v>
      </c>
      <c r="B437">
        <v>1713</v>
      </c>
      <c r="F437" s="12" t="str">
        <v>successful</v>
      </c>
      <c r="G437">
        <v>164</v>
      </c>
    </row>
    <row r="438" spans="1:7" x14ac:dyDescent="0.25">
      <c r="A438" t="s">
        <v>20</v>
      </c>
      <c r="B438">
        <v>249</v>
      </c>
      <c r="F438" s="12" t="str">
        <v>successful</v>
      </c>
      <c r="G438">
        <v>161</v>
      </c>
    </row>
    <row r="439" spans="1:7" x14ac:dyDescent="0.25">
      <c r="A439" t="s">
        <v>20</v>
      </c>
      <c r="B439">
        <v>192</v>
      </c>
      <c r="F439" s="12" t="str">
        <v>successful</v>
      </c>
      <c r="G439">
        <v>138</v>
      </c>
    </row>
    <row r="440" spans="1:7" x14ac:dyDescent="0.25">
      <c r="A440" t="s">
        <v>20</v>
      </c>
      <c r="B440">
        <v>247</v>
      </c>
      <c r="F440" s="12" t="str">
        <v>successful</v>
      </c>
      <c r="G440">
        <v>3308</v>
      </c>
    </row>
    <row r="441" spans="1:7" x14ac:dyDescent="0.25">
      <c r="A441" t="s">
        <v>20</v>
      </c>
      <c r="B441">
        <v>2293</v>
      </c>
      <c r="F441" s="12" t="str">
        <v>successful</v>
      </c>
      <c r="G441">
        <v>127</v>
      </c>
    </row>
    <row r="442" spans="1:7" x14ac:dyDescent="0.25">
      <c r="A442" t="s">
        <v>20</v>
      </c>
      <c r="B442">
        <v>3131</v>
      </c>
      <c r="F442" s="12" t="str">
        <v>successful</v>
      </c>
      <c r="G442">
        <v>207</v>
      </c>
    </row>
    <row r="443" spans="1:7" x14ac:dyDescent="0.25">
      <c r="A443" t="s">
        <v>14</v>
      </c>
      <c r="B443">
        <v>32</v>
      </c>
      <c r="F443" s="12" t="str">
        <v>successful</v>
      </c>
      <c r="G443">
        <v>181</v>
      </c>
    </row>
    <row r="444" spans="1:7" x14ac:dyDescent="0.25">
      <c r="A444" t="s">
        <v>20</v>
      </c>
      <c r="B444">
        <v>143</v>
      </c>
      <c r="F444" s="12" t="str">
        <v>successful</v>
      </c>
      <c r="G444">
        <v>110</v>
      </c>
    </row>
    <row r="445" spans="1:7" x14ac:dyDescent="0.25">
      <c r="A445" t="s">
        <v>74</v>
      </c>
      <c r="B445">
        <v>90</v>
      </c>
      <c r="F445" s="12" t="str">
        <v>successful</v>
      </c>
      <c r="G445">
        <v>185</v>
      </c>
    </row>
    <row r="446" spans="1:7" x14ac:dyDescent="0.25">
      <c r="A446" t="s">
        <v>20</v>
      </c>
      <c r="B446">
        <v>296</v>
      </c>
      <c r="F446" s="12" t="str">
        <v>successful</v>
      </c>
      <c r="G446">
        <v>121</v>
      </c>
    </row>
    <row r="447" spans="1:7" x14ac:dyDescent="0.25">
      <c r="A447" t="s">
        <v>20</v>
      </c>
      <c r="B447">
        <v>170</v>
      </c>
      <c r="F447" s="12" t="str">
        <v>successful</v>
      </c>
      <c r="G447">
        <v>106</v>
      </c>
    </row>
    <row r="448" spans="1:7" x14ac:dyDescent="0.25">
      <c r="A448" t="s">
        <v>14</v>
      </c>
      <c r="B448">
        <v>186</v>
      </c>
      <c r="F448" s="12" t="str">
        <v>successful</v>
      </c>
      <c r="G448">
        <v>142</v>
      </c>
    </row>
    <row r="449" spans="1:7" x14ac:dyDescent="0.25">
      <c r="A449" t="s">
        <v>74</v>
      </c>
      <c r="B449">
        <v>439</v>
      </c>
      <c r="F449" s="12" t="str">
        <v>successful</v>
      </c>
      <c r="G449">
        <v>233</v>
      </c>
    </row>
    <row r="450" spans="1:7" x14ac:dyDescent="0.25">
      <c r="A450" t="s">
        <v>14</v>
      </c>
      <c r="B450">
        <v>605</v>
      </c>
      <c r="F450" s="12" t="str">
        <v>successful</v>
      </c>
      <c r="G450">
        <v>218</v>
      </c>
    </row>
    <row r="451" spans="1:7" x14ac:dyDescent="0.25">
      <c r="A451" t="s">
        <v>20</v>
      </c>
      <c r="B451">
        <v>86</v>
      </c>
      <c r="F451" s="12" t="str">
        <v>successful</v>
      </c>
      <c r="G451">
        <v>76</v>
      </c>
    </row>
    <row r="452" spans="1:7" x14ac:dyDescent="0.25">
      <c r="A452" t="s">
        <v>14</v>
      </c>
      <c r="B452">
        <v>1</v>
      </c>
      <c r="F452" s="12" t="str">
        <v>successful</v>
      </c>
      <c r="G452">
        <v>43</v>
      </c>
    </row>
    <row r="453" spans="1:7" x14ac:dyDescent="0.25">
      <c r="A453" t="s">
        <v>20</v>
      </c>
      <c r="B453">
        <v>6286</v>
      </c>
      <c r="F453" s="12" t="str">
        <v>successful</v>
      </c>
      <c r="G453">
        <v>221</v>
      </c>
    </row>
    <row r="454" spans="1:7" x14ac:dyDescent="0.25">
      <c r="A454" t="s">
        <v>14</v>
      </c>
      <c r="B454">
        <v>31</v>
      </c>
      <c r="F454" s="12" t="str">
        <v>successful</v>
      </c>
      <c r="G454">
        <v>2805</v>
      </c>
    </row>
    <row r="455" spans="1:7" x14ac:dyDescent="0.25">
      <c r="A455" t="s">
        <v>14</v>
      </c>
      <c r="B455">
        <v>1181</v>
      </c>
      <c r="F455" s="12" t="str">
        <v>successful</v>
      </c>
      <c r="G455">
        <v>68</v>
      </c>
    </row>
    <row r="456" spans="1:7" x14ac:dyDescent="0.25">
      <c r="A456" t="s">
        <v>14</v>
      </c>
      <c r="B456">
        <v>39</v>
      </c>
      <c r="F456" s="12" t="str">
        <v>successful</v>
      </c>
      <c r="G456">
        <v>183</v>
      </c>
    </row>
    <row r="457" spans="1:7" x14ac:dyDescent="0.25">
      <c r="A457" t="s">
        <v>20</v>
      </c>
      <c r="B457">
        <v>3727</v>
      </c>
      <c r="F457" s="12" t="str">
        <v>successful</v>
      </c>
      <c r="G457">
        <v>133</v>
      </c>
    </row>
    <row r="458" spans="1:7" x14ac:dyDescent="0.25">
      <c r="A458" t="s">
        <v>20</v>
      </c>
      <c r="B458">
        <v>1605</v>
      </c>
      <c r="F458" s="12" t="str">
        <v>successful</v>
      </c>
      <c r="G458">
        <v>2489</v>
      </c>
    </row>
    <row r="459" spans="1:7" x14ac:dyDescent="0.25">
      <c r="A459" t="s">
        <v>14</v>
      </c>
      <c r="B459">
        <v>46</v>
      </c>
      <c r="F459" s="12" t="str">
        <v>successful</v>
      </c>
      <c r="G459">
        <v>69</v>
      </c>
    </row>
    <row r="460" spans="1:7" x14ac:dyDescent="0.25">
      <c r="A460" t="s">
        <v>20</v>
      </c>
      <c r="B460">
        <v>2120</v>
      </c>
      <c r="F460" s="12" t="str">
        <v>successful</v>
      </c>
      <c r="G460">
        <v>279</v>
      </c>
    </row>
    <row r="461" spans="1:7" x14ac:dyDescent="0.25">
      <c r="A461" t="s">
        <v>14</v>
      </c>
      <c r="B461">
        <v>105</v>
      </c>
      <c r="F461" s="12" t="str">
        <v>successful</v>
      </c>
      <c r="G461">
        <v>210</v>
      </c>
    </row>
    <row r="462" spans="1:7" x14ac:dyDescent="0.25">
      <c r="A462" t="s">
        <v>20</v>
      </c>
      <c r="B462">
        <v>50</v>
      </c>
      <c r="F462" s="12" t="str">
        <v>successful</v>
      </c>
      <c r="G462">
        <v>2100</v>
      </c>
    </row>
    <row r="463" spans="1:7" x14ac:dyDescent="0.25">
      <c r="A463" t="s">
        <v>20</v>
      </c>
      <c r="B463">
        <v>2080</v>
      </c>
      <c r="F463" s="12" t="str">
        <v>successful</v>
      </c>
      <c r="G463">
        <v>252</v>
      </c>
    </row>
    <row r="464" spans="1:7" x14ac:dyDescent="0.25">
      <c r="A464" t="s">
        <v>14</v>
      </c>
      <c r="B464">
        <v>535</v>
      </c>
      <c r="F464" s="12" t="str">
        <v>successful</v>
      </c>
      <c r="G464">
        <v>1280</v>
      </c>
    </row>
    <row r="465" spans="1:7" x14ac:dyDescent="0.25">
      <c r="A465" t="s">
        <v>20</v>
      </c>
      <c r="B465">
        <v>2105</v>
      </c>
      <c r="F465" s="12" t="str">
        <v>successful</v>
      </c>
      <c r="G465">
        <v>157</v>
      </c>
    </row>
    <row r="466" spans="1:7" x14ac:dyDescent="0.25">
      <c r="A466" t="s">
        <v>20</v>
      </c>
      <c r="B466">
        <v>2436</v>
      </c>
      <c r="F466" s="12" t="str">
        <v>successful</v>
      </c>
      <c r="G466">
        <v>194</v>
      </c>
    </row>
    <row r="467" spans="1:7" x14ac:dyDescent="0.25">
      <c r="A467" t="s">
        <v>20</v>
      </c>
      <c r="B467">
        <v>80</v>
      </c>
      <c r="F467" s="12" t="str">
        <v>successful</v>
      </c>
      <c r="G467">
        <v>82</v>
      </c>
    </row>
    <row r="468" spans="1:7" x14ac:dyDescent="0.25">
      <c r="A468" t="s">
        <v>20</v>
      </c>
      <c r="B468">
        <v>42</v>
      </c>
      <c r="F468" s="12" t="str">
        <v>successful</v>
      </c>
      <c r="G468">
        <v>4233</v>
      </c>
    </row>
    <row r="469" spans="1:7" x14ac:dyDescent="0.25">
      <c r="A469" t="s">
        <v>20</v>
      </c>
      <c r="B469">
        <v>139</v>
      </c>
      <c r="F469" s="12" t="str">
        <v>successful</v>
      </c>
      <c r="G469">
        <v>1297</v>
      </c>
    </row>
    <row r="470" spans="1:7" x14ac:dyDescent="0.25">
      <c r="A470" t="s">
        <v>14</v>
      </c>
      <c r="B470">
        <v>16</v>
      </c>
      <c r="F470" s="12" t="str">
        <v>successful</v>
      </c>
      <c r="G470">
        <v>165</v>
      </c>
    </row>
    <row r="471" spans="1:7" x14ac:dyDescent="0.25">
      <c r="A471" t="s">
        <v>20</v>
      </c>
      <c r="B471">
        <v>159</v>
      </c>
      <c r="F471" s="12" t="str">
        <v>successful</v>
      </c>
      <c r="G471">
        <v>119</v>
      </c>
    </row>
    <row r="472" spans="1:7" x14ac:dyDescent="0.25">
      <c r="A472" t="s">
        <v>20</v>
      </c>
      <c r="B472">
        <v>381</v>
      </c>
      <c r="F472" s="12" t="str">
        <v>successful</v>
      </c>
      <c r="G472">
        <v>1797</v>
      </c>
    </row>
    <row r="473" spans="1:7" x14ac:dyDescent="0.25">
      <c r="A473" t="s">
        <v>20</v>
      </c>
      <c r="B473">
        <v>194</v>
      </c>
      <c r="F473" s="12" t="str">
        <v>successful</v>
      </c>
      <c r="G473">
        <v>261</v>
      </c>
    </row>
    <row r="474" spans="1:7" x14ac:dyDescent="0.25">
      <c r="A474" t="s">
        <v>14</v>
      </c>
      <c r="B474">
        <v>575</v>
      </c>
      <c r="F474" s="12" t="str">
        <v>successful</v>
      </c>
      <c r="G474">
        <v>157</v>
      </c>
    </row>
    <row r="475" spans="1:7" x14ac:dyDescent="0.25">
      <c r="A475" t="s">
        <v>20</v>
      </c>
      <c r="B475">
        <v>106</v>
      </c>
      <c r="F475" s="12" t="str">
        <v>successful</v>
      </c>
      <c r="G475">
        <v>3533</v>
      </c>
    </row>
    <row r="476" spans="1:7" x14ac:dyDescent="0.25">
      <c r="A476" t="s">
        <v>20</v>
      </c>
      <c r="B476">
        <v>142</v>
      </c>
      <c r="F476" s="12" t="str">
        <v>successful</v>
      </c>
      <c r="G476">
        <v>155</v>
      </c>
    </row>
    <row r="477" spans="1:7" x14ac:dyDescent="0.25">
      <c r="A477" t="s">
        <v>20</v>
      </c>
      <c r="B477">
        <v>211</v>
      </c>
      <c r="F477" s="12" t="str">
        <v>successful</v>
      </c>
      <c r="G477">
        <v>132</v>
      </c>
    </row>
    <row r="478" spans="1:7" x14ac:dyDescent="0.25">
      <c r="A478" t="s">
        <v>14</v>
      </c>
      <c r="B478">
        <v>1120</v>
      </c>
      <c r="F478" s="12" t="str">
        <v>successful</v>
      </c>
      <c r="G478">
        <v>1354</v>
      </c>
    </row>
    <row r="479" spans="1:7" x14ac:dyDescent="0.25">
      <c r="A479" t="s">
        <v>14</v>
      </c>
      <c r="B479">
        <v>113</v>
      </c>
      <c r="F479" s="12" t="str">
        <v>successful</v>
      </c>
      <c r="G479">
        <v>48</v>
      </c>
    </row>
    <row r="480" spans="1:7" x14ac:dyDescent="0.25">
      <c r="A480" t="s">
        <v>20</v>
      </c>
      <c r="B480">
        <v>2756</v>
      </c>
      <c r="F480" s="12" t="str">
        <v>successful</v>
      </c>
      <c r="G480">
        <v>110</v>
      </c>
    </row>
    <row r="481" spans="1:7" x14ac:dyDescent="0.25">
      <c r="A481" t="s">
        <v>20</v>
      </c>
      <c r="B481">
        <v>173</v>
      </c>
      <c r="F481" s="12" t="str">
        <v>successful</v>
      </c>
      <c r="G481">
        <v>172</v>
      </c>
    </row>
    <row r="482" spans="1:7" x14ac:dyDescent="0.25">
      <c r="A482" t="s">
        <v>20</v>
      </c>
      <c r="B482">
        <v>87</v>
      </c>
      <c r="F482" s="12" t="str">
        <v>successful</v>
      </c>
      <c r="G482">
        <v>307</v>
      </c>
    </row>
    <row r="483" spans="1:7" x14ac:dyDescent="0.25">
      <c r="A483" t="s">
        <v>14</v>
      </c>
      <c r="B483">
        <v>1538</v>
      </c>
      <c r="F483" s="12" t="str">
        <v>successful</v>
      </c>
      <c r="G483">
        <v>160</v>
      </c>
    </row>
    <row r="484" spans="1:7" x14ac:dyDescent="0.25">
      <c r="A484" t="s">
        <v>14</v>
      </c>
      <c r="B484">
        <v>9</v>
      </c>
      <c r="F484" s="12" t="str">
        <v>successful</v>
      </c>
      <c r="G484">
        <v>1467</v>
      </c>
    </row>
    <row r="485" spans="1:7" x14ac:dyDescent="0.25">
      <c r="A485" t="s">
        <v>14</v>
      </c>
      <c r="B485">
        <v>554</v>
      </c>
      <c r="F485" s="12" t="str">
        <v>successful</v>
      </c>
      <c r="G485">
        <v>2662</v>
      </c>
    </row>
    <row r="486" spans="1:7" x14ac:dyDescent="0.25">
      <c r="A486" t="s">
        <v>20</v>
      </c>
      <c r="B486">
        <v>1572</v>
      </c>
      <c r="F486" s="12" t="str">
        <v>successful</v>
      </c>
      <c r="G486">
        <v>452</v>
      </c>
    </row>
    <row r="487" spans="1:7" x14ac:dyDescent="0.25">
      <c r="A487" t="s">
        <v>14</v>
      </c>
      <c r="B487">
        <v>648</v>
      </c>
      <c r="F487" s="12" t="str">
        <v>successful</v>
      </c>
      <c r="G487">
        <v>158</v>
      </c>
    </row>
    <row r="488" spans="1:7" x14ac:dyDescent="0.25">
      <c r="A488" t="s">
        <v>14</v>
      </c>
      <c r="B488">
        <v>21</v>
      </c>
      <c r="F488" s="12" t="str">
        <v>successful</v>
      </c>
      <c r="G488">
        <v>225</v>
      </c>
    </row>
    <row r="489" spans="1:7" x14ac:dyDescent="0.25">
      <c r="A489" t="s">
        <v>20</v>
      </c>
      <c r="B489">
        <v>2346</v>
      </c>
      <c r="F489" s="12" t="str">
        <v>successful</v>
      </c>
      <c r="G489">
        <v>65</v>
      </c>
    </row>
    <row r="490" spans="1:7" x14ac:dyDescent="0.25">
      <c r="A490" t="s">
        <v>20</v>
      </c>
      <c r="B490">
        <v>115</v>
      </c>
      <c r="F490" s="12" t="str">
        <v>successful</v>
      </c>
      <c r="G490">
        <v>163</v>
      </c>
    </row>
    <row r="491" spans="1:7" x14ac:dyDescent="0.25">
      <c r="A491" t="s">
        <v>20</v>
      </c>
      <c r="B491">
        <v>85</v>
      </c>
      <c r="F491" s="12" t="str">
        <v>successful</v>
      </c>
      <c r="G491">
        <v>85</v>
      </c>
    </row>
    <row r="492" spans="1:7" x14ac:dyDescent="0.25">
      <c r="A492" t="s">
        <v>20</v>
      </c>
      <c r="B492">
        <v>144</v>
      </c>
      <c r="F492" s="12" t="str">
        <v>successful</v>
      </c>
      <c r="G492">
        <v>217</v>
      </c>
    </row>
    <row r="493" spans="1:7" x14ac:dyDescent="0.25">
      <c r="A493" t="s">
        <v>20</v>
      </c>
      <c r="B493">
        <v>2443</v>
      </c>
      <c r="F493" s="12" t="str">
        <v>successful</v>
      </c>
      <c r="G493">
        <v>150</v>
      </c>
    </row>
    <row r="494" spans="1:7" x14ac:dyDescent="0.25">
      <c r="A494" t="s">
        <v>74</v>
      </c>
      <c r="B494">
        <v>595</v>
      </c>
      <c r="F494" s="12" t="str">
        <v>successful</v>
      </c>
      <c r="G494">
        <v>3272</v>
      </c>
    </row>
    <row r="495" spans="1:7" x14ac:dyDescent="0.25">
      <c r="A495" t="s">
        <v>20</v>
      </c>
      <c r="B495">
        <v>64</v>
      </c>
      <c r="F495" s="12" t="str">
        <v>successful</v>
      </c>
      <c r="G495">
        <v>300</v>
      </c>
    </row>
    <row r="496" spans="1:7" x14ac:dyDescent="0.25">
      <c r="A496" t="s">
        <v>20</v>
      </c>
      <c r="B496">
        <v>268</v>
      </c>
      <c r="F496" s="12" t="str">
        <v>successful</v>
      </c>
      <c r="G496">
        <v>126</v>
      </c>
    </row>
    <row r="497" spans="1:7" x14ac:dyDescent="0.25">
      <c r="A497" t="s">
        <v>20</v>
      </c>
      <c r="B497">
        <v>195</v>
      </c>
      <c r="F497" s="12" t="str">
        <v>successful</v>
      </c>
      <c r="G497">
        <v>2320</v>
      </c>
    </row>
    <row r="498" spans="1:7" x14ac:dyDescent="0.25">
      <c r="A498" t="s">
        <v>14</v>
      </c>
      <c r="B498">
        <v>54</v>
      </c>
      <c r="F498" s="12" t="str">
        <v>successful</v>
      </c>
      <c r="G498">
        <v>81</v>
      </c>
    </row>
    <row r="499" spans="1:7" x14ac:dyDescent="0.25">
      <c r="A499" t="s">
        <v>14</v>
      </c>
      <c r="B499">
        <v>120</v>
      </c>
      <c r="F499" s="12" t="str">
        <v>successful</v>
      </c>
      <c r="G499">
        <v>1887</v>
      </c>
    </row>
    <row r="500" spans="1:7" x14ac:dyDescent="0.25">
      <c r="A500" t="s">
        <v>14</v>
      </c>
      <c r="B500">
        <v>579</v>
      </c>
      <c r="F500" s="12" t="str">
        <v>successful</v>
      </c>
      <c r="G500">
        <v>4358</v>
      </c>
    </row>
    <row r="501" spans="1:7" x14ac:dyDescent="0.25">
      <c r="A501" t="s">
        <v>14</v>
      </c>
      <c r="B501">
        <v>2072</v>
      </c>
      <c r="F501" s="12" t="str">
        <v>successful</v>
      </c>
      <c r="G501">
        <v>53</v>
      </c>
    </row>
    <row r="502" spans="1:7" x14ac:dyDescent="0.25">
      <c r="A502" t="s">
        <v>14</v>
      </c>
      <c r="B502">
        <v>0</v>
      </c>
      <c r="F502" s="12" t="str">
        <v>successful</v>
      </c>
      <c r="G502">
        <v>2414</v>
      </c>
    </row>
    <row r="503" spans="1:7" x14ac:dyDescent="0.25">
      <c r="A503" t="s">
        <v>14</v>
      </c>
      <c r="B503">
        <v>1796</v>
      </c>
      <c r="F503" s="12" t="str">
        <v>successful</v>
      </c>
      <c r="G503">
        <v>80</v>
      </c>
    </row>
    <row r="504" spans="1:7" x14ac:dyDescent="0.25">
      <c r="A504" t="s">
        <v>20</v>
      </c>
      <c r="B504">
        <v>186</v>
      </c>
      <c r="F504" s="12" t="str">
        <v>successful</v>
      </c>
      <c r="G504">
        <v>193</v>
      </c>
    </row>
    <row r="505" spans="1:7" x14ac:dyDescent="0.25">
      <c r="A505" t="s">
        <v>20</v>
      </c>
      <c r="B505">
        <v>460</v>
      </c>
      <c r="F505" s="12" t="str">
        <v>successful</v>
      </c>
      <c r="G505">
        <v>52</v>
      </c>
    </row>
    <row r="506" spans="1:7" x14ac:dyDescent="0.25">
      <c r="A506" t="s">
        <v>14</v>
      </c>
      <c r="B506">
        <v>62</v>
      </c>
      <c r="F506" s="12" t="str">
        <v>successful</v>
      </c>
      <c r="G506">
        <v>290</v>
      </c>
    </row>
    <row r="507" spans="1:7" x14ac:dyDescent="0.25">
      <c r="A507" t="s">
        <v>14</v>
      </c>
      <c r="B507">
        <v>347</v>
      </c>
      <c r="F507" s="12" t="str">
        <v>successful</v>
      </c>
      <c r="G507">
        <v>122</v>
      </c>
    </row>
    <row r="508" spans="1:7" x14ac:dyDescent="0.25">
      <c r="A508" t="s">
        <v>20</v>
      </c>
      <c r="B508">
        <v>2528</v>
      </c>
      <c r="F508" s="12" t="str">
        <v>successful</v>
      </c>
      <c r="G508">
        <v>1470</v>
      </c>
    </row>
    <row r="509" spans="1:7" x14ac:dyDescent="0.25">
      <c r="A509" t="s">
        <v>14</v>
      </c>
      <c r="B509">
        <v>19</v>
      </c>
      <c r="F509" s="12" t="str">
        <v>successful</v>
      </c>
      <c r="G509">
        <v>165</v>
      </c>
    </row>
    <row r="510" spans="1:7" x14ac:dyDescent="0.25">
      <c r="A510" t="s">
        <v>20</v>
      </c>
      <c r="B510">
        <v>3657</v>
      </c>
      <c r="F510" s="12" t="str">
        <v>successful</v>
      </c>
      <c r="G510">
        <v>182</v>
      </c>
    </row>
    <row r="511" spans="1:7" x14ac:dyDescent="0.25">
      <c r="A511" t="s">
        <v>14</v>
      </c>
      <c r="B511">
        <v>1258</v>
      </c>
      <c r="F511" s="12" t="str">
        <v>successful</v>
      </c>
      <c r="G511">
        <v>199</v>
      </c>
    </row>
    <row r="512" spans="1:7" x14ac:dyDescent="0.25">
      <c r="A512" t="s">
        <v>20</v>
      </c>
      <c r="B512">
        <v>131</v>
      </c>
      <c r="F512" s="12" t="str">
        <v>successful</v>
      </c>
      <c r="G512">
        <v>56</v>
      </c>
    </row>
    <row r="513" spans="1:7" x14ac:dyDescent="0.25">
      <c r="A513" t="s">
        <v>14</v>
      </c>
      <c r="B513">
        <v>362</v>
      </c>
      <c r="F513" s="12" t="str">
        <v>successful</v>
      </c>
      <c r="G513">
        <v>1460</v>
      </c>
    </row>
    <row r="514" spans="1:7" x14ac:dyDescent="0.25">
      <c r="A514" t="s">
        <v>20</v>
      </c>
      <c r="B514">
        <v>239</v>
      </c>
      <c r="F514" s="12" t="str">
        <v>successful</v>
      </c>
      <c r="G514">
        <v>123</v>
      </c>
    </row>
    <row r="515" spans="1:7" x14ac:dyDescent="0.25">
      <c r="A515" t="s">
        <v>74</v>
      </c>
      <c r="B515">
        <v>35</v>
      </c>
      <c r="F515" s="12" t="str">
        <v>successful</v>
      </c>
      <c r="G515">
        <v>159</v>
      </c>
    </row>
    <row r="516" spans="1:7" x14ac:dyDescent="0.25">
      <c r="A516" t="s">
        <v>74</v>
      </c>
      <c r="B516">
        <v>528</v>
      </c>
      <c r="F516" s="12" t="str">
        <v>successful</v>
      </c>
      <c r="G516">
        <v>110</v>
      </c>
    </row>
    <row r="517" spans="1:7" x14ac:dyDescent="0.25">
      <c r="A517" t="s">
        <v>14</v>
      </c>
      <c r="B517">
        <v>133</v>
      </c>
      <c r="F517" s="12" t="str">
        <v>successful</v>
      </c>
      <c r="G517">
        <v>236</v>
      </c>
    </row>
    <row r="518" spans="1:7" x14ac:dyDescent="0.25">
      <c r="A518" t="s">
        <v>14</v>
      </c>
      <c r="B518">
        <v>846</v>
      </c>
      <c r="F518" s="12" t="str">
        <v>successful</v>
      </c>
      <c r="G518">
        <v>191</v>
      </c>
    </row>
    <row r="519" spans="1:7" x14ac:dyDescent="0.25">
      <c r="A519" t="s">
        <v>20</v>
      </c>
      <c r="B519">
        <v>78</v>
      </c>
      <c r="F519" s="12" t="str">
        <v>successful</v>
      </c>
      <c r="G519">
        <v>3934</v>
      </c>
    </row>
    <row r="520" spans="1:7" x14ac:dyDescent="0.25">
      <c r="A520" t="s">
        <v>14</v>
      </c>
      <c r="B520">
        <v>10</v>
      </c>
      <c r="F520" s="12" t="str">
        <v>successful</v>
      </c>
      <c r="G520">
        <v>80</v>
      </c>
    </row>
    <row r="521" spans="1:7" x14ac:dyDescent="0.25">
      <c r="A521" t="s">
        <v>20</v>
      </c>
      <c r="B521">
        <v>1773</v>
      </c>
      <c r="F521" s="12" t="str">
        <v>successful</v>
      </c>
      <c r="G521">
        <v>462</v>
      </c>
    </row>
    <row r="522" spans="1:7" x14ac:dyDescent="0.25">
      <c r="A522" t="s">
        <v>20</v>
      </c>
      <c r="B522">
        <v>32</v>
      </c>
      <c r="F522" s="12" t="str">
        <v>successful</v>
      </c>
      <c r="G522">
        <v>179</v>
      </c>
    </row>
    <row r="523" spans="1:7" x14ac:dyDescent="0.25">
      <c r="A523" t="s">
        <v>20</v>
      </c>
      <c r="B523">
        <v>369</v>
      </c>
      <c r="F523" s="12" t="str">
        <v>successful</v>
      </c>
      <c r="G523">
        <v>1866</v>
      </c>
    </row>
    <row r="524" spans="1:7" x14ac:dyDescent="0.25">
      <c r="A524" t="s">
        <v>14</v>
      </c>
      <c r="B524">
        <v>191</v>
      </c>
      <c r="F524" s="12" t="str">
        <v>successful</v>
      </c>
      <c r="G524">
        <v>156</v>
      </c>
    </row>
    <row r="525" spans="1:7" x14ac:dyDescent="0.25">
      <c r="A525" t="s">
        <v>20</v>
      </c>
      <c r="B525">
        <v>89</v>
      </c>
      <c r="F525" s="12" t="str">
        <v>successful</v>
      </c>
      <c r="G525">
        <v>255</v>
      </c>
    </row>
    <row r="526" spans="1:7" x14ac:dyDescent="0.25">
      <c r="A526" t="s">
        <v>14</v>
      </c>
      <c r="B526">
        <v>1979</v>
      </c>
      <c r="F526" s="12" t="str">
        <v>successful</v>
      </c>
      <c r="G526">
        <v>2261</v>
      </c>
    </row>
    <row r="527" spans="1:7" x14ac:dyDescent="0.25">
      <c r="A527" t="s">
        <v>14</v>
      </c>
      <c r="B527">
        <v>63</v>
      </c>
      <c r="F527" s="12" t="str">
        <v>successful</v>
      </c>
      <c r="G527">
        <v>40</v>
      </c>
    </row>
    <row r="528" spans="1:7" x14ac:dyDescent="0.25">
      <c r="A528" t="s">
        <v>20</v>
      </c>
      <c r="B528">
        <v>147</v>
      </c>
      <c r="F528" s="12" t="str">
        <v>successful</v>
      </c>
      <c r="G528">
        <v>2289</v>
      </c>
    </row>
    <row r="529" spans="1:7" x14ac:dyDescent="0.25">
      <c r="A529" t="s">
        <v>14</v>
      </c>
      <c r="B529">
        <v>6080</v>
      </c>
      <c r="F529" s="12" t="str">
        <v>successful</v>
      </c>
      <c r="G529">
        <v>65</v>
      </c>
    </row>
    <row r="530" spans="1:7" x14ac:dyDescent="0.25">
      <c r="A530" t="s">
        <v>14</v>
      </c>
      <c r="B530">
        <v>80</v>
      </c>
      <c r="F530" s="12" t="str">
        <v>successful</v>
      </c>
      <c r="G530">
        <v>3777</v>
      </c>
    </row>
    <row r="531" spans="1:7" x14ac:dyDescent="0.25">
      <c r="A531" t="s">
        <v>14</v>
      </c>
      <c r="B531">
        <v>9</v>
      </c>
      <c r="F531" s="12" t="str">
        <v>successful</v>
      </c>
      <c r="G531">
        <v>184</v>
      </c>
    </row>
    <row r="532" spans="1:7" x14ac:dyDescent="0.25">
      <c r="A532" t="s">
        <v>14</v>
      </c>
      <c r="B532">
        <v>1784</v>
      </c>
      <c r="F532" s="12" t="str">
        <v>successful</v>
      </c>
      <c r="G532">
        <v>85</v>
      </c>
    </row>
    <row r="533" spans="1:7" x14ac:dyDescent="0.25">
      <c r="A533" t="s">
        <v>47</v>
      </c>
      <c r="B533">
        <v>3640</v>
      </c>
      <c r="F533" s="12" t="str">
        <v>successful</v>
      </c>
      <c r="G533">
        <v>144</v>
      </c>
    </row>
    <row r="534" spans="1:7" x14ac:dyDescent="0.25">
      <c r="A534" t="s">
        <v>20</v>
      </c>
      <c r="B534">
        <v>126</v>
      </c>
      <c r="F534" s="12" t="str">
        <v>successful</v>
      </c>
      <c r="G534">
        <v>1902</v>
      </c>
    </row>
    <row r="535" spans="1:7" x14ac:dyDescent="0.25">
      <c r="A535" t="s">
        <v>20</v>
      </c>
      <c r="B535">
        <v>2218</v>
      </c>
      <c r="F535" s="12" t="str">
        <v>successful</v>
      </c>
      <c r="G535">
        <v>105</v>
      </c>
    </row>
    <row r="536" spans="1:7" x14ac:dyDescent="0.25">
      <c r="A536" t="s">
        <v>14</v>
      </c>
      <c r="B536">
        <v>243</v>
      </c>
      <c r="F536" s="12" t="str">
        <v>successful</v>
      </c>
      <c r="G536">
        <v>132</v>
      </c>
    </row>
    <row r="537" spans="1:7" x14ac:dyDescent="0.25">
      <c r="A537" t="s">
        <v>20</v>
      </c>
      <c r="B537">
        <v>202</v>
      </c>
      <c r="F537" s="12" t="str">
        <v>successful</v>
      </c>
      <c r="G537">
        <v>96</v>
      </c>
    </row>
    <row r="538" spans="1:7" x14ac:dyDescent="0.25">
      <c r="A538" t="s">
        <v>20</v>
      </c>
      <c r="B538">
        <v>140</v>
      </c>
      <c r="F538" s="12" t="str">
        <v>successful</v>
      </c>
      <c r="G538">
        <v>114</v>
      </c>
    </row>
    <row r="539" spans="1:7" x14ac:dyDescent="0.25">
      <c r="A539" t="s">
        <v>20</v>
      </c>
      <c r="B539">
        <v>1052</v>
      </c>
      <c r="F539" s="12" t="str">
        <v>successful</v>
      </c>
      <c r="G539">
        <v>203</v>
      </c>
    </row>
    <row r="540" spans="1:7" x14ac:dyDescent="0.25">
      <c r="A540" t="s">
        <v>14</v>
      </c>
      <c r="B540">
        <v>1296</v>
      </c>
      <c r="F540" s="12" t="str">
        <v>successful</v>
      </c>
      <c r="G540">
        <v>1559</v>
      </c>
    </row>
    <row r="541" spans="1:7" x14ac:dyDescent="0.25">
      <c r="A541" t="s">
        <v>14</v>
      </c>
      <c r="B541">
        <v>77</v>
      </c>
      <c r="F541" s="12" t="str">
        <v>successful</v>
      </c>
      <c r="G541">
        <v>1548</v>
      </c>
    </row>
    <row r="542" spans="1:7" x14ac:dyDescent="0.25">
      <c r="A542" t="s">
        <v>20</v>
      </c>
      <c r="B542">
        <v>247</v>
      </c>
      <c r="F542" s="12" t="str">
        <v>successful</v>
      </c>
      <c r="G542">
        <v>80</v>
      </c>
    </row>
    <row r="543" spans="1:7" x14ac:dyDescent="0.25">
      <c r="A543" t="s">
        <v>14</v>
      </c>
      <c r="B543">
        <v>395</v>
      </c>
      <c r="F543" s="12" t="str">
        <v>successful</v>
      </c>
      <c r="G543">
        <v>131</v>
      </c>
    </row>
    <row r="544" spans="1:7" x14ac:dyDescent="0.25">
      <c r="A544" t="s">
        <v>14</v>
      </c>
      <c r="B544">
        <v>49</v>
      </c>
      <c r="F544" s="12" t="str">
        <v>successful</v>
      </c>
      <c r="G544">
        <v>112</v>
      </c>
    </row>
    <row r="545" spans="1:7" x14ac:dyDescent="0.25">
      <c r="A545" t="s">
        <v>14</v>
      </c>
      <c r="B545">
        <v>180</v>
      </c>
      <c r="F545" s="12" t="str">
        <v>successful</v>
      </c>
      <c r="G545">
        <v>155</v>
      </c>
    </row>
    <row r="546" spans="1:7" x14ac:dyDescent="0.25">
      <c r="A546" t="s">
        <v>20</v>
      </c>
      <c r="B546">
        <v>84</v>
      </c>
      <c r="F546" s="12" t="str">
        <v>successful</v>
      </c>
      <c r="G546">
        <v>266</v>
      </c>
    </row>
    <row r="547" spans="1:7" x14ac:dyDescent="0.25">
      <c r="A547" t="s">
        <v>14</v>
      </c>
      <c r="B547">
        <v>2690</v>
      </c>
      <c r="F547" s="12" t="str">
        <v>successful</v>
      </c>
      <c r="G547">
        <v>155</v>
      </c>
    </row>
    <row r="548" spans="1:7" x14ac:dyDescent="0.25">
      <c r="A548" t="s">
        <v>20</v>
      </c>
      <c r="B548">
        <v>88</v>
      </c>
      <c r="F548" s="12" t="str">
        <v>successful</v>
      </c>
      <c r="G548">
        <v>207</v>
      </c>
    </row>
    <row r="549" spans="1:7" x14ac:dyDescent="0.25">
      <c r="A549" t="s">
        <v>20</v>
      </c>
      <c r="B549">
        <v>156</v>
      </c>
      <c r="F549" s="12" t="str">
        <v>successful</v>
      </c>
      <c r="G549">
        <v>245</v>
      </c>
    </row>
    <row r="550" spans="1:7" x14ac:dyDescent="0.25">
      <c r="A550" t="s">
        <v>20</v>
      </c>
      <c r="B550">
        <v>2985</v>
      </c>
      <c r="F550" s="12" t="str">
        <v>successful</v>
      </c>
      <c r="G550">
        <v>1573</v>
      </c>
    </row>
    <row r="551" spans="1:7" x14ac:dyDescent="0.25">
      <c r="A551" t="s">
        <v>20</v>
      </c>
      <c r="B551">
        <v>762</v>
      </c>
      <c r="F551" s="12" t="str">
        <v>successful</v>
      </c>
      <c r="G551">
        <v>114</v>
      </c>
    </row>
    <row r="552" spans="1:7" x14ac:dyDescent="0.25">
      <c r="A552" t="s">
        <v>74</v>
      </c>
      <c r="B552">
        <v>1</v>
      </c>
      <c r="F552" s="12" t="str">
        <v>successful</v>
      </c>
      <c r="G552">
        <v>93</v>
      </c>
    </row>
    <row r="553" spans="1:7" x14ac:dyDescent="0.25">
      <c r="A553" t="s">
        <v>14</v>
      </c>
      <c r="B553">
        <v>2779</v>
      </c>
      <c r="F553" s="12" t="str">
        <v>successful</v>
      </c>
      <c r="G553">
        <v>1681</v>
      </c>
    </row>
    <row r="554" spans="1:7" x14ac:dyDescent="0.25">
      <c r="A554" t="s">
        <v>14</v>
      </c>
      <c r="B554">
        <v>92</v>
      </c>
      <c r="F554" s="12" t="str">
        <v>successful</v>
      </c>
      <c r="G554">
        <v>32</v>
      </c>
    </row>
    <row r="555" spans="1:7" x14ac:dyDescent="0.25">
      <c r="A555" t="s">
        <v>14</v>
      </c>
      <c r="B555">
        <v>1028</v>
      </c>
      <c r="F555" s="12" t="str">
        <v>successful</v>
      </c>
      <c r="G555">
        <v>135</v>
      </c>
    </row>
    <row r="556" spans="1:7" x14ac:dyDescent="0.25">
      <c r="A556" t="s">
        <v>20</v>
      </c>
      <c r="B556">
        <v>554</v>
      </c>
      <c r="F556" s="12" t="str">
        <v>successful</v>
      </c>
      <c r="G556">
        <v>140</v>
      </c>
    </row>
    <row r="557" spans="1:7" x14ac:dyDescent="0.25">
      <c r="A557" t="s">
        <v>20</v>
      </c>
      <c r="B557">
        <v>135</v>
      </c>
      <c r="F557" s="12" t="str">
        <v>successful</v>
      </c>
      <c r="G557">
        <v>92</v>
      </c>
    </row>
    <row r="558" spans="1:7" x14ac:dyDescent="0.25">
      <c r="A558" t="s">
        <v>20</v>
      </c>
      <c r="B558">
        <v>122</v>
      </c>
      <c r="F558" s="12" t="str">
        <v>successful</v>
      </c>
      <c r="G558">
        <v>1015</v>
      </c>
    </row>
    <row r="559" spans="1:7" x14ac:dyDescent="0.25">
      <c r="A559" t="s">
        <v>20</v>
      </c>
      <c r="B559">
        <v>221</v>
      </c>
      <c r="F559" s="12" t="str">
        <v>successful</v>
      </c>
      <c r="G559">
        <v>323</v>
      </c>
    </row>
    <row r="560" spans="1:7" x14ac:dyDescent="0.25">
      <c r="A560" t="s">
        <v>20</v>
      </c>
      <c r="B560">
        <v>126</v>
      </c>
      <c r="F560" s="12" t="str">
        <v>successful</v>
      </c>
      <c r="G560">
        <v>2326</v>
      </c>
    </row>
    <row r="561" spans="1:7" x14ac:dyDescent="0.25">
      <c r="A561" t="s">
        <v>20</v>
      </c>
      <c r="B561">
        <v>1022</v>
      </c>
      <c r="F561" s="12" t="str">
        <v>successful</v>
      </c>
      <c r="G561">
        <v>381</v>
      </c>
    </row>
    <row r="562" spans="1:7" x14ac:dyDescent="0.25">
      <c r="A562" t="s">
        <v>20</v>
      </c>
      <c r="B562">
        <v>3177</v>
      </c>
      <c r="F562" s="12" t="str">
        <v>successful</v>
      </c>
      <c r="G562">
        <v>480</v>
      </c>
    </row>
    <row r="563" spans="1:7" x14ac:dyDescent="0.25">
      <c r="A563" t="s">
        <v>20</v>
      </c>
      <c r="B563">
        <v>198</v>
      </c>
      <c r="F563" s="12" t="str">
        <v>successful</v>
      </c>
      <c r="G563">
        <v>226</v>
      </c>
    </row>
    <row r="564" spans="1:7" x14ac:dyDescent="0.25">
      <c r="A564" t="s">
        <v>14</v>
      </c>
      <c r="B564">
        <v>26</v>
      </c>
      <c r="F564" s="12" t="str">
        <v>successful</v>
      </c>
      <c r="G564">
        <v>241</v>
      </c>
    </row>
    <row r="565" spans="1:7" x14ac:dyDescent="0.25">
      <c r="A565" t="s">
        <v>20</v>
      </c>
      <c r="B565">
        <v>85</v>
      </c>
      <c r="F565" s="12" t="str">
        <v>successful</v>
      </c>
      <c r="G565">
        <v>132</v>
      </c>
    </row>
    <row r="566" spans="1:7" x14ac:dyDescent="0.25">
      <c r="A566" t="s">
        <v>14</v>
      </c>
      <c r="B566">
        <v>1790</v>
      </c>
      <c r="F566" s="12" t="str">
        <v>successful</v>
      </c>
      <c r="G566">
        <v>2043</v>
      </c>
    </row>
    <row r="567" spans="1:7" x14ac:dyDescent="0.25">
      <c r="A567" t="s">
        <v>20</v>
      </c>
      <c r="B567">
        <v>3596</v>
      </c>
    </row>
    <row r="568" spans="1:7" x14ac:dyDescent="0.25">
      <c r="A568" t="s">
        <v>14</v>
      </c>
      <c r="B568">
        <v>37</v>
      </c>
    </row>
    <row r="569" spans="1:7" x14ac:dyDescent="0.25">
      <c r="A569" t="s">
        <v>20</v>
      </c>
      <c r="B569">
        <v>244</v>
      </c>
    </row>
    <row r="570" spans="1:7" x14ac:dyDescent="0.25">
      <c r="A570" t="s">
        <v>20</v>
      </c>
      <c r="B570">
        <v>5180</v>
      </c>
    </row>
    <row r="571" spans="1:7" x14ac:dyDescent="0.25">
      <c r="A571" t="s">
        <v>20</v>
      </c>
      <c r="B571">
        <v>589</v>
      </c>
    </row>
    <row r="572" spans="1:7" x14ac:dyDescent="0.25">
      <c r="A572" t="s">
        <v>20</v>
      </c>
      <c r="B572">
        <v>2725</v>
      </c>
    </row>
    <row r="573" spans="1:7" x14ac:dyDescent="0.25">
      <c r="A573" t="s">
        <v>14</v>
      </c>
      <c r="B573">
        <v>35</v>
      </c>
    </row>
    <row r="574" spans="1:7" x14ac:dyDescent="0.25">
      <c r="A574" t="s">
        <v>74</v>
      </c>
      <c r="B574">
        <v>94</v>
      </c>
    </row>
    <row r="575" spans="1:7" x14ac:dyDescent="0.25">
      <c r="A575" t="s">
        <v>20</v>
      </c>
      <c r="B575">
        <v>300</v>
      </c>
    </row>
    <row r="576" spans="1:7" x14ac:dyDescent="0.25">
      <c r="A576" t="s">
        <v>20</v>
      </c>
      <c r="B576">
        <v>144</v>
      </c>
    </row>
    <row r="577" spans="1:2" x14ac:dyDescent="0.25">
      <c r="A577" t="s">
        <v>14</v>
      </c>
      <c r="B577">
        <v>558</v>
      </c>
    </row>
    <row r="578" spans="1:2" x14ac:dyDescent="0.25">
      <c r="A578" t="s">
        <v>14</v>
      </c>
      <c r="B578">
        <v>64</v>
      </c>
    </row>
    <row r="579" spans="1:2" x14ac:dyDescent="0.25">
      <c r="A579" t="s">
        <v>74</v>
      </c>
      <c r="B579">
        <v>37</v>
      </c>
    </row>
    <row r="580" spans="1:2" x14ac:dyDescent="0.25">
      <c r="A580" t="s">
        <v>14</v>
      </c>
      <c r="B580">
        <v>245</v>
      </c>
    </row>
    <row r="581" spans="1:2" x14ac:dyDescent="0.25">
      <c r="A581" t="s">
        <v>20</v>
      </c>
      <c r="B581">
        <v>87</v>
      </c>
    </row>
    <row r="582" spans="1:2" x14ac:dyDescent="0.25">
      <c r="A582" t="s">
        <v>20</v>
      </c>
      <c r="B582">
        <v>3116</v>
      </c>
    </row>
    <row r="583" spans="1:2" x14ac:dyDescent="0.25">
      <c r="A583" t="s">
        <v>14</v>
      </c>
      <c r="B583">
        <v>71</v>
      </c>
    </row>
    <row r="584" spans="1:2" x14ac:dyDescent="0.25">
      <c r="A584" t="s">
        <v>14</v>
      </c>
      <c r="B584">
        <v>42</v>
      </c>
    </row>
    <row r="585" spans="1:2" x14ac:dyDescent="0.25">
      <c r="A585" t="s">
        <v>20</v>
      </c>
      <c r="B585">
        <v>909</v>
      </c>
    </row>
    <row r="586" spans="1:2" x14ac:dyDescent="0.25">
      <c r="A586" t="s">
        <v>20</v>
      </c>
      <c r="B586">
        <v>1613</v>
      </c>
    </row>
    <row r="587" spans="1:2" x14ac:dyDescent="0.25">
      <c r="A587" t="s">
        <v>20</v>
      </c>
      <c r="B587">
        <v>136</v>
      </c>
    </row>
    <row r="588" spans="1:2" x14ac:dyDescent="0.25">
      <c r="A588" t="s">
        <v>20</v>
      </c>
      <c r="B588">
        <v>130</v>
      </c>
    </row>
    <row r="589" spans="1:2" x14ac:dyDescent="0.25">
      <c r="A589" t="s">
        <v>14</v>
      </c>
      <c r="B589">
        <v>156</v>
      </c>
    </row>
    <row r="590" spans="1:2" x14ac:dyDescent="0.25">
      <c r="A590" t="s">
        <v>14</v>
      </c>
      <c r="B590">
        <v>1368</v>
      </c>
    </row>
    <row r="591" spans="1:2" x14ac:dyDescent="0.25">
      <c r="A591" t="s">
        <v>14</v>
      </c>
      <c r="B591">
        <v>102</v>
      </c>
    </row>
    <row r="592" spans="1:2" x14ac:dyDescent="0.25">
      <c r="A592" t="s">
        <v>14</v>
      </c>
      <c r="B592">
        <v>86</v>
      </c>
    </row>
    <row r="593" spans="1:2" x14ac:dyDescent="0.25">
      <c r="A593" t="s">
        <v>20</v>
      </c>
      <c r="B593">
        <v>102</v>
      </c>
    </row>
    <row r="594" spans="1:2" x14ac:dyDescent="0.25">
      <c r="A594" t="s">
        <v>14</v>
      </c>
      <c r="B594">
        <v>253</v>
      </c>
    </row>
    <row r="595" spans="1:2" x14ac:dyDescent="0.25">
      <c r="A595" t="s">
        <v>20</v>
      </c>
      <c r="B595">
        <v>4006</v>
      </c>
    </row>
    <row r="596" spans="1:2" x14ac:dyDescent="0.25">
      <c r="A596" t="s">
        <v>14</v>
      </c>
      <c r="B596">
        <v>157</v>
      </c>
    </row>
    <row r="597" spans="1:2" x14ac:dyDescent="0.25">
      <c r="A597" t="s">
        <v>20</v>
      </c>
      <c r="B597">
        <v>1629</v>
      </c>
    </row>
    <row r="598" spans="1:2" x14ac:dyDescent="0.25">
      <c r="A598" t="s">
        <v>14</v>
      </c>
      <c r="B598">
        <v>183</v>
      </c>
    </row>
    <row r="599" spans="1:2" x14ac:dyDescent="0.25">
      <c r="A599" t="s">
        <v>20</v>
      </c>
      <c r="B599">
        <v>2188</v>
      </c>
    </row>
    <row r="600" spans="1:2" x14ac:dyDescent="0.25">
      <c r="A600" t="s">
        <v>20</v>
      </c>
      <c r="B600">
        <v>2409</v>
      </c>
    </row>
    <row r="601" spans="1:2" x14ac:dyDescent="0.25">
      <c r="A601" t="s">
        <v>14</v>
      </c>
      <c r="B601">
        <v>82</v>
      </c>
    </row>
    <row r="602" spans="1:2" x14ac:dyDescent="0.25">
      <c r="A602" t="s">
        <v>14</v>
      </c>
      <c r="B602">
        <v>1</v>
      </c>
    </row>
    <row r="603" spans="1:2" x14ac:dyDescent="0.25">
      <c r="A603" t="s">
        <v>20</v>
      </c>
      <c r="B603">
        <v>194</v>
      </c>
    </row>
    <row r="604" spans="1:2" x14ac:dyDescent="0.25">
      <c r="A604" t="s">
        <v>20</v>
      </c>
      <c r="B604">
        <v>1140</v>
      </c>
    </row>
    <row r="605" spans="1:2" x14ac:dyDescent="0.25">
      <c r="A605" t="s">
        <v>20</v>
      </c>
      <c r="B605">
        <v>102</v>
      </c>
    </row>
    <row r="606" spans="1:2" x14ac:dyDescent="0.25">
      <c r="A606" t="s">
        <v>20</v>
      </c>
      <c r="B606">
        <v>2857</v>
      </c>
    </row>
    <row r="607" spans="1:2" x14ac:dyDescent="0.25">
      <c r="A607" t="s">
        <v>20</v>
      </c>
      <c r="B607">
        <v>107</v>
      </c>
    </row>
    <row r="608" spans="1:2" x14ac:dyDescent="0.25">
      <c r="A608" t="s">
        <v>20</v>
      </c>
      <c r="B608">
        <v>160</v>
      </c>
    </row>
    <row r="609" spans="1:2" x14ac:dyDescent="0.25">
      <c r="A609" t="s">
        <v>20</v>
      </c>
      <c r="B609">
        <v>2230</v>
      </c>
    </row>
    <row r="610" spans="1:2" x14ac:dyDescent="0.25">
      <c r="A610" t="s">
        <v>20</v>
      </c>
      <c r="B610">
        <v>316</v>
      </c>
    </row>
    <row r="611" spans="1:2" x14ac:dyDescent="0.25">
      <c r="A611" t="s">
        <v>20</v>
      </c>
      <c r="B611">
        <v>117</v>
      </c>
    </row>
    <row r="612" spans="1:2" x14ac:dyDescent="0.25">
      <c r="A612" t="s">
        <v>20</v>
      </c>
      <c r="B612">
        <v>6406</v>
      </c>
    </row>
    <row r="613" spans="1:2" x14ac:dyDescent="0.25">
      <c r="A613" t="s">
        <v>74</v>
      </c>
      <c r="B613">
        <v>15</v>
      </c>
    </row>
    <row r="614" spans="1:2" x14ac:dyDescent="0.25">
      <c r="A614" t="s">
        <v>20</v>
      </c>
      <c r="B614">
        <v>192</v>
      </c>
    </row>
    <row r="615" spans="1:2" x14ac:dyDescent="0.25">
      <c r="A615" t="s">
        <v>20</v>
      </c>
      <c r="B615">
        <v>26</v>
      </c>
    </row>
    <row r="616" spans="1:2" x14ac:dyDescent="0.25">
      <c r="A616" t="s">
        <v>20</v>
      </c>
      <c r="B616">
        <v>723</v>
      </c>
    </row>
    <row r="617" spans="1:2" x14ac:dyDescent="0.25">
      <c r="A617" t="s">
        <v>20</v>
      </c>
      <c r="B617">
        <v>170</v>
      </c>
    </row>
    <row r="618" spans="1:2" x14ac:dyDescent="0.25">
      <c r="A618" t="s">
        <v>20</v>
      </c>
      <c r="B618">
        <v>238</v>
      </c>
    </row>
    <row r="619" spans="1:2" x14ac:dyDescent="0.25">
      <c r="A619" t="s">
        <v>20</v>
      </c>
      <c r="B619">
        <v>55</v>
      </c>
    </row>
    <row r="620" spans="1:2" x14ac:dyDescent="0.25">
      <c r="A620" t="s">
        <v>14</v>
      </c>
      <c r="B620">
        <v>1198</v>
      </c>
    </row>
    <row r="621" spans="1:2" x14ac:dyDescent="0.25">
      <c r="A621" t="s">
        <v>14</v>
      </c>
      <c r="B621">
        <v>648</v>
      </c>
    </row>
    <row r="622" spans="1:2" x14ac:dyDescent="0.25">
      <c r="A622" t="s">
        <v>20</v>
      </c>
      <c r="B622">
        <v>128</v>
      </c>
    </row>
    <row r="623" spans="1:2" x14ac:dyDescent="0.25">
      <c r="A623" t="s">
        <v>20</v>
      </c>
      <c r="B623">
        <v>2144</v>
      </c>
    </row>
    <row r="624" spans="1:2" x14ac:dyDescent="0.25">
      <c r="A624" t="s">
        <v>14</v>
      </c>
      <c r="B624">
        <v>64</v>
      </c>
    </row>
    <row r="625" spans="1:2" x14ac:dyDescent="0.25">
      <c r="A625" t="s">
        <v>20</v>
      </c>
      <c r="B625">
        <v>2693</v>
      </c>
    </row>
    <row r="626" spans="1:2" x14ac:dyDescent="0.25">
      <c r="A626" t="s">
        <v>20</v>
      </c>
      <c r="B626">
        <v>432</v>
      </c>
    </row>
    <row r="627" spans="1:2" x14ac:dyDescent="0.25">
      <c r="A627" t="s">
        <v>14</v>
      </c>
      <c r="B627">
        <v>62</v>
      </c>
    </row>
    <row r="628" spans="1:2" x14ac:dyDescent="0.25">
      <c r="A628" t="s">
        <v>20</v>
      </c>
      <c r="B628">
        <v>189</v>
      </c>
    </row>
    <row r="629" spans="1:2" x14ac:dyDescent="0.25">
      <c r="A629" t="s">
        <v>20</v>
      </c>
      <c r="B629">
        <v>154</v>
      </c>
    </row>
    <row r="630" spans="1:2" x14ac:dyDescent="0.25">
      <c r="A630" t="s">
        <v>20</v>
      </c>
      <c r="B630">
        <v>96</v>
      </c>
    </row>
    <row r="631" spans="1:2" x14ac:dyDescent="0.25">
      <c r="A631" t="s">
        <v>14</v>
      </c>
      <c r="B631">
        <v>750</v>
      </c>
    </row>
    <row r="632" spans="1:2" x14ac:dyDescent="0.25">
      <c r="A632" t="s">
        <v>74</v>
      </c>
      <c r="B632">
        <v>87</v>
      </c>
    </row>
    <row r="633" spans="1:2" x14ac:dyDescent="0.25">
      <c r="A633" t="s">
        <v>20</v>
      </c>
      <c r="B633">
        <v>3063</v>
      </c>
    </row>
    <row r="634" spans="1:2" x14ac:dyDescent="0.25">
      <c r="A634" t="s">
        <v>47</v>
      </c>
      <c r="B634">
        <v>278</v>
      </c>
    </row>
    <row r="635" spans="1:2" x14ac:dyDescent="0.25">
      <c r="A635" t="s">
        <v>14</v>
      </c>
      <c r="B635">
        <v>105</v>
      </c>
    </row>
    <row r="636" spans="1:2" x14ac:dyDescent="0.25">
      <c r="A636" t="s">
        <v>74</v>
      </c>
      <c r="B636">
        <v>1658</v>
      </c>
    </row>
    <row r="637" spans="1:2" x14ac:dyDescent="0.25">
      <c r="A637" t="s">
        <v>20</v>
      </c>
      <c r="B637">
        <v>2266</v>
      </c>
    </row>
    <row r="638" spans="1:2" x14ac:dyDescent="0.25">
      <c r="A638" t="s">
        <v>14</v>
      </c>
      <c r="B638">
        <v>2604</v>
      </c>
    </row>
    <row r="639" spans="1:2" x14ac:dyDescent="0.25">
      <c r="A639" t="s">
        <v>14</v>
      </c>
      <c r="B639">
        <v>65</v>
      </c>
    </row>
    <row r="640" spans="1:2" x14ac:dyDescent="0.25">
      <c r="A640" t="s">
        <v>14</v>
      </c>
      <c r="B640">
        <v>94</v>
      </c>
    </row>
    <row r="641" spans="1:2" x14ac:dyDescent="0.25">
      <c r="A641" t="s">
        <v>47</v>
      </c>
      <c r="B641">
        <v>45</v>
      </c>
    </row>
    <row r="642" spans="1:2" x14ac:dyDescent="0.25">
      <c r="A642" t="s">
        <v>14</v>
      </c>
      <c r="B642">
        <v>257</v>
      </c>
    </row>
    <row r="643" spans="1:2" x14ac:dyDescent="0.25">
      <c r="A643" t="s">
        <v>20</v>
      </c>
      <c r="B643">
        <v>194</v>
      </c>
    </row>
    <row r="644" spans="1:2" x14ac:dyDescent="0.25">
      <c r="A644" t="s">
        <v>20</v>
      </c>
      <c r="B644">
        <v>129</v>
      </c>
    </row>
    <row r="645" spans="1:2" x14ac:dyDescent="0.25">
      <c r="A645" t="s">
        <v>20</v>
      </c>
      <c r="B645">
        <v>375</v>
      </c>
    </row>
    <row r="646" spans="1:2" x14ac:dyDescent="0.25">
      <c r="A646" t="s">
        <v>14</v>
      </c>
      <c r="B646">
        <v>2928</v>
      </c>
    </row>
    <row r="647" spans="1:2" x14ac:dyDescent="0.25">
      <c r="A647" t="s">
        <v>14</v>
      </c>
      <c r="B647">
        <v>4697</v>
      </c>
    </row>
    <row r="648" spans="1:2" x14ac:dyDescent="0.25">
      <c r="A648" t="s">
        <v>14</v>
      </c>
      <c r="B648">
        <v>2915</v>
      </c>
    </row>
    <row r="649" spans="1:2" x14ac:dyDescent="0.25">
      <c r="A649" t="s">
        <v>14</v>
      </c>
      <c r="B649">
        <v>18</v>
      </c>
    </row>
    <row r="650" spans="1:2" x14ac:dyDescent="0.25">
      <c r="A650" t="s">
        <v>74</v>
      </c>
      <c r="B650">
        <v>723</v>
      </c>
    </row>
    <row r="651" spans="1:2" x14ac:dyDescent="0.25">
      <c r="A651" t="s">
        <v>14</v>
      </c>
      <c r="B651">
        <v>602</v>
      </c>
    </row>
    <row r="652" spans="1:2" x14ac:dyDescent="0.25">
      <c r="A652" t="s">
        <v>14</v>
      </c>
      <c r="B652">
        <v>1</v>
      </c>
    </row>
    <row r="653" spans="1:2" x14ac:dyDescent="0.25">
      <c r="A653" t="s">
        <v>14</v>
      </c>
      <c r="B653">
        <v>3868</v>
      </c>
    </row>
    <row r="654" spans="1:2" x14ac:dyDescent="0.25">
      <c r="A654" t="s">
        <v>20</v>
      </c>
      <c r="B654">
        <v>409</v>
      </c>
    </row>
    <row r="655" spans="1:2" x14ac:dyDescent="0.25">
      <c r="A655" t="s">
        <v>20</v>
      </c>
      <c r="B655">
        <v>234</v>
      </c>
    </row>
    <row r="656" spans="1:2" x14ac:dyDescent="0.25">
      <c r="A656" t="s">
        <v>20</v>
      </c>
      <c r="B656">
        <v>3016</v>
      </c>
    </row>
    <row r="657" spans="1:2" x14ac:dyDescent="0.25">
      <c r="A657" t="s">
        <v>20</v>
      </c>
      <c r="B657">
        <v>264</v>
      </c>
    </row>
    <row r="658" spans="1:2" x14ac:dyDescent="0.25">
      <c r="A658" t="s">
        <v>14</v>
      </c>
      <c r="B658">
        <v>504</v>
      </c>
    </row>
    <row r="659" spans="1:2" x14ac:dyDescent="0.25">
      <c r="A659" t="s">
        <v>14</v>
      </c>
      <c r="B659">
        <v>14</v>
      </c>
    </row>
    <row r="660" spans="1:2" x14ac:dyDescent="0.25">
      <c r="A660" t="s">
        <v>74</v>
      </c>
      <c r="B660">
        <v>390</v>
      </c>
    </row>
    <row r="661" spans="1:2" x14ac:dyDescent="0.25">
      <c r="A661" t="s">
        <v>14</v>
      </c>
      <c r="B661">
        <v>750</v>
      </c>
    </row>
    <row r="662" spans="1:2" x14ac:dyDescent="0.25">
      <c r="A662" t="s">
        <v>14</v>
      </c>
      <c r="B662">
        <v>77</v>
      </c>
    </row>
    <row r="663" spans="1:2" x14ac:dyDescent="0.25">
      <c r="A663" t="s">
        <v>14</v>
      </c>
      <c r="B663">
        <v>752</v>
      </c>
    </row>
    <row r="664" spans="1:2" x14ac:dyDescent="0.25">
      <c r="A664" t="s">
        <v>14</v>
      </c>
      <c r="B664">
        <v>131</v>
      </c>
    </row>
    <row r="665" spans="1:2" x14ac:dyDescent="0.25">
      <c r="A665" t="s">
        <v>14</v>
      </c>
      <c r="B665">
        <v>87</v>
      </c>
    </row>
    <row r="666" spans="1:2" x14ac:dyDescent="0.25">
      <c r="A666" t="s">
        <v>14</v>
      </c>
      <c r="B666">
        <v>1063</v>
      </c>
    </row>
    <row r="667" spans="1:2" x14ac:dyDescent="0.25">
      <c r="A667" t="s">
        <v>20</v>
      </c>
      <c r="B667">
        <v>272</v>
      </c>
    </row>
    <row r="668" spans="1:2" x14ac:dyDescent="0.25">
      <c r="A668" t="s">
        <v>74</v>
      </c>
      <c r="B668">
        <v>25</v>
      </c>
    </row>
    <row r="669" spans="1:2" x14ac:dyDescent="0.25">
      <c r="A669" t="s">
        <v>20</v>
      </c>
      <c r="B669">
        <v>419</v>
      </c>
    </row>
    <row r="670" spans="1:2" x14ac:dyDescent="0.25">
      <c r="A670" t="s">
        <v>14</v>
      </c>
      <c r="B670">
        <v>76</v>
      </c>
    </row>
    <row r="671" spans="1:2" x14ac:dyDescent="0.25">
      <c r="A671" t="s">
        <v>20</v>
      </c>
      <c r="B671">
        <v>1621</v>
      </c>
    </row>
    <row r="672" spans="1:2" x14ac:dyDescent="0.25">
      <c r="A672" t="s">
        <v>20</v>
      </c>
      <c r="B672">
        <v>1101</v>
      </c>
    </row>
    <row r="673" spans="1:2" x14ac:dyDescent="0.25">
      <c r="A673" t="s">
        <v>20</v>
      </c>
      <c r="B673">
        <v>1073</v>
      </c>
    </row>
    <row r="674" spans="1:2" x14ac:dyDescent="0.25">
      <c r="A674" t="s">
        <v>14</v>
      </c>
      <c r="B674">
        <v>4428</v>
      </c>
    </row>
    <row r="675" spans="1:2" x14ac:dyDescent="0.25">
      <c r="A675" t="s">
        <v>14</v>
      </c>
      <c r="B675">
        <v>58</v>
      </c>
    </row>
    <row r="676" spans="1:2" x14ac:dyDescent="0.25">
      <c r="A676" t="s">
        <v>74</v>
      </c>
      <c r="B676">
        <v>1218</v>
      </c>
    </row>
    <row r="677" spans="1:2" x14ac:dyDescent="0.25">
      <c r="A677" t="s">
        <v>20</v>
      </c>
      <c r="B677">
        <v>331</v>
      </c>
    </row>
    <row r="678" spans="1:2" x14ac:dyDescent="0.25">
      <c r="A678" t="s">
        <v>20</v>
      </c>
      <c r="B678">
        <v>1170</v>
      </c>
    </row>
    <row r="679" spans="1:2" x14ac:dyDescent="0.25">
      <c r="A679" t="s">
        <v>14</v>
      </c>
      <c r="B679">
        <v>111</v>
      </c>
    </row>
    <row r="680" spans="1:2" x14ac:dyDescent="0.25">
      <c r="A680" t="s">
        <v>74</v>
      </c>
      <c r="B680">
        <v>215</v>
      </c>
    </row>
    <row r="681" spans="1:2" x14ac:dyDescent="0.25">
      <c r="A681" t="s">
        <v>20</v>
      </c>
      <c r="B681">
        <v>363</v>
      </c>
    </row>
    <row r="682" spans="1:2" x14ac:dyDescent="0.25">
      <c r="A682" t="s">
        <v>14</v>
      </c>
      <c r="B682">
        <v>2955</v>
      </c>
    </row>
    <row r="683" spans="1:2" x14ac:dyDescent="0.25">
      <c r="A683" t="s">
        <v>14</v>
      </c>
      <c r="B683">
        <v>1657</v>
      </c>
    </row>
    <row r="684" spans="1:2" x14ac:dyDescent="0.25">
      <c r="A684" t="s">
        <v>20</v>
      </c>
      <c r="B684">
        <v>103</v>
      </c>
    </row>
    <row r="685" spans="1:2" x14ac:dyDescent="0.25">
      <c r="A685" t="s">
        <v>20</v>
      </c>
      <c r="B685">
        <v>147</v>
      </c>
    </row>
    <row r="686" spans="1:2" x14ac:dyDescent="0.25">
      <c r="A686" t="s">
        <v>20</v>
      </c>
      <c r="B686">
        <v>110</v>
      </c>
    </row>
    <row r="687" spans="1:2" x14ac:dyDescent="0.25">
      <c r="A687" t="s">
        <v>14</v>
      </c>
      <c r="B687">
        <v>926</v>
      </c>
    </row>
    <row r="688" spans="1:2" x14ac:dyDescent="0.25">
      <c r="A688" t="s">
        <v>20</v>
      </c>
      <c r="B688">
        <v>134</v>
      </c>
    </row>
    <row r="689" spans="1:2" x14ac:dyDescent="0.25">
      <c r="A689" t="s">
        <v>20</v>
      </c>
      <c r="B689">
        <v>269</v>
      </c>
    </row>
    <row r="690" spans="1:2" x14ac:dyDescent="0.25">
      <c r="A690" t="s">
        <v>20</v>
      </c>
      <c r="B690">
        <v>175</v>
      </c>
    </row>
    <row r="691" spans="1:2" x14ac:dyDescent="0.25">
      <c r="A691" t="s">
        <v>20</v>
      </c>
      <c r="B691">
        <v>69</v>
      </c>
    </row>
    <row r="692" spans="1:2" x14ac:dyDescent="0.25">
      <c r="A692" t="s">
        <v>20</v>
      </c>
      <c r="B692">
        <v>190</v>
      </c>
    </row>
    <row r="693" spans="1:2" x14ac:dyDescent="0.25">
      <c r="A693" t="s">
        <v>20</v>
      </c>
      <c r="B693">
        <v>237</v>
      </c>
    </row>
    <row r="694" spans="1:2" x14ac:dyDescent="0.25">
      <c r="A694" t="s">
        <v>14</v>
      </c>
      <c r="B694">
        <v>77</v>
      </c>
    </row>
    <row r="695" spans="1:2" x14ac:dyDescent="0.25">
      <c r="A695" t="s">
        <v>14</v>
      </c>
      <c r="B695">
        <v>1748</v>
      </c>
    </row>
    <row r="696" spans="1:2" x14ac:dyDescent="0.25">
      <c r="A696" t="s">
        <v>14</v>
      </c>
      <c r="B696">
        <v>79</v>
      </c>
    </row>
    <row r="697" spans="1:2" x14ac:dyDescent="0.25">
      <c r="A697" t="s">
        <v>20</v>
      </c>
      <c r="B697">
        <v>196</v>
      </c>
    </row>
    <row r="698" spans="1:2" x14ac:dyDescent="0.25">
      <c r="A698" t="s">
        <v>14</v>
      </c>
      <c r="B698">
        <v>889</v>
      </c>
    </row>
    <row r="699" spans="1:2" x14ac:dyDescent="0.25">
      <c r="A699" t="s">
        <v>20</v>
      </c>
      <c r="B699">
        <v>7295</v>
      </c>
    </row>
    <row r="700" spans="1:2" x14ac:dyDescent="0.25">
      <c r="A700" t="s">
        <v>20</v>
      </c>
      <c r="B700">
        <v>2893</v>
      </c>
    </row>
    <row r="701" spans="1:2" x14ac:dyDescent="0.25">
      <c r="A701" t="s">
        <v>14</v>
      </c>
      <c r="B701">
        <v>56</v>
      </c>
    </row>
    <row r="702" spans="1:2" x14ac:dyDescent="0.25">
      <c r="A702" t="s">
        <v>14</v>
      </c>
      <c r="B702">
        <v>1</v>
      </c>
    </row>
    <row r="703" spans="1:2" x14ac:dyDescent="0.25">
      <c r="A703" t="s">
        <v>20</v>
      </c>
      <c r="B703">
        <v>820</v>
      </c>
    </row>
    <row r="704" spans="1:2" x14ac:dyDescent="0.25">
      <c r="A704" t="s">
        <v>14</v>
      </c>
      <c r="B704">
        <v>83</v>
      </c>
    </row>
    <row r="705" spans="1:2" x14ac:dyDescent="0.25">
      <c r="A705" t="s">
        <v>20</v>
      </c>
      <c r="B705">
        <v>2038</v>
      </c>
    </row>
    <row r="706" spans="1:2" x14ac:dyDescent="0.25">
      <c r="A706" t="s">
        <v>20</v>
      </c>
      <c r="B706">
        <v>116</v>
      </c>
    </row>
    <row r="707" spans="1:2" x14ac:dyDescent="0.25">
      <c r="A707" t="s">
        <v>14</v>
      </c>
      <c r="B707">
        <v>2025</v>
      </c>
    </row>
    <row r="708" spans="1:2" x14ac:dyDescent="0.25">
      <c r="A708" t="s">
        <v>20</v>
      </c>
      <c r="B708">
        <v>1345</v>
      </c>
    </row>
    <row r="709" spans="1:2" x14ac:dyDescent="0.25">
      <c r="A709" t="s">
        <v>20</v>
      </c>
      <c r="B709">
        <v>168</v>
      </c>
    </row>
    <row r="710" spans="1:2" x14ac:dyDescent="0.25">
      <c r="A710" t="s">
        <v>20</v>
      </c>
      <c r="B710">
        <v>137</v>
      </c>
    </row>
    <row r="711" spans="1:2" x14ac:dyDescent="0.25">
      <c r="A711" t="s">
        <v>20</v>
      </c>
      <c r="B711">
        <v>186</v>
      </c>
    </row>
    <row r="712" spans="1:2" x14ac:dyDescent="0.25">
      <c r="A712" t="s">
        <v>20</v>
      </c>
      <c r="B712">
        <v>125</v>
      </c>
    </row>
    <row r="713" spans="1:2" x14ac:dyDescent="0.25">
      <c r="A713" t="s">
        <v>14</v>
      </c>
      <c r="B713">
        <v>14</v>
      </c>
    </row>
    <row r="714" spans="1:2" x14ac:dyDescent="0.25">
      <c r="A714" t="s">
        <v>20</v>
      </c>
      <c r="B714">
        <v>202</v>
      </c>
    </row>
    <row r="715" spans="1:2" x14ac:dyDescent="0.25">
      <c r="A715" t="s">
        <v>20</v>
      </c>
      <c r="B715">
        <v>103</v>
      </c>
    </row>
    <row r="716" spans="1:2" x14ac:dyDescent="0.25">
      <c r="A716" t="s">
        <v>20</v>
      </c>
      <c r="B716">
        <v>1785</v>
      </c>
    </row>
    <row r="717" spans="1:2" x14ac:dyDescent="0.25">
      <c r="A717" t="s">
        <v>14</v>
      </c>
      <c r="B717">
        <v>656</v>
      </c>
    </row>
    <row r="718" spans="1:2" x14ac:dyDescent="0.25">
      <c r="A718" t="s">
        <v>20</v>
      </c>
      <c r="B718">
        <v>157</v>
      </c>
    </row>
    <row r="719" spans="1:2" x14ac:dyDescent="0.25">
      <c r="A719" t="s">
        <v>20</v>
      </c>
      <c r="B719">
        <v>555</v>
      </c>
    </row>
    <row r="720" spans="1:2" x14ac:dyDescent="0.25">
      <c r="A720" t="s">
        <v>20</v>
      </c>
      <c r="B720">
        <v>297</v>
      </c>
    </row>
    <row r="721" spans="1:2" x14ac:dyDescent="0.25">
      <c r="A721" t="s">
        <v>20</v>
      </c>
      <c r="B721">
        <v>123</v>
      </c>
    </row>
    <row r="722" spans="1:2" x14ac:dyDescent="0.25">
      <c r="A722" t="s">
        <v>74</v>
      </c>
      <c r="B722">
        <v>38</v>
      </c>
    </row>
    <row r="723" spans="1:2" x14ac:dyDescent="0.25">
      <c r="A723" t="s">
        <v>74</v>
      </c>
      <c r="B723">
        <v>60</v>
      </c>
    </row>
    <row r="724" spans="1:2" x14ac:dyDescent="0.25">
      <c r="A724" t="s">
        <v>20</v>
      </c>
      <c r="B724">
        <v>3036</v>
      </c>
    </row>
    <row r="725" spans="1:2" x14ac:dyDescent="0.25">
      <c r="A725" t="s">
        <v>20</v>
      </c>
      <c r="B725">
        <v>144</v>
      </c>
    </row>
    <row r="726" spans="1:2" x14ac:dyDescent="0.25">
      <c r="A726" t="s">
        <v>20</v>
      </c>
      <c r="B726">
        <v>121</v>
      </c>
    </row>
    <row r="727" spans="1:2" x14ac:dyDescent="0.25">
      <c r="A727" t="s">
        <v>14</v>
      </c>
      <c r="B727">
        <v>1596</v>
      </c>
    </row>
    <row r="728" spans="1:2" x14ac:dyDescent="0.25">
      <c r="A728" t="s">
        <v>74</v>
      </c>
      <c r="B728">
        <v>524</v>
      </c>
    </row>
    <row r="729" spans="1:2" x14ac:dyDescent="0.25">
      <c r="A729" t="s">
        <v>20</v>
      </c>
      <c r="B729">
        <v>181</v>
      </c>
    </row>
    <row r="730" spans="1:2" x14ac:dyDescent="0.25">
      <c r="A730" t="s">
        <v>14</v>
      </c>
      <c r="B730">
        <v>10</v>
      </c>
    </row>
    <row r="731" spans="1:2" x14ac:dyDescent="0.25">
      <c r="A731" t="s">
        <v>20</v>
      </c>
      <c r="B731">
        <v>122</v>
      </c>
    </row>
    <row r="732" spans="1:2" x14ac:dyDescent="0.25">
      <c r="A732" t="s">
        <v>20</v>
      </c>
      <c r="B732">
        <v>1071</v>
      </c>
    </row>
    <row r="733" spans="1:2" x14ac:dyDescent="0.25">
      <c r="A733" t="s">
        <v>74</v>
      </c>
      <c r="B733">
        <v>219</v>
      </c>
    </row>
    <row r="734" spans="1:2" x14ac:dyDescent="0.25">
      <c r="A734" t="s">
        <v>14</v>
      </c>
      <c r="B734">
        <v>1121</v>
      </c>
    </row>
    <row r="735" spans="1:2" x14ac:dyDescent="0.25">
      <c r="A735" t="s">
        <v>20</v>
      </c>
      <c r="B735">
        <v>980</v>
      </c>
    </row>
    <row r="736" spans="1:2" x14ac:dyDescent="0.25">
      <c r="A736" t="s">
        <v>20</v>
      </c>
      <c r="B736">
        <v>536</v>
      </c>
    </row>
    <row r="737" spans="1:2" x14ac:dyDescent="0.25">
      <c r="A737" t="s">
        <v>20</v>
      </c>
      <c r="B737">
        <v>1991</v>
      </c>
    </row>
    <row r="738" spans="1:2" x14ac:dyDescent="0.25">
      <c r="A738" t="s">
        <v>74</v>
      </c>
      <c r="B738">
        <v>29</v>
      </c>
    </row>
    <row r="739" spans="1:2" x14ac:dyDescent="0.25">
      <c r="A739" t="s">
        <v>20</v>
      </c>
      <c r="B739">
        <v>180</v>
      </c>
    </row>
    <row r="740" spans="1:2" x14ac:dyDescent="0.25">
      <c r="A740" t="s">
        <v>14</v>
      </c>
      <c r="B740">
        <v>15</v>
      </c>
    </row>
    <row r="741" spans="1:2" x14ac:dyDescent="0.25">
      <c r="A741" t="s">
        <v>14</v>
      </c>
      <c r="B741">
        <v>191</v>
      </c>
    </row>
    <row r="742" spans="1:2" x14ac:dyDescent="0.25">
      <c r="A742" t="s">
        <v>14</v>
      </c>
      <c r="B742">
        <v>16</v>
      </c>
    </row>
    <row r="743" spans="1:2" x14ac:dyDescent="0.25">
      <c r="A743" t="s">
        <v>20</v>
      </c>
      <c r="B743">
        <v>130</v>
      </c>
    </row>
    <row r="744" spans="1:2" x14ac:dyDescent="0.25">
      <c r="A744" t="s">
        <v>20</v>
      </c>
      <c r="B744">
        <v>122</v>
      </c>
    </row>
    <row r="745" spans="1:2" x14ac:dyDescent="0.25">
      <c r="A745" t="s">
        <v>14</v>
      </c>
      <c r="B745">
        <v>17</v>
      </c>
    </row>
    <row r="746" spans="1:2" x14ac:dyDescent="0.25">
      <c r="A746" t="s">
        <v>20</v>
      </c>
      <c r="B746">
        <v>140</v>
      </c>
    </row>
    <row r="747" spans="1:2" x14ac:dyDescent="0.25">
      <c r="A747" t="s">
        <v>14</v>
      </c>
      <c r="B747">
        <v>34</v>
      </c>
    </row>
    <row r="748" spans="1:2" x14ac:dyDescent="0.25">
      <c r="A748" t="s">
        <v>20</v>
      </c>
      <c r="B748">
        <v>3388</v>
      </c>
    </row>
    <row r="749" spans="1:2" x14ac:dyDescent="0.25">
      <c r="A749" t="s">
        <v>20</v>
      </c>
      <c r="B749">
        <v>280</v>
      </c>
    </row>
    <row r="750" spans="1:2" x14ac:dyDescent="0.25">
      <c r="A750" t="s">
        <v>74</v>
      </c>
      <c r="B750">
        <v>614</v>
      </c>
    </row>
    <row r="751" spans="1:2" x14ac:dyDescent="0.25">
      <c r="A751" t="s">
        <v>20</v>
      </c>
      <c r="B751">
        <v>366</v>
      </c>
    </row>
    <row r="752" spans="1:2" x14ac:dyDescent="0.25">
      <c r="A752" t="s">
        <v>14</v>
      </c>
      <c r="B752">
        <v>1</v>
      </c>
    </row>
    <row r="753" spans="1:2" x14ac:dyDescent="0.25">
      <c r="A753" t="s">
        <v>20</v>
      </c>
      <c r="B753">
        <v>270</v>
      </c>
    </row>
    <row r="754" spans="1:2" x14ac:dyDescent="0.25">
      <c r="A754" t="s">
        <v>74</v>
      </c>
      <c r="B754">
        <v>114</v>
      </c>
    </row>
    <row r="755" spans="1:2" x14ac:dyDescent="0.25">
      <c r="A755" t="s">
        <v>20</v>
      </c>
      <c r="B755">
        <v>137</v>
      </c>
    </row>
    <row r="756" spans="1:2" x14ac:dyDescent="0.25">
      <c r="A756" t="s">
        <v>20</v>
      </c>
      <c r="B756">
        <v>3205</v>
      </c>
    </row>
    <row r="757" spans="1:2" x14ac:dyDescent="0.25">
      <c r="A757" t="s">
        <v>20</v>
      </c>
      <c r="B757">
        <v>288</v>
      </c>
    </row>
    <row r="758" spans="1:2" x14ac:dyDescent="0.25">
      <c r="A758" t="s">
        <v>20</v>
      </c>
      <c r="B758">
        <v>148</v>
      </c>
    </row>
    <row r="759" spans="1:2" x14ac:dyDescent="0.25">
      <c r="A759" t="s">
        <v>20</v>
      </c>
      <c r="B759">
        <v>114</v>
      </c>
    </row>
    <row r="760" spans="1:2" x14ac:dyDescent="0.25">
      <c r="A760" t="s">
        <v>20</v>
      </c>
      <c r="B760">
        <v>1518</v>
      </c>
    </row>
    <row r="761" spans="1:2" x14ac:dyDescent="0.25">
      <c r="A761" t="s">
        <v>14</v>
      </c>
      <c r="B761">
        <v>1274</v>
      </c>
    </row>
    <row r="762" spans="1:2" x14ac:dyDescent="0.25">
      <c r="A762" t="s">
        <v>14</v>
      </c>
      <c r="B762">
        <v>210</v>
      </c>
    </row>
    <row r="763" spans="1:2" x14ac:dyDescent="0.25">
      <c r="A763" t="s">
        <v>20</v>
      </c>
      <c r="B763">
        <v>166</v>
      </c>
    </row>
    <row r="764" spans="1:2" x14ac:dyDescent="0.25">
      <c r="A764" t="s">
        <v>20</v>
      </c>
      <c r="B764">
        <v>100</v>
      </c>
    </row>
    <row r="765" spans="1:2" x14ac:dyDescent="0.25">
      <c r="A765" t="s">
        <v>20</v>
      </c>
      <c r="B765">
        <v>235</v>
      </c>
    </row>
    <row r="766" spans="1:2" x14ac:dyDescent="0.25">
      <c r="A766" t="s">
        <v>20</v>
      </c>
      <c r="B766">
        <v>148</v>
      </c>
    </row>
    <row r="767" spans="1:2" x14ac:dyDescent="0.25">
      <c r="A767" t="s">
        <v>20</v>
      </c>
      <c r="B767">
        <v>198</v>
      </c>
    </row>
    <row r="768" spans="1:2" x14ac:dyDescent="0.25">
      <c r="A768" t="s">
        <v>14</v>
      </c>
      <c r="B768">
        <v>248</v>
      </c>
    </row>
    <row r="769" spans="1:2" x14ac:dyDescent="0.25">
      <c r="A769" t="s">
        <v>14</v>
      </c>
      <c r="B769">
        <v>513</v>
      </c>
    </row>
    <row r="770" spans="1:2" x14ac:dyDescent="0.25">
      <c r="A770" t="s">
        <v>20</v>
      </c>
      <c r="B770">
        <v>150</v>
      </c>
    </row>
    <row r="771" spans="1:2" x14ac:dyDescent="0.25">
      <c r="A771" t="s">
        <v>14</v>
      </c>
      <c r="B771">
        <v>3410</v>
      </c>
    </row>
    <row r="772" spans="1:2" x14ac:dyDescent="0.25">
      <c r="A772" t="s">
        <v>20</v>
      </c>
      <c r="B772">
        <v>216</v>
      </c>
    </row>
    <row r="773" spans="1:2" x14ac:dyDescent="0.25">
      <c r="A773" t="s">
        <v>74</v>
      </c>
      <c r="B773">
        <v>26</v>
      </c>
    </row>
    <row r="774" spans="1:2" x14ac:dyDescent="0.25">
      <c r="A774" t="s">
        <v>20</v>
      </c>
      <c r="B774">
        <v>5139</v>
      </c>
    </row>
    <row r="775" spans="1:2" x14ac:dyDescent="0.25">
      <c r="A775" t="s">
        <v>20</v>
      </c>
      <c r="B775">
        <v>2353</v>
      </c>
    </row>
    <row r="776" spans="1:2" x14ac:dyDescent="0.25">
      <c r="A776" t="s">
        <v>20</v>
      </c>
      <c r="B776">
        <v>78</v>
      </c>
    </row>
    <row r="777" spans="1:2" x14ac:dyDescent="0.25">
      <c r="A777" t="s">
        <v>14</v>
      </c>
      <c r="B777">
        <v>10</v>
      </c>
    </row>
    <row r="778" spans="1:2" x14ac:dyDescent="0.25">
      <c r="A778" t="s">
        <v>14</v>
      </c>
      <c r="B778">
        <v>2201</v>
      </c>
    </row>
    <row r="779" spans="1:2" x14ac:dyDescent="0.25">
      <c r="A779" t="s">
        <v>14</v>
      </c>
      <c r="B779">
        <v>676</v>
      </c>
    </row>
    <row r="780" spans="1:2" x14ac:dyDescent="0.25">
      <c r="A780" t="s">
        <v>20</v>
      </c>
      <c r="B780">
        <v>174</v>
      </c>
    </row>
    <row r="781" spans="1:2" x14ac:dyDescent="0.25">
      <c r="A781" t="s">
        <v>14</v>
      </c>
      <c r="B781">
        <v>831</v>
      </c>
    </row>
    <row r="782" spans="1:2" x14ac:dyDescent="0.25">
      <c r="A782" t="s">
        <v>20</v>
      </c>
      <c r="B782">
        <v>164</v>
      </c>
    </row>
    <row r="783" spans="1:2" x14ac:dyDescent="0.25">
      <c r="A783" t="s">
        <v>74</v>
      </c>
      <c r="B783">
        <v>56</v>
      </c>
    </row>
    <row r="784" spans="1:2" x14ac:dyDescent="0.25">
      <c r="A784" t="s">
        <v>20</v>
      </c>
      <c r="B784">
        <v>161</v>
      </c>
    </row>
    <row r="785" spans="1:2" x14ac:dyDescent="0.25">
      <c r="A785" t="s">
        <v>20</v>
      </c>
      <c r="B785">
        <v>138</v>
      </c>
    </row>
    <row r="786" spans="1:2" x14ac:dyDescent="0.25">
      <c r="A786" t="s">
        <v>20</v>
      </c>
      <c r="B786">
        <v>3308</v>
      </c>
    </row>
    <row r="787" spans="1:2" x14ac:dyDescent="0.25">
      <c r="A787" t="s">
        <v>20</v>
      </c>
      <c r="B787">
        <v>127</v>
      </c>
    </row>
    <row r="788" spans="1:2" x14ac:dyDescent="0.25">
      <c r="A788" t="s">
        <v>20</v>
      </c>
      <c r="B788">
        <v>207</v>
      </c>
    </row>
    <row r="789" spans="1:2" x14ac:dyDescent="0.25">
      <c r="A789" t="s">
        <v>14</v>
      </c>
      <c r="B789">
        <v>859</v>
      </c>
    </row>
    <row r="790" spans="1:2" x14ac:dyDescent="0.25">
      <c r="A790" t="s">
        <v>47</v>
      </c>
      <c r="B790">
        <v>31</v>
      </c>
    </row>
    <row r="791" spans="1:2" x14ac:dyDescent="0.25">
      <c r="A791" t="s">
        <v>14</v>
      </c>
      <c r="B791">
        <v>45</v>
      </c>
    </row>
    <row r="792" spans="1:2" x14ac:dyDescent="0.25">
      <c r="A792" t="s">
        <v>74</v>
      </c>
      <c r="B792">
        <v>1113</v>
      </c>
    </row>
    <row r="793" spans="1:2" x14ac:dyDescent="0.25">
      <c r="A793" t="s">
        <v>14</v>
      </c>
      <c r="B793">
        <v>6</v>
      </c>
    </row>
    <row r="794" spans="1:2" x14ac:dyDescent="0.25">
      <c r="A794" t="s">
        <v>14</v>
      </c>
      <c r="B794">
        <v>7</v>
      </c>
    </row>
    <row r="795" spans="1:2" x14ac:dyDescent="0.25">
      <c r="A795" t="s">
        <v>20</v>
      </c>
      <c r="B795">
        <v>181</v>
      </c>
    </row>
    <row r="796" spans="1:2" x14ac:dyDescent="0.25">
      <c r="A796" t="s">
        <v>20</v>
      </c>
      <c r="B796">
        <v>110</v>
      </c>
    </row>
    <row r="797" spans="1:2" x14ac:dyDescent="0.25">
      <c r="A797" t="s">
        <v>14</v>
      </c>
      <c r="B797">
        <v>31</v>
      </c>
    </row>
    <row r="798" spans="1:2" x14ac:dyDescent="0.25">
      <c r="A798" t="s">
        <v>14</v>
      </c>
      <c r="B798">
        <v>78</v>
      </c>
    </row>
    <row r="799" spans="1:2" x14ac:dyDescent="0.25">
      <c r="A799" t="s">
        <v>20</v>
      </c>
      <c r="B799">
        <v>185</v>
      </c>
    </row>
    <row r="800" spans="1:2" x14ac:dyDescent="0.25">
      <c r="A800" t="s">
        <v>20</v>
      </c>
      <c r="B800">
        <v>121</v>
      </c>
    </row>
    <row r="801" spans="1:2" x14ac:dyDescent="0.25">
      <c r="A801" t="s">
        <v>14</v>
      </c>
      <c r="B801">
        <v>1225</v>
      </c>
    </row>
    <row r="802" spans="1:2" x14ac:dyDescent="0.25">
      <c r="A802" t="s">
        <v>14</v>
      </c>
      <c r="B802">
        <v>1</v>
      </c>
    </row>
    <row r="803" spans="1:2" x14ac:dyDescent="0.25">
      <c r="A803" t="s">
        <v>20</v>
      </c>
      <c r="B803">
        <v>106</v>
      </c>
    </row>
    <row r="804" spans="1:2" x14ac:dyDescent="0.25">
      <c r="A804" t="s">
        <v>20</v>
      </c>
      <c r="B804">
        <v>142</v>
      </c>
    </row>
    <row r="805" spans="1:2" x14ac:dyDescent="0.25">
      <c r="A805" t="s">
        <v>20</v>
      </c>
      <c r="B805">
        <v>233</v>
      </c>
    </row>
    <row r="806" spans="1:2" x14ac:dyDescent="0.25">
      <c r="A806" t="s">
        <v>20</v>
      </c>
      <c r="B806">
        <v>218</v>
      </c>
    </row>
    <row r="807" spans="1:2" x14ac:dyDescent="0.25">
      <c r="A807" t="s">
        <v>14</v>
      </c>
      <c r="B807">
        <v>67</v>
      </c>
    </row>
    <row r="808" spans="1:2" x14ac:dyDescent="0.25">
      <c r="A808" t="s">
        <v>20</v>
      </c>
      <c r="B808">
        <v>76</v>
      </c>
    </row>
    <row r="809" spans="1:2" x14ac:dyDescent="0.25">
      <c r="A809" t="s">
        <v>20</v>
      </c>
      <c r="B809">
        <v>43</v>
      </c>
    </row>
    <row r="810" spans="1:2" x14ac:dyDescent="0.25">
      <c r="A810" t="s">
        <v>14</v>
      </c>
      <c r="B810">
        <v>19</v>
      </c>
    </row>
    <row r="811" spans="1:2" x14ac:dyDescent="0.25">
      <c r="A811" t="s">
        <v>14</v>
      </c>
      <c r="B811">
        <v>2108</v>
      </c>
    </row>
    <row r="812" spans="1:2" x14ac:dyDescent="0.25">
      <c r="A812" t="s">
        <v>20</v>
      </c>
      <c r="B812">
        <v>221</v>
      </c>
    </row>
    <row r="813" spans="1:2" x14ac:dyDescent="0.25">
      <c r="A813" t="s">
        <v>14</v>
      </c>
      <c r="B813">
        <v>679</v>
      </c>
    </row>
    <row r="814" spans="1:2" x14ac:dyDescent="0.25">
      <c r="A814" t="s">
        <v>20</v>
      </c>
      <c r="B814">
        <v>2805</v>
      </c>
    </row>
    <row r="815" spans="1:2" x14ac:dyDescent="0.25">
      <c r="A815" t="s">
        <v>20</v>
      </c>
      <c r="B815">
        <v>68</v>
      </c>
    </row>
    <row r="816" spans="1:2" x14ac:dyDescent="0.25">
      <c r="A816" t="s">
        <v>14</v>
      </c>
      <c r="B816">
        <v>36</v>
      </c>
    </row>
    <row r="817" spans="1:2" x14ac:dyDescent="0.25">
      <c r="A817" t="s">
        <v>20</v>
      </c>
      <c r="B817">
        <v>183</v>
      </c>
    </row>
    <row r="818" spans="1:2" x14ac:dyDescent="0.25">
      <c r="A818" t="s">
        <v>20</v>
      </c>
      <c r="B818">
        <v>133</v>
      </c>
    </row>
    <row r="819" spans="1:2" x14ac:dyDescent="0.25">
      <c r="A819" t="s">
        <v>20</v>
      </c>
      <c r="B819">
        <v>2489</v>
      </c>
    </row>
    <row r="820" spans="1:2" x14ac:dyDescent="0.25">
      <c r="A820" t="s">
        <v>20</v>
      </c>
      <c r="B820">
        <v>69</v>
      </c>
    </row>
    <row r="821" spans="1:2" x14ac:dyDescent="0.25">
      <c r="A821" t="s">
        <v>14</v>
      </c>
      <c r="B821">
        <v>47</v>
      </c>
    </row>
    <row r="822" spans="1:2" x14ac:dyDescent="0.25">
      <c r="A822" t="s">
        <v>20</v>
      </c>
      <c r="B822">
        <v>279</v>
      </c>
    </row>
    <row r="823" spans="1:2" x14ac:dyDescent="0.25">
      <c r="A823" t="s">
        <v>20</v>
      </c>
      <c r="B823">
        <v>210</v>
      </c>
    </row>
    <row r="824" spans="1:2" x14ac:dyDescent="0.25">
      <c r="A824" t="s">
        <v>20</v>
      </c>
      <c r="B824">
        <v>2100</v>
      </c>
    </row>
    <row r="825" spans="1:2" x14ac:dyDescent="0.25">
      <c r="A825" t="s">
        <v>20</v>
      </c>
      <c r="B825">
        <v>252</v>
      </c>
    </row>
    <row r="826" spans="1:2" x14ac:dyDescent="0.25">
      <c r="A826" t="s">
        <v>20</v>
      </c>
      <c r="B826">
        <v>1280</v>
      </c>
    </row>
    <row r="827" spans="1:2" x14ac:dyDescent="0.25">
      <c r="A827" t="s">
        <v>20</v>
      </c>
      <c r="B827">
        <v>157</v>
      </c>
    </row>
    <row r="828" spans="1:2" x14ac:dyDescent="0.25">
      <c r="A828" t="s">
        <v>20</v>
      </c>
      <c r="B828">
        <v>194</v>
      </c>
    </row>
    <row r="829" spans="1:2" x14ac:dyDescent="0.25">
      <c r="A829" t="s">
        <v>20</v>
      </c>
      <c r="B829">
        <v>82</v>
      </c>
    </row>
    <row r="830" spans="1:2" x14ac:dyDescent="0.25">
      <c r="A830" t="s">
        <v>14</v>
      </c>
      <c r="B830">
        <v>70</v>
      </c>
    </row>
    <row r="831" spans="1:2" x14ac:dyDescent="0.25">
      <c r="A831" t="s">
        <v>14</v>
      </c>
      <c r="B831">
        <v>154</v>
      </c>
    </row>
    <row r="832" spans="1:2" x14ac:dyDescent="0.25">
      <c r="A832" t="s">
        <v>14</v>
      </c>
      <c r="B832">
        <v>22</v>
      </c>
    </row>
    <row r="833" spans="1:2" x14ac:dyDescent="0.25">
      <c r="A833" t="s">
        <v>20</v>
      </c>
      <c r="B833">
        <v>4233</v>
      </c>
    </row>
    <row r="834" spans="1:2" x14ac:dyDescent="0.25">
      <c r="A834" t="s">
        <v>20</v>
      </c>
      <c r="B834">
        <v>1297</v>
      </c>
    </row>
    <row r="835" spans="1:2" x14ac:dyDescent="0.25">
      <c r="A835" t="s">
        <v>20</v>
      </c>
      <c r="B835">
        <v>165</v>
      </c>
    </row>
    <row r="836" spans="1:2" x14ac:dyDescent="0.25">
      <c r="A836" t="s">
        <v>20</v>
      </c>
      <c r="B836">
        <v>119</v>
      </c>
    </row>
    <row r="837" spans="1:2" x14ac:dyDescent="0.25">
      <c r="A837" t="s">
        <v>14</v>
      </c>
      <c r="B837">
        <v>1758</v>
      </c>
    </row>
    <row r="838" spans="1:2" x14ac:dyDescent="0.25">
      <c r="A838" t="s">
        <v>14</v>
      </c>
      <c r="B838">
        <v>94</v>
      </c>
    </row>
    <row r="839" spans="1:2" x14ac:dyDescent="0.25">
      <c r="A839" t="s">
        <v>20</v>
      </c>
      <c r="B839">
        <v>1797</v>
      </c>
    </row>
    <row r="840" spans="1:2" x14ac:dyDescent="0.25">
      <c r="A840" t="s">
        <v>20</v>
      </c>
      <c r="B840">
        <v>261</v>
      </c>
    </row>
    <row r="841" spans="1:2" x14ac:dyDescent="0.25">
      <c r="A841" t="s">
        <v>20</v>
      </c>
      <c r="B841">
        <v>157</v>
      </c>
    </row>
    <row r="842" spans="1:2" x14ac:dyDescent="0.25">
      <c r="A842" t="s">
        <v>20</v>
      </c>
      <c r="B842">
        <v>3533</v>
      </c>
    </row>
    <row r="843" spans="1:2" x14ac:dyDescent="0.25">
      <c r="A843" t="s">
        <v>20</v>
      </c>
      <c r="B843">
        <v>155</v>
      </c>
    </row>
    <row r="844" spans="1:2" x14ac:dyDescent="0.25">
      <c r="A844" t="s">
        <v>20</v>
      </c>
      <c r="B844">
        <v>132</v>
      </c>
    </row>
    <row r="845" spans="1:2" x14ac:dyDescent="0.25">
      <c r="A845" t="s">
        <v>14</v>
      </c>
      <c r="B845">
        <v>33</v>
      </c>
    </row>
    <row r="846" spans="1:2" x14ac:dyDescent="0.25">
      <c r="A846" t="s">
        <v>74</v>
      </c>
      <c r="B846">
        <v>94</v>
      </c>
    </row>
    <row r="847" spans="1:2" x14ac:dyDescent="0.25">
      <c r="A847" t="s">
        <v>20</v>
      </c>
      <c r="B847">
        <v>1354</v>
      </c>
    </row>
    <row r="848" spans="1:2" x14ac:dyDescent="0.25">
      <c r="A848" t="s">
        <v>20</v>
      </c>
      <c r="B848">
        <v>48</v>
      </c>
    </row>
    <row r="849" spans="1:2" x14ac:dyDescent="0.25">
      <c r="A849" t="s">
        <v>20</v>
      </c>
      <c r="B849">
        <v>110</v>
      </c>
    </row>
    <row r="850" spans="1:2" x14ac:dyDescent="0.25">
      <c r="A850" t="s">
        <v>20</v>
      </c>
      <c r="B850">
        <v>172</v>
      </c>
    </row>
    <row r="851" spans="1:2" x14ac:dyDescent="0.25">
      <c r="A851" t="s">
        <v>20</v>
      </c>
      <c r="B851">
        <v>307</v>
      </c>
    </row>
    <row r="852" spans="1:2" x14ac:dyDescent="0.25">
      <c r="A852" t="s">
        <v>14</v>
      </c>
      <c r="B852">
        <v>1</v>
      </c>
    </row>
    <row r="853" spans="1:2" x14ac:dyDescent="0.25">
      <c r="A853" t="s">
        <v>20</v>
      </c>
      <c r="B853">
        <v>160</v>
      </c>
    </row>
    <row r="854" spans="1:2" x14ac:dyDescent="0.25">
      <c r="A854" t="s">
        <v>14</v>
      </c>
      <c r="B854">
        <v>31</v>
      </c>
    </row>
    <row r="855" spans="1:2" x14ac:dyDescent="0.25">
      <c r="A855" t="s">
        <v>20</v>
      </c>
      <c r="B855">
        <v>1467</v>
      </c>
    </row>
    <row r="856" spans="1:2" x14ac:dyDescent="0.25">
      <c r="A856" t="s">
        <v>20</v>
      </c>
      <c r="B856">
        <v>2662</v>
      </c>
    </row>
    <row r="857" spans="1:2" x14ac:dyDescent="0.25">
      <c r="A857" t="s">
        <v>20</v>
      </c>
      <c r="B857">
        <v>452</v>
      </c>
    </row>
    <row r="858" spans="1:2" x14ac:dyDescent="0.25">
      <c r="A858" t="s">
        <v>20</v>
      </c>
      <c r="B858">
        <v>158</v>
      </c>
    </row>
    <row r="859" spans="1:2" x14ac:dyDescent="0.25">
      <c r="A859" t="s">
        <v>20</v>
      </c>
      <c r="B859">
        <v>225</v>
      </c>
    </row>
    <row r="860" spans="1:2" x14ac:dyDescent="0.25">
      <c r="A860" t="s">
        <v>14</v>
      </c>
      <c r="B860">
        <v>35</v>
      </c>
    </row>
    <row r="861" spans="1:2" x14ac:dyDescent="0.25">
      <c r="A861" t="s">
        <v>14</v>
      </c>
      <c r="B861">
        <v>63</v>
      </c>
    </row>
    <row r="862" spans="1:2" x14ac:dyDescent="0.25">
      <c r="A862" t="s">
        <v>20</v>
      </c>
      <c r="B862">
        <v>65</v>
      </c>
    </row>
    <row r="863" spans="1:2" x14ac:dyDescent="0.25">
      <c r="A863" t="s">
        <v>20</v>
      </c>
      <c r="B863">
        <v>163</v>
      </c>
    </row>
    <row r="864" spans="1:2" x14ac:dyDescent="0.25">
      <c r="A864" t="s">
        <v>20</v>
      </c>
      <c r="B864">
        <v>85</v>
      </c>
    </row>
    <row r="865" spans="1:2" x14ac:dyDescent="0.25">
      <c r="A865" t="s">
        <v>20</v>
      </c>
      <c r="B865">
        <v>217</v>
      </c>
    </row>
    <row r="866" spans="1:2" x14ac:dyDescent="0.25">
      <c r="A866" t="s">
        <v>20</v>
      </c>
      <c r="B866">
        <v>150</v>
      </c>
    </row>
    <row r="867" spans="1:2" x14ac:dyDescent="0.25">
      <c r="A867" t="s">
        <v>20</v>
      </c>
      <c r="B867">
        <v>3272</v>
      </c>
    </row>
    <row r="868" spans="1:2" x14ac:dyDescent="0.25">
      <c r="A868" t="s">
        <v>74</v>
      </c>
      <c r="B868">
        <v>898</v>
      </c>
    </row>
    <row r="869" spans="1:2" x14ac:dyDescent="0.25">
      <c r="A869" t="s">
        <v>20</v>
      </c>
      <c r="B869">
        <v>300</v>
      </c>
    </row>
    <row r="870" spans="1:2" x14ac:dyDescent="0.25">
      <c r="A870" t="s">
        <v>20</v>
      </c>
      <c r="B870">
        <v>126</v>
      </c>
    </row>
    <row r="871" spans="1:2" x14ac:dyDescent="0.25">
      <c r="A871" t="s">
        <v>14</v>
      </c>
      <c r="B871">
        <v>526</v>
      </c>
    </row>
    <row r="872" spans="1:2" x14ac:dyDescent="0.25">
      <c r="A872" t="s">
        <v>14</v>
      </c>
      <c r="B872">
        <v>121</v>
      </c>
    </row>
    <row r="873" spans="1:2" x14ac:dyDescent="0.25">
      <c r="A873" t="s">
        <v>20</v>
      </c>
      <c r="B873">
        <v>2320</v>
      </c>
    </row>
    <row r="874" spans="1:2" x14ac:dyDescent="0.25">
      <c r="A874" t="s">
        <v>20</v>
      </c>
      <c r="B874">
        <v>81</v>
      </c>
    </row>
    <row r="875" spans="1:2" x14ac:dyDescent="0.25">
      <c r="A875" t="s">
        <v>20</v>
      </c>
      <c r="B875">
        <v>1887</v>
      </c>
    </row>
    <row r="876" spans="1:2" x14ac:dyDescent="0.25">
      <c r="A876" t="s">
        <v>20</v>
      </c>
      <c r="B876">
        <v>4358</v>
      </c>
    </row>
    <row r="877" spans="1:2" x14ac:dyDescent="0.25">
      <c r="A877" t="s">
        <v>14</v>
      </c>
      <c r="B877">
        <v>67</v>
      </c>
    </row>
    <row r="878" spans="1:2" x14ac:dyDescent="0.25">
      <c r="A878" t="s">
        <v>14</v>
      </c>
      <c r="B878">
        <v>57</v>
      </c>
    </row>
    <row r="879" spans="1:2" x14ac:dyDescent="0.25">
      <c r="A879" t="s">
        <v>14</v>
      </c>
      <c r="B879">
        <v>1229</v>
      </c>
    </row>
    <row r="880" spans="1:2" x14ac:dyDescent="0.25">
      <c r="A880" t="s">
        <v>14</v>
      </c>
      <c r="B880">
        <v>12</v>
      </c>
    </row>
    <row r="881" spans="1:2" x14ac:dyDescent="0.25">
      <c r="A881" t="s">
        <v>20</v>
      </c>
      <c r="B881">
        <v>53</v>
      </c>
    </row>
    <row r="882" spans="1:2" x14ac:dyDescent="0.25">
      <c r="A882" t="s">
        <v>20</v>
      </c>
      <c r="B882">
        <v>2414</v>
      </c>
    </row>
    <row r="883" spans="1:2" x14ac:dyDescent="0.25">
      <c r="A883" t="s">
        <v>14</v>
      </c>
      <c r="B883">
        <v>452</v>
      </c>
    </row>
    <row r="884" spans="1:2" x14ac:dyDescent="0.25">
      <c r="A884" t="s">
        <v>20</v>
      </c>
      <c r="B884">
        <v>80</v>
      </c>
    </row>
    <row r="885" spans="1:2" x14ac:dyDescent="0.25">
      <c r="A885" t="s">
        <v>20</v>
      </c>
      <c r="B885">
        <v>193</v>
      </c>
    </row>
    <row r="886" spans="1:2" x14ac:dyDescent="0.25">
      <c r="A886" t="s">
        <v>14</v>
      </c>
      <c r="B886">
        <v>1886</v>
      </c>
    </row>
    <row r="887" spans="1:2" x14ac:dyDescent="0.25">
      <c r="A887" t="s">
        <v>20</v>
      </c>
      <c r="B887">
        <v>52</v>
      </c>
    </row>
    <row r="888" spans="1:2" x14ac:dyDescent="0.25">
      <c r="A888" t="s">
        <v>14</v>
      </c>
      <c r="B888">
        <v>1825</v>
      </c>
    </row>
    <row r="889" spans="1:2" x14ac:dyDescent="0.25">
      <c r="A889" t="s">
        <v>14</v>
      </c>
      <c r="B889">
        <v>31</v>
      </c>
    </row>
    <row r="890" spans="1:2" x14ac:dyDescent="0.25">
      <c r="A890" t="s">
        <v>20</v>
      </c>
      <c r="B890">
        <v>290</v>
      </c>
    </row>
    <row r="891" spans="1:2" x14ac:dyDescent="0.25">
      <c r="A891" t="s">
        <v>20</v>
      </c>
      <c r="B891">
        <v>122</v>
      </c>
    </row>
    <row r="892" spans="1:2" x14ac:dyDescent="0.25">
      <c r="A892" t="s">
        <v>20</v>
      </c>
      <c r="B892">
        <v>1470</v>
      </c>
    </row>
    <row r="893" spans="1:2" x14ac:dyDescent="0.25">
      <c r="A893" t="s">
        <v>20</v>
      </c>
      <c r="B893">
        <v>165</v>
      </c>
    </row>
    <row r="894" spans="1:2" x14ac:dyDescent="0.25">
      <c r="A894" t="s">
        <v>20</v>
      </c>
      <c r="B894">
        <v>182</v>
      </c>
    </row>
    <row r="895" spans="1:2" x14ac:dyDescent="0.25">
      <c r="A895" t="s">
        <v>20</v>
      </c>
      <c r="B895">
        <v>199</v>
      </c>
    </row>
    <row r="896" spans="1:2" x14ac:dyDescent="0.25">
      <c r="A896" t="s">
        <v>20</v>
      </c>
      <c r="B896">
        <v>56</v>
      </c>
    </row>
    <row r="897" spans="1:2" x14ac:dyDescent="0.25">
      <c r="A897" t="s">
        <v>14</v>
      </c>
      <c r="B897">
        <v>107</v>
      </c>
    </row>
    <row r="898" spans="1:2" x14ac:dyDescent="0.25">
      <c r="A898" t="s">
        <v>20</v>
      </c>
      <c r="B898">
        <v>1460</v>
      </c>
    </row>
    <row r="899" spans="1:2" x14ac:dyDescent="0.25">
      <c r="A899" t="s">
        <v>14</v>
      </c>
      <c r="B899">
        <v>27</v>
      </c>
    </row>
    <row r="900" spans="1:2" x14ac:dyDescent="0.25">
      <c r="A900" t="s">
        <v>14</v>
      </c>
      <c r="B900">
        <v>1221</v>
      </c>
    </row>
    <row r="901" spans="1:2" x14ac:dyDescent="0.25">
      <c r="A901" t="s">
        <v>20</v>
      </c>
      <c r="B901">
        <v>123</v>
      </c>
    </row>
    <row r="902" spans="1:2" x14ac:dyDescent="0.25">
      <c r="A902" t="s">
        <v>14</v>
      </c>
      <c r="B902">
        <v>1</v>
      </c>
    </row>
    <row r="903" spans="1:2" x14ac:dyDescent="0.25">
      <c r="A903" t="s">
        <v>20</v>
      </c>
      <c r="B903">
        <v>159</v>
      </c>
    </row>
    <row r="904" spans="1:2" x14ac:dyDescent="0.25">
      <c r="A904" t="s">
        <v>20</v>
      </c>
      <c r="B904">
        <v>110</v>
      </c>
    </row>
    <row r="905" spans="1:2" x14ac:dyDescent="0.25">
      <c r="A905" t="s">
        <v>47</v>
      </c>
      <c r="B905">
        <v>14</v>
      </c>
    </row>
    <row r="906" spans="1:2" x14ac:dyDescent="0.25">
      <c r="A906" t="s">
        <v>14</v>
      </c>
      <c r="B906">
        <v>16</v>
      </c>
    </row>
    <row r="907" spans="1:2" x14ac:dyDescent="0.25">
      <c r="A907" t="s">
        <v>20</v>
      </c>
      <c r="B907">
        <v>236</v>
      </c>
    </row>
    <row r="908" spans="1:2" x14ac:dyDescent="0.25">
      <c r="A908" t="s">
        <v>20</v>
      </c>
      <c r="B908">
        <v>191</v>
      </c>
    </row>
    <row r="909" spans="1:2" x14ac:dyDescent="0.25">
      <c r="A909" t="s">
        <v>14</v>
      </c>
      <c r="B909">
        <v>41</v>
      </c>
    </row>
    <row r="910" spans="1:2" x14ac:dyDescent="0.25">
      <c r="A910" t="s">
        <v>20</v>
      </c>
      <c r="B910">
        <v>3934</v>
      </c>
    </row>
    <row r="911" spans="1:2" x14ac:dyDescent="0.25">
      <c r="A911" t="s">
        <v>20</v>
      </c>
      <c r="B911">
        <v>80</v>
      </c>
    </row>
    <row r="912" spans="1:2" x14ac:dyDescent="0.25">
      <c r="A912" t="s">
        <v>74</v>
      </c>
      <c r="B912">
        <v>296</v>
      </c>
    </row>
    <row r="913" spans="1:2" x14ac:dyDescent="0.25">
      <c r="A913" t="s">
        <v>20</v>
      </c>
      <c r="B913">
        <v>462</v>
      </c>
    </row>
    <row r="914" spans="1:2" x14ac:dyDescent="0.25">
      <c r="A914" t="s">
        <v>20</v>
      </c>
      <c r="B914">
        <v>179</v>
      </c>
    </row>
    <row r="915" spans="1:2" x14ac:dyDescent="0.25">
      <c r="A915" t="s">
        <v>14</v>
      </c>
      <c r="B915">
        <v>523</v>
      </c>
    </row>
    <row r="916" spans="1:2" x14ac:dyDescent="0.25">
      <c r="A916" t="s">
        <v>14</v>
      </c>
      <c r="B916">
        <v>141</v>
      </c>
    </row>
    <row r="917" spans="1:2" x14ac:dyDescent="0.25">
      <c r="A917" t="s">
        <v>20</v>
      </c>
      <c r="B917">
        <v>1866</v>
      </c>
    </row>
    <row r="918" spans="1:2" x14ac:dyDescent="0.25">
      <c r="A918" t="s">
        <v>14</v>
      </c>
      <c r="B918">
        <v>52</v>
      </c>
    </row>
    <row r="919" spans="1:2" x14ac:dyDescent="0.25">
      <c r="A919" t="s">
        <v>47</v>
      </c>
      <c r="B919">
        <v>27</v>
      </c>
    </row>
    <row r="920" spans="1:2" x14ac:dyDescent="0.25">
      <c r="A920" t="s">
        <v>20</v>
      </c>
      <c r="B920">
        <v>156</v>
      </c>
    </row>
    <row r="921" spans="1:2" x14ac:dyDescent="0.25">
      <c r="A921" t="s">
        <v>14</v>
      </c>
      <c r="B921">
        <v>225</v>
      </c>
    </row>
    <row r="922" spans="1:2" x14ac:dyDescent="0.25">
      <c r="A922" t="s">
        <v>20</v>
      </c>
      <c r="B922">
        <v>255</v>
      </c>
    </row>
    <row r="923" spans="1:2" x14ac:dyDescent="0.25">
      <c r="A923" t="s">
        <v>14</v>
      </c>
      <c r="B923">
        <v>38</v>
      </c>
    </row>
    <row r="924" spans="1:2" x14ac:dyDescent="0.25">
      <c r="A924" t="s">
        <v>20</v>
      </c>
      <c r="B924">
        <v>2261</v>
      </c>
    </row>
    <row r="925" spans="1:2" x14ac:dyDescent="0.25">
      <c r="A925" t="s">
        <v>20</v>
      </c>
      <c r="B925">
        <v>40</v>
      </c>
    </row>
    <row r="926" spans="1:2" x14ac:dyDescent="0.25">
      <c r="A926" t="s">
        <v>20</v>
      </c>
      <c r="B926">
        <v>2289</v>
      </c>
    </row>
    <row r="927" spans="1:2" x14ac:dyDescent="0.25">
      <c r="A927" t="s">
        <v>20</v>
      </c>
      <c r="B927">
        <v>65</v>
      </c>
    </row>
    <row r="928" spans="1:2" x14ac:dyDescent="0.25">
      <c r="A928" t="s">
        <v>14</v>
      </c>
      <c r="B928">
        <v>15</v>
      </c>
    </row>
    <row r="929" spans="1:2" x14ac:dyDescent="0.25">
      <c r="A929" t="s">
        <v>14</v>
      </c>
      <c r="B929">
        <v>37</v>
      </c>
    </row>
    <row r="930" spans="1:2" x14ac:dyDescent="0.25">
      <c r="A930" t="s">
        <v>20</v>
      </c>
      <c r="B930">
        <v>3777</v>
      </c>
    </row>
    <row r="931" spans="1:2" x14ac:dyDescent="0.25">
      <c r="A931" t="s">
        <v>20</v>
      </c>
      <c r="B931">
        <v>184</v>
      </c>
    </row>
    <row r="932" spans="1:2" x14ac:dyDescent="0.25">
      <c r="A932" t="s">
        <v>20</v>
      </c>
      <c r="B932">
        <v>85</v>
      </c>
    </row>
    <row r="933" spans="1:2" x14ac:dyDescent="0.25">
      <c r="A933" t="s">
        <v>14</v>
      </c>
      <c r="B933">
        <v>112</v>
      </c>
    </row>
    <row r="934" spans="1:2" x14ac:dyDescent="0.25">
      <c r="A934" t="s">
        <v>20</v>
      </c>
      <c r="B934">
        <v>144</v>
      </c>
    </row>
    <row r="935" spans="1:2" x14ac:dyDescent="0.25">
      <c r="A935" t="s">
        <v>20</v>
      </c>
      <c r="B935">
        <v>1902</v>
      </c>
    </row>
    <row r="936" spans="1:2" x14ac:dyDescent="0.25">
      <c r="A936" t="s">
        <v>20</v>
      </c>
      <c r="B936">
        <v>105</v>
      </c>
    </row>
    <row r="937" spans="1:2" x14ac:dyDescent="0.25">
      <c r="A937" t="s">
        <v>20</v>
      </c>
      <c r="B937">
        <v>132</v>
      </c>
    </row>
    <row r="938" spans="1:2" x14ac:dyDescent="0.25">
      <c r="A938" t="s">
        <v>14</v>
      </c>
      <c r="B938">
        <v>21</v>
      </c>
    </row>
    <row r="939" spans="1:2" x14ac:dyDescent="0.25">
      <c r="A939" t="s">
        <v>74</v>
      </c>
      <c r="B939">
        <v>976</v>
      </c>
    </row>
    <row r="940" spans="1:2" x14ac:dyDescent="0.25">
      <c r="A940" t="s">
        <v>20</v>
      </c>
      <c r="B940">
        <v>96</v>
      </c>
    </row>
    <row r="941" spans="1:2" x14ac:dyDescent="0.25">
      <c r="A941" t="s">
        <v>14</v>
      </c>
      <c r="B941">
        <v>67</v>
      </c>
    </row>
    <row r="942" spans="1:2" x14ac:dyDescent="0.25">
      <c r="A942" t="s">
        <v>47</v>
      </c>
      <c r="B942">
        <v>66</v>
      </c>
    </row>
    <row r="943" spans="1:2" x14ac:dyDescent="0.25">
      <c r="A943" t="s">
        <v>14</v>
      </c>
      <c r="B943">
        <v>78</v>
      </c>
    </row>
    <row r="944" spans="1:2" x14ac:dyDescent="0.25">
      <c r="A944" t="s">
        <v>14</v>
      </c>
      <c r="B944">
        <v>67</v>
      </c>
    </row>
    <row r="945" spans="1:2" x14ac:dyDescent="0.25">
      <c r="A945" t="s">
        <v>20</v>
      </c>
      <c r="B945">
        <v>114</v>
      </c>
    </row>
    <row r="946" spans="1:2" x14ac:dyDescent="0.25">
      <c r="A946" t="s">
        <v>14</v>
      </c>
      <c r="B946">
        <v>263</v>
      </c>
    </row>
    <row r="947" spans="1:2" x14ac:dyDescent="0.25">
      <c r="A947" t="s">
        <v>14</v>
      </c>
      <c r="B947">
        <v>1691</v>
      </c>
    </row>
    <row r="948" spans="1:2" x14ac:dyDescent="0.25">
      <c r="A948" t="s">
        <v>14</v>
      </c>
      <c r="B948">
        <v>181</v>
      </c>
    </row>
    <row r="949" spans="1:2" x14ac:dyDescent="0.25">
      <c r="A949" t="s">
        <v>14</v>
      </c>
      <c r="B949">
        <v>13</v>
      </c>
    </row>
    <row r="950" spans="1:2" x14ac:dyDescent="0.25">
      <c r="A950" t="s">
        <v>74</v>
      </c>
      <c r="B950">
        <v>160</v>
      </c>
    </row>
    <row r="951" spans="1:2" x14ac:dyDescent="0.25">
      <c r="A951" t="s">
        <v>20</v>
      </c>
      <c r="B951">
        <v>203</v>
      </c>
    </row>
    <row r="952" spans="1:2" x14ac:dyDescent="0.25">
      <c r="A952" t="s">
        <v>14</v>
      </c>
      <c r="B952">
        <v>1</v>
      </c>
    </row>
    <row r="953" spans="1:2" x14ac:dyDescent="0.25">
      <c r="A953" t="s">
        <v>20</v>
      </c>
      <c r="B953">
        <v>1559</v>
      </c>
    </row>
    <row r="954" spans="1:2" x14ac:dyDescent="0.25">
      <c r="A954" t="s">
        <v>74</v>
      </c>
      <c r="B954">
        <v>2266</v>
      </c>
    </row>
    <row r="955" spans="1:2" x14ac:dyDescent="0.25">
      <c r="A955" t="s">
        <v>14</v>
      </c>
      <c r="B955">
        <v>21</v>
      </c>
    </row>
    <row r="956" spans="1:2" x14ac:dyDescent="0.25">
      <c r="A956" t="s">
        <v>20</v>
      </c>
      <c r="B956">
        <v>1548</v>
      </c>
    </row>
    <row r="957" spans="1:2" x14ac:dyDescent="0.25">
      <c r="A957" t="s">
        <v>20</v>
      </c>
      <c r="B957">
        <v>80</v>
      </c>
    </row>
    <row r="958" spans="1:2" x14ac:dyDescent="0.25">
      <c r="A958" t="s">
        <v>14</v>
      </c>
      <c r="B958">
        <v>830</v>
      </c>
    </row>
    <row r="959" spans="1:2" x14ac:dyDescent="0.25">
      <c r="A959" t="s">
        <v>20</v>
      </c>
      <c r="B959">
        <v>131</v>
      </c>
    </row>
    <row r="960" spans="1:2" x14ac:dyDescent="0.25">
      <c r="A960" t="s">
        <v>20</v>
      </c>
      <c r="B960">
        <v>112</v>
      </c>
    </row>
    <row r="961" spans="1:2" x14ac:dyDescent="0.25">
      <c r="A961" t="s">
        <v>14</v>
      </c>
      <c r="B961">
        <v>130</v>
      </c>
    </row>
    <row r="962" spans="1:2" x14ac:dyDescent="0.25">
      <c r="A962" t="s">
        <v>14</v>
      </c>
      <c r="B962">
        <v>55</v>
      </c>
    </row>
    <row r="963" spans="1:2" x14ac:dyDescent="0.25">
      <c r="A963" t="s">
        <v>20</v>
      </c>
      <c r="B963">
        <v>155</v>
      </c>
    </row>
    <row r="964" spans="1:2" x14ac:dyDescent="0.25">
      <c r="A964" t="s">
        <v>20</v>
      </c>
      <c r="B964">
        <v>266</v>
      </c>
    </row>
    <row r="965" spans="1:2" x14ac:dyDescent="0.25">
      <c r="A965" t="s">
        <v>14</v>
      </c>
      <c r="B965">
        <v>114</v>
      </c>
    </row>
    <row r="966" spans="1:2" x14ac:dyDescent="0.25">
      <c r="A966" t="s">
        <v>20</v>
      </c>
      <c r="B966">
        <v>155</v>
      </c>
    </row>
    <row r="967" spans="1:2" x14ac:dyDescent="0.25">
      <c r="A967" t="s">
        <v>20</v>
      </c>
      <c r="B967">
        <v>207</v>
      </c>
    </row>
    <row r="968" spans="1:2" x14ac:dyDescent="0.25">
      <c r="A968" t="s">
        <v>20</v>
      </c>
      <c r="B968">
        <v>245</v>
      </c>
    </row>
    <row r="969" spans="1:2" x14ac:dyDescent="0.25">
      <c r="A969" t="s">
        <v>20</v>
      </c>
      <c r="B969">
        <v>1573</v>
      </c>
    </row>
    <row r="970" spans="1:2" x14ac:dyDescent="0.25">
      <c r="A970" t="s">
        <v>20</v>
      </c>
      <c r="B970">
        <v>114</v>
      </c>
    </row>
    <row r="971" spans="1:2" x14ac:dyDescent="0.25">
      <c r="A971" t="s">
        <v>20</v>
      </c>
      <c r="B971">
        <v>93</v>
      </c>
    </row>
    <row r="972" spans="1:2" x14ac:dyDescent="0.25">
      <c r="A972" t="s">
        <v>14</v>
      </c>
      <c r="B972">
        <v>594</v>
      </c>
    </row>
    <row r="973" spans="1:2" x14ac:dyDescent="0.25">
      <c r="A973" t="s">
        <v>14</v>
      </c>
      <c r="B973">
        <v>24</v>
      </c>
    </row>
    <row r="974" spans="1:2" x14ac:dyDescent="0.25">
      <c r="A974" t="s">
        <v>20</v>
      </c>
      <c r="B974">
        <v>1681</v>
      </c>
    </row>
    <row r="975" spans="1:2" x14ac:dyDescent="0.25">
      <c r="A975" t="s">
        <v>14</v>
      </c>
      <c r="B975">
        <v>252</v>
      </c>
    </row>
    <row r="976" spans="1:2" x14ac:dyDescent="0.25">
      <c r="A976" t="s">
        <v>20</v>
      </c>
      <c r="B976">
        <v>32</v>
      </c>
    </row>
    <row r="977" spans="1:2" x14ac:dyDescent="0.25">
      <c r="A977" t="s">
        <v>20</v>
      </c>
      <c r="B977">
        <v>135</v>
      </c>
    </row>
    <row r="978" spans="1:2" x14ac:dyDescent="0.25">
      <c r="A978" t="s">
        <v>20</v>
      </c>
      <c r="B978">
        <v>140</v>
      </c>
    </row>
    <row r="979" spans="1:2" x14ac:dyDescent="0.25">
      <c r="A979" t="s">
        <v>14</v>
      </c>
      <c r="B979">
        <v>67</v>
      </c>
    </row>
    <row r="980" spans="1:2" x14ac:dyDescent="0.25">
      <c r="A980" t="s">
        <v>20</v>
      </c>
      <c r="B980">
        <v>92</v>
      </c>
    </row>
    <row r="981" spans="1:2" x14ac:dyDescent="0.25">
      <c r="A981" t="s">
        <v>20</v>
      </c>
      <c r="B981">
        <v>1015</v>
      </c>
    </row>
    <row r="982" spans="1:2" x14ac:dyDescent="0.25">
      <c r="A982" t="s">
        <v>14</v>
      </c>
      <c r="B982">
        <v>742</v>
      </c>
    </row>
    <row r="983" spans="1:2" x14ac:dyDescent="0.25">
      <c r="A983" t="s">
        <v>20</v>
      </c>
      <c r="B983">
        <v>323</v>
      </c>
    </row>
    <row r="984" spans="1:2" x14ac:dyDescent="0.25">
      <c r="A984" t="s">
        <v>14</v>
      </c>
      <c r="B984">
        <v>75</v>
      </c>
    </row>
    <row r="985" spans="1:2" x14ac:dyDescent="0.25">
      <c r="A985" t="s">
        <v>20</v>
      </c>
      <c r="B985">
        <v>2326</v>
      </c>
    </row>
    <row r="986" spans="1:2" x14ac:dyDescent="0.25">
      <c r="A986" t="s">
        <v>20</v>
      </c>
      <c r="B986">
        <v>381</v>
      </c>
    </row>
    <row r="987" spans="1:2" x14ac:dyDescent="0.25">
      <c r="A987" t="s">
        <v>14</v>
      </c>
      <c r="B987">
        <v>4405</v>
      </c>
    </row>
    <row r="988" spans="1:2" x14ac:dyDescent="0.25">
      <c r="A988" t="s">
        <v>14</v>
      </c>
      <c r="B988">
        <v>92</v>
      </c>
    </row>
    <row r="989" spans="1:2" x14ac:dyDescent="0.25">
      <c r="A989" t="s">
        <v>20</v>
      </c>
      <c r="B989">
        <v>480</v>
      </c>
    </row>
    <row r="990" spans="1:2" x14ac:dyDescent="0.25">
      <c r="A990" t="s">
        <v>14</v>
      </c>
      <c r="B990">
        <v>64</v>
      </c>
    </row>
    <row r="991" spans="1:2" x14ac:dyDescent="0.25">
      <c r="A991" t="s">
        <v>20</v>
      </c>
      <c r="B991">
        <v>226</v>
      </c>
    </row>
    <row r="992" spans="1:2" x14ac:dyDescent="0.25">
      <c r="A992" t="s">
        <v>14</v>
      </c>
      <c r="B992">
        <v>64</v>
      </c>
    </row>
    <row r="993" spans="1:2" x14ac:dyDescent="0.25">
      <c r="A993" t="s">
        <v>20</v>
      </c>
      <c r="B993">
        <v>241</v>
      </c>
    </row>
    <row r="994" spans="1:2" x14ac:dyDescent="0.25">
      <c r="A994" t="s">
        <v>20</v>
      </c>
      <c r="B994">
        <v>132</v>
      </c>
    </row>
    <row r="995" spans="1:2" x14ac:dyDescent="0.25">
      <c r="A995" t="s">
        <v>74</v>
      </c>
      <c r="B995">
        <v>75</v>
      </c>
    </row>
    <row r="996" spans="1:2" x14ac:dyDescent="0.25">
      <c r="A996" t="s">
        <v>14</v>
      </c>
      <c r="B996">
        <v>842</v>
      </c>
    </row>
    <row r="997" spans="1:2" x14ac:dyDescent="0.25">
      <c r="A997" t="s">
        <v>20</v>
      </c>
      <c r="B997">
        <v>2043</v>
      </c>
    </row>
    <row r="998" spans="1:2" x14ac:dyDescent="0.25">
      <c r="A998" t="s">
        <v>14</v>
      </c>
      <c r="B998">
        <v>112</v>
      </c>
    </row>
    <row r="999" spans="1:2" x14ac:dyDescent="0.25">
      <c r="A999" t="s">
        <v>74</v>
      </c>
      <c r="B999">
        <v>139</v>
      </c>
    </row>
    <row r="1000" spans="1:2" x14ac:dyDescent="0.25">
      <c r="A1000" t="s">
        <v>14</v>
      </c>
      <c r="B1000">
        <v>374</v>
      </c>
    </row>
    <row r="1001" spans="1:2" x14ac:dyDescent="0.25">
      <c r="A1001" t="s">
        <v>74</v>
      </c>
      <c r="B1001">
        <v>1122</v>
      </c>
    </row>
  </sheetData>
  <conditionalFormatting sqref="A1:A1048576">
    <cfRule type="containsText" dxfId="9" priority="3" operator="containsText" text="live">
      <formula>NOT(ISERROR(SEARCH("live",A1)))</formula>
    </cfRule>
    <cfRule type="containsText" dxfId="8" priority="4" operator="containsText" text="canceled">
      <formula>NOT(ISERROR(SEARCH("canceled",A1)))</formula>
    </cfRule>
    <cfRule type="containsText" dxfId="7" priority="5" operator="containsText" text="successful">
      <formula>NOT(ISERROR(SEARCH("successful",A1)))</formula>
    </cfRule>
    <cfRule type="containsText" dxfId="6" priority="6" operator="containsText" text="failed">
      <formula>NOT(ISERROR(SEARCH("failed",A1)))</formula>
    </cfRule>
  </conditionalFormatting>
  <conditionalFormatting sqref="F1:F1048576">
    <cfRule type="containsText" dxfId="5" priority="2" operator="containsText" text="successful">
      <formula>NOT(ISERROR(SEARCH("successful",F1)))</formula>
    </cfRule>
  </conditionalFormatting>
  <conditionalFormatting sqref="I1:I1048576">
    <cfRule type="containsText" dxfId="4" priority="1" operator="containsText" text="failed">
      <formula>NOT(ISERROR(SEARCH("failed",I1)))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3" sqref="I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21.875" customWidth="1"/>
    <col min="8" max="8" width="13" bestFit="1" customWidth="1"/>
    <col min="9" max="9" width="24" customWidth="1"/>
    <col min="12" max="13" width="11.125" bestFit="1" customWidth="1"/>
    <col min="14" max="15" width="25.25" customWidth="1"/>
    <col min="18" max="18" width="28" bestFit="1" customWidth="1"/>
    <col min="19" max="19" width="17.5" customWidth="1"/>
    <col min="20" max="20" width="16.6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ROUND((E3/D3)*100,0)</f>
        <v>1040</v>
      </c>
      <c r="G3" t="s">
        <v>20</v>
      </c>
      <c r="H3">
        <v>158</v>
      </c>
      <c r="I3">
        <f t="shared" ref="I3:I66" si="0"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7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ROUND((E4/D4)*100,0)</f>
        <v>131</v>
      </c>
      <c r="G4" t="s">
        <v>20</v>
      </c>
      <c r="H4">
        <v>1425</v>
      </c>
      <c r="I4">
        <f t="shared" si="0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ref="F5:F68" si="3">ROUND((E5/D5)*100,0)</f>
        <v>59</v>
      </c>
      <c r="G5" t="s">
        <v>14</v>
      </c>
      <c r="H5">
        <v>24</v>
      </c>
      <c r="I5">
        <f t="shared" si="0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>
        <f t="shared" si="0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>
        <f t="shared" si="0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>
        <f t="shared" si="0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>
        <f t="shared" si="0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20</v>
      </c>
      <c r="G10" t="s">
        <v>47</v>
      </c>
      <c r="H10">
        <v>708</v>
      </c>
      <c r="I10">
        <f t="shared" si="0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52</v>
      </c>
      <c r="G11" t="s">
        <v>14</v>
      </c>
      <c r="H11">
        <v>44</v>
      </c>
      <c r="I11">
        <f t="shared" si="0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>
        <f t="shared" si="0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>
        <f t="shared" si="0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>
        <f t="shared" si="0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>
        <f t="shared" si="0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>
        <f t="shared" si="0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>
        <f t="shared" si="0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>
        <f t="shared" si="0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>
        <f t="shared" si="0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>
        <f t="shared" si="0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>
        <f t="shared" si="0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>
        <f t="shared" si="0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>
        <f t="shared" si="0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>
        <f t="shared" si="0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>
        <f t="shared" si="0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>
        <f t="shared" si="0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>
        <f t="shared" si="0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>
        <f t="shared" si="0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>
        <f t="shared" si="0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>
        <f t="shared" si="0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>
        <f t="shared" si="0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>
        <f t="shared" si="0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>
        <f t="shared" si="0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>
        <f t="shared" si="0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>
        <f t="shared" si="0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>
        <f t="shared" si="0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>
        <f t="shared" si="0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>
        <f t="shared" si="0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>
        <f t="shared" si="0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>
        <f t="shared" si="0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>
        <f t="shared" si="0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>
        <f t="shared" si="0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>
        <f t="shared" si="0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>
        <f t="shared" si="0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>
        <f t="shared" si="0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>
        <f t="shared" si="0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>
        <f t="shared" si="0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>
        <f t="shared" si="0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>
        <f t="shared" si="0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>
        <f t="shared" si="0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>
        <f t="shared" si="0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>
        <f t="shared" si="0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>
        <f t="shared" si="0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>
        <f t="shared" si="0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>
        <f t="shared" si="0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>
        <f t="shared" si="0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>
        <f t="shared" si="0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>
        <f t="shared" si="0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>
        <f t="shared" si="0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>
        <f t="shared" si="0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</v>
      </c>
      <c r="G67" t="s">
        <v>20</v>
      </c>
      <c r="H67">
        <v>236</v>
      </c>
      <c r="I67">
        <f t="shared" ref="I67:I130" si="4">ROUND((E67/H67),2)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5">(((L67/60)/60)/24)+DATE(1970,1,1)</f>
        <v>40570.25</v>
      </c>
      <c r="O67" s="7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3"/>
        <v>45</v>
      </c>
      <c r="G68" t="s">
        <v>14</v>
      </c>
      <c r="H68">
        <v>12</v>
      </c>
      <c r="I68">
        <f t="shared" si="4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42102.208333333328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ref="F69:F132" si="7">ROUND((E69/D69)*100,0)</f>
        <v>162</v>
      </c>
      <c r="G69" t="s">
        <v>20</v>
      </c>
      <c r="H69">
        <v>4065</v>
      </c>
      <c r="I69">
        <f t="shared" si="4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40203.25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>
        <f t="shared" si="4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42943.208333333328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>
        <f t="shared" si="4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40531.25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>
        <f t="shared" si="4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40484.208333333336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>
        <f t="shared" si="4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43799.25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>
        <f t="shared" si="4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42186.208333333328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>
        <f t="shared" si="4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42701.25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>
        <f t="shared" si="4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42456.208333333328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>
        <f t="shared" si="4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43296.208333333328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>
        <f t="shared" si="4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42027.25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>
        <f t="shared" si="4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40448.208333333336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>
        <f t="shared" si="4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43206.208333333328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>
        <f t="shared" si="4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43267.208333333328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>
        <f t="shared" si="4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42976.208333333328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>
        <f t="shared" si="4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43062.25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>
        <f t="shared" si="4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43482.25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>
        <f t="shared" si="4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42579.208333333328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>
        <f t="shared" si="4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41118.208333333336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>
        <f t="shared" si="4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40797.208333333336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>
        <f t="shared" si="4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42128.208333333328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>
        <f t="shared" si="4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40610.25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>
        <f t="shared" si="4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42110.208333333328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>
        <f t="shared" si="4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40283.208333333336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>
        <f t="shared" si="4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42425.25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>
        <f t="shared" si="4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42588.208333333328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>
        <f t="shared" si="4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40352.208333333336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>
        <f t="shared" si="4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41202.208333333336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>
        <f t="shared" si="4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43562.208333333328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>
        <f t="shared" si="4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43752.208333333328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>
        <f t="shared" si="4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40612.25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>
        <f t="shared" si="4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42180.208333333328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>
        <f t="shared" si="4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42212.208333333328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>
        <f t="shared" si="4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41968.25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40835.208333333336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>
        <f t="shared" si="4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42056.25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>
        <f t="shared" si="4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43234.208333333328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>
        <f t="shared" si="4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40475.208333333336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>
        <f t="shared" si="4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42878.208333333328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>
        <f t="shared" si="4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41366.208333333336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>
        <f t="shared" si="4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43716.208333333328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>
        <f t="shared" si="4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43213.208333333328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>
        <f t="shared" si="4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41005.208333333336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>
        <f t="shared" si="4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41651.25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>
        <f t="shared" si="4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43354.208333333328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>
        <f t="shared" si="4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41174.208333333336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41875.208333333336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>
        <f t="shared" si="4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42990.208333333328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>
        <f t="shared" si="4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43564.208333333328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>
        <f t="shared" si="4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43056.25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4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42265.208333333328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>
        <f t="shared" si="4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40808.208333333336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>
        <f t="shared" si="4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41665.25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>
        <f t="shared" si="4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41806.208333333336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>
        <f t="shared" si="4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42111.208333333328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>
        <f t="shared" si="4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41917.208333333336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>
        <f t="shared" si="4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41970.25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>
        <f t="shared" si="4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42332.25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>
        <f t="shared" si="4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43598.208333333328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>
        <f t="shared" si="4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43362.208333333328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>
        <f t="shared" si="4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42596.208333333328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>
        <f t="shared" si="4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40310.208333333336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>
        <f t="shared" si="4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40417.208333333336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</v>
      </c>
      <c r="G131" t="s">
        <v>74</v>
      </c>
      <c r="H131">
        <v>55</v>
      </c>
      <c r="I131">
        <f t="shared" ref="I131:I194" si="8">ROUND((E131/H131),2)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9">(((L131/60)/60)/24)+DATE(1970,1,1)</f>
        <v>42038.25</v>
      </c>
      <c r="O131" s="7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7"/>
        <v>155</v>
      </c>
      <c r="G132" t="s">
        <v>20</v>
      </c>
      <c r="H132">
        <v>533</v>
      </c>
      <c r="I132">
        <f t="shared" si="8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9"/>
        <v>40842.208333333336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ref="F133:F196" si="11">ROUND((E133/D133)*100,0)</f>
        <v>101</v>
      </c>
      <c r="G133" t="s">
        <v>20</v>
      </c>
      <c r="H133">
        <v>2443</v>
      </c>
      <c r="I133">
        <f t="shared" si="8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9"/>
        <v>41607.25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116</v>
      </c>
      <c r="G134" t="s">
        <v>20</v>
      </c>
      <c r="H134">
        <v>89</v>
      </c>
      <c r="I134">
        <f t="shared" si="8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9"/>
        <v>43112.25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311</v>
      </c>
      <c r="G135" t="s">
        <v>20</v>
      </c>
      <c r="H135">
        <v>159</v>
      </c>
      <c r="I135">
        <f t="shared" si="8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9"/>
        <v>40767.208333333336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90</v>
      </c>
      <c r="G136" t="s">
        <v>14</v>
      </c>
      <c r="H136">
        <v>940</v>
      </c>
      <c r="I136">
        <f t="shared" si="8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9"/>
        <v>40713.208333333336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71</v>
      </c>
      <c r="G137" t="s">
        <v>14</v>
      </c>
      <c r="H137">
        <v>117</v>
      </c>
      <c r="I137">
        <f t="shared" si="8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9"/>
        <v>41340.25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</v>
      </c>
      <c r="G138" t="s">
        <v>74</v>
      </c>
      <c r="H138">
        <v>58</v>
      </c>
      <c r="I138">
        <f t="shared" si="8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9"/>
        <v>41797.208333333336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262</v>
      </c>
      <c r="G139" t="s">
        <v>20</v>
      </c>
      <c r="H139">
        <v>50</v>
      </c>
      <c r="I139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9"/>
        <v>40457.208333333336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96</v>
      </c>
      <c r="G140" t="s">
        <v>14</v>
      </c>
      <c r="H140">
        <v>115</v>
      </c>
      <c r="I140">
        <f t="shared" si="8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9"/>
        <v>41180.208333333336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21</v>
      </c>
      <c r="G141" t="s">
        <v>14</v>
      </c>
      <c r="H141">
        <v>326</v>
      </c>
      <c r="I141">
        <f t="shared" si="8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9"/>
        <v>42115.208333333328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223</v>
      </c>
      <c r="G142" t="s">
        <v>20</v>
      </c>
      <c r="H142">
        <v>186</v>
      </c>
      <c r="I142">
        <f t="shared" si="8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9"/>
        <v>43156.25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102</v>
      </c>
      <c r="G143" t="s">
        <v>20</v>
      </c>
      <c r="H143">
        <v>1071</v>
      </c>
      <c r="I143">
        <f t="shared" si="8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9"/>
        <v>42167.208333333328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230</v>
      </c>
      <c r="G144" t="s">
        <v>20</v>
      </c>
      <c r="H144">
        <v>117</v>
      </c>
      <c r="I144">
        <f t="shared" si="8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9"/>
        <v>41005.208333333336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136</v>
      </c>
      <c r="G145" t="s">
        <v>20</v>
      </c>
      <c r="H145">
        <v>70</v>
      </c>
      <c r="I14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9"/>
        <v>40357.208333333336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129</v>
      </c>
      <c r="G146" t="s">
        <v>20</v>
      </c>
      <c r="H146">
        <v>135</v>
      </c>
      <c r="I146">
        <f t="shared" si="8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9"/>
        <v>43633.208333333328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237</v>
      </c>
      <c r="G147" t="s">
        <v>20</v>
      </c>
      <c r="H147">
        <v>768</v>
      </c>
      <c r="I147">
        <f t="shared" si="8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9"/>
        <v>41889.208333333336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17</v>
      </c>
      <c r="G148" t="s">
        <v>74</v>
      </c>
      <c r="H148">
        <v>51</v>
      </c>
      <c r="I148">
        <f t="shared" si="8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9"/>
        <v>40855.25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112</v>
      </c>
      <c r="G149" t="s">
        <v>20</v>
      </c>
      <c r="H149">
        <v>199</v>
      </c>
      <c r="I149">
        <f t="shared" si="8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9"/>
        <v>42534.208333333328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121</v>
      </c>
      <c r="G150" t="s">
        <v>20</v>
      </c>
      <c r="H150">
        <v>107</v>
      </c>
      <c r="I150">
        <f t="shared" si="8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9"/>
        <v>42941.208333333328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220</v>
      </c>
      <c r="G151" t="s">
        <v>20</v>
      </c>
      <c r="H151">
        <v>195</v>
      </c>
      <c r="I151">
        <f t="shared" si="8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9"/>
        <v>41275.25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 t="s">
        <v>14</v>
      </c>
      <c r="H152">
        <v>1</v>
      </c>
      <c r="I152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9"/>
        <v>43450.25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64</v>
      </c>
      <c r="G153" t="s">
        <v>14</v>
      </c>
      <c r="H153">
        <v>1467</v>
      </c>
      <c r="I153">
        <f t="shared" si="8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9"/>
        <v>41799.208333333336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423</v>
      </c>
      <c r="G154" t="s">
        <v>20</v>
      </c>
      <c r="H154">
        <v>3376</v>
      </c>
      <c r="I154">
        <f t="shared" si="8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9"/>
        <v>42783.25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93</v>
      </c>
      <c r="G155" t="s">
        <v>14</v>
      </c>
      <c r="H155">
        <v>5681</v>
      </c>
      <c r="I155">
        <f t="shared" si="8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9"/>
        <v>41201.208333333336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59</v>
      </c>
      <c r="G156" t="s">
        <v>14</v>
      </c>
      <c r="H156">
        <v>1059</v>
      </c>
      <c r="I156">
        <f t="shared" si="8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9"/>
        <v>42502.208333333328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65</v>
      </c>
      <c r="G157" t="s">
        <v>14</v>
      </c>
      <c r="H157">
        <v>1194</v>
      </c>
      <c r="I157">
        <f t="shared" si="8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9"/>
        <v>40262.208333333336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74</v>
      </c>
      <c r="G158" t="s">
        <v>74</v>
      </c>
      <c r="H158">
        <v>379</v>
      </c>
      <c r="I158">
        <f t="shared" si="8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9"/>
        <v>43743.208333333328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53</v>
      </c>
      <c r="G159" t="s">
        <v>14</v>
      </c>
      <c r="H159">
        <v>30</v>
      </c>
      <c r="I159">
        <f t="shared" si="8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9"/>
        <v>41638.25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221</v>
      </c>
      <c r="G160" t="s">
        <v>20</v>
      </c>
      <c r="H160">
        <v>41</v>
      </c>
      <c r="I160">
        <f t="shared" si="8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9"/>
        <v>42346.25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100</v>
      </c>
      <c r="G161" t="s">
        <v>20</v>
      </c>
      <c r="H161">
        <v>1821</v>
      </c>
      <c r="I161">
        <f t="shared" si="8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9"/>
        <v>43551.208333333328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162</v>
      </c>
      <c r="G162" t="s">
        <v>20</v>
      </c>
      <c r="H162">
        <v>164</v>
      </c>
      <c r="I162">
        <f t="shared" si="8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9"/>
        <v>43582.208333333328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78</v>
      </c>
      <c r="G163" t="s">
        <v>14</v>
      </c>
      <c r="H163">
        <v>75</v>
      </c>
      <c r="I163">
        <f t="shared" si="8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9"/>
        <v>42270.208333333328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150</v>
      </c>
      <c r="G164" t="s">
        <v>20</v>
      </c>
      <c r="H164">
        <v>157</v>
      </c>
      <c r="I164">
        <f t="shared" si="8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9"/>
        <v>43442.25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253</v>
      </c>
      <c r="G165" t="s">
        <v>20</v>
      </c>
      <c r="H165">
        <v>246</v>
      </c>
      <c r="I165">
        <f t="shared" si="8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9"/>
        <v>43028.208333333328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100</v>
      </c>
      <c r="G166" t="s">
        <v>20</v>
      </c>
      <c r="H166">
        <v>1396</v>
      </c>
      <c r="I166">
        <f t="shared" si="8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9"/>
        <v>43016.208333333328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122</v>
      </c>
      <c r="G167" t="s">
        <v>20</v>
      </c>
      <c r="H167">
        <v>2506</v>
      </c>
      <c r="I167">
        <f t="shared" si="8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9"/>
        <v>42948.208333333328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137</v>
      </c>
      <c r="G168" t="s">
        <v>20</v>
      </c>
      <c r="H168">
        <v>244</v>
      </c>
      <c r="I168">
        <f t="shared" si="8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9"/>
        <v>40534.25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416</v>
      </c>
      <c r="G169" t="s">
        <v>20</v>
      </c>
      <c r="H169">
        <v>146</v>
      </c>
      <c r="I169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9"/>
        <v>41435.208333333336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31</v>
      </c>
      <c r="G170" t="s">
        <v>14</v>
      </c>
      <c r="H170">
        <v>955</v>
      </c>
      <c r="I170">
        <f t="shared" si="8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9"/>
        <v>43518.25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424</v>
      </c>
      <c r="G171" t="s">
        <v>20</v>
      </c>
      <c r="H171">
        <v>1267</v>
      </c>
      <c r="I171">
        <f t="shared" si="8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9"/>
        <v>41077.208333333336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3</v>
      </c>
      <c r="G172" t="s">
        <v>14</v>
      </c>
      <c r="H172">
        <v>67</v>
      </c>
      <c r="I172">
        <f t="shared" si="8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9"/>
        <v>42950.208333333328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11</v>
      </c>
      <c r="G173" t="s">
        <v>14</v>
      </c>
      <c r="H173">
        <v>5</v>
      </c>
      <c r="I173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9"/>
        <v>41718.208333333336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83</v>
      </c>
      <c r="G174" t="s">
        <v>14</v>
      </c>
      <c r="H174">
        <v>26</v>
      </c>
      <c r="I174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9"/>
        <v>41839.208333333336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163</v>
      </c>
      <c r="G175" t="s">
        <v>20</v>
      </c>
      <c r="H175">
        <v>1561</v>
      </c>
      <c r="I175">
        <f t="shared" si="8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9"/>
        <v>41412.208333333336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895</v>
      </c>
      <c r="G176" t="s">
        <v>20</v>
      </c>
      <c r="H176">
        <v>48</v>
      </c>
      <c r="I176">
        <f t="shared" si="8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9"/>
        <v>42282.208333333328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26</v>
      </c>
      <c r="G177" t="s">
        <v>14</v>
      </c>
      <c r="H177">
        <v>1130</v>
      </c>
      <c r="I177">
        <f t="shared" si="8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9"/>
        <v>42613.208333333328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75</v>
      </c>
      <c r="G178" t="s">
        <v>14</v>
      </c>
      <c r="H178">
        <v>782</v>
      </c>
      <c r="I178">
        <f t="shared" si="8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9"/>
        <v>42616.208333333328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416</v>
      </c>
      <c r="G179" t="s">
        <v>20</v>
      </c>
      <c r="H179">
        <v>2739</v>
      </c>
      <c r="I179">
        <f t="shared" si="8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9"/>
        <v>40497.25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96</v>
      </c>
      <c r="G180" t="s">
        <v>14</v>
      </c>
      <c r="H180">
        <v>210</v>
      </c>
      <c r="I180">
        <f t="shared" si="8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9"/>
        <v>42999.208333333328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358</v>
      </c>
      <c r="G181" t="s">
        <v>20</v>
      </c>
      <c r="H181">
        <v>3537</v>
      </c>
      <c r="I181">
        <f t="shared" si="8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9"/>
        <v>41350.208333333336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308</v>
      </c>
      <c r="G182" t="s">
        <v>20</v>
      </c>
      <c r="H182">
        <v>2107</v>
      </c>
      <c r="I182">
        <f t="shared" si="8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9"/>
        <v>40259.208333333336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62</v>
      </c>
      <c r="G183" t="s">
        <v>14</v>
      </c>
      <c r="H183">
        <v>136</v>
      </c>
      <c r="I183">
        <f t="shared" si="8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9"/>
        <v>43012.208333333328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722</v>
      </c>
      <c r="G184" t="s">
        <v>20</v>
      </c>
      <c r="H184">
        <v>3318</v>
      </c>
      <c r="I184">
        <f t="shared" si="8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9"/>
        <v>43631.208333333328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69</v>
      </c>
      <c r="G185" t="s">
        <v>14</v>
      </c>
      <c r="H185">
        <v>86</v>
      </c>
      <c r="I185">
        <f t="shared" si="8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9"/>
        <v>40430.208333333336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293</v>
      </c>
      <c r="G186" t="s">
        <v>20</v>
      </c>
      <c r="H186">
        <v>340</v>
      </c>
      <c r="I186">
        <f t="shared" si="8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9"/>
        <v>43588.208333333328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72</v>
      </c>
      <c r="G187" t="s">
        <v>14</v>
      </c>
      <c r="H187">
        <v>19</v>
      </c>
      <c r="I187">
        <f t="shared" si="8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9"/>
        <v>43233.208333333328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32</v>
      </c>
      <c r="G188" t="s">
        <v>14</v>
      </c>
      <c r="H188">
        <v>886</v>
      </c>
      <c r="I188">
        <f t="shared" si="8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9"/>
        <v>41782.208333333336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230</v>
      </c>
      <c r="G189" t="s">
        <v>20</v>
      </c>
      <c r="H189">
        <v>1442</v>
      </c>
      <c r="I189">
        <f t="shared" si="8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9"/>
        <v>41328.25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32</v>
      </c>
      <c r="G190" t="s">
        <v>14</v>
      </c>
      <c r="H190">
        <v>35</v>
      </c>
      <c r="I190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9"/>
        <v>41975.25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24</v>
      </c>
      <c r="G191" t="s">
        <v>74</v>
      </c>
      <c r="H191">
        <v>441</v>
      </c>
      <c r="I191">
        <f t="shared" si="8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9"/>
        <v>42433.25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69</v>
      </c>
      <c r="G192" t="s">
        <v>14</v>
      </c>
      <c r="H192">
        <v>24</v>
      </c>
      <c r="I192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9"/>
        <v>41429.208333333336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38</v>
      </c>
      <c r="G193" t="s">
        <v>14</v>
      </c>
      <c r="H193">
        <v>86</v>
      </c>
      <c r="I193">
        <f t="shared" si="8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9"/>
        <v>43536.208333333328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20</v>
      </c>
      <c r="G194" t="s">
        <v>14</v>
      </c>
      <c r="H194">
        <v>243</v>
      </c>
      <c r="I194">
        <f t="shared" si="8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9"/>
        <v>41817.208333333336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46</v>
      </c>
      <c r="G195" t="s">
        <v>14</v>
      </c>
      <c r="H195">
        <v>65</v>
      </c>
      <c r="I195">
        <f t="shared" ref="I195:I258" si="12">ROUND((E195/H195),2)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3">(((L195/60)/60)/24)+DATE(1970,1,1)</f>
        <v>43198.208333333328</v>
      </c>
      <c r="O195" s="7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1"/>
        <v>123</v>
      </c>
      <c r="G196" t="s">
        <v>20</v>
      </c>
      <c r="H196">
        <v>126</v>
      </c>
      <c r="I196">
        <f t="shared" si="12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3"/>
        <v>42261.208333333328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ref="F197:F260" si="15">ROUND((E197/D197)*100,0)</f>
        <v>362</v>
      </c>
      <c r="G197" t="s">
        <v>20</v>
      </c>
      <c r="H197">
        <v>524</v>
      </c>
      <c r="I197">
        <f t="shared" si="12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3"/>
        <v>43310.208333333328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3"/>
        <v>42616.208333333328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>
        <f t="shared" si="12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3"/>
        <v>42909.208333333328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>
        <f t="shared" si="12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3"/>
        <v>40396.208333333336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>
        <f t="shared" si="12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3"/>
        <v>42192.208333333328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3"/>
        <v>40262.208333333336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>
        <f t="shared" si="12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3"/>
        <v>41845.208333333336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>
        <f t="shared" si="12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3"/>
        <v>40818.208333333336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>
        <f t="shared" si="12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3"/>
        <v>42752.25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>
        <f t="shared" si="12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3"/>
        <v>40636.208333333336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>
        <f t="shared" si="12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3"/>
        <v>43390.208333333328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>
        <f t="shared" si="12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3"/>
        <v>40236.25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3"/>
        <v>43340.208333333328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>
        <f t="shared" si="12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3"/>
        <v>43048.25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>
        <f t="shared" si="12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3"/>
        <v>42496.208333333328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>
        <f t="shared" si="12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3"/>
        <v>42797.25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>
        <f t="shared" si="12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3"/>
        <v>41513.208333333336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>
        <f t="shared" si="12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3"/>
        <v>43814.25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>
        <f t="shared" si="12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3"/>
        <v>40488.208333333336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>
        <f t="shared" si="12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3"/>
        <v>40409.208333333336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>
        <f t="shared" si="12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3"/>
        <v>43509.25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>
        <f t="shared" si="12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3"/>
        <v>40869.25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>
        <f t="shared" si="12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3"/>
        <v>43583.208333333328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>
        <f t="shared" si="12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3"/>
        <v>40858.25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>
        <f t="shared" si="12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3"/>
        <v>41137.208333333336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>
        <f t="shared" si="12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3"/>
        <v>40725.208333333336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>
        <f t="shared" si="12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3"/>
        <v>41081.208333333336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>
        <f t="shared" si="12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3"/>
        <v>41914.208333333336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>
        <f t="shared" si="12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3"/>
        <v>42445.208333333328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>
        <f t="shared" si="12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3"/>
        <v>41906.208333333336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>
        <f t="shared" si="12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3"/>
        <v>41762.208333333336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>
        <f t="shared" si="12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3"/>
        <v>40276.208333333336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>
        <f t="shared" si="12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3"/>
        <v>42139.208333333328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>
        <f t="shared" si="12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3"/>
        <v>42613.208333333328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>
        <f t="shared" si="12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3"/>
        <v>42887.208333333328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>
        <f t="shared" si="12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3"/>
        <v>43805.25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>
        <f t="shared" si="12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3"/>
        <v>41415.208333333336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>
        <f t="shared" si="12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3"/>
        <v>42576.208333333328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>
        <f t="shared" si="12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3"/>
        <v>40706.208333333336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>
        <f t="shared" si="12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3"/>
        <v>42969.208333333328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>
        <f t="shared" si="12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3"/>
        <v>42779.25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>
        <f t="shared" si="12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3"/>
        <v>43641.208333333328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>
        <f t="shared" si="12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3"/>
        <v>41754.208333333336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>
        <f t="shared" si="12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3"/>
        <v>43083.25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>
        <f t="shared" si="12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3"/>
        <v>42245.208333333328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>
        <f t="shared" si="12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3"/>
        <v>40396.208333333336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>
        <f t="shared" si="12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3"/>
        <v>41742.208333333336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>
        <f t="shared" si="12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3"/>
        <v>42865.208333333328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>
        <f t="shared" si="12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3"/>
        <v>43163.25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>
        <f t="shared" si="12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3"/>
        <v>41834.208333333336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>
        <f t="shared" si="12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3"/>
        <v>41736.208333333336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>
        <f t="shared" si="12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3"/>
        <v>41491.208333333336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>
        <f t="shared" si="12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3"/>
        <v>42726.25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>
        <f t="shared" si="12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3"/>
        <v>42004.25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>
        <f t="shared" si="12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3"/>
        <v>42006.25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3"/>
        <v>40203.25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>
        <f t="shared" si="12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3"/>
        <v>41252.25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>
        <f t="shared" si="12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3"/>
        <v>41572.208333333336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>
        <f t="shared" si="12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3"/>
        <v>40641.208333333336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>
        <f t="shared" si="12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3"/>
        <v>42787.25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>
        <f t="shared" si="12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3"/>
        <v>40590.25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23</v>
      </c>
      <c r="G258" t="s">
        <v>14</v>
      </c>
      <c r="H258">
        <v>15</v>
      </c>
      <c r="I258">
        <f t="shared" si="12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3"/>
        <v>42393.25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146</v>
      </c>
      <c r="G259" t="s">
        <v>20</v>
      </c>
      <c r="H259">
        <v>92</v>
      </c>
      <c r="I259">
        <f t="shared" ref="I259:I322" si="16">ROUND((E259/H259),2)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7">(((L259/60)/60)/24)+DATE(1970,1,1)</f>
        <v>41338.25</v>
      </c>
      <c r="O259" s="7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5"/>
        <v>268</v>
      </c>
      <c r="G260" t="s">
        <v>20</v>
      </c>
      <c r="H260">
        <v>186</v>
      </c>
      <c r="I260">
        <f t="shared" si="16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7"/>
        <v>42712.25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ref="F261:F324" si="19">ROUND((E261/D261)*100,0)</f>
        <v>598</v>
      </c>
      <c r="G261" t="s">
        <v>20</v>
      </c>
      <c r="H261">
        <v>138</v>
      </c>
      <c r="I261">
        <f t="shared" si="16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7"/>
        <v>41251.25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158</v>
      </c>
      <c r="G262" t="s">
        <v>20</v>
      </c>
      <c r="H262">
        <v>261</v>
      </c>
      <c r="I262">
        <f t="shared" si="16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7"/>
        <v>41180.208333333336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31</v>
      </c>
      <c r="G263" t="s">
        <v>14</v>
      </c>
      <c r="H263">
        <v>454</v>
      </c>
      <c r="I263">
        <f t="shared" si="16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7"/>
        <v>40415.208333333336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313</v>
      </c>
      <c r="G264" t="s">
        <v>20</v>
      </c>
      <c r="H264">
        <v>107</v>
      </c>
      <c r="I264">
        <f t="shared" si="16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7"/>
        <v>40638.208333333336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371</v>
      </c>
      <c r="G265" t="s">
        <v>20</v>
      </c>
      <c r="H265">
        <v>199</v>
      </c>
      <c r="I265">
        <f t="shared" si="16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7"/>
        <v>40187.25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363</v>
      </c>
      <c r="G266" t="s">
        <v>20</v>
      </c>
      <c r="H266">
        <v>5512</v>
      </c>
      <c r="I266">
        <f t="shared" si="16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7"/>
        <v>41317.25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123</v>
      </c>
      <c r="G267" t="s">
        <v>20</v>
      </c>
      <c r="H267">
        <v>86</v>
      </c>
      <c r="I267">
        <f t="shared" si="16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7"/>
        <v>42372.25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77</v>
      </c>
      <c r="G268" t="s">
        <v>14</v>
      </c>
      <c r="H268">
        <v>3182</v>
      </c>
      <c r="I268">
        <f t="shared" si="16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7"/>
        <v>41950.25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234</v>
      </c>
      <c r="G269" t="s">
        <v>20</v>
      </c>
      <c r="H269">
        <v>2768</v>
      </c>
      <c r="I269">
        <f t="shared" si="16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7"/>
        <v>41206.208333333336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181</v>
      </c>
      <c r="G270" t="s">
        <v>20</v>
      </c>
      <c r="H270">
        <v>48</v>
      </c>
      <c r="I270">
        <f t="shared" si="16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7"/>
        <v>41186.208333333336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253</v>
      </c>
      <c r="G271" t="s">
        <v>20</v>
      </c>
      <c r="H271">
        <v>87</v>
      </c>
      <c r="I271">
        <f t="shared" si="16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7"/>
        <v>43496.25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27</v>
      </c>
      <c r="G272" t="s">
        <v>74</v>
      </c>
      <c r="H272">
        <v>1890</v>
      </c>
      <c r="I272">
        <f t="shared" si="16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7"/>
        <v>40514.25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1</v>
      </c>
      <c r="G273" t="s">
        <v>47</v>
      </c>
      <c r="H273">
        <v>61</v>
      </c>
      <c r="I273">
        <f t="shared" si="16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7"/>
        <v>42345.25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304</v>
      </c>
      <c r="G274" t="s">
        <v>20</v>
      </c>
      <c r="H274">
        <v>1894</v>
      </c>
      <c r="I274">
        <f t="shared" si="16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7"/>
        <v>43656.208333333328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137</v>
      </c>
      <c r="G275" t="s">
        <v>20</v>
      </c>
      <c r="H275">
        <v>282</v>
      </c>
      <c r="I275">
        <f t="shared" si="16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7"/>
        <v>42995.208333333328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32</v>
      </c>
      <c r="G276" t="s">
        <v>14</v>
      </c>
      <c r="H276">
        <v>15</v>
      </c>
      <c r="I276">
        <f t="shared" si="16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7"/>
        <v>43045.25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242</v>
      </c>
      <c r="G277" t="s">
        <v>20</v>
      </c>
      <c r="H277">
        <v>116</v>
      </c>
      <c r="I277">
        <f t="shared" si="16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7"/>
        <v>43561.208333333328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97</v>
      </c>
      <c r="G278" t="s">
        <v>14</v>
      </c>
      <c r="H278">
        <v>133</v>
      </c>
      <c r="I278">
        <f t="shared" si="16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7"/>
        <v>41018.208333333336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1066</v>
      </c>
      <c r="G279" t="s">
        <v>20</v>
      </c>
      <c r="H279">
        <v>83</v>
      </c>
      <c r="I279">
        <f t="shared" si="16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7"/>
        <v>40378.208333333336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326</v>
      </c>
      <c r="G280" t="s">
        <v>20</v>
      </c>
      <c r="H280">
        <v>91</v>
      </c>
      <c r="I280">
        <f t="shared" si="16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7"/>
        <v>41239.25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171</v>
      </c>
      <c r="G281" t="s">
        <v>20</v>
      </c>
      <c r="H281">
        <v>546</v>
      </c>
      <c r="I281">
        <f t="shared" si="16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7"/>
        <v>43346.208333333328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581</v>
      </c>
      <c r="G282" t="s">
        <v>20</v>
      </c>
      <c r="H282">
        <v>393</v>
      </c>
      <c r="I282">
        <f t="shared" si="16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7"/>
        <v>43060.25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92</v>
      </c>
      <c r="G283" t="s">
        <v>14</v>
      </c>
      <c r="H283">
        <v>2062</v>
      </c>
      <c r="I283">
        <f t="shared" si="16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7"/>
        <v>40979.25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108</v>
      </c>
      <c r="G284" t="s">
        <v>20</v>
      </c>
      <c r="H284">
        <v>133</v>
      </c>
      <c r="I284">
        <f t="shared" si="16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7"/>
        <v>42701.25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19</v>
      </c>
      <c r="G285" t="s">
        <v>14</v>
      </c>
      <c r="H285">
        <v>29</v>
      </c>
      <c r="I285">
        <f t="shared" si="16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7"/>
        <v>42520.208333333328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83</v>
      </c>
      <c r="G286" t="s">
        <v>14</v>
      </c>
      <c r="H286">
        <v>132</v>
      </c>
      <c r="I286">
        <f t="shared" si="16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7"/>
        <v>41030.208333333336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706</v>
      </c>
      <c r="G287" t="s">
        <v>20</v>
      </c>
      <c r="H287">
        <v>254</v>
      </c>
      <c r="I287">
        <f t="shared" si="16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7"/>
        <v>42623.208333333328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17</v>
      </c>
      <c r="G288" t="s">
        <v>74</v>
      </c>
      <c r="H288">
        <v>184</v>
      </c>
      <c r="I288">
        <f t="shared" si="16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7"/>
        <v>42697.25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210</v>
      </c>
      <c r="G289" t="s">
        <v>20</v>
      </c>
      <c r="H289">
        <v>176</v>
      </c>
      <c r="I289">
        <f t="shared" si="16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7"/>
        <v>42122.208333333328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98</v>
      </c>
      <c r="G290" t="s">
        <v>14</v>
      </c>
      <c r="H290">
        <v>137</v>
      </c>
      <c r="I290">
        <f t="shared" si="16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7"/>
        <v>40982.208333333336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1684</v>
      </c>
      <c r="G291" t="s">
        <v>20</v>
      </c>
      <c r="H291">
        <v>337</v>
      </c>
      <c r="I291">
        <f t="shared" si="16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7"/>
        <v>42219.208333333328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54</v>
      </c>
      <c r="G292" t="s">
        <v>14</v>
      </c>
      <c r="H292">
        <v>908</v>
      </c>
      <c r="I292">
        <f t="shared" si="16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7"/>
        <v>41404.208333333336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457</v>
      </c>
      <c r="G293" t="s">
        <v>20</v>
      </c>
      <c r="H293">
        <v>107</v>
      </c>
      <c r="I293">
        <f t="shared" si="16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7"/>
        <v>40831.208333333336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10</v>
      </c>
      <c r="G294" t="s">
        <v>14</v>
      </c>
      <c r="H294">
        <v>10</v>
      </c>
      <c r="I294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7"/>
        <v>40984.208333333336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16</v>
      </c>
      <c r="G295" t="s">
        <v>74</v>
      </c>
      <c r="H295">
        <v>32</v>
      </c>
      <c r="I295">
        <f t="shared" si="16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7"/>
        <v>40456.208333333336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1340</v>
      </c>
      <c r="G296" t="s">
        <v>20</v>
      </c>
      <c r="H296">
        <v>183</v>
      </c>
      <c r="I296">
        <f t="shared" si="16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7"/>
        <v>43399.208333333328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36</v>
      </c>
      <c r="G297" t="s">
        <v>14</v>
      </c>
      <c r="H297">
        <v>1910</v>
      </c>
      <c r="I297">
        <f t="shared" si="16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7"/>
        <v>41562.208333333336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55</v>
      </c>
      <c r="G298" t="s">
        <v>14</v>
      </c>
      <c r="H298">
        <v>38</v>
      </c>
      <c r="I298">
        <f t="shared" si="16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7"/>
        <v>43493.25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94</v>
      </c>
      <c r="G299" t="s">
        <v>14</v>
      </c>
      <c r="H299">
        <v>104</v>
      </c>
      <c r="I299">
        <f t="shared" si="16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7"/>
        <v>41653.25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144</v>
      </c>
      <c r="G300" t="s">
        <v>20</v>
      </c>
      <c r="H300">
        <v>72</v>
      </c>
      <c r="I300">
        <f t="shared" si="16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7"/>
        <v>42426.25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51</v>
      </c>
      <c r="G301" t="s">
        <v>14</v>
      </c>
      <c r="H301">
        <v>49</v>
      </c>
      <c r="I301">
        <f t="shared" si="16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7"/>
        <v>42432.25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5</v>
      </c>
      <c r="G302" t="s">
        <v>14</v>
      </c>
      <c r="H302">
        <v>1</v>
      </c>
      <c r="I302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7"/>
        <v>42977.208333333328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1345</v>
      </c>
      <c r="G303" t="s">
        <v>20</v>
      </c>
      <c r="H303">
        <v>295</v>
      </c>
      <c r="I303">
        <f t="shared" si="16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7"/>
        <v>42061.25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32</v>
      </c>
      <c r="G304" t="s">
        <v>14</v>
      </c>
      <c r="H304">
        <v>245</v>
      </c>
      <c r="I304">
        <f t="shared" si="16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7"/>
        <v>43345.208333333328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83</v>
      </c>
      <c r="G305" t="s">
        <v>14</v>
      </c>
      <c r="H305">
        <v>32</v>
      </c>
      <c r="I305">
        <f t="shared" si="16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7"/>
        <v>42376.25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546</v>
      </c>
      <c r="G306" t="s">
        <v>20</v>
      </c>
      <c r="H306">
        <v>142</v>
      </c>
      <c r="I306">
        <f t="shared" si="16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7"/>
        <v>42589.208333333328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286</v>
      </c>
      <c r="G307" t="s">
        <v>20</v>
      </c>
      <c r="H307">
        <v>85</v>
      </c>
      <c r="I307">
        <f t="shared" si="16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7"/>
        <v>42448.208333333328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8</v>
      </c>
      <c r="G308" t="s">
        <v>14</v>
      </c>
      <c r="H308">
        <v>7</v>
      </c>
      <c r="I308">
        <f t="shared" si="16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7"/>
        <v>42930.208333333328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132</v>
      </c>
      <c r="G309" t="s">
        <v>20</v>
      </c>
      <c r="H309">
        <v>659</v>
      </c>
      <c r="I309">
        <f t="shared" si="16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7"/>
        <v>41066.208333333336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74</v>
      </c>
      <c r="G310" t="s">
        <v>14</v>
      </c>
      <c r="H310">
        <v>803</v>
      </c>
      <c r="I310">
        <f t="shared" si="16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7"/>
        <v>40651.208333333336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75</v>
      </c>
      <c r="G311" t="s">
        <v>74</v>
      </c>
      <c r="H311">
        <v>75</v>
      </c>
      <c r="I311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7"/>
        <v>40807.208333333336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20</v>
      </c>
      <c r="G312" t="s">
        <v>14</v>
      </c>
      <c r="H312">
        <v>16</v>
      </c>
      <c r="I312">
        <f t="shared" si="16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7"/>
        <v>40277.208333333336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203</v>
      </c>
      <c r="G313" t="s">
        <v>20</v>
      </c>
      <c r="H313">
        <v>121</v>
      </c>
      <c r="I313">
        <f t="shared" si="16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7"/>
        <v>40590.25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310</v>
      </c>
      <c r="G314" t="s">
        <v>20</v>
      </c>
      <c r="H314">
        <v>3742</v>
      </c>
      <c r="I314">
        <f t="shared" si="16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7"/>
        <v>41572.208333333336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395</v>
      </c>
      <c r="G315" t="s">
        <v>20</v>
      </c>
      <c r="H315">
        <v>223</v>
      </c>
      <c r="I31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7"/>
        <v>40966.25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295</v>
      </c>
      <c r="G316" t="s">
        <v>20</v>
      </c>
      <c r="H316">
        <v>133</v>
      </c>
      <c r="I316">
        <f t="shared" si="16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7"/>
        <v>43536.208333333328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34</v>
      </c>
      <c r="G317" t="s">
        <v>14</v>
      </c>
      <c r="H317">
        <v>31</v>
      </c>
      <c r="I317">
        <f t="shared" si="16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7"/>
        <v>41783.208333333336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67</v>
      </c>
      <c r="G318" t="s">
        <v>14</v>
      </c>
      <c r="H318">
        <v>108</v>
      </c>
      <c r="I318">
        <f t="shared" si="16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7"/>
        <v>43788.25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19</v>
      </c>
      <c r="G319" t="s">
        <v>14</v>
      </c>
      <c r="H319">
        <v>30</v>
      </c>
      <c r="I319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7"/>
        <v>42869.208333333328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16</v>
      </c>
      <c r="G320" t="s">
        <v>14</v>
      </c>
      <c r="H320">
        <v>17</v>
      </c>
      <c r="I320">
        <f t="shared" si="16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7"/>
        <v>41684.25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39</v>
      </c>
      <c r="G321" t="s">
        <v>74</v>
      </c>
      <c r="H321">
        <v>64</v>
      </c>
      <c r="I321">
        <f t="shared" si="16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7"/>
        <v>40402.208333333336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10</v>
      </c>
      <c r="G322" t="s">
        <v>14</v>
      </c>
      <c r="H322">
        <v>80</v>
      </c>
      <c r="I322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7"/>
        <v>40673.208333333336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94</v>
      </c>
      <c r="G323" t="s">
        <v>14</v>
      </c>
      <c r="H323">
        <v>2468</v>
      </c>
      <c r="I323">
        <f t="shared" ref="I323:I386" si="20">ROUND((E323/H323),2)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1">(((L323/60)/60)/24)+DATE(1970,1,1)</f>
        <v>40634.208333333336</v>
      </c>
      <c r="O323" s="7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9"/>
        <v>167</v>
      </c>
      <c r="G324" t="s">
        <v>20</v>
      </c>
      <c r="H324">
        <v>5168</v>
      </c>
      <c r="I324">
        <f t="shared" si="20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1"/>
        <v>40507.25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ref="F325:F388" si="23">ROUND((E325/D325)*100,0)</f>
        <v>24</v>
      </c>
      <c r="G325" t="s">
        <v>14</v>
      </c>
      <c r="H325">
        <v>26</v>
      </c>
      <c r="I325">
        <f t="shared" si="20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1"/>
        <v>41725.208333333336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164</v>
      </c>
      <c r="G326" t="s">
        <v>20</v>
      </c>
      <c r="H326">
        <v>307</v>
      </c>
      <c r="I326">
        <f t="shared" si="20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1"/>
        <v>42176.208333333328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91</v>
      </c>
      <c r="G327" t="s">
        <v>14</v>
      </c>
      <c r="H327">
        <v>73</v>
      </c>
      <c r="I327">
        <f t="shared" si="20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1"/>
        <v>43267.208333333328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46</v>
      </c>
      <c r="G328" t="s">
        <v>14</v>
      </c>
      <c r="H328">
        <v>128</v>
      </c>
      <c r="I328">
        <f t="shared" si="20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1"/>
        <v>42364.25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39</v>
      </c>
      <c r="G329" t="s">
        <v>14</v>
      </c>
      <c r="H329">
        <v>33</v>
      </c>
      <c r="I329">
        <f t="shared" si="20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1"/>
        <v>43705.208333333328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134</v>
      </c>
      <c r="G330" t="s">
        <v>20</v>
      </c>
      <c r="H330">
        <v>2441</v>
      </c>
      <c r="I330">
        <f t="shared" si="20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1"/>
        <v>43434.25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23</v>
      </c>
      <c r="G331" t="s">
        <v>47</v>
      </c>
      <c r="H331">
        <v>211</v>
      </c>
      <c r="I331">
        <f t="shared" si="20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1"/>
        <v>42716.25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185</v>
      </c>
      <c r="G332" t="s">
        <v>20</v>
      </c>
      <c r="H332">
        <v>1385</v>
      </c>
      <c r="I332">
        <f t="shared" si="20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1"/>
        <v>43077.25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444</v>
      </c>
      <c r="G333" t="s">
        <v>20</v>
      </c>
      <c r="H333">
        <v>190</v>
      </c>
      <c r="I333">
        <f t="shared" si="20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1"/>
        <v>40896.25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200</v>
      </c>
      <c r="G334" t="s">
        <v>20</v>
      </c>
      <c r="H334">
        <v>470</v>
      </c>
      <c r="I334">
        <f t="shared" si="20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1"/>
        <v>41361.208333333336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124</v>
      </c>
      <c r="G335" t="s">
        <v>20</v>
      </c>
      <c r="H335">
        <v>253</v>
      </c>
      <c r="I335">
        <f t="shared" si="20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1"/>
        <v>43424.25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187</v>
      </c>
      <c r="G336" t="s">
        <v>20</v>
      </c>
      <c r="H336">
        <v>1113</v>
      </c>
      <c r="I336">
        <f t="shared" si="20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1"/>
        <v>43110.25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114</v>
      </c>
      <c r="G337" t="s">
        <v>20</v>
      </c>
      <c r="H337">
        <v>2283</v>
      </c>
      <c r="I337">
        <f t="shared" si="20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1"/>
        <v>43784.25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97</v>
      </c>
      <c r="G338" t="s">
        <v>14</v>
      </c>
      <c r="H338">
        <v>1072</v>
      </c>
      <c r="I338">
        <f t="shared" si="20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1"/>
        <v>40527.25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123</v>
      </c>
      <c r="G339" t="s">
        <v>20</v>
      </c>
      <c r="H339">
        <v>1095</v>
      </c>
      <c r="I339">
        <f t="shared" si="20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1"/>
        <v>43780.25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179</v>
      </c>
      <c r="G340" t="s">
        <v>20</v>
      </c>
      <c r="H340">
        <v>1690</v>
      </c>
      <c r="I340">
        <f t="shared" si="20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1"/>
        <v>40821.208333333336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80</v>
      </c>
      <c r="G341" t="s">
        <v>74</v>
      </c>
      <c r="H341">
        <v>1297</v>
      </c>
      <c r="I341">
        <f t="shared" si="20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1"/>
        <v>42949.208333333328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94</v>
      </c>
      <c r="G342" t="s">
        <v>14</v>
      </c>
      <c r="H342">
        <v>393</v>
      </c>
      <c r="I342">
        <f t="shared" si="20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1"/>
        <v>40889.25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85</v>
      </c>
      <c r="G343" t="s">
        <v>14</v>
      </c>
      <c r="H343">
        <v>1257</v>
      </c>
      <c r="I343">
        <f t="shared" si="20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1"/>
        <v>42244.208333333328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67</v>
      </c>
      <c r="G344" t="s">
        <v>14</v>
      </c>
      <c r="H344">
        <v>328</v>
      </c>
      <c r="I344">
        <f t="shared" si="20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1"/>
        <v>41475.208333333336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54</v>
      </c>
      <c r="G345" t="s">
        <v>14</v>
      </c>
      <c r="H345">
        <v>147</v>
      </c>
      <c r="I345">
        <f t="shared" si="20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1"/>
        <v>41597.25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42</v>
      </c>
      <c r="G346" t="s">
        <v>14</v>
      </c>
      <c r="H346">
        <v>830</v>
      </c>
      <c r="I346">
        <f t="shared" si="20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1"/>
        <v>43122.25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15</v>
      </c>
      <c r="G347" t="s">
        <v>14</v>
      </c>
      <c r="H347">
        <v>331</v>
      </c>
      <c r="I347">
        <f t="shared" si="20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1"/>
        <v>42194.208333333328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34</v>
      </c>
      <c r="G348" t="s">
        <v>14</v>
      </c>
      <c r="H348">
        <v>25</v>
      </c>
      <c r="I348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1"/>
        <v>42971.208333333328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1401</v>
      </c>
      <c r="G349" t="s">
        <v>20</v>
      </c>
      <c r="H349">
        <v>191</v>
      </c>
      <c r="I349">
        <f t="shared" si="20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1"/>
        <v>42046.25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72</v>
      </c>
      <c r="G350" t="s">
        <v>14</v>
      </c>
      <c r="H350">
        <v>3483</v>
      </c>
      <c r="I350">
        <f t="shared" si="20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1"/>
        <v>42782.25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53</v>
      </c>
      <c r="G351" t="s">
        <v>14</v>
      </c>
      <c r="H351">
        <v>923</v>
      </c>
      <c r="I351">
        <f t="shared" si="20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1"/>
        <v>42930.208333333328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5</v>
      </c>
      <c r="G352" t="s">
        <v>14</v>
      </c>
      <c r="H352">
        <v>1</v>
      </c>
      <c r="I352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1"/>
        <v>42144.208333333328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128</v>
      </c>
      <c r="G353" t="s">
        <v>20</v>
      </c>
      <c r="H353">
        <v>2013</v>
      </c>
      <c r="I353">
        <f t="shared" si="20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1"/>
        <v>42240.208333333328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35</v>
      </c>
      <c r="G354" t="s">
        <v>14</v>
      </c>
      <c r="H354">
        <v>33</v>
      </c>
      <c r="I354">
        <f t="shared" si="20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1"/>
        <v>42315.25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411</v>
      </c>
      <c r="G355" t="s">
        <v>20</v>
      </c>
      <c r="H355">
        <v>1703</v>
      </c>
      <c r="I355">
        <f t="shared" si="20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1"/>
        <v>43651.208333333328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124</v>
      </c>
      <c r="G356" t="s">
        <v>20</v>
      </c>
      <c r="H356">
        <v>80</v>
      </c>
      <c r="I356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1"/>
        <v>41520.208333333336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59</v>
      </c>
      <c r="G357" t="s">
        <v>47</v>
      </c>
      <c r="H357">
        <v>86</v>
      </c>
      <c r="I357">
        <f t="shared" si="20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1"/>
        <v>42757.25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37</v>
      </c>
      <c r="G358" t="s">
        <v>14</v>
      </c>
      <c r="H358">
        <v>40</v>
      </c>
      <c r="I358">
        <f t="shared" si="20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1"/>
        <v>40922.25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185</v>
      </c>
      <c r="G359" t="s">
        <v>20</v>
      </c>
      <c r="H359">
        <v>41</v>
      </c>
      <c r="I359">
        <f t="shared" si="20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1"/>
        <v>42250.208333333328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12</v>
      </c>
      <c r="G360" t="s">
        <v>14</v>
      </c>
      <c r="H360">
        <v>23</v>
      </c>
      <c r="I360">
        <f t="shared" si="20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1"/>
        <v>43322.208333333328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299</v>
      </c>
      <c r="G361" t="s">
        <v>20</v>
      </c>
      <c r="H361">
        <v>187</v>
      </c>
      <c r="I361">
        <f t="shared" si="20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1"/>
        <v>40782.208333333336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226</v>
      </c>
      <c r="G362" t="s">
        <v>20</v>
      </c>
      <c r="H362">
        <v>2875</v>
      </c>
      <c r="I362">
        <f t="shared" si="20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1"/>
        <v>40544.25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174</v>
      </c>
      <c r="G363" t="s">
        <v>20</v>
      </c>
      <c r="H363">
        <v>88</v>
      </c>
      <c r="I363">
        <f t="shared" si="20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1"/>
        <v>43015.208333333328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372</v>
      </c>
      <c r="G364" t="s">
        <v>20</v>
      </c>
      <c r="H364">
        <v>191</v>
      </c>
      <c r="I364">
        <f t="shared" si="20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1"/>
        <v>40570.25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160</v>
      </c>
      <c r="G365" t="s">
        <v>20</v>
      </c>
      <c r="H365">
        <v>139</v>
      </c>
      <c r="I365">
        <f t="shared" si="20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1"/>
        <v>40904.25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1616</v>
      </c>
      <c r="G366" t="s">
        <v>20</v>
      </c>
      <c r="H366">
        <v>186</v>
      </c>
      <c r="I366">
        <f t="shared" si="20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1"/>
        <v>43164.25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733</v>
      </c>
      <c r="G367" t="s">
        <v>20</v>
      </c>
      <c r="H367">
        <v>112</v>
      </c>
      <c r="I367">
        <f t="shared" si="20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1"/>
        <v>42733.25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592</v>
      </c>
      <c r="G368" t="s">
        <v>20</v>
      </c>
      <c r="H368">
        <v>101</v>
      </c>
      <c r="I368">
        <f t="shared" si="20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1"/>
        <v>40546.25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19</v>
      </c>
      <c r="G369" t="s">
        <v>14</v>
      </c>
      <c r="H369">
        <v>75</v>
      </c>
      <c r="I369">
        <f t="shared" si="20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1"/>
        <v>41930.208333333336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277</v>
      </c>
      <c r="G370" t="s">
        <v>20</v>
      </c>
      <c r="H370">
        <v>206</v>
      </c>
      <c r="I370">
        <f t="shared" si="20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1"/>
        <v>40464.208333333336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273</v>
      </c>
      <c r="G371" t="s">
        <v>20</v>
      </c>
      <c r="H371">
        <v>154</v>
      </c>
      <c r="I371">
        <f t="shared" si="20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1"/>
        <v>41308.25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159</v>
      </c>
      <c r="G372" t="s">
        <v>20</v>
      </c>
      <c r="H372">
        <v>5966</v>
      </c>
      <c r="I372">
        <f t="shared" si="20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1"/>
        <v>43570.208333333328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68</v>
      </c>
      <c r="G373" t="s">
        <v>14</v>
      </c>
      <c r="H373">
        <v>2176</v>
      </c>
      <c r="I373">
        <f t="shared" si="20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1"/>
        <v>42043.25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1592</v>
      </c>
      <c r="G374" t="s">
        <v>20</v>
      </c>
      <c r="H374">
        <v>169</v>
      </c>
      <c r="I374">
        <f t="shared" si="20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1"/>
        <v>42012.25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730</v>
      </c>
      <c r="G375" t="s">
        <v>20</v>
      </c>
      <c r="H375">
        <v>2106</v>
      </c>
      <c r="I375">
        <f t="shared" si="20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1"/>
        <v>42964.208333333328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13</v>
      </c>
      <c r="G376" t="s">
        <v>14</v>
      </c>
      <c r="H376">
        <v>441</v>
      </c>
      <c r="I376">
        <f t="shared" si="20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1"/>
        <v>43476.25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55</v>
      </c>
      <c r="G377" t="s">
        <v>14</v>
      </c>
      <c r="H377">
        <v>25</v>
      </c>
      <c r="I377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1"/>
        <v>42293.208333333328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361</v>
      </c>
      <c r="G378" t="s">
        <v>20</v>
      </c>
      <c r="H378">
        <v>131</v>
      </c>
      <c r="I378">
        <f t="shared" si="20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1"/>
        <v>41826.208333333336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10</v>
      </c>
      <c r="G379" t="s">
        <v>14</v>
      </c>
      <c r="H379">
        <v>127</v>
      </c>
      <c r="I379">
        <f t="shared" si="20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1"/>
        <v>43760.208333333328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3"/>
        <v>14</v>
      </c>
      <c r="G380" t="s">
        <v>14</v>
      </c>
      <c r="H380">
        <v>355</v>
      </c>
      <c r="I380">
        <f t="shared" si="20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1"/>
        <v>43241.208333333328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40</v>
      </c>
      <c r="G381" t="s">
        <v>14</v>
      </c>
      <c r="H381">
        <v>44</v>
      </c>
      <c r="I381">
        <f t="shared" si="20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1"/>
        <v>40843.208333333336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160</v>
      </c>
      <c r="G382" t="s">
        <v>20</v>
      </c>
      <c r="H382">
        <v>84</v>
      </c>
      <c r="I382">
        <f t="shared" si="20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1"/>
        <v>41448.208333333336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184</v>
      </c>
      <c r="G383" t="s">
        <v>20</v>
      </c>
      <c r="H383">
        <v>155</v>
      </c>
      <c r="I383">
        <f t="shared" si="20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1"/>
        <v>42163.208333333328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64</v>
      </c>
      <c r="G384" t="s">
        <v>14</v>
      </c>
      <c r="H384">
        <v>67</v>
      </c>
      <c r="I384">
        <f t="shared" si="20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1"/>
        <v>43024.208333333328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225</v>
      </c>
      <c r="G385" t="s">
        <v>20</v>
      </c>
      <c r="H385">
        <v>189</v>
      </c>
      <c r="I385">
        <f t="shared" si="20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1"/>
        <v>43509.25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172</v>
      </c>
      <c r="G386" t="s">
        <v>20</v>
      </c>
      <c r="H386">
        <v>4799</v>
      </c>
      <c r="I386">
        <f t="shared" si="20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1"/>
        <v>42776.25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146</v>
      </c>
      <c r="G387" t="s">
        <v>20</v>
      </c>
      <c r="H387">
        <v>1137</v>
      </c>
      <c r="I387">
        <f t="shared" ref="I387:I450" si="24">ROUND((E387/H387),2)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5">(((L387/60)/60)/24)+DATE(1970,1,1)</f>
        <v>43553.208333333328</v>
      </c>
      <c r="O387" s="7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3"/>
        <v>76</v>
      </c>
      <c r="G388" t="s">
        <v>14</v>
      </c>
      <c r="H388">
        <v>1068</v>
      </c>
      <c r="I388">
        <f t="shared" si="24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5"/>
        <v>40355.208333333336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ref="F389:F452" si="27">ROUND((E389/D389)*100,0)</f>
        <v>39</v>
      </c>
      <c r="G389" t="s">
        <v>14</v>
      </c>
      <c r="H389">
        <v>424</v>
      </c>
      <c r="I389">
        <f t="shared" si="24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5"/>
        <v>41072.208333333336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11</v>
      </c>
      <c r="G390" t="s">
        <v>74</v>
      </c>
      <c r="H390">
        <v>145</v>
      </c>
      <c r="I390">
        <f t="shared" si="24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5"/>
        <v>40912.25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122</v>
      </c>
      <c r="G391" t="s">
        <v>20</v>
      </c>
      <c r="H391">
        <v>1152</v>
      </c>
      <c r="I391">
        <f t="shared" si="24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5"/>
        <v>40479.208333333336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187</v>
      </c>
      <c r="G392" t="s">
        <v>20</v>
      </c>
      <c r="H392">
        <v>50</v>
      </c>
      <c r="I392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5"/>
        <v>41530.208333333336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7</v>
      </c>
      <c r="G393" t="s">
        <v>14</v>
      </c>
      <c r="H393">
        <v>151</v>
      </c>
      <c r="I393">
        <f t="shared" si="24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5"/>
        <v>41653.25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66</v>
      </c>
      <c r="G394" t="s">
        <v>14</v>
      </c>
      <c r="H394">
        <v>1608</v>
      </c>
      <c r="I394">
        <f t="shared" si="24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5"/>
        <v>40549.25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229</v>
      </c>
      <c r="G395" t="s">
        <v>20</v>
      </c>
      <c r="H395">
        <v>3059</v>
      </c>
      <c r="I395">
        <f t="shared" si="24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5"/>
        <v>42933.208333333328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469</v>
      </c>
      <c r="G396" t="s">
        <v>20</v>
      </c>
      <c r="H396">
        <v>34</v>
      </c>
      <c r="I396">
        <f t="shared" si="24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5"/>
        <v>41484.208333333336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130</v>
      </c>
      <c r="G397" t="s">
        <v>20</v>
      </c>
      <c r="H397">
        <v>220</v>
      </c>
      <c r="I397">
        <f t="shared" si="24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5"/>
        <v>40885.25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167</v>
      </c>
      <c r="G398" t="s">
        <v>20</v>
      </c>
      <c r="H398">
        <v>1604</v>
      </c>
      <c r="I398">
        <f t="shared" si="24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5"/>
        <v>43378.208333333328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174</v>
      </c>
      <c r="G399" t="s">
        <v>20</v>
      </c>
      <c r="H399">
        <v>454</v>
      </c>
      <c r="I399">
        <f t="shared" si="24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5"/>
        <v>41417.208333333336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718</v>
      </c>
      <c r="G400" t="s">
        <v>20</v>
      </c>
      <c r="H400">
        <v>123</v>
      </c>
      <c r="I400">
        <f t="shared" si="24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5"/>
        <v>43228.208333333328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64</v>
      </c>
      <c r="G401" t="s">
        <v>14</v>
      </c>
      <c r="H401">
        <v>941</v>
      </c>
      <c r="I401">
        <f t="shared" si="24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5"/>
        <v>40576.25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2</v>
      </c>
      <c r="G402" t="s">
        <v>14</v>
      </c>
      <c r="H402">
        <v>1</v>
      </c>
      <c r="I402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5"/>
        <v>41502.208333333336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1530</v>
      </c>
      <c r="G403" t="s">
        <v>20</v>
      </c>
      <c r="H403">
        <v>299</v>
      </c>
      <c r="I403">
        <f t="shared" si="24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5"/>
        <v>43765.208333333328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40</v>
      </c>
      <c r="G404" t="s">
        <v>14</v>
      </c>
      <c r="H404">
        <v>40</v>
      </c>
      <c r="I404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5"/>
        <v>40914.25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86</v>
      </c>
      <c r="G405" t="s">
        <v>14</v>
      </c>
      <c r="H405">
        <v>3015</v>
      </c>
      <c r="I405">
        <f t="shared" si="24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5"/>
        <v>40310.208333333336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316</v>
      </c>
      <c r="G406" t="s">
        <v>20</v>
      </c>
      <c r="H406">
        <v>2237</v>
      </c>
      <c r="I406">
        <f t="shared" si="24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5"/>
        <v>43053.25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90</v>
      </c>
      <c r="G407" t="s">
        <v>14</v>
      </c>
      <c r="H407">
        <v>435</v>
      </c>
      <c r="I407">
        <f t="shared" si="24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5"/>
        <v>43255.208333333328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182</v>
      </c>
      <c r="G408" t="s">
        <v>20</v>
      </c>
      <c r="H408">
        <v>645</v>
      </c>
      <c r="I408">
        <f t="shared" si="24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5"/>
        <v>41304.25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356</v>
      </c>
      <c r="G409" t="s">
        <v>20</v>
      </c>
      <c r="H409">
        <v>484</v>
      </c>
      <c r="I409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5"/>
        <v>43751.208333333328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132</v>
      </c>
      <c r="G410" t="s">
        <v>20</v>
      </c>
      <c r="H410">
        <v>154</v>
      </c>
      <c r="I410">
        <f t="shared" si="24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5"/>
        <v>42541.208333333328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46</v>
      </c>
      <c r="G411" t="s">
        <v>14</v>
      </c>
      <c r="H411">
        <v>714</v>
      </c>
      <c r="I411">
        <f t="shared" si="24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5"/>
        <v>42843.208333333328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36</v>
      </c>
      <c r="G412" t="s">
        <v>47</v>
      </c>
      <c r="H412">
        <v>1111</v>
      </c>
      <c r="I412">
        <f t="shared" si="24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5"/>
        <v>42122.208333333328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105</v>
      </c>
      <c r="G413" t="s">
        <v>20</v>
      </c>
      <c r="H413">
        <v>82</v>
      </c>
      <c r="I413">
        <f t="shared" si="24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5"/>
        <v>42884.208333333328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669</v>
      </c>
      <c r="G414" t="s">
        <v>20</v>
      </c>
      <c r="H414">
        <v>134</v>
      </c>
      <c r="I414">
        <f t="shared" si="24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5"/>
        <v>41642.25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62</v>
      </c>
      <c r="G415" t="s">
        <v>47</v>
      </c>
      <c r="H415">
        <v>1089</v>
      </c>
      <c r="I415">
        <f t="shared" si="24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5"/>
        <v>43431.25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85</v>
      </c>
      <c r="G416" t="s">
        <v>14</v>
      </c>
      <c r="H416">
        <v>5497</v>
      </c>
      <c r="I416">
        <f t="shared" si="24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5"/>
        <v>40288.208333333336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11</v>
      </c>
      <c r="G417" t="s">
        <v>14</v>
      </c>
      <c r="H417">
        <v>418</v>
      </c>
      <c r="I417">
        <f t="shared" si="24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5"/>
        <v>40921.25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44</v>
      </c>
      <c r="G418" t="s">
        <v>14</v>
      </c>
      <c r="H418">
        <v>1439</v>
      </c>
      <c r="I418">
        <f t="shared" si="24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5"/>
        <v>40560.25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55</v>
      </c>
      <c r="G419" t="s">
        <v>14</v>
      </c>
      <c r="H419">
        <v>15</v>
      </c>
      <c r="I419">
        <f t="shared" si="24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5"/>
        <v>43407.208333333328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57</v>
      </c>
      <c r="G420" t="s">
        <v>14</v>
      </c>
      <c r="H420">
        <v>1999</v>
      </c>
      <c r="I420">
        <f t="shared" si="24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5"/>
        <v>41035.208333333336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123</v>
      </c>
      <c r="G421" t="s">
        <v>20</v>
      </c>
      <c r="H421">
        <v>5203</v>
      </c>
      <c r="I421">
        <f t="shared" si="24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5"/>
        <v>40899.25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128</v>
      </c>
      <c r="G422" t="s">
        <v>20</v>
      </c>
      <c r="H422">
        <v>94</v>
      </c>
      <c r="I422">
        <f t="shared" si="24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5"/>
        <v>42911.208333333328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64</v>
      </c>
      <c r="G423" t="s">
        <v>14</v>
      </c>
      <c r="H423">
        <v>118</v>
      </c>
      <c r="I423">
        <f t="shared" si="24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5"/>
        <v>42915.208333333328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127</v>
      </c>
      <c r="G424" t="s">
        <v>20</v>
      </c>
      <c r="H424">
        <v>205</v>
      </c>
      <c r="I424">
        <f t="shared" si="24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5"/>
        <v>40285.208333333336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11</v>
      </c>
      <c r="G425" t="s">
        <v>14</v>
      </c>
      <c r="H425">
        <v>162</v>
      </c>
      <c r="I425">
        <f t="shared" si="24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5"/>
        <v>40808.208333333336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40</v>
      </c>
      <c r="G426" t="s">
        <v>14</v>
      </c>
      <c r="H426">
        <v>83</v>
      </c>
      <c r="I426">
        <f t="shared" si="24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5"/>
        <v>43208.208333333328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288</v>
      </c>
      <c r="G427" t="s">
        <v>20</v>
      </c>
      <c r="H427">
        <v>92</v>
      </c>
      <c r="I427">
        <f t="shared" si="24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5"/>
        <v>42213.208333333328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573</v>
      </c>
      <c r="G428" t="s">
        <v>20</v>
      </c>
      <c r="H428">
        <v>219</v>
      </c>
      <c r="I428">
        <f t="shared" si="24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5"/>
        <v>41332.25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113</v>
      </c>
      <c r="G429" t="s">
        <v>20</v>
      </c>
      <c r="H429">
        <v>2526</v>
      </c>
      <c r="I429">
        <f t="shared" si="24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5"/>
        <v>41895.208333333336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46</v>
      </c>
      <c r="G430" t="s">
        <v>14</v>
      </c>
      <c r="H430">
        <v>747</v>
      </c>
      <c r="I430">
        <f t="shared" si="24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5"/>
        <v>40585.25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91</v>
      </c>
      <c r="G431" t="s">
        <v>74</v>
      </c>
      <c r="H431">
        <v>2138</v>
      </c>
      <c r="I431">
        <f t="shared" si="24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5"/>
        <v>41680.25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68</v>
      </c>
      <c r="G432" t="s">
        <v>14</v>
      </c>
      <c r="H432">
        <v>84</v>
      </c>
      <c r="I432">
        <f t="shared" si="24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5"/>
        <v>43737.208333333328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192</v>
      </c>
      <c r="G433" t="s">
        <v>20</v>
      </c>
      <c r="H433">
        <v>94</v>
      </c>
      <c r="I433">
        <f t="shared" si="24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5"/>
        <v>43273.208333333328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83</v>
      </c>
      <c r="G434" t="s">
        <v>14</v>
      </c>
      <c r="H434">
        <v>91</v>
      </c>
      <c r="I434">
        <f t="shared" si="24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5"/>
        <v>41761.208333333336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54</v>
      </c>
      <c r="G435" t="s">
        <v>14</v>
      </c>
      <c r="H435">
        <v>792</v>
      </c>
      <c r="I435">
        <f t="shared" si="24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5"/>
        <v>41603.25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17</v>
      </c>
      <c r="G436" t="s">
        <v>74</v>
      </c>
      <c r="H436">
        <v>10</v>
      </c>
      <c r="I436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5"/>
        <v>42705.25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117</v>
      </c>
      <c r="G437" t="s">
        <v>20</v>
      </c>
      <c r="H437">
        <v>1713</v>
      </c>
      <c r="I437">
        <f t="shared" si="24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5"/>
        <v>41988.25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1052</v>
      </c>
      <c r="G438" t="s">
        <v>20</v>
      </c>
      <c r="H438">
        <v>249</v>
      </c>
      <c r="I438">
        <f t="shared" si="24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5"/>
        <v>43575.208333333328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123</v>
      </c>
      <c r="G439" t="s">
        <v>20</v>
      </c>
      <c r="H439">
        <v>192</v>
      </c>
      <c r="I439">
        <f t="shared" si="24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5"/>
        <v>42260.208333333328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179</v>
      </c>
      <c r="G440" t="s">
        <v>20</v>
      </c>
      <c r="H440">
        <v>247</v>
      </c>
      <c r="I440">
        <f t="shared" si="24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5"/>
        <v>41337.25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355</v>
      </c>
      <c r="G441" t="s">
        <v>20</v>
      </c>
      <c r="H441">
        <v>2293</v>
      </c>
      <c r="I441">
        <f t="shared" si="24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5"/>
        <v>42680.208333333328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162</v>
      </c>
      <c r="G442" t="s">
        <v>20</v>
      </c>
      <c r="H442">
        <v>3131</v>
      </c>
      <c r="I442">
        <f t="shared" si="24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5"/>
        <v>42916.208333333328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25</v>
      </c>
      <c r="G443" t="s">
        <v>14</v>
      </c>
      <c r="H443">
        <v>32</v>
      </c>
      <c r="I443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5"/>
        <v>41025.208333333336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199</v>
      </c>
      <c r="G444" t="s">
        <v>20</v>
      </c>
      <c r="H444">
        <v>143</v>
      </c>
      <c r="I444">
        <f t="shared" si="24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5"/>
        <v>42980.208333333328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35</v>
      </c>
      <c r="G445" t="s">
        <v>74</v>
      </c>
      <c r="H445">
        <v>90</v>
      </c>
      <c r="I445">
        <f t="shared" si="24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5"/>
        <v>40451.208333333336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176</v>
      </c>
      <c r="G446" t="s">
        <v>20</v>
      </c>
      <c r="H446">
        <v>296</v>
      </c>
      <c r="I446">
        <f t="shared" si="24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5"/>
        <v>40748.208333333336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511</v>
      </c>
      <c r="G447" t="s">
        <v>20</v>
      </c>
      <c r="H447">
        <v>170</v>
      </c>
      <c r="I447">
        <f t="shared" si="24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5"/>
        <v>40515.25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82</v>
      </c>
      <c r="G448" t="s">
        <v>14</v>
      </c>
      <c r="H448">
        <v>186</v>
      </c>
      <c r="I448">
        <f t="shared" si="24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5"/>
        <v>41261.25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24</v>
      </c>
      <c r="G449" t="s">
        <v>74</v>
      </c>
      <c r="H449">
        <v>439</v>
      </c>
      <c r="I449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5"/>
        <v>43088.25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50</v>
      </c>
      <c r="G450" t="s">
        <v>14</v>
      </c>
      <c r="H450">
        <v>605</v>
      </c>
      <c r="I450">
        <f t="shared" si="24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5"/>
        <v>41378.208333333336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967</v>
      </c>
      <c r="G451" t="s">
        <v>20</v>
      </c>
      <c r="H451">
        <v>86</v>
      </c>
      <c r="I451">
        <f t="shared" ref="I451:I514" si="28">ROUND((E451/H451),2)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29">(((L451/60)/60)/24)+DATE(1970,1,1)</f>
        <v>43530.25</v>
      </c>
      <c r="O451" s="7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7"/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9"/>
        <v>43394.208333333328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ref="F453:F516" si="31">ROUND((E453/D453)*100,0)</f>
        <v>123</v>
      </c>
      <c r="G453" t="s">
        <v>20</v>
      </c>
      <c r="H453">
        <v>6286</v>
      </c>
      <c r="I453">
        <f t="shared" si="28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9"/>
        <v>42935.208333333328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63</v>
      </c>
      <c r="G454" t="s">
        <v>14</v>
      </c>
      <c r="H454">
        <v>31</v>
      </c>
      <c r="I454">
        <f t="shared" si="28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9"/>
        <v>40365.208333333336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56</v>
      </c>
      <c r="G455" t="s">
        <v>14</v>
      </c>
      <c r="H455">
        <v>1181</v>
      </c>
      <c r="I455">
        <f t="shared" si="28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9"/>
        <v>42705.25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44</v>
      </c>
      <c r="G456" t="s">
        <v>14</v>
      </c>
      <c r="H456">
        <v>39</v>
      </c>
      <c r="I456">
        <f t="shared" si="28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9"/>
        <v>41568.208333333336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118</v>
      </c>
      <c r="G457" t="s">
        <v>20</v>
      </c>
      <c r="H457">
        <v>3727</v>
      </c>
      <c r="I457">
        <f t="shared" si="28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9"/>
        <v>40809.208333333336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104</v>
      </c>
      <c r="G458" t="s">
        <v>20</v>
      </c>
      <c r="H458">
        <v>1605</v>
      </c>
      <c r="I458">
        <f t="shared" si="28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9"/>
        <v>43141.25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27</v>
      </c>
      <c r="G459" t="s">
        <v>14</v>
      </c>
      <c r="H459">
        <v>46</v>
      </c>
      <c r="I459">
        <f t="shared" si="28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9"/>
        <v>42657.208333333328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351</v>
      </c>
      <c r="G460" t="s">
        <v>20</v>
      </c>
      <c r="H460">
        <v>2120</v>
      </c>
      <c r="I460">
        <f t="shared" si="28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9"/>
        <v>40265.208333333336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90</v>
      </c>
      <c r="G461" t="s">
        <v>14</v>
      </c>
      <c r="H461">
        <v>105</v>
      </c>
      <c r="I461">
        <f t="shared" si="28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9"/>
        <v>42001.25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172</v>
      </c>
      <c r="G462" t="s">
        <v>20</v>
      </c>
      <c r="H462">
        <v>50</v>
      </c>
      <c r="I462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9"/>
        <v>40399.208333333336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141</v>
      </c>
      <c r="G463" t="s">
        <v>20</v>
      </c>
      <c r="H463">
        <v>2080</v>
      </c>
      <c r="I463">
        <f t="shared" si="28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9"/>
        <v>41757.208333333336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31</v>
      </c>
      <c r="G464" t="s">
        <v>14</v>
      </c>
      <c r="H464">
        <v>535</v>
      </c>
      <c r="I464">
        <f t="shared" si="28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9"/>
        <v>41304.25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108</v>
      </c>
      <c r="G465" t="s">
        <v>20</v>
      </c>
      <c r="H465">
        <v>2105</v>
      </c>
      <c r="I465">
        <f t="shared" si="28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9"/>
        <v>41639.25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133</v>
      </c>
      <c r="G466" t="s">
        <v>20</v>
      </c>
      <c r="H466">
        <v>2436</v>
      </c>
      <c r="I466">
        <f t="shared" si="28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9"/>
        <v>43142.25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188</v>
      </c>
      <c r="G467" t="s">
        <v>20</v>
      </c>
      <c r="H467">
        <v>80</v>
      </c>
      <c r="I467">
        <f t="shared" si="28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9"/>
        <v>43127.25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332</v>
      </c>
      <c r="G468" t="s">
        <v>20</v>
      </c>
      <c r="H468">
        <v>42</v>
      </c>
      <c r="I468">
        <f t="shared" si="28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9"/>
        <v>41409.208333333336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575</v>
      </c>
      <c r="G469" t="s">
        <v>20</v>
      </c>
      <c r="H469">
        <v>139</v>
      </c>
      <c r="I469">
        <f t="shared" si="28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9"/>
        <v>42331.25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41</v>
      </c>
      <c r="G470" t="s">
        <v>14</v>
      </c>
      <c r="H470">
        <v>16</v>
      </c>
      <c r="I470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9"/>
        <v>43569.208333333328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184</v>
      </c>
      <c r="G471" t="s">
        <v>20</v>
      </c>
      <c r="H471">
        <v>159</v>
      </c>
      <c r="I471">
        <f t="shared" si="28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9"/>
        <v>42142.208333333328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286</v>
      </c>
      <c r="G472" t="s">
        <v>20</v>
      </c>
      <c r="H472">
        <v>381</v>
      </c>
      <c r="I472">
        <f t="shared" si="28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9"/>
        <v>42716.25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319</v>
      </c>
      <c r="G473" t="s">
        <v>20</v>
      </c>
      <c r="H473">
        <v>194</v>
      </c>
      <c r="I473">
        <f t="shared" si="28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9"/>
        <v>41031.208333333336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39</v>
      </c>
      <c r="G474" t="s">
        <v>14</v>
      </c>
      <c r="H474">
        <v>575</v>
      </c>
      <c r="I474">
        <f t="shared" si="28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9"/>
        <v>43535.208333333328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178</v>
      </c>
      <c r="G475" t="s">
        <v>20</v>
      </c>
      <c r="H475">
        <v>106</v>
      </c>
      <c r="I475">
        <f t="shared" si="28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9"/>
        <v>43277.208333333328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365</v>
      </c>
      <c r="G476" t="s">
        <v>20</v>
      </c>
      <c r="H476">
        <v>142</v>
      </c>
      <c r="I476">
        <f t="shared" si="28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9"/>
        <v>41989.25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114</v>
      </c>
      <c r="G477" t="s">
        <v>20</v>
      </c>
      <c r="H477">
        <v>211</v>
      </c>
      <c r="I477">
        <f t="shared" si="28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9"/>
        <v>41450.208333333336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30</v>
      </c>
      <c r="G478" t="s">
        <v>14</v>
      </c>
      <c r="H478">
        <v>1120</v>
      </c>
      <c r="I478">
        <f t="shared" si="28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9"/>
        <v>43322.208333333328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54</v>
      </c>
      <c r="G479" t="s">
        <v>14</v>
      </c>
      <c r="H479">
        <v>113</v>
      </c>
      <c r="I479">
        <f t="shared" si="28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9"/>
        <v>40720.208333333336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236</v>
      </c>
      <c r="G480" t="s">
        <v>20</v>
      </c>
      <c r="H480">
        <v>2756</v>
      </c>
      <c r="I480">
        <f t="shared" si="28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9"/>
        <v>42072.208333333328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513</v>
      </c>
      <c r="G481" t="s">
        <v>20</v>
      </c>
      <c r="H481">
        <v>173</v>
      </c>
      <c r="I481">
        <f t="shared" si="28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9"/>
        <v>42945.208333333328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101</v>
      </c>
      <c r="G482" t="s">
        <v>20</v>
      </c>
      <c r="H482">
        <v>87</v>
      </c>
      <c r="I482">
        <f t="shared" si="28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9"/>
        <v>40248.25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81</v>
      </c>
      <c r="G483" t="s">
        <v>14</v>
      </c>
      <c r="H483">
        <v>1538</v>
      </c>
      <c r="I483">
        <f t="shared" si="28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9"/>
        <v>41913.208333333336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16</v>
      </c>
      <c r="G484" t="s">
        <v>14</v>
      </c>
      <c r="H484">
        <v>9</v>
      </c>
      <c r="I484">
        <f t="shared" si="28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9"/>
        <v>40963.25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53</v>
      </c>
      <c r="G485" t="s">
        <v>14</v>
      </c>
      <c r="H485">
        <v>554</v>
      </c>
      <c r="I485">
        <f t="shared" si="28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9"/>
        <v>43811.25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260</v>
      </c>
      <c r="G486" t="s">
        <v>20</v>
      </c>
      <c r="H486">
        <v>1572</v>
      </c>
      <c r="I486">
        <f t="shared" si="28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9"/>
        <v>41855.208333333336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31</v>
      </c>
      <c r="G487" t="s">
        <v>14</v>
      </c>
      <c r="H487">
        <v>648</v>
      </c>
      <c r="I487">
        <f t="shared" si="28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9"/>
        <v>43626.208333333328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14</v>
      </c>
      <c r="G488" t="s">
        <v>14</v>
      </c>
      <c r="H488">
        <v>21</v>
      </c>
      <c r="I488">
        <f t="shared" si="28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9"/>
        <v>43168.25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179</v>
      </c>
      <c r="G489" t="s">
        <v>20</v>
      </c>
      <c r="H489">
        <v>2346</v>
      </c>
      <c r="I489">
        <f t="shared" si="28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9"/>
        <v>42845.208333333328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220</v>
      </c>
      <c r="G490" t="s">
        <v>20</v>
      </c>
      <c r="H490">
        <v>115</v>
      </c>
      <c r="I490">
        <f t="shared" si="28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9"/>
        <v>42403.25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102</v>
      </c>
      <c r="G491" t="s">
        <v>20</v>
      </c>
      <c r="H491">
        <v>85</v>
      </c>
      <c r="I491">
        <f t="shared" si="28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9"/>
        <v>40406.208333333336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192</v>
      </c>
      <c r="G492" t="s">
        <v>20</v>
      </c>
      <c r="H492">
        <v>144</v>
      </c>
      <c r="I492">
        <f t="shared" si="28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9"/>
        <v>43786.25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305</v>
      </c>
      <c r="G493" t="s">
        <v>20</v>
      </c>
      <c r="H493">
        <v>2443</v>
      </c>
      <c r="I493">
        <f t="shared" si="28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9"/>
        <v>41456.208333333336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24</v>
      </c>
      <c r="G494" t="s">
        <v>74</v>
      </c>
      <c r="H494">
        <v>595</v>
      </c>
      <c r="I494">
        <f t="shared" si="28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9"/>
        <v>40336.208333333336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724</v>
      </c>
      <c r="G495" t="s">
        <v>20</v>
      </c>
      <c r="H495">
        <v>64</v>
      </c>
      <c r="I495">
        <f t="shared" si="28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9"/>
        <v>43645.208333333328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547</v>
      </c>
      <c r="G496" t="s">
        <v>20</v>
      </c>
      <c r="H496">
        <v>268</v>
      </c>
      <c r="I496">
        <f t="shared" si="28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9"/>
        <v>40990.208333333336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415</v>
      </c>
      <c r="G497" t="s">
        <v>20</v>
      </c>
      <c r="H497">
        <v>195</v>
      </c>
      <c r="I497">
        <f t="shared" si="28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9"/>
        <v>41800.208333333336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1</v>
      </c>
      <c r="G498" t="s">
        <v>14</v>
      </c>
      <c r="H498">
        <v>54</v>
      </c>
      <c r="I498">
        <f t="shared" si="28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9"/>
        <v>42876.208333333328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34</v>
      </c>
      <c r="G499" t="s">
        <v>14</v>
      </c>
      <c r="H499">
        <v>120</v>
      </c>
      <c r="I499">
        <f t="shared" si="28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9"/>
        <v>42724.25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24</v>
      </c>
      <c r="G500" t="s">
        <v>14</v>
      </c>
      <c r="H500">
        <v>579</v>
      </c>
      <c r="I500">
        <f t="shared" si="28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9"/>
        <v>42005.25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48</v>
      </c>
      <c r="G501" t="s">
        <v>14</v>
      </c>
      <c r="H501">
        <v>2072</v>
      </c>
      <c r="I501">
        <f t="shared" si="28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9"/>
        <v>42444.208333333328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1"/>
        <v>0</v>
      </c>
      <c r="G502" t="s">
        <v>14</v>
      </c>
      <c r="H502">
        <v>0</v>
      </c>
      <c r="I502" t="e">
        <f t="shared" si="28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9"/>
        <v>41395.208333333336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70</v>
      </c>
      <c r="G503" t="s">
        <v>14</v>
      </c>
      <c r="H503">
        <v>1796</v>
      </c>
      <c r="I503">
        <f t="shared" si="28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9"/>
        <v>41345.208333333336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530</v>
      </c>
      <c r="G504" t="s">
        <v>20</v>
      </c>
      <c r="H504">
        <v>186</v>
      </c>
      <c r="I504">
        <f t="shared" si="28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9"/>
        <v>41117.208333333336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180</v>
      </c>
      <c r="G505" t="s">
        <v>20</v>
      </c>
      <c r="H505">
        <v>460</v>
      </c>
      <c r="I505">
        <f t="shared" si="28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9"/>
        <v>42186.208333333328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92</v>
      </c>
      <c r="G506" t="s">
        <v>14</v>
      </c>
      <c r="H506">
        <v>62</v>
      </c>
      <c r="I506">
        <f t="shared" si="28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9"/>
        <v>42142.208333333328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14</v>
      </c>
      <c r="G507" t="s">
        <v>14</v>
      </c>
      <c r="H507">
        <v>347</v>
      </c>
      <c r="I507">
        <f t="shared" si="28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9"/>
        <v>41341.25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927</v>
      </c>
      <c r="G508" t="s">
        <v>20</v>
      </c>
      <c r="H508">
        <v>2528</v>
      </c>
      <c r="I508">
        <f t="shared" si="28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9"/>
        <v>43062.25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40</v>
      </c>
      <c r="G509" t="s">
        <v>14</v>
      </c>
      <c r="H509">
        <v>19</v>
      </c>
      <c r="I509">
        <f t="shared" si="28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9"/>
        <v>41373.208333333336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112</v>
      </c>
      <c r="G510" t="s">
        <v>20</v>
      </c>
      <c r="H510">
        <v>3657</v>
      </c>
      <c r="I510">
        <f t="shared" si="28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9"/>
        <v>43310.208333333328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71</v>
      </c>
      <c r="G511" t="s">
        <v>14</v>
      </c>
      <c r="H511">
        <v>1258</v>
      </c>
      <c r="I511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9"/>
        <v>41034.208333333336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119</v>
      </c>
      <c r="G512" t="s">
        <v>20</v>
      </c>
      <c r="H512">
        <v>131</v>
      </c>
      <c r="I512">
        <f t="shared" si="28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9"/>
        <v>43251.208333333328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24</v>
      </c>
      <c r="G513" t="s">
        <v>14</v>
      </c>
      <c r="H513">
        <v>362</v>
      </c>
      <c r="I513">
        <f t="shared" si="28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9"/>
        <v>43671.208333333328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139</v>
      </c>
      <c r="G514" t="s">
        <v>20</v>
      </c>
      <c r="H514">
        <v>239</v>
      </c>
      <c r="I514">
        <f t="shared" si="28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9"/>
        <v>41825.208333333336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39</v>
      </c>
      <c r="G515" t="s">
        <v>74</v>
      </c>
      <c r="H515">
        <v>35</v>
      </c>
      <c r="I515">
        <f t="shared" ref="I515:I578" si="32">ROUND((E515/H515),2)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3">(((L515/60)/60)/24)+DATE(1970,1,1)</f>
        <v>40430.208333333336</v>
      </c>
      <c r="O515" s="7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1"/>
        <v>22</v>
      </c>
      <c r="G516" t="s">
        <v>74</v>
      </c>
      <c r="H516">
        <v>528</v>
      </c>
      <c r="I516">
        <f t="shared" si="32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3"/>
        <v>41614.25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ref="F517:F580" si="35">ROUND((E517/D517)*100,0)</f>
        <v>56</v>
      </c>
      <c r="G517" t="s">
        <v>14</v>
      </c>
      <c r="H517">
        <v>133</v>
      </c>
      <c r="I517">
        <f t="shared" si="32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3"/>
        <v>40900.25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43</v>
      </c>
      <c r="G518" t="s">
        <v>14</v>
      </c>
      <c r="H518">
        <v>846</v>
      </c>
      <c r="I518">
        <f t="shared" si="32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3"/>
        <v>40396.208333333336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112</v>
      </c>
      <c r="G519" t="s">
        <v>20</v>
      </c>
      <c r="H519">
        <v>78</v>
      </c>
      <c r="I519">
        <f t="shared" si="32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3"/>
        <v>42860.208333333328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7</v>
      </c>
      <c r="G520" t="s">
        <v>14</v>
      </c>
      <c r="H520">
        <v>10</v>
      </c>
      <c r="I520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3"/>
        <v>43154.25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102</v>
      </c>
      <c r="G521" t="s">
        <v>20</v>
      </c>
      <c r="H521">
        <v>1773</v>
      </c>
      <c r="I521">
        <f t="shared" si="32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3"/>
        <v>42012.25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426</v>
      </c>
      <c r="G522" t="s">
        <v>20</v>
      </c>
      <c r="H522">
        <v>32</v>
      </c>
      <c r="I522">
        <f t="shared" si="32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3"/>
        <v>43574.208333333328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146</v>
      </c>
      <c r="G523" t="s">
        <v>20</v>
      </c>
      <c r="H523">
        <v>369</v>
      </c>
      <c r="I523">
        <f t="shared" si="32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3"/>
        <v>42605.208333333328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32</v>
      </c>
      <c r="G524" t="s">
        <v>14</v>
      </c>
      <c r="H524">
        <v>191</v>
      </c>
      <c r="I524">
        <f t="shared" si="32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3"/>
        <v>41093.208333333336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700</v>
      </c>
      <c r="G525" t="s">
        <v>20</v>
      </c>
      <c r="H525">
        <v>89</v>
      </c>
      <c r="I525">
        <f t="shared" si="32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3"/>
        <v>40241.25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84</v>
      </c>
      <c r="G526" t="s">
        <v>14</v>
      </c>
      <c r="H526">
        <v>1979</v>
      </c>
      <c r="I526">
        <f t="shared" si="32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3"/>
        <v>40294.208333333336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84</v>
      </c>
      <c r="G527" t="s">
        <v>14</v>
      </c>
      <c r="H527">
        <v>63</v>
      </c>
      <c r="I527">
        <f t="shared" si="32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3"/>
        <v>40505.25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156</v>
      </c>
      <c r="G528" t="s">
        <v>20</v>
      </c>
      <c r="H528">
        <v>147</v>
      </c>
      <c r="I528">
        <f t="shared" si="32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3"/>
        <v>42364.25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100</v>
      </c>
      <c r="G529" t="s">
        <v>14</v>
      </c>
      <c r="H529">
        <v>6080</v>
      </c>
      <c r="I529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3"/>
        <v>42405.25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80</v>
      </c>
      <c r="G530" t="s">
        <v>14</v>
      </c>
      <c r="H530">
        <v>80</v>
      </c>
      <c r="I530">
        <f t="shared" si="32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3"/>
        <v>41601.25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11</v>
      </c>
      <c r="G531" t="s">
        <v>14</v>
      </c>
      <c r="H531">
        <v>9</v>
      </c>
      <c r="I531">
        <f t="shared" si="32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3"/>
        <v>41769.208333333336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92</v>
      </c>
      <c r="G532" t="s">
        <v>14</v>
      </c>
      <c r="H532">
        <v>1784</v>
      </c>
      <c r="I532">
        <f t="shared" si="32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3"/>
        <v>40421.208333333336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96</v>
      </c>
      <c r="G533" t="s">
        <v>47</v>
      </c>
      <c r="H533">
        <v>3640</v>
      </c>
      <c r="I533">
        <f t="shared" si="32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3"/>
        <v>41589.25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503</v>
      </c>
      <c r="G534" t="s">
        <v>20</v>
      </c>
      <c r="H534">
        <v>126</v>
      </c>
      <c r="I534">
        <f t="shared" si="32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3"/>
        <v>43125.25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159</v>
      </c>
      <c r="G535" t="s">
        <v>20</v>
      </c>
      <c r="H535">
        <v>2218</v>
      </c>
      <c r="I535">
        <f t="shared" si="32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3"/>
        <v>41479.208333333336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15</v>
      </c>
      <c r="G536" t="s">
        <v>14</v>
      </c>
      <c r="H536">
        <v>243</v>
      </c>
      <c r="I536">
        <f t="shared" si="32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3"/>
        <v>43329.208333333328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482</v>
      </c>
      <c r="G537" t="s">
        <v>20</v>
      </c>
      <c r="H537">
        <v>202</v>
      </c>
      <c r="I537">
        <f t="shared" si="32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3"/>
        <v>43259.208333333328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150</v>
      </c>
      <c r="G538" t="s">
        <v>20</v>
      </c>
      <c r="H538">
        <v>140</v>
      </c>
      <c r="I538">
        <f t="shared" si="32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3"/>
        <v>40414.208333333336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117</v>
      </c>
      <c r="G539" t="s">
        <v>20</v>
      </c>
      <c r="H539">
        <v>1052</v>
      </c>
      <c r="I539">
        <f t="shared" si="32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3"/>
        <v>43342.208333333328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38</v>
      </c>
      <c r="G540" t="s">
        <v>14</v>
      </c>
      <c r="H540">
        <v>1296</v>
      </c>
      <c r="I540">
        <f t="shared" si="32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3"/>
        <v>41539.208333333336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73</v>
      </c>
      <c r="G541" t="s">
        <v>14</v>
      </c>
      <c r="H541">
        <v>77</v>
      </c>
      <c r="I541">
        <f t="shared" si="32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3"/>
        <v>43647.208333333328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266</v>
      </c>
      <c r="G542" t="s">
        <v>20</v>
      </c>
      <c r="H542">
        <v>247</v>
      </c>
      <c r="I542">
        <f t="shared" si="32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3"/>
        <v>43225.208333333328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24</v>
      </c>
      <c r="G543" t="s">
        <v>14</v>
      </c>
      <c r="H543">
        <v>395</v>
      </c>
      <c r="I543">
        <f t="shared" si="32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3"/>
        <v>42165.208333333328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3</v>
      </c>
      <c r="G544" t="s">
        <v>14</v>
      </c>
      <c r="H544">
        <v>49</v>
      </c>
      <c r="I544">
        <f t="shared" si="32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3"/>
        <v>42391.25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16</v>
      </c>
      <c r="G545" t="s">
        <v>14</v>
      </c>
      <c r="H545">
        <v>180</v>
      </c>
      <c r="I545">
        <f t="shared" si="32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3"/>
        <v>41528.208333333336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277</v>
      </c>
      <c r="G546" t="s">
        <v>20</v>
      </c>
      <c r="H546">
        <v>84</v>
      </c>
      <c r="I546">
        <f t="shared" si="32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3"/>
        <v>42377.25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89</v>
      </c>
      <c r="G547" t="s">
        <v>14</v>
      </c>
      <c r="H547">
        <v>2690</v>
      </c>
      <c r="I547">
        <f t="shared" si="32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3"/>
        <v>43824.25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164</v>
      </c>
      <c r="G548" t="s">
        <v>20</v>
      </c>
      <c r="H548">
        <v>88</v>
      </c>
      <c r="I548">
        <f t="shared" si="32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3"/>
        <v>43360.208333333328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969</v>
      </c>
      <c r="G549" t="s">
        <v>20</v>
      </c>
      <c r="H549">
        <v>156</v>
      </c>
      <c r="I549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3"/>
        <v>42029.25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271</v>
      </c>
      <c r="G550" t="s">
        <v>20</v>
      </c>
      <c r="H550">
        <v>2985</v>
      </c>
      <c r="I550">
        <f t="shared" si="32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3"/>
        <v>42461.208333333328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284</v>
      </c>
      <c r="G551" t="s">
        <v>20</v>
      </c>
      <c r="H551">
        <v>762</v>
      </c>
      <c r="I551">
        <f t="shared" si="32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3"/>
        <v>41422.208333333336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4</v>
      </c>
      <c r="G552" t="s">
        <v>74</v>
      </c>
      <c r="H552">
        <v>1</v>
      </c>
      <c r="I552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3"/>
        <v>40968.25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59</v>
      </c>
      <c r="G553" t="s">
        <v>14</v>
      </c>
      <c r="H553">
        <v>2779</v>
      </c>
      <c r="I553">
        <f t="shared" si="32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3"/>
        <v>41993.25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99</v>
      </c>
      <c r="G554" t="s">
        <v>14</v>
      </c>
      <c r="H554">
        <v>92</v>
      </c>
      <c r="I554">
        <f t="shared" si="32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3"/>
        <v>42700.25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44</v>
      </c>
      <c r="G555" t="s">
        <v>14</v>
      </c>
      <c r="H555">
        <v>1028</v>
      </c>
      <c r="I555">
        <f t="shared" si="32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3"/>
        <v>40545.25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152</v>
      </c>
      <c r="G556" t="s">
        <v>20</v>
      </c>
      <c r="H556">
        <v>554</v>
      </c>
      <c r="I556">
        <f t="shared" si="32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3"/>
        <v>42723.25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224</v>
      </c>
      <c r="G557" t="s">
        <v>20</v>
      </c>
      <c r="H557">
        <v>135</v>
      </c>
      <c r="I557">
        <f t="shared" si="32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3"/>
        <v>41731.208333333336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240</v>
      </c>
      <c r="G558" t="s">
        <v>20</v>
      </c>
      <c r="H558">
        <v>122</v>
      </c>
      <c r="I558">
        <f t="shared" si="32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3"/>
        <v>40792.208333333336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199</v>
      </c>
      <c r="G559" t="s">
        <v>20</v>
      </c>
      <c r="H559">
        <v>221</v>
      </c>
      <c r="I559">
        <f t="shared" si="32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3"/>
        <v>42279.208333333328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137</v>
      </c>
      <c r="G560" t="s">
        <v>20</v>
      </c>
      <c r="H560">
        <v>126</v>
      </c>
      <c r="I560">
        <f t="shared" si="32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3"/>
        <v>42424.25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101</v>
      </c>
      <c r="G561" t="s">
        <v>20</v>
      </c>
      <c r="H561">
        <v>1022</v>
      </c>
      <c r="I561">
        <f t="shared" si="32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3"/>
        <v>42584.208333333328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794</v>
      </c>
      <c r="G562" t="s">
        <v>20</v>
      </c>
      <c r="H562">
        <v>3177</v>
      </c>
      <c r="I562">
        <f t="shared" si="32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3"/>
        <v>40865.25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370</v>
      </c>
      <c r="G563" t="s">
        <v>20</v>
      </c>
      <c r="H563">
        <v>198</v>
      </c>
      <c r="I563">
        <f t="shared" si="32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3"/>
        <v>40833.208333333336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13</v>
      </c>
      <c r="G564" t="s">
        <v>14</v>
      </c>
      <c r="H564">
        <v>26</v>
      </c>
      <c r="I564">
        <f t="shared" si="32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3"/>
        <v>43536.208333333328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138</v>
      </c>
      <c r="G565" t="s">
        <v>20</v>
      </c>
      <c r="H565">
        <v>85</v>
      </c>
      <c r="I565">
        <f t="shared" si="32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3"/>
        <v>43417.25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84</v>
      </c>
      <c r="G566" t="s">
        <v>14</v>
      </c>
      <c r="H566">
        <v>1790</v>
      </c>
      <c r="I566">
        <f t="shared" si="32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3"/>
        <v>42078.208333333328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205</v>
      </c>
      <c r="G567" t="s">
        <v>20</v>
      </c>
      <c r="H567">
        <v>3596</v>
      </c>
      <c r="I567">
        <f t="shared" si="32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3"/>
        <v>40862.25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44</v>
      </c>
      <c r="G568" t="s">
        <v>14</v>
      </c>
      <c r="H568">
        <v>37</v>
      </c>
      <c r="I568">
        <f t="shared" si="32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3"/>
        <v>42424.25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219</v>
      </c>
      <c r="G569" t="s">
        <v>20</v>
      </c>
      <c r="H569">
        <v>244</v>
      </c>
      <c r="I569">
        <f t="shared" si="32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3"/>
        <v>41830.208333333336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186</v>
      </c>
      <c r="G570" t="s">
        <v>20</v>
      </c>
      <c r="H570">
        <v>5180</v>
      </c>
      <c r="I570">
        <f t="shared" si="32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3"/>
        <v>40374.208333333336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237</v>
      </c>
      <c r="G571" t="s">
        <v>20</v>
      </c>
      <c r="H571">
        <v>589</v>
      </c>
      <c r="I571">
        <f t="shared" si="32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3"/>
        <v>40554.25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306</v>
      </c>
      <c r="G572" t="s">
        <v>20</v>
      </c>
      <c r="H572">
        <v>2725</v>
      </c>
      <c r="I572">
        <f t="shared" si="32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3"/>
        <v>41993.25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94</v>
      </c>
      <c r="G573" t="s">
        <v>14</v>
      </c>
      <c r="H573">
        <v>35</v>
      </c>
      <c r="I573">
        <f t="shared" si="32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3"/>
        <v>42174.208333333328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54</v>
      </c>
      <c r="G574" t="s">
        <v>74</v>
      </c>
      <c r="H574">
        <v>94</v>
      </c>
      <c r="I574">
        <f t="shared" si="32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3"/>
        <v>42275.208333333328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112</v>
      </c>
      <c r="G575" t="s">
        <v>20</v>
      </c>
      <c r="H575">
        <v>300</v>
      </c>
      <c r="I575">
        <f t="shared" si="32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3"/>
        <v>41761.208333333336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369</v>
      </c>
      <c r="G576" t="s">
        <v>20</v>
      </c>
      <c r="H576">
        <v>144</v>
      </c>
      <c r="I576">
        <f t="shared" si="32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3"/>
        <v>43806.25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63</v>
      </c>
      <c r="G577" t="s">
        <v>14</v>
      </c>
      <c r="H577">
        <v>558</v>
      </c>
      <c r="I577">
        <f t="shared" si="32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3"/>
        <v>41779.208333333336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65</v>
      </c>
      <c r="G578" t="s">
        <v>14</v>
      </c>
      <c r="H578">
        <v>64</v>
      </c>
      <c r="I578">
        <f t="shared" si="32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3"/>
        <v>43040.208333333328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19</v>
      </c>
      <c r="G579" t="s">
        <v>74</v>
      </c>
      <c r="H579">
        <v>37</v>
      </c>
      <c r="I579">
        <f t="shared" ref="I579:I642" si="36">ROUND((E579/H579),2)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7">(((L579/60)/60)/24)+DATE(1970,1,1)</f>
        <v>40613.25</v>
      </c>
      <c r="O579" s="7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5"/>
        <v>17</v>
      </c>
      <c r="G580" t="s">
        <v>14</v>
      </c>
      <c r="H580">
        <v>245</v>
      </c>
      <c r="I580">
        <f t="shared" si="36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7"/>
        <v>40878.25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ref="F581:F644" si="39">ROUND((E581/D581)*100,0)</f>
        <v>101</v>
      </c>
      <c r="G581" t="s">
        <v>20</v>
      </c>
      <c r="H581">
        <v>87</v>
      </c>
      <c r="I581">
        <f t="shared" si="36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7"/>
        <v>40762.208333333336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342</v>
      </c>
      <c r="G582" t="s">
        <v>20</v>
      </c>
      <c r="H582">
        <v>3116</v>
      </c>
      <c r="I582">
        <f t="shared" si="36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7"/>
        <v>41696.25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64</v>
      </c>
      <c r="G583" t="s">
        <v>14</v>
      </c>
      <c r="H583">
        <v>71</v>
      </c>
      <c r="I583">
        <f t="shared" si="36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7"/>
        <v>40662.208333333336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52</v>
      </c>
      <c r="G584" t="s">
        <v>14</v>
      </c>
      <c r="H584">
        <v>42</v>
      </c>
      <c r="I584">
        <f t="shared" si="36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7"/>
        <v>42165.208333333328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322</v>
      </c>
      <c r="G585" t="s">
        <v>20</v>
      </c>
      <c r="H585">
        <v>909</v>
      </c>
      <c r="I585">
        <f t="shared" si="36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7"/>
        <v>40959.25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120</v>
      </c>
      <c r="G586" t="s">
        <v>20</v>
      </c>
      <c r="H586">
        <v>1613</v>
      </c>
      <c r="I586">
        <f t="shared" si="36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7"/>
        <v>41024.208333333336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147</v>
      </c>
      <c r="G587" t="s">
        <v>20</v>
      </c>
      <c r="H587">
        <v>136</v>
      </c>
      <c r="I587">
        <f t="shared" si="36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7"/>
        <v>40255.208333333336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951</v>
      </c>
      <c r="G588" t="s">
        <v>20</v>
      </c>
      <c r="H588">
        <v>130</v>
      </c>
      <c r="I588">
        <f t="shared" si="36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7"/>
        <v>40499.25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73</v>
      </c>
      <c r="G589" t="s">
        <v>14</v>
      </c>
      <c r="H589">
        <v>156</v>
      </c>
      <c r="I589">
        <f t="shared" si="36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7"/>
        <v>43484.25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79</v>
      </c>
      <c r="G590" t="s">
        <v>14</v>
      </c>
      <c r="H590">
        <v>1368</v>
      </c>
      <c r="I590">
        <f t="shared" si="36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7"/>
        <v>40262.208333333336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65</v>
      </c>
      <c r="G591" t="s">
        <v>14</v>
      </c>
      <c r="H591">
        <v>102</v>
      </c>
      <c r="I591">
        <f t="shared" si="36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7"/>
        <v>42190.208333333328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82</v>
      </c>
      <c r="G592" t="s">
        <v>14</v>
      </c>
      <c r="H592">
        <v>86</v>
      </c>
      <c r="I592">
        <f t="shared" si="36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7"/>
        <v>41994.25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1038</v>
      </c>
      <c r="G593" t="s">
        <v>20</v>
      </c>
      <c r="H593">
        <v>102</v>
      </c>
      <c r="I593">
        <f t="shared" si="36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7"/>
        <v>40373.208333333336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13</v>
      </c>
      <c r="G594" t="s">
        <v>14</v>
      </c>
      <c r="H594">
        <v>253</v>
      </c>
      <c r="I594">
        <f t="shared" si="36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7"/>
        <v>41789.208333333336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155</v>
      </c>
      <c r="G595" t="s">
        <v>20</v>
      </c>
      <c r="H595">
        <v>4006</v>
      </c>
      <c r="I595">
        <f t="shared" si="36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7"/>
        <v>41724.208333333336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</v>
      </c>
      <c r="G596" t="s">
        <v>14</v>
      </c>
      <c r="H596">
        <v>157</v>
      </c>
      <c r="I596">
        <f t="shared" si="36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7"/>
        <v>42548.208333333328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209</v>
      </c>
      <c r="G597" t="s">
        <v>20</v>
      </c>
      <c r="H597">
        <v>1629</v>
      </c>
      <c r="I597">
        <f t="shared" si="36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7"/>
        <v>40253.208333333336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100</v>
      </c>
      <c r="G598" t="s">
        <v>14</v>
      </c>
      <c r="H598">
        <v>183</v>
      </c>
      <c r="I598">
        <f t="shared" si="36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7"/>
        <v>42434.25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202</v>
      </c>
      <c r="G599" t="s">
        <v>20</v>
      </c>
      <c r="H599">
        <v>2188</v>
      </c>
      <c r="I599">
        <f t="shared" si="36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7"/>
        <v>43786.25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162</v>
      </c>
      <c r="G600" t="s">
        <v>20</v>
      </c>
      <c r="H600">
        <v>2409</v>
      </c>
      <c r="I600">
        <f t="shared" si="36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7"/>
        <v>40344.208333333336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4</v>
      </c>
      <c r="G601" t="s">
        <v>14</v>
      </c>
      <c r="H601">
        <v>82</v>
      </c>
      <c r="I601">
        <f t="shared" si="36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7"/>
        <v>42047.25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5</v>
      </c>
      <c r="G602" t="s">
        <v>14</v>
      </c>
      <c r="H602">
        <v>1</v>
      </c>
      <c r="I602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7"/>
        <v>41485.208333333336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207</v>
      </c>
      <c r="G603" t="s">
        <v>20</v>
      </c>
      <c r="H603">
        <v>194</v>
      </c>
      <c r="I603">
        <f t="shared" si="36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7"/>
        <v>41789.208333333336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128</v>
      </c>
      <c r="G604" t="s">
        <v>20</v>
      </c>
      <c r="H604">
        <v>1140</v>
      </c>
      <c r="I604">
        <f t="shared" si="36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7"/>
        <v>42160.208333333328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120</v>
      </c>
      <c r="G605" t="s">
        <v>20</v>
      </c>
      <c r="H605">
        <v>102</v>
      </c>
      <c r="I605">
        <f t="shared" si="36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7"/>
        <v>43573.208333333328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171</v>
      </c>
      <c r="G606" t="s">
        <v>20</v>
      </c>
      <c r="H606">
        <v>2857</v>
      </c>
      <c r="I606">
        <f t="shared" si="36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7"/>
        <v>40565.25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187</v>
      </c>
      <c r="G607" t="s">
        <v>20</v>
      </c>
      <c r="H607">
        <v>107</v>
      </c>
      <c r="I607">
        <f t="shared" si="36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7"/>
        <v>42280.208333333328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188</v>
      </c>
      <c r="G608" t="s">
        <v>20</v>
      </c>
      <c r="H608">
        <v>160</v>
      </c>
      <c r="I608">
        <f t="shared" si="36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7"/>
        <v>42436.25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131</v>
      </c>
      <c r="G609" t="s">
        <v>20</v>
      </c>
      <c r="H609">
        <v>2230</v>
      </c>
      <c r="I609">
        <f t="shared" si="36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7"/>
        <v>41721.208333333336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284</v>
      </c>
      <c r="G610" t="s">
        <v>20</v>
      </c>
      <c r="H610">
        <v>316</v>
      </c>
      <c r="I610">
        <f t="shared" si="36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7"/>
        <v>43530.25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120</v>
      </c>
      <c r="G611" t="s">
        <v>20</v>
      </c>
      <c r="H611">
        <v>117</v>
      </c>
      <c r="I611">
        <f t="shared" si="36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7"/>
        <v>43481.25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419</v>
      </c>
      <c r="G612" t="s">
        <v>20</v>
      </c>
      <c r="H612">
        <v>6406</v>
      </c>
      <c r="I612">
        <f t="shared" si="36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7"/>
        <v>41259.25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14</v>
      </c>
      <c r="G613" t="s">
        <v>74</v>
      </c>
      <c r="H613">
        <v>15</v>
      </c>
      <c r="I613">
        <f t="shared" si="36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7"/>
        <v>41480.208333333336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139</v>
      </c>
      <c r="G614" t="s">
        <v>20</v>
      </c>
      <c r="H614">
        <v>192</v>
      </c>
      <c r="I614">
        <f t="shared" si="36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7"/>
        <v>40474.208333333336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174</v>
      </c>
      <c r="G615" t="s">
        <v>20</v>
      </c>
      <c r="H615">
        <v>26</v>
      </c>
      <c r="I615">
        <f t="shared" si="36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7"/>
        <v>42973.208333333328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155</v>
      </c>
      <c r="G616" t="s">
        <v>20</v>
      </c>
      <c r="H616">
        <v>723</v>
      </c>
      <c r="I616">
        <f t="shared" si="36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7"/>
        <v>42746.25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170</v>
      </c>
      <c r="G617" t="s">
        <v>20</v>
      </c>
      <c r="H617">
        <v>170</v>
      </c>
      <c r="I617">
        <f t="shared" si="36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7"/>
        <v>42489.208333333328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190</v>
      </c>
      <c r="G618" t="s">
        <v>20</v>
      </c>
      <c r="H618">
        <v>238</v>
      </c>
      <c r="I618">
        <f t="shared" si="36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7"/>
        <v>41537.208333333336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250</v>
      </c>
      <c r="G619" t="s">
        <v>20</v>
      </c>
      <c r="H619">
        <v>55</v>
      </c>
      <c r="I619">
        <f t="shared" si="36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7"/>
        <v>41794.208333333336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49</v>
      </c>
      <c r="G620" t="s">
        <v>14</v>
      </c>
      <c r="H620">
        <v>1198</v>
      </c>
      <c r="I620">
        <f t="shared" si="36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7"/>
        <v>41396.208333333336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28</v>
      </c>
      <c r="G621" t="s">
        <v>14</v>
      </c>
      <c r="H621">
        <v>648</v>
      </c>
      <c r="I621">
        <f t="shared" si="36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7"/>
        <v>40669.208333333336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268</v>
      </c>
      <c r="G622" t="s">
        <v>20</v>
      </c>
      <c r="H622">
        <v>128</v>
      </c>
      <c r="I622">
        <f t="shared" si="36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7"/>
        <v>42559.208333333328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620</v>
      </c>
      <c r="G623" t="s">
        <v>20</v>
      </c>
      <c r="H623">
        <v>2144</v>
      </c>
      <c r="I623">
        <f t="shared" si="36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7"/>
        <v>42626.208333333328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3</v>
      </c>
      <c r="G624" t="s">
        <v>14</v>
      </c>
      <c r="H624">
        <v>64</v>
      </c>
      <c r="I624">
        <f t="shared" si="36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7"/>
        <v>43205.208333333328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160</v>
      </c>
      <c r="G625" t="s">
        <v>20</v>
      </c>
      <c r="H625">
        <v>2693</v>
      </c>
      <c r="I625">
        <f t="shared" si="36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7"/>
        <v>42201.208333333328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279</v>
      </c>
      <c r="G626" t="s">
        <v>20</v>
      </c>
      <c r="H626">
        <v>432</v>
      </c>
      <c r="I626">
        <f t="shared" si="36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7"/>
        <v>42029.25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77</v>
      </c>
      <c r="G627" t="s">
        <v>14</v>
      </c>
      <c r="H627">
        <v>62</v>
      </c>
      <c r="I627">
        <f t="shared" si="36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7"/>
        <v>43857.25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206</v>
      </c>
      <c r="G628" t="s">
        <v>20</v>
      </c>
      <c r="H628">
        <v>189</v>
      </c>
      <c r="I628">
        <f t="shared" si="36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7"/>
        <v>40449.208333333336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694</v>
      </c>
      <c r="G629" t="s">
        <v>20</v>
      </c>
      <c r="H629">
        <v>154</v>
      </c>
      <c r="I629">
        <f t="shared" si="36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7"/>
        <v>40345.208333333336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152</v>
      </c>
      <c r="G630" t="s">
        <v>20</v>
      </c>
      <c r="H630">
        <v>96</v>
      </c>
      <c r="I630">
        <f t="shared" si="36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7"/>
        <v>40455.208333333336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65</v>
      </c>
      <c r="G631" t="s">
        <v>14</v>
      </c>
      <c r="H631">
        <v>750</v>
      </c>
      <c r="I631">
        <f t="shared" si="36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7"/>
        <v>42557.208333333328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63</v>
      </c>
      <c r="G632" t="s">
        <v>74</v>
      </c>
      <c r="H632">
        <v>87</v>
      </c>
      <c r="I632">
        <f t="shared" si="36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7"/>
        <v>43586.208333333328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310</v>
      </c>
      <c r="G633" t="s">
        <v>20</v>
      </c>
      <c r="H633">
        <v>3063</v>
      </c>
      <c r="I633">
        <f t="shared" si="36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7"/>
        <v>43550.208333333328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43</v>
      </c>
      <c r="G634" t="s">
        <v>47</v>
      </c>
      <c r="H634">
        <v>278</v>
      </c>
      <c r="I634">
        <f t="shared" si="36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7"/>
        <v>41945.208333333336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83</v>
      </c>
      <c r="G635" t="s">
        <v>14</v>
      </c>
      <c r="H635">
        <v>105</v>
      </c>
      <c r="I635">
        <f t="shared" si="36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7"/>
        <v>42315.25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79</v>
      </c>
      <c r="G636" t="s">
        <v>74</v>
      </c>
      <c r="H636">
        <v>1658</v>
      </c>
      <c r="I636">
        <f t="shared" si="36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7"/>
        <v>42819.208333333328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114</v>
      </c>
      <c r="G637" t="s">
        <v>20</v>
      </c>
      <c r="H637">
        <v>2266</v>
      </c>
      <c r="I637">
        <f t="shared" si="36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7"/>
        <v>41314.25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65</v>
      </c>
      <c r="G638" t="s">
        <v>14</v>
      </c>
      <c r="H638">
        <v>2604</v>
      </c>
      <c r="I638">
        <f t="shared" si="36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7"/>
        <v>40926.25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79</v>
      </c>
      <c r="G639" t="s">
        <v>14</v>
      </c>
      <c r="H639">
        <v>65</v>
      </c>
      <c r="I639">
        <f t="shared" si="36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7"/>
        <v>42688.25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11</v>
      </c>
      <c r="G640" t="s">
        <v>14</v>
      </c>
      <c r="H640">
        <v>94</v>
      </c>
      <c r="I640">
        <f t="shared" si="36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7"/>
        <v>40386.208333333336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56</v>
      </c>
      <c r="G641" t="s">
        <v>47</v>
      </c>
      <c r="H641">
        <v>45</v>
      </c>
      <c r="I641">
        <f t="shared" si="36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7"/>
        <v>43309.208333333328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17</v>
      </c>
      <c r="G642" t="s">
        <v>14</v>
      </c>
      <c r="H642">
        <v>257</v>
      </c>
      <c r="I642">
        <f t="shared" si="36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7"/>
        <v>42387.25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120</v>
      </c>
      <c r="G643" t="s">
        <v>20</v>
      </c>
      <c r="H643">
        <v>194</v>
      </c>
      <c r="I643">
        <f t="shared" ref="I643:I706" si="40">ROUND((E643/H643),2)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1">(((L643/60)/60)/24)+DATE(1970,1,1)</f>
        <v>42786.25</v>
      </c>
      <c r="O643" s="7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39"/>
        <v>145</v>
      </c>
      <c r="G644" t="s">
        <v>20</v>
      </c>
      <c r="H644">
        <v>129</v>
      </c>
      <c r="I644">
        <f t="shared" si="40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1"/>
        <v>43451.25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ref="F645:F708" si="43">ROUND((E645/D645)*100,0)</f>
        <v>221</v>
      </c>
      <c r="G645" t="s">
        <v>20</v>
      </c>
      <c r="H645">
        <v>375</v>
      </c>
      <c r="I645">
        <f t="shared" si="40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1"/>
        <v>42795.25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48</v>
      </c>
      <c r="G646" t="s">
        <v>14</v>
      </c>
      <c r="H646">
        <v>2928</v>
      </c>
      <c r="I646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1"/>
        <v>43452.25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93</v>
      </c>
      <c r="G647" t="s">
        <v>14</v>
      </c>
      <c r="H647">
        <v>4697</v>
      </c>
      <c r="I647">
        <f t="shared" si="40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1"/>
        <v>43369.208333333328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89</v>
      </c>
      <c r="G648" t="s">
        <v>14</v>
      </c>
      <c r="H648">
        <v>2915</v>
      </c>
      <c r="I648">
        <f t="shared" si="40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1"/>
        <v>41346.208333333336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41</v>
      </c>
      <c r="G649" t="s">
        <v>14</v>
      </c>
      <c r="H649">
        <v>18</v>
      </c>
      <c r="I649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1"/>
        <v>43199.208333333328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63</v>
      </c>
      <c r="G650" t="s">
        <v>74</v>
      </c>
      <c r="H650">
        <v>723</v>
      </c>
      <c r="I650">
        <f t="shared" si="40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1"/>
        <v>42922.208333333328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48</v>
      </c>
      <c r="G651" t="s">
        <v>14</v>
      </c>
      <c r="H651">
        <v>602</v>
      </c>
      <c r="I651">
        <f t="shared" si="40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1"/>
        <v>40471.208333333336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2</v>
      </c>
      <c r="G652" t="s">
        <v>14</v>
      </c>
      <c r="H652">
        <v>1</v>
      </c>
      <c r="I652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1"/>
        <v>41828.208333333336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88</v>
      </c>
      <c r="G653" t="s">
        <v>14</v>
      </c>
      <c r="H653">
        <v>3868</v>
      </c>
      <c r="I653">
        <f t="shared" si="40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1"/>
        <v>41692.25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127</v>
      </c>
      <c r="G654" t="s">
        <v>20</v>
      </c>
      <c r="H654">
        <v>409</v>
      </c>
      <c r="I654">
        <f t="shared" si="40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1"/>
        <v>42587.208333333328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2339</v>
      </c>
      <c r="G655" t="s">
        <v>20</v>
      </c>
      <c r="H655">
        <v>234</v>
      </c>
      <c r="I655">
        <f t="shared" si="40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1"/>
        <v>42468.208333333328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508</v>
      </c>
      <c r="G656" t="s">
        <v>20</v>
      </c>
      <c r="H656">
        <v>3016</v>
      </c>
      <c r="I656">
        <f t="shared" si="40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1"/>
        <v>42240.208333333328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191</v>
      </c>
      <c r="G657" t="s">
        <v>20</v>
      </c>
      <c r="H657">
        <v>264</v>
      </c>
      <c r="I657">
        <f t="shared" si="40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1"/>
        <v>42796.25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42</v>
      </c>
      <c r="G658" t="s">
        <v>14</v>
      </c>
      <c r="H658">
        <v>504</v>
      </c>
      <c r="I658">
        <f t="shared" si="40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1"/>
        <v>43097.25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8</v>
      </c>
      <c r="G659" t="s">
        <v>14</v>
      </c>
      <c r="H659">
        <v>14</v>
      </c>
      <c r="I659">
        <f t="shared" si="40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1"/>
        <v>43096.25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60</v>
      </c>
      <c r="G660" t="s">
        <v>74</v>
      </c>
      <c r="H660">
        <v>390</v>
      </c>
      <c r="I660">
        <f t="shared" si="40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1"/>
        <v>42246.208333333328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47</v>
      </c>
      <c r="G661" t="s">
        <v>14</v>
      </c>
      <c r="H661">
        <v>750</v>
      </c>
      <c r="I661">
        <f t="shared" si="40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1"/>
        <v>40570.25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82</v>
      </c>
      <c r="G662" t="s">
        <v>14</v>
      </c>
      <c r="H662">
        <v>77</v>
      </c>
      <c r="I662">
        <f t="shared" si="40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1"/>
        <v>42237.208333333328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54</v>
      </c>
      <c r="G663" t="s">
        <v>14</v>
      </c>
      <c r="H663">
        <v>752</v>
      </c>
      <c r="I663">
        <f t="shared" si="40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1"/>
        <v>40996.208333333336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98</v>
      </c>
      <c r="G664" t="s">
        <v>14</v>
      </c>
      <c r="H664">
        <v>131</v>
      </c>
      <c r="I664">
        <f t="shared" si="40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1"/>
        <v>43443.25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77</v>
      </c>
      <c r="G665" t="s">
        <v>14</v>
      </c>
      <c r="H665">
        <v>87</v>
      </c>
      <c r="I665">
        <f t="shared" si="40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1"/>
        <v>40458.208333333336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33</v>
      </c>
      <c r="G666" t="s">
        <v>14</v>
      </c>
      <c r="H666">
        <v>1063</v>
      </c>
      <c r="I666">
        <f t="shared" si="40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1"/>
        <v>40959.25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240</v>
      </c>
      <c r="G667" t="s">
        <v>20</v>
      </c>
      <c r="H667">
        <v>272</v>
      </c>
      <c r="I667">
        <f t="shared" si="40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1"/>
        <v>40733.208333333336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64</v>
      </c>
      <c r="G668" t="s">
        <v>74</v>
      </c>
      <c r="H668">
        <v>25</v>
      </c>
      <c r="I668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1"/>
        <v>41516.208333333336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176</v>
      </c>
      <c r="G669" t="s">
        <v>20</v>
      </c>
      <c r="H669">
        <v>419</v>
      </c>
      <c r="I669">
        <f t="shared" si="40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1"/>
        <v>41892.208333333336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20</v>
      </c>
      <c r="G670" t="s">
        <v>14</v>
      </c>
      <c r="H670">
        <v>76</v>
      </c>
      <c r="I670">
        <f t="shared" si="40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1"/>
        <v>41122.208333333336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359</v>
      </c>
      <c r="G671" t="s">
        <v>20</v>
      </c>
      <c r="H671">
        <v>1621</v>
      </c>
      <c r="I671">
        <f t="shared" si="40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1"/>
        <v>42912.208333333328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469</v>
      </c>
      <c r="G672" t="s">
        <v>20</v>
      </c>
      <c r="H672">
        <v>1101</v>
      </c>
      <c r="I672">
        <f t="shared" si="40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1"/>
        <v>42425.25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122</v>
      </c>
      <c r="G673" t="s">
        <v>20</v>
      </c>
      <c r="H673">
        <v>1073</v>
      </c>
      <c r="I673">
        <f t="shared" si="40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1"/>
        <v>40390.208333333336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56</v>
      </c>
      <c r="G674" t="s">
        <v>14</v>
      </c>
      <c r="H674">
        <v>4428</v>
      </c>
      <c r="I674">
        <f t="shared" si="40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1"/>
        <v>43180.208333333328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44</v>
      </c>
      <c r="G675" t="s">
        <v>14</v>
      </c>
      <c r="H675">
        <v>58</v>
      </c>
      <c r="I675">
        <f t="shared" si="40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1"/>
        <v>42475.208333333328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34</v>
      </c>
      <c r="G676" t="s">
        <v>74</v>
      </c>
      <c r="H676">
        <v>1218</v>
      </c>
      <c r="I676">
        <f t="shared" si="40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1"/>
        <v>40774.208333333336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123</v>
      </c>
      <c r="G677" t="s">
        <v>20</v>
      </c>
      <c r="H677">
        <v>331</v>
      </c>
      <c r="I677">
        <f t="shared" si="40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1"/>
        <v>43719.208333333328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190</v>
      </c>
      <c r="G678" t="s">
        <v>20</v>
      </c>
      <c r="H678">
        <v>1170</v>
      </c>
      <c r="I678">
        <f t="shared" si="40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1"/>
        <v>41178.208333333336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84</v>
      </c>
      <c r="G679" t="s">
        <v>14</v>
      </c>
      <c r="H679">
        <v>111</v>
      </c>
      <c r="I679">
        <f t="shared" si="40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1"/>
        <v>42561.208333333328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18</v>
      </c>
      <c r="G680" t="s">
        <v>74</v>
      </c>
      <c r="H680">
        <v>215</v>
      </c>
      <c r="I680">
        <f t="shared" si="40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1"/>
        <v>43484.25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1037</v>
      </c>
      <c r="G681" t="s">
        <v>20</v>
      </c>
      <c r="H681">
        <v>363</v>
      </c>
      <c r="I681">
        <f t="shared" si="40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1"/>
        <v>43756.208333333328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97</v>
      </c>
      <c r="G682" t="s">
        <v>14</v>
      </c>
      <c r="H682">
        <v>2955</v>
      </c>
      <c r="I682">
        <f t="shared" si="40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1"/>
        <v>43813.25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86</v>
      </c>
      <c r="G683" t="s">
        <v>14</v>
      </c>
      <c r="H683">
        <v>1657</v>
      </c>
      <c r="I683">
        <f t="shared" si="40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1"/>
        <v>40898.25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150</v>
      </c>
      <c r="G684" t="s">
        <v>20</v>
      </c>
      <c r="H684">
        <v>103</v>
      </c>
      <c r="I684">
        <f t="shared" si="40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1"/>
        <v>41619.25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358</v>
      </c>
      <c r="G685" t="s">
        <v>20</v>
      </c>
      <c r="H685">
        <v>147</v>
      </c>
      <c r="I685">
        <f t="shared" si="40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1"/>
        <v>43359.208333333328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543</v>
      </c>
      <c r="G686" t="s">
        <v>20</v>
      </c>
      <c r="H686">
        <v>110</v>
      </c>
      <c r="I686">
        <f t="shared" si="40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1"/>
        <v>40358.208333333336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68</v>
      </c>
      <c r="G687" t="s">
        <v>14</v>
      </c>
      <c r="H687">
        <v>926</v>
      </c>
      <c r="I687">
        <f t="shared" si="40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1"/>
        <v>42239.208333333328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192</v>
      </c>
      <c r="G688" t="s">
        <v>20</v>
      </c>
      <c r="H688">
        <v>134</v>
      </c>
      <c r="I688">
        <f t="shared" si="40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1"/>
        <v>43186.208333333328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932</v>
      </c>
      <c r="G689" t="s">
        <v>20</v>
      </c>
      <c r="H689">
        <v>269</v>
      </c>
      <c r="I689">
        <f t="shared" si="40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1"/>
        <v>42806.25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429</v>
      </c>
      <c r="G690" t="s">
        <v>20</v>
      </c>
      <c r="H690">
        <v>175</v>
      </c>
      <c r="I690">
        <f t="shared" si="40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1"/>
        <v>43475.25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101</v>
      </c>
      <c r="G691" t="s">
        <v>20</v>
      </c>
      <c r="H691">
        <v>69</v>
      </c>
      <c r="I691">
        <f t="shared" si="40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1"/>
        <v>41576.208333333336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227</v>
      </c>
      <c r="G692" t="s">
        <v>20</v>
      </c>
      <c r="H692">
        <v>190</v>
      </c>
      <c r="I692">
        <f t="shared" si="40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1"/>
        <v>40874.25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142</v>
      </c>
      <c r="G693" t="s">
        <v>20</v>
      </c>
      <c r="H693">
        <v>237</v>
      </c>
      <c r="I693">
        <f t="shared" si="40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1"/>
        <v>41185.208333333336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91</v>
      </c>
      <c r="G694" t="s">
        <v>14</v>
      </c>
      <c r="H694">
        <v>77</v>
      </c>
      <c r="I694">
        <f t="shared" si="40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1"/>
        <v>43655.208333333328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64</v>
      </c>
      <c r="G695" t="s">
        <v>14</v>
      </c>
      <c r="H695">
        <v>1748</v>
      </c>
      <c r="I695">
        <f t="shared" si="40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1"/>
        <v>43025.208333333328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84</v>
      </c>
      <c r="G696" t="s">
        <v>14</v>
      </c>
      <c r="H696">
        <v>79</v>
      </c>
      <c r="I696">
        <f t="shared" si="40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1"/>
        <v>43066.25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134</v>
      </c>
      <c r="G697" t="s">
        <v>20</v>
      </c>
      <c r="H697">
        <v>196</v>
      </c>
      <c r="I697">
        <f t="shared" si="40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1"/>
        <v>42322.25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59</v>
      </c>
      <c r="G698" t="s">
        <v>14</v>
      </c>
      <c r="H698">
        <v>889</v>
      </c>
      <c r="I698">
        <f t="shared" si="40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1"/>
        <v>42114.208333333328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153</v>
      </c>
      <c r="G699" t="s">
        <v>20</v>
      </c>
      <c r="H699">
        <v>7295</v>
      </c>
      <c r="I699">
        <f t="shared" si="40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1"/>
        <v>43190.208333333328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447</v>
      </c>
      <c r="G700" t="s">
        <v>20</v>
      </c>
      <c r="H700">
        <v>2893</v>
      </c>
      <c r="I700">
        <f t="shared" si="40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1"/>
        <v>40871.25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84</v>
      </c>
      <c r="G701" t="s">
        <v>14</v>
      </c>
      <c r="H701">
        <v>56</v>
      </c>
      <c r="I701">
        <f t="shared" si="40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1"/>
        <v>43641.208333333328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3</v>
      </c>
      <c r="G702" t="s">
        <v>14</v>
      </c>
      <c r="H702">
        <v>1</v>
      </c>
      <c r="I702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1"/>
        <v>40203.25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175</v>
      </c>
      <c r="G703" t="s">
        <v>20</v>
      </c>
      <c r="H703">
        <v>820</v>
      </c>
      <c r="I703">
        <f t="shared" si="40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1"/>
        <v>40629.208333333336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54</v>
      </c>
      <c r="G704" t="s">
        <v>14</v>
      </c>
      <c r="H704">
        <v>83</v>
      </c>
      <c r="I704">
        <f t="shared" si="40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1"/>
        <v>41477.208333333336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312</v>
      </c>
      <c r="G705" t="s">
        <v>20</v>
      </c>
      <c r="H705">
        <v>2038</v>
      </c>
      <c r="I705">
        <f t="shared" si="40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1"/>
        <v>41020.208333333336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123</v>
      </c>
      <c r="G706" t="s">
        <v>20</v>
      </c>
      <c r="H706">
        <v>116</v>
      </c>
      <c r="I706">
        <f t="shared" si="40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1"/>
        <v>42555.208333333328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99</v>
      </c>
      <c r="G707" t="s">
        <v>14</v>
      </c>
      <c r="H707">
        <v>2025</v>
      </c>
      <c r="I707">
        <f t="shared" ref="I707:I770" si="44">ROUND((E707/H707),2)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5">(((L707/60)/60)/24)+DATE(1970,1,1)</f>
        <v>41619.25</v>
      </c>
      <c r="O707" s="7">
        <f t="shared" ref="O707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3"/>
        <v>128</v>
      </c>
      <c r="G708" t="s">
        <v>20</v>
      </c>
      <c r="H708">
        <v>1345</v>
      </c>
      <c r="I708">
        <f t="shared" si="44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5"/>
        <v>43471.25</v>
      </c>
      <c r="O708" s="7">
        <f t="shared" ref="O708:O771" si="47"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ref="F709:F772" si="48">ROUND((E709/D709)*100,0)</f>
        <v>159</v>
      </c>
      <c r="G709" t="s">
        <v>20</v>
      </c>
      <c r="H709">
        <v>168</v>
      </c>
      <c r="I709">
        <f t="shared" si="44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5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8"/>
        <v>707</v>
      </c>
      <c r="G710" t="s">
        <v>20</v>
      </c>
      <c r="H710">
        <v>137</v>
      </c>
      <c r="I710">
        <f t="shared" si="44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5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8"/>
        <v>142</v>
      </c>
      <c r="G711" t="s">
        <v>20</v>
      </c>
      <c r="H711">
        <v>186</v>
      </c>
      <c r="I711">
        <f t="shared" si="44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5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8"/>
        <v>148</v>
      </c>
      <c r="G712" t="s">
        <v>20</v>
      </c>
      <c r="H712">
        <v>125</v>
      </c>
      <c r="I712">
        <f t="shared" si="44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5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8"/>
        <v>20</v>
      </c>
      <c r="G713" t="s">
        <v>14</v>
      </c>
      <c r="H713">
        <v>14</v>
      </c>
      <c r="I713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5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8"/>
        <v>1841</v>
      </c>
      <c r="G714" t="s">
        <v>20</v>
      </c>
      <c r="H714">
        <v>202</v>
      </c>
      <c r="I714">
        <f t="shared" si="44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5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8"/>
        <v>162</v>
      </c>
      <c r="G715" t="s">
        <v>20</v>
      </c>
      <c r="H715">
        <v>103</v>
      </c>
      <c r="I715">
        <f t="shared" si="44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5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8"/>
        <v>473</v>
      </c>
      <c r="G716" t="s">
        <v>20</v>
      </c>
      <c r="H716">
        <v>1785</v>
      </c>
      <c r="I716">
        <f t="shared" si="44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5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8"/>
        <v>24</v>
      </c>
      <c r="G717" t="s">
        <v>14</v>
      </c>
      <c r="H717">
        <v>656</v>
      </c>
      <c r="I717">
        <f t="shared" si="44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5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8"/>
        <v>518</v>
      </c>
      <c r="G718" t="s">
        <v>20</v>
      </c>
      <c r="H718">
        <v>157</v>
      </c>
      <c r="I718">
        <f t="shared" si="44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5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8"/>
        <v>248</v>
      </c>
      <c r="G719" t="s">
        <v>20</v>
      </c>
      <c r="H719">
        <v>555</v>
      </c>
      <c r="I719">
        <f t="shared" si="44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5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8"/>
        <v>100</v>
      </c>
      <c r="G720" t="s">
        <v>20</v>
      </c>
      <c r="H720">
        <v>297</v>
      </c>
      <c r="I720">
        <f t="shared" si="44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5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8"/>
        <v>153</v>
      </c>
      <c r="G721" t="s">
        <v>20</v>
      </c>
      <c r="H721">
        <v>123</v>
      </c>
      <c r="I721">
        <f t="shared" si="44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5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8"/>
        <v>37</v>
      </c>
      <c r="G722" t="s">
        <v>74</v>
      </c>
      <c r="H722">
        <v>38</v>
      </c>
      <c r="I722">
        <f t="shared" si="44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5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8"/>
        <v>4</v>
      </c>
      <c r="G723" t="s">
        <v>74</v>
      </c>
      <c r="H723">
        <v>60</v>
      </c>
      <c r="I723">
        <f t="shared" si="44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5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8"/>
        <v>157</v>
      </c>
      <c r="G724" t="s">
        <v>20</v>
      </c>
      <c r="H724">
        <v>3036</v>
      </c>
      <c r="I724">
        <f t="shared" si="44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5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8"/>
        <v>270</v>
      </c>
      <c r="G725" t="s">
        <v>20</v>
      </c>
      <c r="H725">
        <v>144</v>
      </c>
      <c r="I725">
        <f t="shared" si="44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5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8"/>
        <v>134</v>
      </c>
      <c r="G726" t="s">
        <v>20</v>
      </c>
      <c r="H726">
        <v>121</v>
      </c>
      <c r="I726">
        <f t="shared" si="44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5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8"/>
        <v>50</v>
      </c>
      <c r="G727" t="s">
        <v>14</v>
      </c>
      <c r="H727">
        <v>1596</v>
      </c>
      <c r="I727">
        <f t="shared" si="44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5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8"/>
        <v>89</v>
      </c>
      <c r="G728" t="s">
        <v>74</v>
      </c>
      <c r="H728">
        <v>524</v>
      </c>
      <c r="I728">
        <f t="shared" si="44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5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8"/>
        <v>165</v>
      </c>
      <c r="G729" t="s">
        <v>20</v>
      </c>
      <c r="H729">
        <v>181</v>
      </c>
      <c r="I729">
        <f t="shared" si="44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5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8"/>
        <v>18</v>
      </c>
      <c r="G730" t="s">
        <v>14</v>
      </c>
      <c r="H730">
        <v>10</v>
      </c>
      <c r="I730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5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8"/>
        <v>186</v>
      </c>
      <c r="G731" t="s">
        <v>20</v>
      </c>
      <c r="H731">
        <v>122</v>
      </c>
      <c r="I731">
        <f t="shared" si="44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5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8"/>
        <v>413</v>
      </c>
      <c r="G732" t="s">
        <v>20</v>
      </c>
      <c r="H732">
        <v>1071</v>
      </c>
      <c r="I732">
        <f t="shared" si="44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5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8"/>
        <v>90</v>
      </c>
      <c r="G733" t="s">
        <v>74</v>
      </c>
      <c r="H733">
        <v>219</v>
      </c>
      <c r="I733">
        <f t="shared" si="44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5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8"/>
        <v>92</v>
      </c>
      <c r="G734" t="s">
        <v>14</v>
      </c>
      <c r="H734">
        <v>1121</v>
      </c>
      <c r="I734">
        <f t="shared" si="44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5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8"/>
        <v>527</v>
      </c>
      <c r="G735" t="s">
        <v>20</v>
      </c>
      <c r="H735">
        <v>980</v>
      </c>
      <c r="I735">
        <f t="shared" si="44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5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8"/>
        <v>319</v>
      </c>
      <c r="G736" t="s">
        <v>20</v>
      </c>
      <c r="H736">
        <v>536</v>
      </c>
      <c r="I736">
        <f t="shared" si="44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5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8"/>
        <v>354</v>
      </c>
      <c r="G737" t="s">
        <v>20</v>
      </c>
      <c r="H737">
        <v>1991</v>
      </c>
      <c r="I737">
        <f t="shared" si="44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5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8"/>
        <v>33</v>
      </c>
      <c r="G738" t="s">
        <v>74</v>
      </c>
      <c r="H738">
        <v>29</v>
      </c>
      <c r="I738">
        <f t="shared" si="44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5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8"/>
        <v>136</v>
      </c>
      <c r="G739" t="s">
        <v>20</v>
      </c>
      <c r="H739">
        <v>180</v>
      </c>
      <c r="I739">
        <f t="shared" si="44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5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8"/>
        <v>2</v>
      </c>
      <c r="G740" t="s">
        <v>14</v>
      </c>
      <c r="H740">
        <v>15</v>
      </c>
      <c r="I740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5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8"/>
        <v>61</v>
      </c>
      <c r="G741" t="s">
        <v>14</v>
      </c>
      <c r="H741">
        <v>191</v>
      </c>
      <c r="I741">
        <f t="shared" si="44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5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8"/>
        <v>30</v>
      </c>
      <c r="G742" t="s">
        <v>14</v>
      </c>
      <c r="H742">
        <v>16</v>
      </c>
      <c r="I742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5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8"/>
        <v>1179</v>
      </c>
      <c r="G743" t="s">
        <v>20</v>
      </c>
      <c r="H743">
        <v>130</v>
      </c>
      <c r="I743">
        <f t="shared" si="44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5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8"/>
        <v>1126</v>
      </c>
      <c r="G744" t="s">
        <v>20</v>
      </c>
      <c r="H744">
        <v>122</v>
      </c>
      <c r="I744">
        <f t="shared" si="44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5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8"/>
        <v>13</v>
      </c>
      <c r="G745" t="s">
        <v>14</v>
      </c>
      <c r="H745">
        <v>17</v>
      </c>
      <c r="I745">
        <f t="shared" si="44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5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8"/>
        <v>712</v>
      </c>
      <c r="G746" t="s">
        <v>20</v>
      </c>
      <c r="H746">
        <v>140</v>
      </c>
      <c r="I746">
        <f t="shared" si="44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5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8"/>
        <v>30</v>
      </c>
      <c r="G747" t="s">
        <v>14</v>
      </c>
      <c r="H747">
        <v>34</v>
      </c>
      <c r="I747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5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8"/>
        <v>213</v>
      </c>
      <c r="G748" t="s">
        <v>20</v>
      </c>
      <c r="H748">
        <v>3388</v>
      </c>
      <c r="I748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5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8"/>
        <v>229</v>
      </c>
      <c r="G749" t="s">
        <v>20</v>
      </c>
      <c r="H749">
        <v>280</v>
      </c>
      <c r="I749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5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8"/>
        <v>35</v>
      </c>
      <c r="G750" t="s">
        <v>74</v>
      </c>
      <c r="H750">
        <v>614</v>
      </c>
      <c r="I750">
        <f t="shared" si="44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5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8"/>
        <v>157</v>
      </c>
      <c r="G751" t="s">
        <v>20</v>
      </c>
      <c r="H751">
        <v>366</v>
      </c>
      <c r="I751">
        <f t="shared" si="44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5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8"/>
        <v>1</v>
      </c>
      <c r="G752" t="s">
        <v>14</v>
      </c>
      <c r="H752">
        <v>1</v>
      </c>
      <c r="I752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5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8"/>
        <v>232</v>
      </c>
      <c r="G753" t="s">
        <v>20</v>
      </c>
      <c r="H753">
        <v>270</v>
      </c>
      <c r="I753">
        <f t="shared" si="44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5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8"/>
        <v>92</v>
      </c>
      <c r="G754" t="s">
        <v>74</v>
      </c>
      <c r="H754">
        <v>114</v>
      </c>
      <c r="I754">
        <f t="shared" si="44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5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8"/>
        <v>257</v>
      </c>
      <c r="G755" t="s">
        <v>20</v>
      </c>
      <c r="H755">
        <v>137</v>
      </c>
      <c r="I755">
        <f t="shared" si="44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5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8"/>
        <v>168</v>
      </c>
      <c r="G756" t="s">
        <v>20</v>
      </c>
      <c r="H756">
        <v>3205</v>
      </c>
      <c r="I756">
        <f t="shared" si="44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5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8"/>
        <v>167</v>
      </c>
      <c r="G757" t="s">
        <v>20</v>
      </c>
      <c r="H757">
        <v>288</v>
      </c>
      <c r="I757">
        <f t="shared" si="44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5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8"/>
        <v>772</v>
      </c>
      <c r="G758" t="s">
        <v>20</v>
      </c>
      <c r="H758">
        <v>148</v>
      </c>
      <c r="I758">
        <f t="shared" si="44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5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8"/>
        <v>407</v>
      </c>
      <c r="G759" t="s">
        <v>20</v>
      </c>
      <c r="H759">
        <v>114</v>
      </c>
      <c r="I759">
        <f t="shared" si="44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5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8"/>
        <v>564</v>
      </c>
      <c r="G760" t="s">
        <v>20</v>
      </c>
      <c r="H760">
        <v>1518</v>
      </c>
      <c r="I760">
        <f t="shared" si="44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5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8"/>
        <v>68</v>
      </c>
      <c r="G761" t="s">
        <v>14</v>
      </c>
      <c r="H761">
        <v>1274</v>
      </c>
      <c r="I761">
        <f t="shared" si="44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5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8"/>
        <v>34</v>
      </c>
      <c r="G762" t="s">
        <v>14</v>
      </c>
      <c r="H762">
        <v>210</v>
      </c>
      <c r="I762">
        <f t="shared" si="44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5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8"/>
        <v>655</v>
      </c>
      <c r="G763" t="s">
        <v>20</v>
      </c>
      <c r="H763">
        <v>166</v>
      </c>
      <c r="I763">
        <f t="shared" si="44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5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8"/>
        <v>177</v>
      </c>
      <c r="G764" t="s">
        <v>20</v>
      </c>
      <c r="H764">
        <v>100</v>
      </c>
      <c r="I764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5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8"/>
        <v>113</v>
      </c>
      <c r="G765" t="s">
        <v>20</v>
      </c>
      <c r="H765">
        <v>235</v>
      </c>
      <c r="I765">
        <f t="shared" si="44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5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8"/>
        <v>728</v>
      </c>
      <c r="G766" t="s">
        <v>20</v>
      </c>
      <c r="H766">
        <v>148</v>
      </c>
      <c r="I766">
        <f t="shared" si="44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5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8"/>
        <v>208</v>
      </c>
      <c r="G767" t="s">
        <v>20</v>
      </c>
      <c r="H767">
        <v>198</v>
      </c>
      <c r="I767">
        <f t="shared" si="44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5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8"/>
        <v>31</v>
      </c>
      <c r="G768" t="s">
        <v>14</v>
      </c>
      <c r="H768">
        <v>248</v>
      </c>
      <c r="I768">
        <f t="shared" si="44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5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8"/>
        <v>57</v>
      </c>
      <c r="G769" t="s">
        <v>14</v>
      </c>
      <c r="H769">
        <v>513</v>
      </c>
      <c r="I769">
        <f t="shared" si="44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5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8"/>
        <v>231</v>
      </c>
      <c r="G770" t="s">
        <v>20</v>
      </c>
      <c r="H770">
        <v>150</v>
      </c>
      <c r="I770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5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49">ROUND((E771/H771),2)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7">
        <f t="shared" si="47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7">
        <f t="shared" ref="O772:O835" si="51"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ref="F773:F836" si="52">ROUND((E773/D773)*100,0)</f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2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2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2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2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2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2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2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2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2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2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2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2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2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2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2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2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2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2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2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2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2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2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2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2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2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2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2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2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2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2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2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2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2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2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2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2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2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2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2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2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2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2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2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2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2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2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2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2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2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2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2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2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2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2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2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2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2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2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2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2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2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3">ROUND((E835/H835),2)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7">
        <f t="shared" si="51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7">
        <f t="shared" ref="O836:O899" si="55"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ref="F837:F900" si="56">ROUND((E837/D837)*100,0)</f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6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6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6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6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6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6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6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6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6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6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6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6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6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6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6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6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6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6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6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6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6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6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6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6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6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6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6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6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6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6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6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6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6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6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6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6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6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6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6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6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6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6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6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6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6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6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6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6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6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6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6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6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6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6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6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6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6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6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6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6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6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7">ROUND((E899/H899),2)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7">
        <f t="shared" si="55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7">
        <f t="shared" ref="O900:O963" si="59"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ref="F901:F964" si="60">ROUND((E901/D901)*100,0)</f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60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60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60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60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60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0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0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0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0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0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0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0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0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0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0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0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0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0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0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0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0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0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0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0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0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0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0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0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0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0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0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0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0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0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0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0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0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0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0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0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0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0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0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0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0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0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0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0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0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0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0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0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0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0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0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0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0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0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0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0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0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1">ROUND((E963/H963),2)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7">
        <f t="shared" si="59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7">
        <f t="shared" ref="O964:O1001" si="63"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ref="F965:F1001" si="64">ROUND((E965/D965)*100,0)</f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4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4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4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4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4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4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4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4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4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4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4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4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4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4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4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4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4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4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4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4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4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4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4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4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4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4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4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4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4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4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4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4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4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4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4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4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58136-B823-45CB-9650-F76740844D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(category)</vt:lpstr>
      <vt:lpstr>Pivot Table (sub-category)</vt:lpstr>
      <vt:lpstr>Pivot Table (Month created)</vt:lpstr>
      <vt:lpstr>Outcomes Based on Goal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tramh6669@gmail.com</cp:lastModifiedBy>
  <dcterms:created xsi:type="dcterms:W3CDTF">2021-09-29T18:52:28Z</dcterms:created>
  <dcterms:modified xsi:type="dcterms:W3CDTF">2023-06-15T21:23:35Z</dcterms:modified>
</cp:coreProperties>
</file>