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A767B98-1ACE-0E4D-8ADB-84D625D706A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18" i="21" l="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X4" i="21" s="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P4" i="21" s="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18" i="21"/>
  <c r="GJ18" i="21"/>
  <c r="GH18" i="21"/>
  <c r="GG18" i="21"/>
  <c r="GF18" i="21"/>
  <c r="GI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I15" i="21" s="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H16" i="21" s="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H12" i="21" s="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H8" i="21" s="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H4" i="21" s="1"/>
  <c r="EA4" i="21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PB15" i="19" s="1"/>
  <c r="OU15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13" i="19"/>
  <c r="OZ13" i="19"/>
  <c r="OX13" i="19"/>
  <c r="OW13" i="19"/>
  <c r="OV13" i="19"/>
  <c r="OU13" i="19"/>
  <c r="PA11" i="19"/>
  <c r="OZ11" i="19"/>
  <c r="OX11" i="19"/>
  <c r="OW11" i="19"/>
  <c r="OV11" i="19"/>
  <c r="PB11" i="19" s="1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PB7" i="19" s="1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Z18" i="19" s="1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Z14" i="19" s="1"/>
  <c r="NS14" i="19"/>
  <c r="NY12" i="19"/>
  <c r="NX12" i="19"/>
  <c r="NV12" i="19"/>
  <c r="NU12" i="19"/>
  <c r="NT12" i="19"/>
  <c r="NS12" i="19"/>
  <c r="NY13" i="19"/>
  <c r="NX13" i="19"/>
  <c r="NV13" i="19"/>
  <c r="NU13" i="19"/>
  <c r="NT13" i="19"/>
  <c r="NS13" i="19"/>
  <c r="NY11" i="19"/>
  <c r="NX11" i="19"/>
  <c r="NV11" i="19"/>
  <c r="NU11" i="19"/>
  <c r="NT11" i="19"/>
  <c r="NS11" i="19"/>
  <c r="NY10" i="19"/>
  <c r="NX10" i="19"/>
  <c r="NV10" i="19"/>
  <c r="NU10" i="19"/>
  <c r="NT10" i="19"/>
  <c r="NZ10" i="19" s="1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Z6" i="19" s="1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0" i="19"/>
  <c r="MV30" i="19"/>
  <c r="MT30" i="19"/>
  <c r="MS30" i="19"/>
  <c r="MR30" i="19"/>
  <c r="MQ30" i="19"/>
  <c r="MW29" i="19"/>
  <c r="MV29" i="19"/>
  <c r="MT29" i="19"/>
  <c r="MS29" i="19"/>
  <c r="MR29" i="19"/>
  <c r="MX29" i="19" s="1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X25" i="19" s="1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X21" i="19" s="1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X17" i="19" s="1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X12" i="19" s="1"/>
  <c r="MQ12" i="19"/>
  <c r="MW13" i="19"/>
  <c r="MV13" i="19"/>
  <c r="MT13" i="19"/>
  <c r="MS13" i="19"/>
  <c r="MR13" i="19"/>
  <c r="MQ13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X5" i="19" s="1"/>
  <c r="MQ5" i="19"/>
  <c r="MW4" i="19"/>
  <c r="MV4" i="19"/>
  <c r="MT4" i="19"/>
  <c r="MS4" i="19"/>
  <c r="MR4" i="19"/>
  <c r="MQ4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V16" i="19" s="1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13" i="19"/>
  <c r="LT13" i="19"/>
  <c r="LR13" i="19"/>
  <c r="LQ13" i="19"/>
  <c r="LP13" i="19"/>
  <c r="LV13" i="19" s="1"/>
  <c r="LO13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V4" i="19" s="1"/>
  <c r="LO4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T27" i="19" s="1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T19" i="19" s="1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T15" i="19" s="1"/>
  <c r="KM15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13" i="19"/>
  <c r="KR13" i="19"/>
  <c r="KP13" i="19"/>
  <c r="KO13" i="19"/>
  <c r="KN13" i="19"/>
  <c r="KM13" i="19"/>
  <c r="KS11" i="19"/>
  <c r="KR11" i="19"/>
  <c r="KP11" i="19"/>
  <c r="KO11" i="19"/>
  <c r="KN11" i="19"/>
  <c r="KT11" i="19" s="1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T7" i="19" s="1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R18" i="19" s="1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R14" i="19" s="1"/>
  <c r="JK14" i="19"/>
  <c r="JQ12" i="19"/>
  <c r="JP12" i="19"/>
  <c r="JN12" i="19"/>
  <c r="JM12" i="19"/>
  <c r="JL12" i="19"/>
  <c r="JK12" i="19"/>
  <c r="JQ13" i="19"/>
  <c r="JP13" i="19"/>
  <c r="JN13" i="19"/>
  <c r="JM13" i="19"/>
  <c r="JL13" i="19"/>
  <c r="JK13" i="19"/>
  <c r="JQ11" i="19"/>
  <c r="JP11" i="19"/>
  <c r="JN11" i="19"/>
  <c r="JM11" i="19"/>
  <c r="JL11" i="19"/>
  <c r="JK11" i="19"/>
  <c r="JQ10" i="19"/>
  <c r="JP10" i="19"/>
  <c r="JN10" i="19"/>
  <c r="JM10" i="19"/>
  <c r="JL10" i="19"/>
  <c r="JR10" i="19" s="1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R6" i="19" s="1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0" i="19"/>
  <c r="IN30" i="19"/>
  <c r="IL30" i="19"/>
  <c r="IK30" i="19"/>
  <c r="IJ30" i="19"/>
  <c r="II30" i="19"/>
  <c r="IO29" i="19"/>
  <c r="IN29" i="19"/>
  <c r="IL29" i="19"/>
  <c r="IK29" i="19"/>
  <c r="IJ29" i="19"/>
  <c r="IP29" i="19" s="1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P21" i="19" s="1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2" i="19"/>
  <c r="IN12" i="19"/>
  <c r="IL12" i="19"/>
  <c r="IK12" i="19"/>
  <c r="IJ12" i="19"/>
  <c r="IP12" i="19" s="1"/>
  <c r="II12" i="19"/>
  <c r="IO13" i="19"/>
  <c r="IN13" i="19"/>
  <c r="IL13" i="19"/>
  <c r="IK13" i="19"/>
  <c r="IJ13" i="19"/>
  <c r="II13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P9" i="19" s="1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P5" i="19" s="1"/>
  <c r="II5" i="19"/>
  <c r="IO4" i="19"/>
  <c r="IN4" i="19"/>
  <c r="IL4" i="19"/>
  <c r="IK4" i="19"/>
  <c r="IJ4" i="19"/>
  <c r="II4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13" i="19"/>
  <c r="HL13" i="19"/>
  <c r="HJ13" i="19"/>
  <c r="HI13" i="19"/>
  <c r="HH13" i="19"/>
  <c r="HG13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L27" i="19" s="1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L23" i="19" s="1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L15" i="19" s="1"/>
  <c r="GE15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13" i="19"/>
  <c r="GJ13" i="19"/>
  <c r="GH13" i="19"/>
  <c r="GG13" i="19"/>
  <c r="GF13" i="19"/>
  <c r="GE13" i="19"/>
  <c r="GK11" i="19"/>
  <c r="GJ11" i="19"/>
  <c r="GH11" i="19"/>
  <c r="GG11" i="19"/>
  <c r="GF11" i="19"/>
  <c r="GL11" i="19" s="1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C12" i="19"/>
  <c r="FI13" i="19"/>
  <c r="FH13" i="19"/>
  <c r="FF13" i="19"/>
  <c r="FE13" i="19"/>
  <c r="FD13" i="19"/>
  <c r="FC13" i="19"/>
  <c r="FI11" i="19"/>
  <c r="FH11" i="19"/>
  <c r="FF11" i="19"/>
  <c r="FE11" i="19"/>
  <c r="FD11" i="19"/>
  <c r="FC11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0" i="19"/>
  <c r="EF30" i="19"/>
  <c r="ED30" i="19"/>
  <c r="EC30" i="19"/>
  <c r="EB30" i="19"/>
  <c r="EA30" i="19"/>
  <c r="EG29" i="19"/>
  <c r="EF29" i="19"/>
  <c r="ED29" i="19"/>
  <c r="EC29" i="19"/>
  <c r="EB29" i="19"/>
  <c r="EH29" i="19" s="1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H25" i="19" s="1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2" i="19"/>
  <c r="EF12" i="19"/>
  <c r="ED12" i="19"/>
  <c r="EC12" i="19"/>
  <c r="EB12" i="19"/>
  <c r="EH12" i="19" s="1"/>
  <c r="EA12" i="19"/>
  <c r="EG13" i="19"/>
  <c r="EF13" i="19"/>
  <c r="ED13" i="19"/>
  <c r="EC13" i="19"/>
  <c r="EB13" i="19"/>
  <c r="EA13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PB6" i="27" s="1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L6" i="27" s="1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J4" i="27" s="1"/>
  <c r="FC4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Q9" i="26" s="1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15" i="24"/>
  <c r="RC15" i="24"/>
  <c r="RB15" i="24"/>
  <c r="RA15" i="24"/>
  <c r="QZ15" i="24"/>
  <c r="QY15" i="24"/>
  <c r="QW15" i="24"/>
  <c r="QV15" i="24"/>
  <c r="QU15" i="24"/>
  <c r="QT15" i="24"/>
  <c r="QX15" i="24" s="1"/>
  <c r="RE15" i="24" s="1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RE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X11" i="24" s="1"/>
  <c r="RE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W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P9" i="24" s="1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P7" i="24" s="1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H15" i="24" s="1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H13" i="24" s="1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H11" i="24" s="1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H5" i="24" s="1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J12" i="24" s="1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J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JB12" i="24" s="1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T8" i="24" s="1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V11" i="24" s="1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V9" i="24" s="1"/>
  <c r="DQ9" i="24"/>
  <c r="DP9" i="24"/>
  <c r="EB8" i="24"/>
  <c r="EA8" i="24"/>
  <c r="DZ8" i="24"/>
  <c r="DY8" i="24"/>
  <c r="DX8" i="24"/>
  <c r="DW8" i="24"/>
  <c r="DU8" i="24"/>
  <c r="DT8" i="24"/>
  <c r="DS8" i="24"/>
  <c r="DR8" i="24"/>
  <c r="DV8" i="24" s="1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V5" i="24" s="1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X4" i="23" s="1"/>
  <c r="QS4" i="23"/>
  <c r="QR4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Z4" i="23" s="1"/>
  <c r="MU4" i="23"/>
  <c r="MT4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JB8" i="23" s="1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JB4" i="23" s="1"/>
  <c r="IW4" i="23"/>
  <c r="IV4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T14" i="23" s="1"/>
  <c r="IA14" i="23" s="1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T12" i="23" s="1"/>
  <c r="IA12" i="23" s="1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T8" i="23" s="1"/>
  <c r="IA8" i="23" s="1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L12" i="23" s="1"/>
  <c r="GS12" i="23" s="1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L4" i="23" s="1"/>
  <c r="GS4" i="23" s="1"/>
  <c r="GG4" i="23"/>
  <c r="GF4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P15" i="22" s="1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H15" i="22" s="1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H13" i="22" s="1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R15" i="22" s="1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J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F21" i="4" s="1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X24" i="4" s="1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PS17" i="4"/>
  <c r="PR17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X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X10" i="4" s="1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P9" i="4" s="1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H10" i="4" s="1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H4" i="4" s="1"/>
  <c r="NC4" i="4"/>
  <c r="NB4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R24" i="4" s="1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R14" i="4" s="1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R8" i="4" s="1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R4" i="4" s="1"/>
  <c r="KM4" i="4"/>
  <c r="KL4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J21" i="4" s="1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IB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IB14" i="4" s="1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PB19" i="19" l="1"/>
  <c r="GL10" i="27"/>
  <c r="KT6" i="27"/>
  <c r="KT10" i="27"/>
  <c r="PB10" i="27"/>
  <c r="KQ11" i="26"/>
  <c r="FD12" i="24"/>
  <c r="FK12" i="24" s="1"/>
  <c r="JB15" i="23"/>
  <c r="LR7" i="23"/>
  <c r="MZ15" i="23"/>
  <c r="OH11" i="23"/>
  <c r="JB11" i="23"/>
  <c r="KJ11" i="23"/>
  <c r="KJ15" i="23"/>
  <c r="MZ11" i="23"/>
  <c r="NG11" i="23" s="1"/>
  <c r="OH15" i="23"/>
  <c r="MZ7" i="23"/>
  <c r="OP14" i="22"/>
  <c r="OP18" i="22"/>
  <c r="PX5" i="22"/>
  <c r="RF10" i="22"/>
  <c r="RF14" i="22"/>
  <c r="OW11" i="22"/>
  <c r="QE6" i="22"/>
  <c r="QE10" i="22"/>
  <c r="LZ10" i="22"/>
  <c r="OP4" i="22"/>
  <c r="OP6" i="22"/>
  <c r="OP8" i="22"/>
  <c r="OP10" i="22"/>
  <c r="PX7" i="4"/>
  <c r="PX23" i="4"/>
  <c r="RF20" i="4"/>
  <c r="NH23" i="4"/>
  <c r="OP4" i="4"/>
  <c r="PX15" i="4"/>
  <c r="FJ12" i="19"/>
  <c r="FJ17" i="19"/>
  <c r="FJ29" i="19"/>
  <c r="GL6" i="19"/>
  <c r="GL10" i="19"/>
  <c r="GL14" i="19"/>
  <c r="GL18" i="19"/>
  <c r="HN7" i="19"/>
  <c r="HN11" i="19"/>
  <c r="HN15" i="19"/>
  <c r="HN19" i="19"/>
  <c r="HN23" i="19"/>
  <c r="HN27" i="19"/>
  <c r="IP4" i="19"/>
  <c r="IP13" i="19"/>
  <c r="IP16" i="19"/>
  <c r="IP20" i="19"/>
  <c r="IP24" i="19"/>
  <c r="IP28" i="19"/>
  <c r="JR5" i="19"/>
  <c r="JR9" i="19"/>
  <c r="JR12" i="19"/>
  <c r="JR17" i="19"/>
  <c r="JR21" i="19"/>
  <c r="JR25" i="19"/>
  <c r="JR29" i="19"/>
  <c r="KT6" i="19"/>
  <c r="KT10" i="19"/>
  <c r="KT14" i="19"/>
  <c r="KT18" i="19"/>
  <c r="KT22" i="19"/>
  <c r="KT26" i="19"/>
  <c r="KT30" i="19"/>
  <c r="LV7" i="19"/>
  <c r="LV11" i="19"/>
  <c r="LV15" i="19"/>
  <c r="LV19" i="19"/>
  <c r="LV23" i="19"/>
  <c r="LV27" i="19"/>
  <c r="MX4" i="19"/>
  <c r="MX8" i="19"/>
  <c r="MX13" i="19"/>
  <c r="MX16" i="19"/>
  <c r="MX20" i="19"/>
  <c r="MX24" i="19"/>
  <c r="MX28" i="19"/>
  <c r="NZ5" i="19"/>
  <c r="NZ9" i="19"/>
  <c r="NZ12" i="19"/>
  <c r="NZ17" i="19"/>
  <c r="NZ21" i="19"/>
  <c r="NZ25" i="19"/>
  <c r="NZ29" i="19"/>
  <c r="PB6" i="19"/>
  <c r="PB10" i="19"/>
  <c r="PB14" i="19"/>
  <c r="PB18" i="19"/>
  <c r="PB21" i="19"/>
  <c r="PB25" i="19"/>
  <c r="PB29" i="19"/>
  <c r="KQ10" i="26"/>
  <c r="MU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LV6" i="26"/>
  <c r="LV10" i="26"/>
  <c r="MX6" i="26"/>
  <c r="MX10" i="26"/>
  <c r="NZ6" i="26"/>
  <c r="NZ10" i="26"/>
  <c r="PB6" i="26"/>
  <c r="PB10" i="26"/>
  <c r="GL15" i="24"/>
  <c r="JB15" i="24"/>
  <c r="JI15" i="24" s="1"/>
  <c r="KJ7" i="24"/>
  <c r="KQ7" i="24" s="1"/>
  <c r="KJ11" i="24"/>
  <c r="KJ15" i="24"/>
  <c r="KQ15" i="24" s="1"/>
  <c r="MZ7" i="24"/>
  <c r="NG7" i="24" s="1"/>
  <c r="EC11" i="24"/>
  <c r="FK9" i="24"/>
  <c r="GL4" i="24"/>
  <c r="GS4" i="24" s="1"/>
  <c r="GL8" i="24"/>
  <c r="GS8" i="24" s="1"/>
  <c r="FD13" i="24"/>
  <c r="FK13" i="24" s="1"/>
  <c r="GL5" i="24"/>
  <c r="GL7" i="24"/>
  <c r="GS7" i="24" s="1"/>
  <c r="GL9" i="24"/>
  <c r="GS9" i="24" s="1"/>
  <c r="GL11" i="24"/>
  <c r="GS11" i="24" s="1"/>
  <c r="HT9" i="24"/>
  <c r="HT11" i="24"/>
  <c r="IA11" i="24" s="1"/>
  <c r="HT13" i="24"/>
  <c r="IA13" i="24" s="1"/>
  <c r="HT15" i="24"/>
  <c r="IA15" i="24" s="1"/>
  <c r="JB5" i="24"/>
  <c r="JI5" i="24" s="1"/>
  <c r="JB7" i="24"/>
  <c r="JB9" i="24"/>
  <c r="JI9" i="24" s="1"/>
  <c r="JB11" i="24"/>
  <c r="JI11" i="24" s="1"/>
  <c r="JB13" i="24"/>
  <c r="OH6" i="24"/>
  <c r="OH10" i="24"/>
  <c r="OO10" i="24" s="1"/>
  <c r="OH14" i="24"/>
  <c r="OO14" i="24" s="1"/>
  <c r="PP6" i="24"/>
  <c r="QX14" i="24"/>
  <c r="KQ11" i="23"/>
  <c r="KQ15" i="23"/>
  <c r="LZ5" i="22"/>
  <c r="OW10" i="22"/>
  <c r="KR14" i="22"/>
  <c r="NH10" i="22"/>
  <c r="NO10" i="22" s="1"/>
  <c r="KR10" i="22"/>
  <c r="KY10" i="22" s="1"/>
  <c r="KR18" i="22"/>
  <c r="KY18" i="22" s="1"/>
  <c r="RF18" i="22"/>
  <c r="RM18" i="22" s="1"/>
  <c r="JQ4" i="22"/>
  <c r="JQ14" i="22"/>
  <c r="MG10" i="22"/>
  <c r="KY14" i="22"/>
  <c r="JQ10" i="22"/>
  <c r="ED10" i="22"/>
  <c r="EK10" i="22" s="1"/>
  <c r="ED14" i="22"/>
  <c r="EK14" i="22" s="1"/>
  <c r="FL13" i="22"/>
  <c r="FL17" i="22"/>
  <c r="GT6" i="22"/>
  <c r="HA6" i="22" s="1"/>
  <c r="GT10" i="22"/>
  <c r="IB9" i="22"/>
  <c r="II9" i="22" s="1"/>
  <c r="JQ6" i="22"/>
  <c r="KY7" i="22"/>
  <c r="ED7" i="22"/>
  <c r="ED9" i="22"/>
  <c r="ED11" i="22"/>
  <c r="ED13" i="22"/>
  <c r="EK13" i="22" s="1"/>
  <c r="ED15" i="22"/>
  <c r="EK15" i="22" s="1"/>
  <c r="ED17" i="22"/>
  <c r="EK17" i="22" s="1"/>
  <c r="FL12" i="22"/>
  <c r="FS12" i="22" s="1"/>
  <c r="FL14" i="22"/>
  <c r="FS14" i="22" s="1"/>
  <c r="FL16" i="22"/>
  <c r="FL18" i="22"/>
  <c r="GT7" i="22"/>
  <c r="HA7" i="22" s="1"/>
  <c r="GT11" i="22"/>
  <c r="HA11" i="22" s="1"/>
  <c r="IB8" i="22"/>
  <c r="II8" i="22" s="1"/>
  <c r="IB10" i="22"/>
  <c r="IB12" i="22"/>
  <c r="II12" i="22" s="1"/>
  <c r="IB14" i="22"/>
  <c r="II14" i="22" s="1"/>
  <c r="IB16" i="22"/>
  <c r="IB18" i="22"/>
  <c r="JJ5" i="22"/>
  <c r="JJ13" i="22"/>
  <c r="JQ13" i="22" s="1"/>
  <c r="OP7" i="22"/>
  <c r="OW7" i="22" s="1"/>
  <c r="OW14" i="22"/>
  <c r="OW18" i="22"/>
  <c r="RM10" i="22"/>
  <c r="KY8" i="4"/>
  <c r="KY16" i="4"/>
  <c r="NO8" i="4"/>
  <c r="II4" i="4"/>
  <c r="KY4" i="4"/>
  <c r="KY12" i="4"/>
  <c r="KY20" i="4"/>
  <c r="MG21" i="4"/>
  <c r="NO12" i="4"/>
  <c r="FL20" i="4"/>
  <c r="FS20" i="4" s="1"/>
  <c r="NO4" i="4"/>
  <c r="FL21" i="4"/>
  <c r="FS21" i="4" s="1"/>
  <c r="GT4" i="4"/>
  <c r="HA4" i="4" s="1"/>
  <c r="GT6" i="4"/>
  <c r="GT8" i="4"/>
  <c r="HA8" i="4" s="1"/>
  <c r="GT10" i="4"/>
  <c r="HA10" i="4" s="1"/>
  <c r="GT12" i="4"/>
  <c r="HA12" i="4" s="1"/>
  <c r="IB5" i="4"/>
  <c r="IB9" i="4"/>
  <c r="II9" i="4" s="1"/>
  <c r="IB11" i="4"/>
  <c r="II11" i="4" s="1"/>
  <c r="IB13" i="4"/>
  <c r="JJ6" i="4"/>
  <c r="JQ6" i="4" s="1"/>
  <c r="JJ8" i="4"/>
  <c r="JQ8" i="4" s="1"/>
  <c r="JJ10" i="4"/>
  <c r="JQ10" i="4" s="1"/>
  <c r="JJ12" i="4"/>
  <c r="JQ12" i="4" s="1"/>
  <c r="JJ14" i="4"/>
  <c r="JQ14" i="4" s="1"/>
  <c r="JJ16" i="4"/>
  <c r="JQ16" i="4" s="1"/>
  <c r="JJ20" i="4"/>
  <c r="JQ20" i="4" s="1"/>
  <c r="JJ24" i="4"/>
  <c r="JQ24" i="4" s="1"/>
  <c r="KR13" i="4"/>
  <c r="KY13" i="4" s="1"/>
  <c r="QE7" i="4"/>
  <c r="QE15" i="4"/>
  <c r="RM20" i="4"/>
  <c r="ED10" i="4"/>
  <c r="EK10" i="4" s="1"/>
  <c r="ED12" i="4"/>
  <c r="EK12" i="4" s="1"/>
  <c r="ED14" i="4"/>
  <c r="EK14" i="4" s="1"/>
  <c r="ED16" i="4"/>
  <c r="EK16" i="4" s="1"/>
  <c r="ED17" i="4"/>
  <c r="EK17" i="4" s="1"/>
  <c r="ED20" i="4"/>
  <c r="EK20" i="4" s="1"/>
  <c r="ED22" i="4"/>
  <c r="EK22" i="4" s="1"/>
  <c r="ED24" i="4"/>
  <c r="EK24" i="4" s="1"/>
  <c r="FL19" i="4"/>
  <c r="FS19" i="4" s="1"/>
  <c r="FL24" i="4"/>
  <c r="FS24" i="4" s="1"/>
  <c r="GT7" i="4"/>
  <c r="HA7" i="4" s="1"/>
  <c r="GT23" i="4"/>
  <c r="HA23" i="4" s="1"/>
  <c r="JJ11" i="4"/>
  <c r="JQ11" i="4" s="1"/>
  <c r="JJ15" i="4"/>
  <c r="JQ15" i="4" s="1"/>
  <c r="QE10" i="4"/>
  <c r="QE12" i="4"/>
  <c r="QE14" i="4"/>
  <c r="QE16" i="4"/>
  <c r="QE20" i="4"/>
  <c r="QE24" i="4"/>
  <c r="RM9" i="4"/>
  <c r="RM19" i="4"/>
  <c r="RM18" i="4"/>
  <c r="LZ14" i="4"/>
  <c r="MG14" i="4" s="1"/>
  <c r="LZ16" i="4"/>
  <c r="MG16" i="4" s="1"/>
  <c r="LZ20" i="4"/>
  <c r="MG20" i="4" s="1"/>
  <c r="LZ24" i="4"/>
  <c r="MG24" i="4" s="1"/>
  <c r="NH9" i="4"/>
  <c r="NO9" i="4" s="1"/>
  <c r="NH20" i="4"/>
  <c r="NO20" i="4" s="1"/>
  <c r="NH24" i="4"/>
  <c r="NO24" i="4" s="1"/>
  <c r="NH13" i="4"/>
  <c r="NO13" i="4" s="1"/>
  <c r="NH19" i="4"/>
  <c r="NO19" i="4" s="1"/>
  <c r="ED5" i="4"/>
  <c r="ED9" i="4"/>
  <c r="EK9" i="4" s="1"/>
  <c r="FL4" i="4"/>
  <c r="FS4" i="4" s="1"/>
  <c r="FL6" i="4"/>
  <c r="FS6" i="4" s="1"/>
  <c r="FL8" i="4"/>
  <c r="FS8" i="4" s="1"/>
  <c r="FL10" i="4"/>
  <c r="FS10" i="4" s="1"/>
  <c r="FL12" i="4"/>
  <c r="FS12" i="4" s="1"/>
  <c r="FL14" i="4"/>
  <c r="FS14" i="4" s="1"/>
  <c r="FL16" i="4"/>
  <c r="FS16" i="4" s="1"/>
  <c r="FL17" i="4"/>
  <c r="FS17" i="4" s="1"/>
  <c r="GT16" i="4"/>
  <c r="HA16" i="4" s="1"/>
  <c r="GT20" i="4"/>
  <c r="HA20" i="4" s="1"/>
  <c r="GT24" i="4"/>
  <c r="LZ12" i="4"/>
  <c r="MG12" i="4" s="1"/>
  <c r="OP12" i="4"/>
  <c r="OW12" i="4" s="1"/>
  <c r="OP17" i="4"/>
  <c r="OW17" i="4" s="1"/>
  <c r="OP20" i="4"/>
  <c r="OW20" i="4" s="1"/>
  <c r="OP22" i="4"/>
  <c r="OW22" i="4" s="1"/>
  <c r="EH7" i="21"/>
  <c r="EH11" i="21"/>
  <c r="EH15" i="21"/>
  <c r="FJ4" i="21"/>
  <c r="FJ8" i="21"/>
  <c r="FJ12" i="21"/>
  <c r="FJ16" i="21"/>
  <c r="IP7" i="21"/>
  <c r="IP11" i="21"/>
  <c r="IP15" i="21"/>
  <c r="JR4" i="21"/>
  <c r="JR8" i="21"/>
  <c r="JR12" i="21"/>
  <c r="JR16" i="21"/>
  <c r="MX7" i="21"/>
  <c r="MX11" i="21"/>
  <c r="MX15" i="21"/>
  <c r="NZ4" i="21"/>
  <c r="NZ8" i="21"/>
  <c r="NZ12" i="21"/>
  <c r="NZ16" i="21"/>
  <c r="FJ7" i="21"/>
  <c r="FJ11" i="21"/>
  <c r="FJ15" i="21"/>
  <c r="GL4" i="21"/>
  <c r="GL8" i="21"/>
  <c r="GL12" i="21"/>
  <c r="GI16" i="21"/>
  <c r="JR7" i="21"/>
  <c r="JR11" i="21"/>
  <c r="JR15" i="21"/>
  <c r="KT4" i="21"/>
  <c r="KT8" i="21"/>
  <c r="KT12" i="21"/>
  <c r="KT16" i="21"/>
  <c r="NZ7" i="21"/>
  <c r="NZ11" i="21"/>
  <c r="NZ15" i="21"/>
  <c r="PB4" i="21"/>
  <c r="PB8" i="21"/>
  <c r="PB12" i="21"/>
  <c r="PB16" i="21"/>
  <c r="HN4" i="27"/>
  <c r="HN8" i="27"/>
  <c r="HN12" i="27"/>
  <c r="LV4" i="27"/>
  <c r="LV8" i="27"/>
  <c r="LV12" i="27"/>
  <c r="MX5" i="27"/>
  <c r="MX7" i="27"/>
  <c r="MX11" i="27"/>
  <c r="EH6" i="27"/>
  <c r="EH10" i="27"/>
  <c r="IP6" i="27"/>
  <c r="IP10" i="27"/>
  <c r="MX6" i="27"/>
  <c r="MX10" i="27"/>
  <c r="NZ5" i="27"/>
  <c r="NZ9" i="27"/>
  <c r="FJ12" i="27"/>
  <c r="JR4" i="27"/>
  <c r="JR8" i="27"/>
  <c r="JR12" i="27"/>
  <c r="NZ4" i="27"/>
  <c r="NZ8" i="27"/>
  <c r="NZ12" i="27"/>
  <c r="PB7" i="27"/>
  <c r="PB11" i="27"/>
  <c r="DV5" i="23"/>
  <c r="EC5" i="23" s="1"/>
  <c r="DV7" i="23"/>
  <c r="EC7" i="23" s="1"/>
  <c r="DV13" i="23"/>
  <c r="EC13" i="23" s="1"/>
  <c r="FD5" i="23"/>
  <c r="FK5" i="23" s="1"/>
  <c r="FD13" i="23"/>
  <c r="FK13" i="23" s="1"/>
  <c r="HT4" i="23"/>
  <c r="IA4" i="23" s="1"/>
  <c r="OH4" i="23"/>
  <c r="OO4" i="23" s="1"/>
  <c r="OH6" i="23"/>
  <c r="OO6" i="23" s="1"/>
  <c r="PP4" i="23"/>
  <c r="PW4" i="23" s="1"/>
  <c r="PP6" i="23"/>
  <c r="PW6" i="23" s="1"/>
  <c r="PP8" i="23"/>
  <c r="PW8" i="23" s="1"/>
  <c r="PP10" i="23"/>
  <c r="PW10" i="23" s="1"/>
  <c r="PP12" i="23"/>
  <c r="PW12" i="23" s="1"/>
  <c r="QX11" i="23"/>
  <c r="QX15" i="23"/>
  <c r="RE15" i="23" s="1"/>
  <c r="GL5" i="23"/>
  <c r="GS5" i="23" s="1"/>
  <c r="GL13" i="23"/>
  <c r="GS13" i="23" s="1"/>
  <c r="HT5" i="23"/>
  <c r="IA5" i="23" s="1"/>
  <c r="HT7" i="23"/>
  <c r="IA7" i="23" s="1"/>
  <c r="HT9" i="23"/>
  <c r="IA9" i="23" s="1"/>
  <c r="HT11" i="23"/>
  <c r="IA11" i="23" s="1"/>
  <c r="OO15" i="23"/>
  <c r="OO11" i="23"/>
  <c r="DV4" i="23"/>
  <c r="EC4" i="23" s="1"/>
  <c r="DV12" i="23"/>
  <c r="EC12" i="23" s="1"/>
  <c r="FD4" i="23"/>
  <c r="FK4" i="23" s="1"/>
  <c r="FD12" i="23"/>
  <c r="FK12" i="23" s="1"/>
  <c r="PP5" i="23"/>
  <c r="PW5" i="23" s="1"/>
  <c r="MX6" i="21"/>
  <c r="MX10" i="21"/>
  <c r="MX14" i="21"/>
  <c r="MX18" i="21"/>
  <c r="GI17" i="21"/>
  <c r="MX5" i="21"/>
  <c r="MX9" i="21"/>
  <c r="MX13" i="21"/>
  <c r="MX17" i="21"/>
  <c r="GL17" i="21"/>
  <c r="GL16" i="21"/>
  <c r="GL15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EH6" i="21"/>
  <c r="EH10" i="21"/>
  <c r="EH14" i="21"/>
  <c r="EH18" i="21"/>
  <c r="FJ6" i="21"/>
  <c r="FJ10" i="21"/>
  <c r="FJ14" i="21"/>
  <c r="FJ18" i="21"/>
  <c r="GL6" i="21"/>
  <c r="GL10" i="21"/>
  <c r="GL14" i="21"/>
  <c r="HN6" i="21"/>
  <c r="HN10" i="21"/>
  <c r="HN14" i="21"/>
  <c r="HN18" i="21"/>
  <c r="IP6" i="21"/>
  <c r="IP10" i="21"/>
  <c r="IP14" i="21"/>
  <c r="IP18" i="21"/>
  <c r="JR6" i="21"/>
  <c r="JR10" i="21"/>
  <c r="JR14" i="21"/>
  <c r="JR18" i="21"/>
  <c r="KT6" i="21"/>
  <c r="KT10" i="21"/>
  <c r="KT14" i="21"/>
  <c r="KT18" i="21"/>
  <c r="LV6" i="21"/>
  <c r="LV10" i="21"/>
  <c r="LV14" i="21"/>
  <c r="LV18" i="21"/>
  <c r="NZ6" i="21"/>
  <c r="NZ10" i="21"/>
  <c r="NZ14" i="21"/>
  <c r="NZ18" i="21"/>
  <c r="PB6" i="21"/>
  <c r="PB10" i="21"/>
  <c r="PB14" i="21"/>
  <c r="PB18" i="21"/>
  <c r="GL18" i="21"/>
  <c r="EH5" i="21"/>
  <c r="EH9" i="21"/>
  <c r="EH13" i="21"/>
  <c r="EH17" i="21"/>
  <c r="FJ5" i="21"/>
  <c r="FJ9" i="21"/>
  <c r="FJ13" i="21"/>
  <c r="FJ17" i="21"/>
  <c r="GL5" i="21"/>
  <c r="GL9" i="21"/>
  <c r="GL13" i="21"/>
  <c r="HN5" i="21"/>
  <c r="HN9" i="21"/>
  <c r="HN13" i="21"/>
  <c r="HN17" i="21"/>
  <c r="IP5" i="21"/>
  <c r="IP9" i="21"/>
  <c r="IP13" i="21"/>
  <c r="IP17" i="21"/>
  <c r="JR5" i="21"/>
  <c r="JR9" i="21"/>
  <c r="JR13" i="21"/>
  <c r="JR17" i="21"/>
  <c r="KT5" i="21"/>
  <c r="KT9" i="21"/>
  <c r="KT13" i="21"/>
  <c r="KT17" i="21"/>
  <c r="LV5" i="21"/>
  <c r="LV9" i="21"/>
  <c r="LV13" i="21"/>
  <c r="LV17" i="21"/>
  <c r="NZ5" i="21"/>
  <c r="NZ9" i="21"/>
  <c r="NZ13" i="21"/>
  <c r="NZ17" i="21"/>
  <c r="PB5" i="21"/>
  <c r="PB9" i="21"/>
  <c r="PB13" i="21"/>
  <c r="PB17" i="21"/>
  <c r="PB23" i="19"/>
  <c r="GL25" i="19"/>
  <c r="GL29" i="19"/>
  <c r="HN6" i="19"/>
  <c r="HN10" i="19"/>
  <c r="HN14" i="19"/>
  <c r="HN18" i="19"/>
  <c r="HN22" i="19"/>
  <c r="HN26" i="19"/>
  <c r="HN30" i="19"/>
  <c r="IP7" i="19"/>
  <c r="IP11" i="19"/>
  <c r="IP15" i="19"/>
  <c r="IP19" i="19"/>
  <c r="IP23" i="19"/>
  <c r="IP27" i="19"/>
  <c r="KT17" i="19"/>
  <c r="KT21" i="19"/>
  <c r="KT25" i="19"/>
  <c r="PB12" i="19"/>
  <c r="EH6" i="19"/>
  <c r="EH10" i="19"/>
  <c r="EH14" i="19"/>
  <c r="EH18" i="19"/>
  <c r="EH22" i="19"/>
  <c r="EH26" i="19"/>
  <c r="EH30" i="19"/>
  <c r="FJ7" i="19"/>
  <c r="FJ11" i="19"/>
  <c r="FJ15" i="19"/>
  <c r="FJ19" i="19"/>
  <c r="FJ23" i="19"/>
  <c r="FJ27" i="19"/>
  <c r="GL4" i="19"/>
  <c r="GL8" i="19"/>
  <c r="GL13" i="19"/>
  <c r="GL16" i="19"/>
  <c r="GL20" i="19"/>
  <c r="GL24" i="19"/>
  <c r="GL28" i="19"/>
  <c r="HN5" i="19"/>
  <c r="HN9" i="19"/>
  <c r="HN12" i="19"/>
  <c r="HN17" i="19"/>
  <c r="HN21" i="19"/>
  <c r="HN25" i="19"/>
  <c r="HN29" i="19"/>
  <c r="IP6" i="19"/>
  <c r="IP10" i="19"/>
  <c r="IP14" i="19"/>
  <c r="HN4" i="19"/>
  <c r="HN8" i="19"/>
  <c r="HN13" i="19"/>
  <c r="HN16" i="19"/>
  <c r="HN24" i="19"/>
  <c r="HN28" i="19"/>
  <c r="KT23" i="19"/>
  <c r="PB27" i="19"/>
  <c r="EH4" i="19"/>
  <c r="EH8" i="19"/>
  <c r="EH13" i="19"/>
  <c r="EH16" i="19"/>
  <c r="EH20" i="19"/>
  <c r="EH24" i="19"/>
  <c r="EH28" i="19"/>
  <c r="FJ5" i="19"/>
  <c r="FJ9" i="19"/>
  <c r="FJ21" i="19"/>
  <c r="FJ25" i="19"/>
  <c r="GL22" i="19"/>
  <c r="GL26" i="19"/>
  <c r="GL30" i="19"/>
  <c r="IP8" i="19"/>
  <c r="PB22" i="19"/>
  <c r="PB26" i="19"/>
  <c r="PB30" i="19"/>
  <c r="EH7" i="19"/>
  <c r="EH11" i="19"/>
  <c r="EH15" i="19"/>
  <c r="EH19" i="19"/>
  <c r="EH23" i="19"/>
  <c r="EH27" i="19"/>
  <c r="FJ4" i="19"/>
  <c r="FJ8" i="19"/>
  <c r="FJ13" i="19"/>
  <c r="FJ16" i="19"/>
  <c r="FJ20" i="19"/>
  <c r="FJ24" i="19"/>
  <c r="FJ28" i="19"/>
  <c r="GL5" i="19"/>
  <c r="GL9" i="19"/>
  <c r="GL12" i="19"/>
  <c r="GL17" i="19"/>
  <c r="GL21" i="19"/>
  <c r="JR4" i="19"/>
  <c r="JR8" i="19"/>
  <c r="JR13" i="19"/>
  <c r="JR16" i="19"/>
  <c r="JR20" i="19"/>
  <c r="JR24" i="19"/>
  <c r="JR28" i="19"/>
  <c r="KT5" i="19"/>
  <c r="KT9" i="19"/>
  <c r="KT12" i="19"/>
  <c r="KT29" i="19"/>
  <c r="LV6" i="19"/>
  <c r="LV10" i="19"/>
  <c r="LV14" i="19"/>
  <c r="LV18" i="19"/>
  <c r="LV22" i="19"/>
  <c r="LV26" i="19"/>
  <c r="LV30" i="19"/>
  <c r="MX7" i="19"/>
  <c r="MX11" i="19"/>
  <c r="MX15" i="19"/>
  <c r="MX19" i="19"/>
  <c r="MX23" i="19"/>
  <c r="MX27" i="19"/>
  <c r="NZ4" i="19"/>
  <c r="NZ8" i="19"/>
  <c r="NZ13" i="19"/>
  <c r="NZ16" i="19"/>
  <c r="NZ20" i="19"/>
  <c r="NZ24" i="19"/>
  <c r="NZ28" i="19"/>
  <c r="PB5" i="19"/>
  <c r="PB9" i="19"/>
  <c r="PB17" i="19"/>
  <c r="IP18" i="19"/>
  <c r="IP22" i="19"/>
  <c r="IP26" i="19"/>
  <c r="IP30" i="19"/>
  <c r="JR7" i="19"/>
  <c r="JR11" i="19"/>
  <c r="JR15" i="19"/>
  <c r="JR19" i="19"/>
  <c r="JR23" i="19"/>
  <c r="JR27" i="19"/>
  <c r="KT4" i="19"/>
  <c r="KT8" i="19"/>
  <c r="KT13" i="19"/>
  <c r="KT16" i="19"/>
  <c r="KT20" i="19"/>
  <c r="KT24" i="19"/>
  <c r="KT28" i="19"/>
  <c r="LV5" i="19"/>
  <c r="LV9" i="19"/>
  <c r="LV12" i="19"/>
  <c r="LV17" i="19"/>
  <c r="LV21" i="19"/>
  <c r="LV25" i="19"/>
  <c r="LV29" i="19"/>
  <c r="MX6" i="19"/>
  <c r="MX10" i="19"/>
  <c r="MX14" i="19"/>
  <c r="MX18" i="19"/>
  <c r="MX22" i="19"/>
  <c r="MX26" i="19"/>
  <c r="MX30" i="19"/>
  <c r="NZ7" i="19"/>
  <c r="NZ11" i="19"/>
  <c r="NZ15" i="19"/>
  <c r="NZ19" i="19"/>
  <c r="NZ23" i="19"/>
  <c r="NZ27" i="19"/>
  <c r="PB4" i="19"/>
  <c r="PB8" i="19"/>
  <c r="PB13" i="19"/>
  <c r="PB16" i="19"/>
  <c r="PB20" i="19"/>
  <c r="PB24" i="19"/>
  <c r="PB28" i="19"/>
  <c r="EH5" i="27"/>
  <c r="EH9" i="27"/>
  <c r="FJ7" i="27"/>
  <c r="FJ11" i="27"/>
  <c r="GL5" i="27"/>
  <c r="GL9" i="27"/>
  <c r="HN7" i="27"/>
  <c r="HN11" i="27"/>
  <c r="IP5" i="27"/>
  <c r="IP9" i="27"/>
  <c r="JR7" i="27"/>
  <c r="JR11" i="27"/>
  <c r="KT5" i="27"/>
  <c r="KT9" i="27"/>
  <c r="LV7" i="27"/>
  <c r="LV11" i="27"/>
  <c r="MU4" i="27"/>
  <c r="MX4" i="27"/>
  <c r="MU5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9" i="27"/>
  <c r="NZ7" i="27"/>
  <c r="NZ11" i="27"/>
  <c r="PB5" i="27"/>
  <c r="PB9" i="27"/>
  <c r="EH7" i="27"/>
  <c r="EH11" i="27"/>
  <c r="FJ5" i="27"/>
  <c r="FJ9" i="27"/>
  <c r="GL7" i="27"/>
  <c r="GL11" i="27"/>
  <c r="HN5" i="27"/>
  <c r="HN9" i="27"/>
  <c r="IP7" i="27"/>
  <c r="IP11" i="27"/>
  <c r="JR5" i="27"/>
  <c r="JR9" i="27"/>
  <c r="KT7" i="27"/>
  <c r="KT11" i="27"/>
  <c r="LV5" i="27"/>
  <c r="LV9" i="27"/>
  <c r="MX8" i="27"/>
  <c r="MX12" i="27"/>
  <c r="NZ6" i="27"/>
  <c r="NZ10" i="27"/>
  <c r="PB4" i="27"/>
  <c r="PB8" i="27"/>
  <c r="PB12" i="27"/>
  <c r="EH5" i="26"/>
  <c r="EH9" i="26"/>
  <c r="FJ5" i="26"/>
  <c r="FJ9" i="26"/>
  <c r="GL5" i="26"/>
  <c r="GL9" i="26"/>
  <c r="HN5" i="26"/>
  <c r="HN9" i="26"/>
  <c r="IP5" i="26"/>
  <c r="IP9" i="26"/>
  <c r="JR5" i="26"/>
  <c r="JR9" i="26"/>
  <c r="KT5" i="26"/>
  <c r="KT11" i="26"/>
  <c r="LV5" i="26"/>
  <c r="LV9" i="26"/>
  <c r="MX5" i="26"/>
  <c r="MX9" i="26"/>
  <c r="NZ5" i="26"/>
  <c r="NZ9" i="26"/>
  <c r="PB5" i="26"/>
  <c r="PB9" i="26"/>
  <c r="EH4" i="26"/>
  <c r="EH8" i="26"/>
  <c r="FJ4" i="26"/>
  <c r="FJ8" i="26"/>
  <c r="GL4" i="26"/>
  <c r="GL8" i="26"/>
  <c r="HN4" i="26"/>
  <c r="HN8" i="26"/>
  <c r="IP4" i="26"/>
  <c r="IP8" i="26"/>
  <c r="JR4" i="26"/>
  <c r="JR8" i="26"/>
  <c r="KT4" i="26"/>
  <c r="KT8" i="26"/>
  <c r="KT10" i="26"/>
  <c r="LV4" i="26"/>
  <c r="LV8" i="26"/>
  <c r="MX4" i="26"/>
  <c r="MX8" i="26"/>
  <c r="NZ4" i="26"/>
  <c r="NZ8" i="26"/>
  <c r="PB4" i="26"/>
  <c r="PB8" i="26"/>
  <c r="EH7" i="26"/>
  <c r="EH11" i="26"/>
  <c r="FJ7" i="26"/>
  <c r="FJ11" i="26"/>
  <c r="GL7" i="26"/>
  <c r="GL11" i="26"/>
  <c r="HN7" i="26"/>
  <c r="HN11" i="26"/>
  <c r="IP7" i="26"/>
  <c r="IP11" i="26"/>
  <c r="JR7" i="26"/>
  <c r="JR11" i="26"/>
  <c r="KT7" i="26"/>
  <c r="KT9" i="26"/>
  <c r="LV7" i="26"/>
  <c r="LV11" i="26"/>
  <c r="MX7" i="26"/>
  <c r="MX11" i="26"/>
  <c r="NZ7" i="26"/>
  <c r="NZ11" i="26"/>
  <c r="PB7" i="26"/>
  <c r="PB11" i="26"/>
  <c r="HT14" i="24"/>
  <c r="IA14" i="24" s="1"/>
  <c r="JB6" i="24"/>
  <c r="JI6" i="24" s="1"/>
  <c r="JB10" i="24"/>
  <c r="JI10" i="24" s="1"/>
  <c r="MZ8" i="24"/>
  <c r="MZ10" i="24"/>
  <c r="NG10" i="24" s="1"/>
  <c r="MZ15" i="24"/>
  <c r="NG15" i="24" s="1"/>
  <c r="EC8" i="24"/>
  <c r="DV15" i="24"/>
  <c r="EC15" i="24" s="1"/>
  <c r="FD7" i="24"/>
  <c r="IA9" i="24"/>
  <c r="JI7" i="24"/>
  <c r="MZ12" i="24"/>
  <c r="NG12" i="24" s="1"/>
  <c r="PW8" i="24"/>
  <c r="PP15" i="24"/>
  <c r="PW15" i="24" s="1"/>
  <c r="DV12" i="24"/>
  <c r="FD4" i="24"/>
  <c r="FK4" i="24" s="1"/>
  <c r="FD6" i="24"/>
  <c r="FK6" i="24" s="1"/>
  <c r="FD8" i="24"/>
  <c r="FK8" i="24" s="1"/>
  <c r="FD10" i="24"/>
  <c r="FK10" i="24" s="1"/>
  <c r="LR6" i="24"/>
  <c r="LY6" i="24" s="1"/>
  <c r="LR10" i="24"/>
  <c r="LY10" i="24" s="1"/>
  <c r="LR14" i="24"/>
  <c r="LY14" i="24" s="1"/>
  <c r="MZ6" i="24"/>
  <c r="NG6" i="24" s="1"/>
  <c r="PP12" i="24"/>
  <c r="PW12" i="24" s="1"/>
  <c r="QX4" i="24"/>
  <c r="RE4" i="24" s="1"/>
  <c r="QX6" i="24"/>
  <c r="RE6" i="24" s="1"/>
  <c r="GL10" i="24"/>
  <c r="GS10" i="24" s="1"/>
  <c r="LR5" i="24"/>
  <c r="LY5" i="24" s="1"/>
  <c r="LR7" i="24"/>
  <c r="LY7" i="24" s="1"/>
  <c r="LR9" i="24"/>
  <c r="LY9" i="24" s="1"/>
  <c r="LR11" i="24"/>
  <c r="LY11" i="24" s="1"/>
  <c r="LR13" i="24"/>
  <c r="LY13" i="24" s="1"/>
  <c r="LR15" i="24"/>
  <c r="LY15" i="24" s="1"/>
  <c r="MZ5" i="24"/>
  <c r="NG5" i="24" s="1"/>
  <c r="QX8" i="24"/>
  <c r="RE8" i="24" s="1"/>
  <c r="QX10" i="24"/>
  <c r="RE10" i="24" s="1"/>
  <c r="DV6" i="24"/>
  <c r="EC6" i="24" s="1"/>
  <c r="GL12" i="24"/>
  <c r="GS12" i="24" s="1"/>
  <c r="GL14" i="24"/>
  <c r="GS14" i="24" s="1"/>
  <c r="HT7" i="24"/>
  <c r="IA7" i="24" s="1"/>
  <c r="EC7" i="24"/>
  <c r="JI12" i="24"/>
  <c r="OO5" i="24"/>
  <c r="OO7" i="24"/>
  <c r="OO11" i="24"/>
  <c r="OO15" i="24"/>
  <c r="PW7" i="24"/>
  <c r="EC12" i="24"/>
  <c r="KQ4" i="24"/>
  <c r="KQ6" i="24"/>
  <c r="NG8" i="24"/>
  <c r="OO9" i="24"/>
  <c r="FK7" i="24"/>
  <c r="GS5" i="24"/>
  <c r="GS15" i="24"/>
  <c r="KQ8" i="24"/>
  <c r="KQ11" i="24"/>
  <c r="NG11" i="24"/>
  <c r="OO13" i="24"/>
  <c r="PW6" i="24"/>
  <c r="RE7" i="24"/>
  <c r="EC5" i="24"/>
  <c r="DV10" i="24"/>
  <c r="EC10" i="24" s="1"/>
  <c r="FD11" i="24"/>
  <c r="FK11" i="24" s="1"/>
  <c r="IA4" i="24"/>
  <c r="JB14" i="24"/>
  <c r="JI14" i="24" s="1"/>
  <c r="KQ12" i="24"/>
  <c r="PW5" i="24"/>
  <c r="PP10" i="24"/>
  <c r="PW10" i="24" s="1"/>
  <c r="EC9" i="24"/>
  <c r="DV14" i="24"/>
  <c r="EC14" i="24" s="1"/>
  <c r="FD15" i="24"/>
  <c r="FK15" i="24" s="1"/>
  <c r="IA8" i="24"/>
  <c r="JI13" i="24"/>
  <c r="LR4" i="24"/>
  <c r="LY4" i="24" s="1"/>
  <c r="OH4" i="24"/>
  <c r="OO4" i="24" s="1"/>
  <c r="PW9" i="24"/>
  <c r="PP14" i="24"/>
  <c r="PW14" i="24" s="1"/>
  <c r="QX12" i="24"/>
  <c r="RE12" i="24" s="1"/>
  <c r="DV13" i="24"/>
  <c r="EC13" i="24" s="1"/>
  <c r="FD14" i="24"/>
  <c r="FK14" i="24" s="1"/>
  <c r="GL13" i="24"/>
  <c r="GS13" i="24" s="1"/>
  <c r="HT12" i="24"/>
  <c r="IA12" i="24" s="1"/>
  <c r="KJ5" i="24"/>
  <c r="KQ5" i="24" s="1"/>
  <c r="KJ10" i="24"/>
  <c r="KQ10" i="24" s="1"/>
  <c r="LR8" i="24"/>
  <c r="LY8" i="24" s="1"/>
  <c r="MZ9" i="24"/>
  <c r="NG9" i="24" s="1"/>
  <c r="OH8" i="24"/>
  <c r="OO8" i="24" s="1"/>
  <c r="PP13" i="24"/>
  <c r="PW13" i="24" s="1"/>
  <c r="GL6" i="24"/>
  <c r="GS6" i="24" s="1"/>
  <c r="HT6" i="24"/>
  <c r="IA6" i="24" s="1"/>
  <c r="JB4" i="24"/>
  <c r="JI4" i="24" s="1"/>
  <c r="KJ9" i="24"/>
  <c r="KQ9" i="24" s="1"/>
  <c r="KJ14" i="24"/>
  <c r="KQ14" i="24" s="1"/>
  <c r="LR12" i="24"/>
  <c r="LY12" i="24" s="1"/>
  <c r="MZ14" i="24"/>
  <c r="NG14" i="24" s="1"/>
  <c r="OH12" i="24"/>
  <c r="OO12" i="24" s="1"/>
  <c r="QX5" i="24"/>
  <c r="RE5" i="24" s="1"/>
  <c r="DV4" i="24"/>
  <c r="EC4" i="24" s="1"/>
  <c r="FD5" i="24"/>
  <c r="FK5" i="24" s="1"/>
  <c r="HT5" i="24"/>
  <c r="IA5" i="24" s="1"/>
  <c r="HT10" i="24"/>
  <c r="IA10" i="24" s="1"/>
  <c r="JB8" i="24"/>
  <c r="JI8" i="24" s="1"/>
  <c r="KJ13" i="24"/>
  <c r="KQ13" i="24" s="1"/>
  <c r="MZ4" i="24"/>
  <c r="NG4" i="24" s="1"/>
  <c r="MZ13" i="24"/>
  <c r="NG13" i="24" s="1"/>
  <c r="OO6" i="24"/>
  <c r="PP4" i="24"/>
  <c r="PW4" i="24" s="1"/>
  <c r="QX9" i="24"/>
  <c r="RE9" i="24" s="1"/>
  <c r="RE14" i="24"/>
  <c r="FD11" i="23"/>
  <c r="FK11" i="23" s="1"/>
  <c r="JB7" i="23"/>
  <c r="JI7" i="23" s="1"/>
  <c r="OH8" i="23"/>
  <c r="OO8" i="23" s="1"/>
  <c r="OH10" i="23"/>
  <c r="OO10" i="23" s="1"/>
  <c r="OH12" i="23"/>
  <c r="OO12" i="23" s="1"/>
  <c r="JI4" i="23"/>
  <c r="JI15" i="23"/>
  <c r="NG15" i="23"/>
  <c r="RE11" i="23"/>
  <c r="DV11" i="23"/>
  <c r="EC11" i="23" s="1"/>
  <c r="GL8" i="23"/>
  <c r="GS8" i="23" s="1"/>
  <c r="JB10" i="23"/>
  <c r="JI10" i="23" s="1"/>
  <c r="JB12" i="23"/>
  <c r="JI12" i="23" s="1"/>
  <c r="JB14" i="23"/>
  <c r="JI14" i="23" s="1"/>
  <c r="KJ7" i="23"/>
  <c r="KQ7" i="23" s="1"/>
  <c r="MZ6" i="23"/>
  <c r="NG6" i="23" s="1"/>
  <c r="MZ8" i="23"/>
  <c r="NG8" i="23" s="1"/>
  <c r="MZ10" i="23"/>
  <c r="NG10" i="23" s="1"/>
  <c r="MZ12" i="23"/>
  <c r="NG12" i="23" s="1"/>
  <c r="QX6" i="23"/>
  <c r="RE6" i="23" s="1"/>
  <c r="QX8" i="23"/>
  <c r="RE8" i="23" s="1"/>
  <c r="QX10" i="23"/>
  <c r="RE10" i="23" s="1"/>
  <c r="QX12" i="23"/>
  <c r="RE12" i="23" s="1"/>
  <c r="LR11" i="23"/>
  <c r="LY11" i="23" s="1"/>
  <c r="LR15" i="23"/>
  <c r="LY15" i="23" s="1"/>
  <c r="FD8" i="23"/>
  <c r="FK8" i="23" s="1"/>
  <c r="HT15" i="23"/>
  <c r="IA15" i="23" s="1"/>
  <c r="LR6" i="23"/>
  <c r="LY6" i="23" s="1"/>
  <c r="LR8" i="23"/>
  <c r="LY8" i="23" s="1"/>
  <c r="LR10" i="23"/>
  <c r="LY10" i="23" s="1"/>
  <c r="LR12" i="23"/>
  <c r="LY12" i="23" s="1"/>
  <c r="OH5" i="23"/>
  <c r="OO5" i="23" s="1"/>
  <c r="PP11" i="23"/>
  <c r="PW11" i="23" s="1"/>
  <c r="PP15" i="23"/>
  <c r="PW15" i="23" s="1"/>
  <c r="DV8" i="23"/>
  <c r="EC8" i="23" s="1"/>
  <c r="GL11" i="23"/>
  <c r="GS11" i="23" s="1"/>
  <c r="KJ4" i="23"/>
  <c r="KQ4" i="23" s="1"/>
  <c r="KJ8" i="23"/>
  <c r="KQ8" i="23" s="1"/>
  <c r="KJ10" i="23"/>
  <c r="KQ10" i="23" s="1"/>
  <c r="KJ12" i="23"/>
  <c r="KQ12" i="23" s="1"/>
  <c r="QX5" i="23"/>
  <c r="RE5" i="23" s="1"/>
  <c r="DV9" i="23"/>
  <c r="EC9" i="23" s="1"/>
  <c r="FD9" i="23"/>
  <c r="FK9" i="23" s="1"/>
  <c r="GL9" i="23"/>
  <c r="GS9" i="23" s="1"/>
  <c r="KJ14" i="23"/>
  <c r="KQ14" i="23" s="1"/>
  <c r="LR14" i="23"/>
  <c r="LY14" i="23" s="1"/>
  <c r="MZ14" i="23"/>
  <c r="NG14" i="23" s="1"/>
  <c r="OH14" i="23"/>
  <c r="OO14" i="23" s="1"/>
  <c r="PP14" i="23"/>
  <c r="PW14" i="23" s="1"/>
  <c r="QX14" i="23"/>
  <c r="RE14" i="23" s="1"/>
  <c r="JB5" i="23"/>
  <c r="JI5" i="23" s="1"/>
  <c r="JI8" i="23"/>
  <c r="KJ5" i="23"/>
  <c r="KQ5" i="23" s="1"/>
  <c r="LY4" i="23"/>
  <c r="NG4" i="23"/>
  <c r="RE4" i="23"/>
  <c r="DV6" i="23"/>
  <c r="EC6" i="23" s="1"/>
  <c r="FD7" i="23"/>
  <c r="FK7" i="23" s="1"/>
  <c r="GL7" i="23"/>
  <c r="GS7" i="23" s="1"/>
  <c r="JB9" i="23"/>
  <c r="JI9" i="23" s="1"/>
  <c r="LR5" i="23"/>
  <c r="LY5" i="23" s="1"/>
  <c r="MZ5" i="23"/>
  <c r="NG5" i="23" s="1"/>
  <c r="FD6" i="23"/>
  <c r="FK6" i="23" s="1"/>
  <c r="GL6" i="23"/>
  <c r="GS6" i="23" s="1"/>
  <c r="HT6" i="23"/>
  <c r="IA6" i="23" s="1"/>
  <c r="HT13" i="23"/>
  <c r="IA13" i="23" s="1"/>
  <c r="JB13" i="23"/>
  <c r="JI13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0" i="23"/>
  <c r="EC10" i="23" s="1"/>
  <c r="DV15" i="23"/>
  <c r="EC15" i="23" s="1"/>
  <c r="FD10" i="23"/>
  <c r="FK10" i="23" s="1"/>
  <c r="FD15" i="23"/>
  <c r="FK15" i="23" s="1"/>
  <c r="GL10" i="23"/>
  <c r="GS10" i="23" s="1"/>
  <c r="GL15" i="23"/>
  <c r="GS15" i="23" s="1"/>
  <c r="KJ13" i="23"/>
  <c r="KQ13" i="23" s="1"/>
  <c r="LR13" i="23"/>
  <c r="LY13" i="23" s="1"/>
  <c r="MZ13" i="23"/>
  <c r="NG13" i="23" s="1"/>
  <c r="OH13" i="23"/>
  <c r="OO13" i="23" s="1"/>
  <c r="PP13" i="23"/>
  <c r="PW13" i="23" s="1"/>
  <c r="QX13" i="23"/>
  <c r="RE13" i="23" s="1"/>
  <c r="DV14" i="23"/>
  <c r="EC14" i="23" s="1"/>
  <c r="FD14" i="23"/>
  <c r="FK14" i="23" s="1"/>
  <c r="GL14" i="23"/>
  <c r="GS14" i="23" s="1"/>
  <c r="HT10" i="23"/>
  <c r="IA10" i="23" s="1"/>
  <c r="JB6" i="23"/>
  <c r="JI6" i="23" s="1"/>
  <c r="JI11" i="23"/>
  <c r="KJ6" i="23"/>
  <c r="KQ6" i="23" s="1"/>
  <c r="LY7" i="23"/>
  <c r="NG7" i="23"/>
  <c r="OH7" i="23"/>
  <c r="OO7" i="23" s="1"/>
  <c r="PP7" i="23"/>
  <c r="PW7" i="23" s="1"/>
  <c r="QX7" i="23"/>
  <c r="RE7" i="23" s="1"/>
  <c r="MG6" i="22"/>
  <c r="RM9" i="22"/>
  <c r="FS16" i="22"/>
  <c r="FS18" i="22"/>
  <c r="IB13" i="22"/>
  <c r="II13" i="22" s="1"/>
  <c r="IB17" i="22"/>
  <c r="II17" i="22" s="1"/>
  <c r="NO9" i="22"/>
  <c r="NH14" i="22"/>
  <c r="NO14" i="22" s="1"/>
  <c r="NH18" i="22"/>
  <c r="NO18" i="22" s="1"/>
  <c r="OP5" i="22"/>
  <c r="RM11" i="22"/>
  <c r="RM13" i="22"/>
  <c r="EK9" i="22"/>
  <c r="HA10" i="22"/>
  <c r="II10" i="22"/>
  <c r="II18" i="22"/>
  <c r="JJ18" i="22"/>
  <c r="JQ18" i="22" s="1"/>
  <c r="KR5" i="22"/>
  <c r="KY5" i="22" s="1"/>
  <c r="NO13" i="22"/>
  <c r="OW6" i="22"/>
  <c r="FS17" i="22"/>
  <c r="ED5" i="22"/>
  <c r="EK5" i="22" s="1"/>
  <c r="JJ15" i="22"/>
  <c r="JQ15" i="22" s="1"/>
  <c r="JJ17" i="22"/>
  <c r="JQ17" i="22" s="1"/>
  <c r="KR4" i="22"/>
  <c r="KY4" i="22" s="1"/>
  <c r="KR6" i="22"/>
  <c r="KY6" i="22" s="1"/>
  <c r="KR8" i="22"/>
  <c r="KY8" i="22" s="1"/>
  <c r="PX7" i="22"/>
  <c r="QE7" i="22" s="1"/>
  <c r="PX14" i="22"/>
  <c r="QE14" i="22" s="1"/>
  <c r="PX18" i="22"/>
  <c r="QE18" i="22" s="1"/>
  <c r="RF5" i="22"/>
  <c r="RM5" i="22" s="1"/>
  <c r="KY11" i="22"/>
  <c r="RM7" i="22"/>
  <c r="ED4" i="22"/>
  <c r="EK4" i="22" s="1"/>
  <c r="ED6" i="22"/>
  <c r="EK6" i="22" s="1"/>
  <c r="ED8" i="22"/>
  <c r="EK8" i="22" s="1"/>
  <c r="ED16" i="22"/>
  <c r="EK16" i="22" s="1"/>
  <c r="FL6" i="22"/>
  <c r="FS6" i="22" s="1"/>
  <c r="FL10" i="22"/>
  <c r="FS10" i="22" s="1"/>
  <c r="GT17" i="22"/>
  <c r="HA17" i="22" s="1"/>
  <c r="IB6" i="22"/>
  <c r="II6" i="22" s="1"/>
  <c r="LZ7" i="22"/>
  <c r="MG7" i="22" s="1"/>
  <c r="LZ14" i="22"/>
  <c r="MG14" i="22" s="1"/>
  <c r="LZ18" i="22"/>
  <c r="MG18" i="22" s="1"/>
  <c r="PX11" i="22"/>
  <c r="QE11" i="22" s="1"/>
  <c r="PX15" i="22"/>
  <c r="QE15" i="22" s="1"/>
  <c r="RF4" i="22"/>
  <c r="RM4" i="22" s="1"/>
  <c r="RF6" i="22"/>
  <c r="RM6" i="22" s="1"/>
  <c r="RF8" i="22"/>
  <c r="EK7" i="22"/>
  <c r="RM14" i="22"/>
  <c r="ED18" i="22"/>
  <c r="EK18" i="22" s="1"/>
  <c r="FL7" i="22"/>
  <c r="FS7" i="22" s="1"/>
  <c r="GT12" i="22"/>
  <c r="HA12" i="22" s="1"/>
  <c r="GT14" i="22"/>
  <c r="HA14" i="22" s="1"/>
  <c r="GT16" i="22"/>
  <c r="HA16" i="22" s="1"/>
  <c r="GT18" i="22"/>
  <c r="HA18" i="22" s="1"/>
  <c r="IB5" i="22"/>
  <c r="II5" i="22" s="1"/>
  <c r="IB7" i="22"/>
  <c r="II7" i="22" s="1"/>
  <c r="JJ7" i="22"/>
  <c r="JQ7" i="22" s="1"/>
  <c r="JJ11" i="22"/>
  <c r="JQ11" i="22" s="1"/>
  <c r="LZ11" i="22"/>
  <c r="MG11" i="22" s="1"/>
  <c r="LZ15" i="22"/>
  <c r="MG15" i="22" s="1"/>
  <c r="NH4" i="22"/>
  <c r="NO4" i="22" s="1"/>
  <c r="NH6" i="22"/>
  <c r="NO6" i="22" s="1"/>
  <c r="NH8" i="22"/>
  <c r="NO8" i="22" s="1"/>
  <c r="KY15" i="22"/>
  <c r="RM15" i="22"/>
  <c r="II16" i="22"/>
  <c r="KR9" i="22"/>
  <c r="KY9" i="22" s="1"/>
  <c r="OW4" i="22"/>
  <c r="OP9" i="22"/>
  <c r="OW9" i="22" s="1"/>
  <c r="PX9" i="22"/>
  <c r="QE9" i="22" s="1"/>
  <c r="FL11" i="22"/>
  <c r="FS11" i="22" s="1"/>
  <c r="JQ5" i="22"/>
  <c r="JQ12" i="22"/>
  <c r="KR13" i="22"/>
  <c r="KY13" i="22" s="1"/>
  <c r="MG8" i="22"/>
  <c r="LZ13" i="22"/>
  <c r="MG13" i="22" s="1"/>
  <c r="NH11" i="22"/>
  <c r="NO11" i="22" s="1"/>
  <c r="OW8" i="22"/>
  <c r="OP13" i="22"/>
  <c r="OW13" i="22" s="1"/>
  <c r="QE8" i="22"/>
  <c r="PX13" i="22"/>
  <c r="QE13" i="22" s="1"/>
  <c r="RM8" i="22"/>
  <c r="JQ8" i="22"/>
  <c r="NO15" i="22"/>
  <c r="QE4" i="22"/>
  <c r="FL5" i="22"/>
  <c r="FS5" i="22" s="1"/>
  <c r="FL15" i="22"/>
  <c r="FS15" i="22" s="1"/>
  <c r="GT5" i="22"/>
  <c r="HA5" i="22" s="1"/>
  <c r="GT15" i="22"/>
  <c r="HA15" i="22" s="1"/>
  <c r="KR12" i="22"/>
  <c r="KY12" i="22" s="1"/>
  <c r="KR17" i="22"/>
  <c r="KY17" i="22" s="1"/>
  <c r="LZ12" i="22"/>
  <c r="MG12" i="22" s="1"/>
  <c r="LZ17" i="22"/>
  <c r="MG17" i="22" s="1"/>
  <c r="NH12" i="22"/>
  <c r="NO12" i="22" s="1"/>
  <c r="NH17" i="22"/>
  <c r="NO17" i="22" s="1"/>
  <c r="OP12" i="22"/>
  <c r="OW12" i="22" s="1"/>
  <c r="OP17" i="22"/>
  <c r="OW17" i="22" s="1"/>
  <c r="PX12" i="22"/>
  <c r="QE12" i="22" s="1"/>
  <c r="PX17" i="22"/>
  <c r="QE17" i="22" s="1"/>
  <c r="RF12" i="22"/>
  <c r="RM12" i="22" s="1"/>
  <c r="RF17" i="22"/>
  <c r="RM17" i="22" s="1"/>
  <c r="MG5" i="22"/>
  <c r="OW5" i="22"/>
  <c r="ED12" i="22"/>
  <c r="EK12" i="22" s="1"/>
  <c r="FL4" i="22"/>
  <c r="FS4" i="22" s="1"/>
  <c r="FL9" i="22"/>
  <c r="FS9" i="22" s="1"/>
  <c r="GT4" i="22"/>
  <c r="HA4" i="22" s="1"/>
  <c r="GT9" i="22"/>
  <c r="HA9" i="22" s="1"/>
  <c r="IB4" i="22"/>
  <c r="II4" i="22" s="1"/>
  <c r="IB11" i="22"/>
  <c r="II11" i="22" s="1"/>
  <c r="JJ9" i="22"/>
  <c r="JQ9" i="22" s="1"/>
  <c r="JJ16" i="22"/>
  <c r="JQ16" i="22" s="1"/>
  <c r="KR16" i="22"/>
  <c r="KY16" i="22" s="1"/>
  <c r="LZ16" i="22"/>
  <c r="MG16" i="22" s="1"/>
  <c r="NH16" i="22"/>
  <c r="NO16" i="22" s="1"/>
  <c r="OP16" i="22"/>
  <c r="OW16" i="22" s="1"/>
  <c r="PX16" i="22"/>
  <c r="QE16" i="22" s="1"/>
  <c r="RF16" i="22"/>
  <c r="RM16" i="22" s="1"/>
  <c r="EK11" i="22"/>
  <c r="OW15" i="22"/>
  <c r="QE5" i="22"/>
  <c r="MG4" i="22"/>
  <c r="LZ9" i="22"/>
  <c r="MG9" i="22" s="1"/>
  <c r="NH7" i="22"/>
  <c r="NO7" i="22" s="1"/>
  <c r="FL8" i="22"/>
  <c r="FS8" i="22" s="1"/>
  <c r="FS13" i="22"/>
  <c r="GT8" i="22"/>
  <c r="HA8" i="22" s="1"/>
  <c r="GT13" i="22"/>
  <c r="HA13" i="22" s="1"/>
  <c r="IB15" i="22"/>
  <c r="II15" i="22" s="1"/>
  <c r="NH5" i="22"/>
  <c r="NO5" i="22" s="1"/>
  <c r="IB8" i="4"/>
  <c r="II8" i="4" s="1"/>
  <c r="IB12" i="4"/>
  <c r="II12" i="4" s="1"/>
  <c r="JJ18" i="4"/>
  <c r="JQ18" i="4" s="1"/>
  <c r="LZ5" i="4"/>
  <c r="MG5" i="4" s="1"/>
  <c r="LZ7" i="4"/>
  <c r="MG7" i="4" s="1"/>
  <c r="LZ9" i="4"/>
  <c r="MG9" i="4" s="1"/>
  <c r="RM21" i="4"/>
  <c r="FL7" i="4"/>
  <c r="FS7" i="4" s="1"/>
  <c r="FL11" i="4"/>
  <c r="FS11" i="4" s="1"/>
  <c r="FL15" i="4"/>
  <c r="FS15" i="4" s="1"/>
  <c r="II5" i="4"/>
  <c r="JJ22" i="4"/>
  <c r="JQ22" i="4" s="1"/>
  <c r="NH7" i="4"/>
  <c r="NO7" i="4" s="1"/>
  <c r="OP8" i="4"/>
  <c r="OW8" i="4" s="1"/>
  <c r="OP10" i="4"/>
  <c r="OW10" i="4" s="1"/>
  <c r="OP15" i="4"/>
  <c r="OW15" i="4" s="1"/>
  <c r="OP23" i="4"/>
  <c r="OW23" i="4" s="1"/>
  <c r="OP24" i="4"/>
  <c r="OW24" i="4" s="1"/>
  <c r="PX8" i="4"/>
  <c r="QE8" i="4" s="1"/>
  <c r="GT9" i="4"/>
  <c r="HA9" i="4" s="1"/>
  <c r="HA24" i="4"/>
  <c r="KR19" i="4"/>
  <c r="KY19" i="4" s="1"/>
  <c r="KR21" i="4"/>
  <c r="KY21" i="4" s="1"/>
  <c r="NH16" i="4"/>
  <c r="NO16" i="4" s="1"/>
  <c r="NH17" i="4"/>
  <c r="NO17" i="4" s="1"/>
  <c r="NO23" i="4"/>
  <c r="PX9" i="4"/>
  <c r="QE9" i="4" s="1"/>
  <c r="PX19" i="4"/>
  <c r="QE19" i="4" s="1"/>
  <c r="RF4" i="4"/>
  <c r="RM4" i="4" s="1"/>
  <c r="RF6" i="4"/>
  <c r="RM6" i="4" s="1"/>
  <c r="RF8" i="4"/>
  <c r="RM8" i="4" s="1"/>
  <c r="RF10" i="4"/>
  <c r="RF12" i="4"/>
  <c r="RM12" i="4" s="1"/>
  <c r="RF14" i="4"/>
  <c r="RM14" i="4" s="1"/>
  <c r="RF16" i="4"/>
  <c r="RM16" i="4" s="1"/>
  <c r="RF17" i="4"/>
  <c r="RM17" i="4" s="1"/>
  <c r="GT13" i="4"/>
  <c r="HA13" i="4" s="1"/>
  <c r="GT19" i="4"/>
  <c r="HA19" i="4" s="1"/>
  <c r="IB18" i="4"/>
  <c r="II18" i="4" s="1"/>
  <c r="IB23" i="4"/>
  <c r="II23" i="4" s="1"/>
  <c r="JJ4" i="4"/>
  <c r="JQ4" i="4" s="1"/>
  <c r="LZ4" i="4"/>
  <c r="MG4" i="4" s="1"/>
  <c r="LZ8" i="4"/>
  <c r="MG8" i="4" s="1"/>
  <c r="MG13" i="4"/>
  <c r="OW4" i="4"/>
  <c r="RF24" i="4"/>
  <c r="RM24" i="4" s="1"/>
  <c r="ED4" i="4"/>
  <c r="EK4" i="4" s="1"/>
  <c r="ED8" i="4"/>
  <c r="EK8" i="4" s="1"/>
  <c r="ED15" i="4"/>
  <c r="EK15" i="4" s="1"/>
  <c r="ED18" i="4"/>
  <c r="EK18" i="4" s="1"/>
  <c r="ED23" i="4"/>
  <c r="EK23" i="4" s="1"/>
  <c r="II14" i="4"/>
  <c r="II16" i="4"/>
  <c r="II17" i="4"/>
  <c r="II20" i="4"/>
  <c r="IB24" i="4"/>
  <c r="II24" i="4" s="1"/>
  <c r="JJ5" i="4"/>
  <c r="JQ5" i="4" s="1"/>
  <c r="JQ21" i="4"/>
  <c r="KR7" i="4"/>
  <c r="KY7" i="4" s="1"/>
  <c r="KR11" i="4"/>
  <c r="KY11" i="4" s="1"/>
  <c r="OP16" i="4"/>
  <c r="OW16" i="4" s="1"/>
  <c r="MG23" i="4"/>
  <c r="OW5" i="4"/>
  <c r="PX18" i="4"/>
  <c r="QE18" i="4" s="1"/>
  <c r="II22" i="4"/>
  <c r="KY6" i="4"/>
  <c r="KY24" i="4"/>
  <c r="MG19" i="4"/>
  <c r="OW9" i="4"/>
  <c r="QE4" i="4"/>
  <c r="QE17" i="4"/>
  <c r="QE23" i="4"/>
  <c r="RM10" i="4"/>
  <c r="EK5" i="4"/>
  <c r="FL18" i="4"/>
  <c r="FS18" i="4" s="1"/>
  <c r="HA6" i="4"/>
  <c r="GT11" i="4"/>
  <c r="HA11" i="4" s="1"/>
  <c r="GT21" i="4"/>
  <c r="HA21" i="4" s="1"/>
  <c r="JJ17" i="4"/>
  <c r="JQ17" i="4" s="1"/>
  <c r="JJ23" i="4"/>
  <c r="JQ23" i="4" s="1"/>
  <c r="KR10" i="4"/>
  <c r="KY10" i="4" s="1"/>
  <c r="KR15" i="4"/>
  <c r="KY15" i="4" s="1"/>
  <c r="LZ11" i="4"/>
  <c r="MG11" i="4" s="1"/>
  <c r="LZ17" i="4"/>
  <c r="MG17" i="4" s="1"/>
  <c r="NH6" i="4"/>
  <c r="NO6" i="4" s="1"/>
  <c r="NH11" i="4"/>
  <c r="NO11" i="4" s="1"/>
  <c r="NH21" i="4"/>
  <c r="NO21" i="4" s="1"/>
  <c r="OP13" i="4"/>
  <c r="OW13" i="4" s="1"/>
  <c r="PX5" i="4"/>
  <c r="QE5" i="4" s="1"/>
  <c r="PX22" i="4"/>
  <c r="QE22" i="4" s="1"/>
  <c r="FL23" i="4"/>
  <c r="FS23" i="4" s="1"/>
  <c r="GT15" i="4"/>
  <c r="HA15" i="4" s="1"/>
  <c r="IB7" i="4"/>
  <c r="II7" i="4" s="1"/>
  <c r="II13" i="4"/>
  <c r="KY14" i="4"/>
  <c r="KR18" i="4"/>
  <c r="KY18" i="4" s="1"/>
  <c r="NO10" i="4"/>
  <c r="NH15" i="4"/>
  <c r="NO15" i="4" s="1"/>
  <c r="OP7" i="4"/>
  <c r="OW7" i="4" s="1"/>
  <c r="OW19" i="4"/>
  <c r="RF23" i="4"/>
  <c r="RM23" i="4" s="1"/>
  <c r="FL5" i="4"/>
  <c r="FS5" i="4" s="1"/>
  <c r="FL22" i="4"/>
  <c r="FS22" i="4" s="1"/>
  <c r="GT14" i="4"/>
  <c r="HA14" i="4" s="1"/>
  <c r="GT18" i="4"/>
  <c r="HA18" i="4" s="1"/>
  <c r="IB6" i="4"/>
  <c r="II6" i="4" s="1"/>
  <c r="IB19" i="4"/>
  <c r="II19" i="4" s="1"/>
  <c r="JJ9" i="4"/>
  <c r="JQ9" i="4" s="1"/>
  <c r="KR17" i="4"/>
  <c r="KY17" i="4" s="1"/>
  <c r="KR23" i="4"/>
  <c r="KY23" i="4" s="1"/>
  <c r="LZ6" i="4"/>
  <c r="MG6" i="4" s="1"/>
  <c r="LZ15" i="4"/>
  <c r="MG15" i="4" s="1"/>
  <c r="LZ22" i="4"/>
  <c r="MG22" i="4" s="1"/>
  <c r="NH14" i="4"/>
  <c r="NO14" i="4" s="1"/>
  <c r="NH18" i="4"/>
  <c r="NO18" i="4" s="1"/>
  <c r="OP6" i="4"/>
  <c r="OW6" i="4" s="1"/>
  <c r="OP11" i="4"/>
  <c r="OW11" i="4" s="1"/>
  <c r="OP21" i="4"/>
  <c r="OW21" i="4" s="1"/>
  <c r="PX13" i="4"/>
  <c r="QE13" i="4" s="1"/>
  <c r="RF5" i="4"/>
  <c r="RM5" i="4" s="1"/>
  <c r="RF7" i="4"/>
  <c r="RM7" i="4" s="1"/>
  <c r="RF22" i="4"/>
  <c r="RM22" i="4" s="1"/>
  <c r="ED13" i="4"/>
  <c r="EK13" i="4" s="1"/>
  <c r="FL9" i="4"/>
  <c r="FS9" i="4" s="1"/>
  <c r="GT17" i="4"/>
  <c r="HA17" i="4" s="1"/>
  <c r="IB10" i="4"/>
  <c r="II10" i="4" s="1"/>
  <c r="IB21" i="4"/>
  <c r="II21" i="4" s="1"/>
  <c r="JJ13" i="4"/>
  <c r="JQ13" i="4" s="1"/>
  <c r="KR5" i="4"/>
  <c r="KY5" i="4" s="1"/>
  <c r="KR22" i="4"/>
  <c r="KY22" i="4" s="1"/>
  <c r="RF11" i="4"/>
  <c r="RM11" i="4" s="1"/>
  <c r="ED7" i="4"/>
  <c r="EK7" i="4" s="1"/>
  <c r="ED19" i="4"/>
  <c r="EK19" i="4" s="1"/>
  <c r="ED6" i="4"/>
  <c r="EK6" i="4" s="1"/>
  <c r="ED11" i="4"/>
  <c r="EK11" i="4" s="1"/>
  <c r="ED21" i="4"/>
  <c r="EK21" i="4" s="1"/>
  <c r="FL13" i="4"/>
  <c r="FS13" i="4" s="1"/>
  <c r="GT5" i="4"/>
  <c r="HA5" i="4" s="1"/>
  <c r="GT22" i="4"/>
  <c r="HA22" i="4" s="1"/>
  <c r="IB15" i="4"/>
  <c r="II15" i="4" s="1"/>
  <c r="JJ7" i="4"/>
  <c r="JQ7" i="4" s="1"/>
  <c r="JJ19" i="4"/>
  <c r="JQ19" i="4" s="1"/>
  <c r="KR9" i="4"/>
  <c r="KY9" i="4" s="1"/>
  <c r="LZ10" i="4"/>
  <c r="MG10" i="4" s="1"/>
  <c r="LZ18" i="4"/>
  <c r="MG18" i="4" s="1"/>
  <c r="NH5" i="4"/>
  <c r="NO5" i="4" s="1"/>
  <c r="NH22" i="4"/>
  <c r="NO22" i="4" s="1"/>
  <c r="OP14" i="4"/>
  <c r="OW14" i="4" s="1"/>
  <c r="OP18" i="4"/>
  <c r="OW18" i="4" s="1"/>
  <c r="PX6" i="4"/>
  <c r="QE6" i="4" s="1"/>
  <c r="PX11" i="4"/>
  <c r="QE11" i="4" s="1"/>
  <c r="PX21" i="4"/>
  <c r="QE21" i="4" s="1"/>
  <c r="RM13" i="4"/>
  <c r="RM15" i="4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3" i="19"/>
  <c r="OY12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NW4" i="19"/>
  <c r="NW5" i="19"/>
  <c r="NW6" i="19"/>
  <c r="NW7" i="19"/>
  <c r="NW8" i="19"/>
  <c r="NW9" i="19"/>
  <c r="NW10" i="19"/>
  <c r="NW11" i="19"/>
  <c r="NW13" i="19"/>
  <c r="NW12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MU4" i="19"/>
  <c r="MU5" i="19"/>
  <c r="MU6" i="19"/>
  <c r="MU7" i="19"/>
  <c r="MU8" i="19"/>
  <c r="MU9" i="19"/>
  <c r="MU10" i="19"/>
  <c r="MU11" i="19"/>
  <c r="MU13" i="19"/>
  <c r="MU12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LS4" i="19"/>
  <c r="LS5" i="19"/>
  <c r="LS6" i="19"/>
  <c r="LS7" i="19"/>
  <c r="LS8" i="19"/>
  <c r="LS9" i="19"/>
  <c r="LS10" i="19"/>
  <c r="LS11" i="19"/>
  <c r="LS13" i="19"/>
  <c r="LS12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KQ4" i="19"/>
  <c r="KQ5" i="19"/>
  <c r="KQ6" i="19"/>
  <c r="KQ7" i="19"/>
  <c r="KQ8" i="19"/>
  <c r="KQ9" i="19"/>
  <c r="KQ10" i="19"/>
  <c r="KQ11" i="19"/>
  <c r="KQ13" i="19"/>
  <c r="KQ12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JO4" i="19"/>
  <c r="JO5" i="19"/>
  <c r="JO6" i="19"/>
  <c r="JO7" i="19"/>
  <c r="JO8" i="19"/>
  <c r="JO9" i="19"/>
  <c r="JO10" i="19"/>
  <c r="JO11" i="19"/>
  <c r="JO13" i="19"/>
  <c r="JO12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IM4" i="19"/>
  <c r="IM5" i="19"/>
  <c r="IM6" i="19"/>
  <c r="IM7" i="19"/>
  <c r="IM8" i="19"/>
  <c r="IM9" i="19"/>
  <c r="IM10" i="19"/>
  <c r="IM11" i="19"/>
  <c r="IM13" i="19"/>
  <c r="IM12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HK4" i="19"/>
  <c r="HK5" i="19"/>
  <c r="HK6" i="19"/>
  <c r="HK7" i="19"/>
  <c r="HK8" i="19"/>
  <c r="HK9" i="19"/>
  <c r="HK10" i="19"/>
  <c r="HK11" i="19"/>
  <c r="HK13" i="19"/>
  <c r="HK12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GI4" i="19"/>
  <c r="GI5" i="19"/>
  <c r="GI6" i="19"/>
  <c r="GI7" i="19"/>
  <c r="GI8" i="19"/>
  <c r="GI9" i="19"/>
  <c r="GI10" i="19"/>
  <c r="GI11" i="19"/>
  <c r="GI13" i="19"/>
  <c r="GI12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FG4" i="19"/>
  <c r="FG5" i="19"/>
  <c r="FG6" i="19"/>
  <c r="FG7" i="19"/>
  <c r="FG8" i="19"/>
  <c r="FG9" i="19"/>
  <c r="FG10" i="19"/>
  <c r="FG11" i="19"/>
  <c r="FG13" i="19"/>
  <c r="FG12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EE4" i="19"/>
  <c r="EE5" i="19"/>
  <c r="EE6" i="19"/>
  <c r="EE7" i="19"/>
  <c r="EE8" i="19"/>
  <c r="EE9" i="19"/>
  <c r="EE10" i="19"/>
  <c r="EE11" i="19"/>
  <c r="EE13" i="19"/>
  <c r="EE12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OY4" i="27"/>
  <c r="OY5" i="27"/>
  <c r="OY6" i="27"/>
  <c r="OY7" i="27"/>
  <c r="OY8" i="27"/>
  <c r="OY9" i="27"/>
  <c r="OY10" i="27"/>
  <c r="OY11" i="27"/>
  <c r="OY12" i="27"/>
  <c r="NW4" i="27"/>
  <c r="NW5" i="27"/>
  <c r="NW6" i="27"/>
  <c r="NW7" i="27"/>
  <c r="NW8" i="27"/>
  <c r="NW9" i="27"/>
  <c r="NW10" i="27"/>
  <c r="NW11" i="27"/>
  <c r="NW12" i="27"/>
  <c r="MU6" i="27"/>
  <c r="MU7" i="27"/>
  <c r="MU8" i="27"/>
  <c r="MU9" i="27"/>
  <c r="MU10" i="27"/>
  <c r="MU11" i="27"/>
  <c r="MU12" i="27"/>
  <c r="LS4" i="27"/>
  <c r="LS5" i="27"/>
  <c r="LS6" i="27"/>
  <c r="LS7" i="27"/>
  <c r="LS8" i="27"/>
  <c r="LS9" i="27"/>
  <c r="LS10" i="27"/>
  <c r="LS11" i="27"/>
  <c r="LS12" i="27"/>
  <c r="KQ4" i="27"/>
  <c r="KQ5" i="27"/>
  <c r="KQ6" i="27"/>
  <c r="KQ7" i="27"/>
  <c r="KQ8" i="27"/>
  <c r="KQ9" i="27"/>
  <c r="KQ10" i="27"/>
  <c r="KQ11" i="27"/>
  <c r="KQ12" i="27"/>
  <c r="JO4" i="27"/>
  <c r="JO5" i="27"/>
  <c r="JO6" i="27"/>
  <c r="JO7" i="27"/>
  <c r="JO8" i="27"/>
  <c r="JO9" i="27"/>
  <c r="JO10" i="27"/>
  <c r="JO11" i="27"/>
  <c r="JO12" i="27"/>
  <c r="IM4" i="27"/>
  <c r="IM5" i="27"/>
  <c r="IM6" i="27"/>
  <c r="IM7" i="27"/>
  <c r="IM8" i="27"/>
  <c r="IM9" i="27"/>
  <c r="IM10" i="27"/>
  <c r="IM11" i="27"/>
  <c r="IM12" i="27"/>
  <c r="HK4" i="27"/>
  <c r="HK5" i="27"/>
  <c r="HK6" i="27"/>
  <c r="HK7" i="27"/>
  <c r="HK8" i="27"/>
  <c r="HK9" i="27"/>
  <c r="HK10" i="27"/>
  <c r="HK11" i="27"/>
  <c r="HK12" i="27"/>
  <c r="GI4" i="27"/>
  <c r="GI7" i="27"/>
  <c r="GI9" i="27"/>
  <c r="GI10" i="27"/>
  <c r="GI6" i="27"/>
  <c r="GI11" i="27"/>
  <c r="GI5" i="27"/>
  <c r="GI8" i="27"/>
  <c r="GI12" i="27"/>
  <c r="FG4" i="27"/>
  <c r="FG5" i="27"/>
  <c r="FG6" i="27"/>
  <c r="FG7" i="27"/>
  <c r="FG8" i="27"/>
  <c r="FG9" i="27"/>
  <c r="FG10" i="27"/>
  <c r="FG11" i="27"/>
  <c r="FG12" i="27"/>
  <c r="EE4" i="27"/>
  <c r="EE5" i="27"/>
  <c r="EE6" i="27"/>
  <c r="EE7" i="27"/>
  <c r="EE8" i="27"/>
  <c r="EE9" i="27"/>
  <c r="EE10" i="27"/>
  <c r="EE11" i="27"/>
  <c r="EE12" i="27"/>
  <c r="OY4" i="26"/>
  <c r="OY5" i="26"/>
  <c r="OY6" i="26"/>
  <c r="OY7" i="26"/>
  <c r="OY8" i="26"/>
  <c r="OY9" i="26"/>
  <c r="OY10" i="26"/>
  <c r="OY11" i="26"/>
  <c r="NW4" i="26"/>
  <c r="NW5" i="26"/>
  <c r="NW6" i="26"/>
  <c r="NW7" i="26"/>
  <c r="NW8" i="26"/>
  <c r="NW9" i="26"/>
  <c r="NW10" i="26"/>
  <c r="NW11" i="26"/>
  <c r="MU8" i="26"/>
  <c r="MU4" i="26"/>
  <c r="MU6" i="26"/>
  <c r="MU11" i="26"/>
  <c r="MU5" i="26"/>
  <c r="MU7" i="26"/>
  <c r="MU10" i="26"/>
  <c r="LS4" i="26"/>
  <c r="LS5" i="26"/>
  <c r="LS6" i="26"/>
  <c r="LS7" i="26"/>
  <c r="LS8" i="26"/>
  <c r="LS9" i="26"/>
  <c r="LS10" i="26"/>
  <c r="LS11" i="26"/>
  <c r="KQ4" i="26"/>
  <c r="KQ5" i="26"/>
  <c r="KQ6" i="26"/>
  <c r="KQ7" i="26"/>
  <c r="KQ8" i="26"/>
  <c r="JO4" i="26"/>
  <c r="JO5" i="26"/>
  <c r="JO6" i="26"/>
  <c r="JO7" i="26"/>
  <c r="JO8" i="26"/>
  <c r="JO9" i="26"/>
  <c r="JO10" i="26"/>
  <c r="JO11" i="26"/>
  <c r="IM4" i="26"/>
  <c r="IM5" i="26"/>
  <c r="IM6" i="26"/>
  <c r="IM7" i="26"/>
  <c r="IM8" i="26"/>
  <c r="IM9" i="26"/>
  <c r="IM10" i="26"/>
  <c r="IM11" i="26"/>
  <c r="HK4" i="26"/>
  <c r="HK5" i="26"/>
  <c r="HK6" i="26"/>
  <c r="HK7" i="26"/>
  <c r="HK8" i="26"/>
  <c r="HK9" i="26"/>
  <c r="HK10" i="26"/>
  <c r="HK11" i="26"/>
  <c r="GI4" i="26"/>
  <c r="GI5" i="26"/>
  <c r="GI6" i="26"/>
  <c r="GI7" i="26"/>
  <c r="GI8" i="26"/>
  <c r="GI9" i="26"/>
  <c r="GI10" i="26"/>
  <c r="GI11" i="26"/>
  <c r="FG4" i="26"/>
  <c r="FG5" i="26"/>
  <c r="FG6" i="26"/>
  <c r="FG7" i="26"/>
  <c r="FG8" i="26"/>
  <c r="FG9" i="26"/>
  <c r="FG10" i="26"/>
  <c r="FG11" i="26"/>
  <c r="EE4" i="26"/>
  <c r="EE5" i="26"/>
  <c r="EE6" i="26"/>
  <c r="EE7" i="26"/>
  <c r="EE8" i="26"/>
  <c r="EE9" i="26"/>
  <c r="EE10" i="26"/>
  <c r="EE11" i="26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AP16" i="19"/>
  <c r="AQ16" i="19"/>
  <c r="AR16" i="19"/>
  <c r="AS16" i="19"/>
  <c r="AU16" i="19"/>
  <c r="AV16" i="19"/>
  <c r="BS16" i="19"/>
  <c r="BT16" i="19"/>
  <c r="BU16" i="19"/>
  <c r="BV16" i="19"/>
  <c r="BX16" i="19"/>
  <c r="BY16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AP25" i="19"/>
  <c r="AQ25" i="19"/>
  <c r="AR25" i="19"/>
  <c r="AS25" i="19"/>
  <c r="AU25" i="19"/>
  <c r="AV25" i="19"/>
  <c r="BS25" i="19"/>
  <c r="BT25" i="19"/>
  <c r="BU25" i="19"/>
  <c r="BV25" i="19"/>
  <c r="BX25" i="19"/>
  <c r="BY25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AP20" i="19"/>
  <c r="AQ20" i="19"/>
  <c r="AR20" i="19"/>
  <c r="AS20" i="19"/>
  <c r="AU20" i="19"/>
  <c r="AV20" i="19"/>
  <c r="BS20" i="19"/>
  <c r="BT20" i="19"/>
  <c r="BU20" i="19"/>
  <c r="BV20" i="19"/>
  <c r="BX20" i="19"/>
  <c r="BY20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AO15" i="22"/>
  <c r="AP15" i="22"/>
  <c r="AQ15" i="22"/>
  <c r="AR15" i="22"/>
  <c r="AS15" i="22"/>
  <c r="AT15" i="22"/>
  <c r="AV15" i="22"/>
  <c r="AW15" i="22"/>
  <c r="AX15" i="22"/>
  <c r="BP15" i="22"/>
  <c r="BQ15" i="22"/>
  <c r="BR15" i="22"/>
  <c r="BS15" i="22"/>
  <c r="BT15" i="22"/>
  <c r="BU15" i="22"/>
  <c r="BW15" i="22"/>
  <c r="BX15" i="22"/>
  <c r="BY15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G11" i="23"/>
  <c r="AH11" i="23"/>
  <c r="AI11" i="23"/>
  <c r="AM11" i="23" s="1"/>
  <c r="AJ11" i="23"/>
  <c r="AK11" i="23"/>
  <c r="AL11" i="23"/>
  <c r="AN11" i="23"/>
  <c r="AO11" i="23"/>
  <c r="AP11" i="23"/>
  <c r="BH11" i="23"/>
  <c r="BI11" i="23"/>
  <c r="BJ11" i="23"/>
  <c r="BN11" i="23" s="1"/>
  <c r="BR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S11" i="23" l="1"/>
  <c r="BW10" i="21"/>
  <c r="AT16" i="19"/>
  <c r="QZ16" i="19"/>
  <c r="RE16" i="19"/>
  <c r="QA25" i="19"/>
  <c r="AQ11" i="23"/>
  <c r="BV15" i="22"/>
  <c r="BZ15" i="22" s="1"/>
  <c r="QA10" i="21"/>
  <c r="AT10" i="21"/>
  <c r="QZ10" i="21"/>
  <c r="QA16" i="19"/>
  <c r="BW25" i="19"/>
  <c r="BW16" i="19"/>
  <c r="AT20" i="19"/>
  <c r="P16" i="19"/>
  <c r="Q16" i="19" s="1"/>
  <c r="AT25" i="19"/>
  <c r="SN15" i="22"/>
  <c r="SU15" i="22" s="1"/>
  <c r="SN18" i="4"/>
  <c r="SU18" i="4" s="1"/>
  <c r="DC10" i="21"/>
  <c r="N10" i="21"/>
  <c r="DE10" i="21" s="1"/>
  <c r="RC25" i="19"/>
  <c r="DC25" i="19"/>
  <c r="DC16" i="19"/>
  <c r="P20" i="19"/>
  <c r="Q20" i="19" s="1"/>
  <c r="P25" i="19"/>
  <c r="Q25" i="19" s="1"/>
  <c r="QZ20" i="19"/>
  <c r="RE20" i="19"/>
  <c r="CW15" i="22"/>
  <c r="DA15" i="22" s="1"/>
  <c r="TQ15" i="22"/>
  <c r="TN15" i="22"/>
  <c r="CW18" i="4"/>
  <c r="DA18" i="4" s="1"/>
  <c r="RF10" i="21"/>
  <c r="P10" i="21"/>
  <c r="DF10" i="21" s="1"/>
  <c r="CZ10" i="21"/>
  <c r="RE10" i="21"/>
  <c r="L10" i="21"/>
  <c r="DD10" i="21" s="1"/>
  <c r="BZ10" i="21"/>
  <c r="RB10" i="21"/>
  <c r="RA10" i="21"/>
  <c r="F10" i="21"/>
  <c r="J10" i="21"/>
  <c r="K10" i="21" s="1"/>
  <c r="RC10" i="21"/>
  <c r="QD10" i="21"/>
  <c r="G10" i="21"/>
  <c r="AW10" i="21"/>
  <c r="CZ16" i="19"/>
  <c r="N16" i="19"/>
  <c r="O16" i="19" s="1"/>
  <c r="RF16" i="19"/>
  <c r="L16" i="19"/>
  <c r="DD16" i="19" s="1"/>
  <c r="BZ16" i="19"/>
  <c r="RB16" i="19"/>
  <c r="RA16" i="19"/>
  <c r="F16" i="19"/>
  <c r="J16" i="19"/>
  <c r="K16" i="19" s="1"/>
  <c r="RC16" i="19"/>
  <c r="QD16" i="19"/>
  <c r="G16" i="19"/>
  <c r="AW16" i="19"/>
  <c r="RB25" i="19"/>
  <c r="RA25" i="19"/>
  <c r="BW20" i="19"/>
  <c r="RF25" i="19"/>
  <c r="CZ25" i="19"/>
  <c r="RE25" i="19"/>
  <c r="L25" i="19"/>
  <c r="M25" i="19" s="1"/>
  <c r="N25" i="19"/>
  <c r="DE25" i="19" s="1"/>
  <c r="BZ25" i="19"/>
  <c r="F25" i="19"/>
  <c r="DF25" i="19"/>
  <c r="J25" i="19"/>
  <c r="K25" i="19" s="1"/>
  <c r="G25" i="19"/>
  <c r="QD25" i="19"/>
  <c r="QZ25" i="19"/>
  <c r="AW25" i="19"/>
  <c r="QA20" i="19"/>
  <c r="RA20" i="19"/>
  <c r="RB20" i="19"/>
  <c r="DC20" i="19"/>
  <c r="RF20" i="19"/>
  <c r="CZ20" i="19"/>
  <c r="N20" i="19"/>
  <c r="DE20" i="19" s="1"/>
  <c r="L20" i="19"/>
  <c r="M20" i="19" s="1"/>
  <c r="BZ20" i="19"/>
  <c r="F20" i="19"/>
  <c r="DF20" i="19"/>
  <c r="J20" i="19"/>
  <c r="K20" i="19" s="1"/>
  <c r="RC20" i="19"/>
  <c r="QD20" i="19"/>
  <c r="G20" i="19"/>
  <c r="AW20" i="19"/>
  <c r="J15" i="22"/>
  <c r="K15" i="22" s="1"/>
  <c r="TU15" i="22"/>
  <c r="P15" i="22"/>
  <c r="Q15" i="22" s="1"/>
  <c r="L15" i="22"/>
  <c r="M15" i="22" s="1"/>
  <c r="R15" i="22"/>
  <c r="S15" i="22" s="1"/>
  <c r="I15" i="22"/>
  <c r="AU15" i="22"/>
  <c r="AY15" i="22" s="1"/>
  <c r="G15" i="22"/>
  <c r="N15" i="22"/>
  <c r="F15" i="22"/>
  <c r="T15" i="22"/>
  <c r="U15" i="22" s="1"/>
  <c r="L18" i="4"/>
  <c r="M18" i="4" s="1"/>
  <c r="N18" i="4"/>
  <c r="O18" i="4" s="1"/>
  <c r="TU18" i="4"/>
  <c r="TQ18" i="4"/>
  <c r="TN18" i="4"/>
  <c r="P18" i="4"/>
  <c r="DC18" i="4" s="1"/>
  <c r="G18" i="4"/>
  <c r="T18" i="4"/>
  <c r="U18" i="4" s="1"/>
  <c r="I18" i="4"/>
  <c r="BV18" i="4"/>
  <c r="BZ18" i="4" s="1"/>
  <c r="R18" i="4"/>
  <c r="S18" i="4" s="1"/>
  <c r="J18" i="4"/>
  <c r="AU18" i="4"/>
  <c r="AY18" i="4" s="1"/>
  <c r="F18" i="4"/>
  <c r="L11" i="23"/>
  <c r="CU11" i="23" s="1"/>
  <c r="TI11" i="23"/>
  <c r="SF11" i="23"/>
  <c r="SM11" i="23" s="1"/>
  <c r="TF11" i="23"/>
  <c r="TM11" i="23"/>
  <c r="J11" i="23"/>
  <c r="K11" i="23" s="1"/>
  <c r="I11" i="23"/>
  <c r="G11" i="23"/>
  <c r="F11" i="23"/>
  <c r="RD16" i="19" l="1"/>
  <c r="DE16" i="19"/>
  <c r="DF16" i="19"/>
  <c r="I10" i="21"/>
  <c r="H10" i="21" s="1"/>
  <c r="I16" i="19"/>
  <c r="H16" i="19" s="1"/>
  <c r="TR15" i="22"/>
  <c r="TV15" i="22" s="1"/>
  <c r="RD10" i="21"/>
  <c r="O10" i="21"/>
  <c r="I20" i="19"/>
  <c r="I25" i="19"/>
  <c r="H25" i="19" s="1"/>
  <c r="A25" i="19" s="1" a="1"/>
  <c r="A25" i="19" s="1"/>
  <c r="RG20" i="19"/>
  <c r="RG25" i="19"/>
  <c r="M11" i="23"/>
  <c r="DC15" i="22"/>
  <c r="M10" i="21"/>
  <c r="Q10" i="21"/>
  <c r="M16" i="19"/>
  <c r="RD20" i="19"/>
  <c r="RG16" i="19"/>
  <c r="RD25" i="19"/>
  <c r="O25" i="19"/>
  <c r="DB18" i="4"/>
  <c r="V18" i="4" s="1"/>
  <c r="TR18" i="4"/>
  <c r="TV18" i="4" s="1"/>
  <c r="RG10" i="21"/>
  <c r="R10" i="21"/>
  <c r="R16" i="19"/>
  <c r="DD25" i="19"/>
  <c r="R25" i="19" s="1"/>
  <c r="H20" i="19"/>
  <c r="O20" i="19"/>
  <c r="DD20" i="19"/>
  <c r="R20" i="19" s="1"/>
  <c r="O15" i="22"/>
  <c r="DB15" i="22"/>
  <c r="H15" i="22"/>
  <c r="Q18" i="4"/>
  <c r="H18" i="4"/>
  <c r="A18" i="4" s="1" a="1"/>
  <c r="A18" i="4" s="1"/>
  <c r="K18" i="4"/>
  <c r="TJ11" i="23"/>
  <c r="TN11" i="23" s="1"/>
  <c r="CT11" i="23"/>
  <c r="N11" i="23" s="1"/>
  <c r="H11" i="23"/>
  <c r="A11" i="23" s="1" a="1"/>
  <c r="A11" i="23" s="1"/>
  <c r="E16" i="19" l="1"/>
  <c r="V15" i="22"/>
  <c r="X15" i="22" s="1"/>
  <c r="E10" i="21"/>
  <c r="E20" i="19"/>
  <c r="T16" i="19"/>
  <c r="S16" i="19"/>
  <c r="T10" i="21"/>
  <c r="S10" i="21"/>
  <c r="E25" i="19"/>
  <c r="T25" i="19"/>
  <c r="S25" i="19"/>
  <c r="T20" i="19"/>
  <c r="S20" i="19"/>
  <c r="E18" i="4"/>
  <c r="W18" i="4"/>
  <c r="X18" i="4"/>
  <c r="E11" i="23"/>
  <c r="P11" i="23"/>
  <c r="O11" i="23"/>
  <c r="E15" i="22" l="1"/>
  <c r="W15" i="22"/>
  <c r="CX4" i="27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W11" i="27" l="1"/>
  <c r="BZ11" i="27"/>
  <c r="RE11" i="27"/>
  <c r="QD11" i="27"/>
  <c r="DC11" i="27"/>
  <c r="P11" i="27"/>
  <c r="DF11" i="27" s="1"/>
  <c r="QA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7" i="26"/>
  <c r="AQ7" i="26"/>
  <c r="AR7" i="26"/>
  <c r="AS7" i="26"/>
  <c r="AU7" i="26"/>
  <c r="AV7" i="26"/>
  <c r="BS7" i="26"/>
  <c r="BT7" i="26"/>
  <c r="BU7" i="26"/>
  <c r="BV7" i="26"/>
  <c r="BX7" i="26"/>
  <c r="BY7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2" i="4"/>
  <c r="AP22" i="4"/>
  <c r="AQ22" i="4"/>
  <c r="AR22" i="4"/>
  <c r="AS22" i="4"/>
  <c r="AT22" i="4"/>
  <c r="AV22" i="4"/>
  <c r="AW22" i="4"/>
  <c r="AX22" i="4"/>
  <c r="BP22" i="4"/>
  <c r="BQ22" i="4"/>
  <c r="BR22" i="4"/>
  <c r="BV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BZ22" i="4" l="1"/>
  <c r="BZ7" i="26"/>
  <c r="RG11" i="27"/>
  <c r="Q11" i="27"/>
  <c r="DC7" i="26"/>
  <c r="AW7" i="26"/>
  <c r="QD7" i="26"/>
  <c r="QA7" i="26"/>
  <c r="BV15" i="4"/>
  <c r="BZ15" i="4" s="1"/>
  <c r="AT7" i="26"/>
  <c r="BW7" i="26"/>
  <c r="CW22" i="4"/>
  <c r="DA22" i="4" s="1"/>
  <c r="SN22" i="4"/>
  <c r="SU22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7" i="26"/>
  <c r="DE7" i="26" s="1"/>
  <c r="RF7" i="26"/>
  <c r="RB7" i="26"/>
  <c r="RA7" i="26"/>
  <c r="RE7" i="26"/>
  <c r="CZ7" i="26"/>
  <c r="QZ7" i="26"/>
  <c r="P7" i="26"/>
  <c r="DF7" i="26" s="1"/>
  <c r="L7" i="26"/>
  <c r="M7" i="26" s="1"/>
  <c r="F7" i="26"/>
  <c r="J7" i="26"/>
  <c r="K7" i="26" s="1"/>
  <c r="G7" i="26"/>
  <c r="RC7" i="26"/>
  <c r="SN15" i="4"/>
  <c r="SU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2" i="4"/>
  <c r="TN22" i="4"/>
  <c r="L22" i="4"/>
  <c r="M22" i="4" s="1"/>
  <c r="TU22" i="4"/>
  <c r="P22" i="4"/>
  <c r="DC22" i="4" s="1"/>
  <c r="R22" i="4"/>
  <c r="S22" i="4" s="1"/>
  <c r="N22" i="4"/>
  <c r="O22" i="4" s="1"/>
  <c r="T22" i="4"/>
  <c r="U22" i="4" s="1"/>
  <c r="J22" i="4"/>
  <c r="K22" i="4" s="1"/>
  <c r="I22" i="4"/>
  <c r="AU22" i="4"/>
  <c r="AY22" i="4" s="1"/>
  <c r="G22" i="4"/>
  <c r="F22" i="4"/>
  <c r="RG7" i="26" l="1"/>
  <c r="TR22" i="4"/>
  <c r="TV22" i="4" s="1"/>
  <c r="DD7" i="26"/>
  <c r="R7" i="26" s="1"/>
  <c r="E11" i="27"/>
  <c r="T11" i="27"/>
  <c r="S11" i="27"/>
  <c r="RD7" i="26"/>
  <c r="O7" i="26"/>
  <c r="Q7" i="26"/>
  <c r="I7" i="26"/>
  <c r="H7" i="26" s="1"/>
  <c r="TR15" i="4"/>
  <c r="TV15" i="4" s="1"/>
  <c r="Q15" i="4"/>
  <c r="H15" i="4"/>
  <c r="DB15" i="4"/>
  <c r="V15" i="4" s="1"/>
  <c r="O15" i="4"/>
  <c r="Q22" i="4"/>
  <c r="DB22" i="4"/>
  <c r="V22" i="4" s="1"/>
  <c r="H22" i="4"/>
  <c r="A22" i="4" s="1" a="1"/>
  <c r="A22" i="4" s="1"/>
  <c r="E7" i="26" l="1"/>
  <c r="T7" i="26"/>
  <c r="S7" i="26"/>
  <c r="E15" i="4"/>
  <c r="W15" i="4"/>
  <c r="X15" i="4"/>
  <c r="W22" i="4"/>
  <c r="X22" i="4"/>
  <c r="E22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4" i="21"/>
  <c r="BX14" i="21"/>
  <c r="BV14" i="21"/>
  <c r="BU14" i="21"/>
  <c r="BT14" i="21"/>
  <c r="BS14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1" i="21"/>
  <c r="BX11" i="21"/>
  <c r="BV11" i="21"/>
  <c r="BU11" i="21"/>
  <c r="BT11" i="21"/>
  <c r="BS11" i="21"/>
  <c r="BY12" i="21"/>
  <c r="BX12" i="21"/>
  <c r="BV12" i="21"/>
  <c r="BU12" i="21"/>
  <c r="BT12" i="21"/>
  <c r="BS12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4" i="21"/>
  <c r="AU14" i="21"/>
  <c r="AS14" i="21"/>
  <c r="AR14" i="21"/>
  <c r="AQ14" i="21"/>
  <c r="AP14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12" i="21"/>
  <c r="AU12" i="21"/>
  <c r="AS12" i="21"/>
  <c r="AR12" i="21"/>
  <c r="AQ12" i="21"/>
  <c r="AP12" i="21"/>
  <c r="AV5" i="21"/>
  <c r="AU5" i="21"/>
  <c r="AS5" i="21"/>
  <c r="AR5" i="21"/>
  <c r="AQ5" i="2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0" i="19"/>
  <c r="BX30" i="19"/>
  <c r="BV30" i="19"/>
  <c r="BU30" i="19"/>
  <c r="BT30" i="19"/>
  <c r="BS30" i="19"/>
  <c r="BY17" i="19"/>
  <c r="BX17" i="19"/>
  <c r="BV17" i="19"/>
  <c r="BU17" i="19"/>
  <c r="BT17" i="19"/>
  <c r="BS17" i="19"/>
  <c r="BY29" i="19"/>
  <c r="BX29" i="19"/>
  <c r="BV29" i="19"/>
  <c r="BU29" i="19"/>
  <c r="BT29" i="19"/>
  <c r="BS29" i="19"/>
  <c r="BY28" i="19"/>
  <c r="BX28" i="19"/>
  <c r="BV28" i="19"/>
  <c r="BU28" i="19"/>
  <c r="BT28" i="19"/>
  <c r="BS28" i="19"/>
  <c r="BY27" i="19"/>
  <c r="BX27" i="19"/>
  <c r="BV27" i="19"/>
  <c r="BU27" i="19"/>
  <c r="BT27" i="19"/>
  <c r="BS27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2" i="19"/>
  <c r="BX22" i="19"/>
  <c r="BV22" i="19"/>
  <c r="BU22" i="19"/>
  <c r="BT22" i="19"/>
  <c r="BS22" i="19"/>
  <c r="BY24" i="19"/>
  <c r="BX24" i="19"/>
  <c r="BV24" i="19"/>
  <c r="BU24" i="19"/>
  <c r="BT24" i="19"/>
  <c r="BS24" i="19"/>
  <c r="BY21" i="19"/>
  <c r="BX21" i="19"/>
  <c r="BV21" i="19"/>
  <c r="BU21" i="19"/>
  <c r="BT21" i="19"/>
  <c r="BS21" i="19"/>
  <c r="BY12" i="19"/>
  <c r="BX12" i="19"/>
  <c r="BV12" i="19"/>
  <c r="BU12" i="19"/>
  <c r="BT12" i="19"/>
  <c r="BS12" i="19"/>
  <c r="BY19" i="19"/>
  <c r="BX19" i="19"/>
  <c r="BV19" i="19"/>
  <c r="BU19" i="19"/>
  <c r="BT19" i="19"/>
  <c r="BS19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4" i="19"/>
  <c r="BX14" i="19"/>
  <c r="BV14" i="19"/>
  <c r="BU14" i="19"/>
  <c r="BT14" i="19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3" i="19"/>
  <c r="BX13" i="19"/>
  <c r="BV13" i="19"/>
  <c r="BU13" i="19"/>
  <c r="BT13" i="19"/>
  <c r="BS13" i="19"/>
  <c r="BY18" i="19"/>
  <c r="BX18" i="19"/>
  <c r="BV18" i="19"/>
  <c r="BU18" i="19"/>
  <c r="BT18" i="19"/>
  <c r="BS1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30" i="19"/>
  <c r="AU30" i="19"/>
  <c r="AS30" i="19"/>
  <c r="AR30" i="19"/>
  <c r="AQ30" i="19"/>
  <c r="AP30" i="19"/>
  <c r="AV17" i="19"/>
  <c r="AU17" i="19"/>
  <c r="AS17" i="19"/>
  <c r="AR17" i="19"/>
  <c r="AQ17" i="19"/>
  <c r="AP17" i="19"/>
  <c r="AV29" i="19"/>
  <c r="AU29" i="19"/>
  <c r="AS29" i="19"/>
  <c r="AR29" i="19"/>
  <c r="AQ29" i="19"/>
  <c r="AP29" i="19"/>
  <c r="AV28" i="19"/>
  <c r="AU28" i="19"/>
  <c r="AS28" i="19"/>
  <c r="AR28" i="19"/>
  <c r="AQ28" i="19"/>
  <c r="AP28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2" i="19"/>
  <c r="AU22" i="19"/>
  <c r="AS22" i="19"/>
  <c r="AR22" i="19"/>
  <c r="AQ22" i="19"/>
  <c r="AP22" i="19"/>
  <c r="AV24" i="19"/>
  <c r="AU24" i="19"/>
  <c r="AS24" i="19"/>
  <c r="AR24" i="19"/>
  <c r="AQ24" i="19"/>
  <c r="AP24" i="19"/>
  <c r="AV21" i="19"/>
  <c r="AU21" i="19"/>
  <c r="AS21" i="19"/>
  <c r="AR21" i="19"/>
  <c r="AQ21" i="19"/>
  <c r="AP21" i="19"/>
  <c r="AV12" i="19"/>
  <c r="AU12" i="19"/>
  <c r="AS12" i="19"/>
  <c r="AR12" i="19"/>
  <c r="AQ12" i="19"/>
  <c r="AP12" i="19"/>
  <c r="AV19" i="19"/>
  <c r="AU19" i="19"/>
  <c r="AS19" i="19"/>
  <c r="AR19" i="19"/>
  <c r="AQ19" i="19"/>
  <c r="AP19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3" i="19"/>
  <c r="AU13" i="19"/>
  <c r="AS13" i="19"/>
  <c r="AR13" i="19"/>
  <c r="AQ13" i="19"/>
  <c r="AP13" i="19"/>
  <c r="AV18" i="19"/>
  <c r="AU18" i="19"/>
  <c r="AS18" i="19"/>
  <c r="AR18" i="19"/>
  <c r="AQ18" i="19"/>
  <c r="AP1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5" i="27"/>
  <c r="BX5" i="27"/>
  <c r="BV5" i="27"/>
  <c r="BU5" i="27"/>
  <c r="BT5" i="27"/>
  <c r="BS5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5" i="27"/>
  <c r="AU5" i="27"/>
  <c r="AS5" i="27"/>
  <c r="AR5" i="27"/>
  <c r="AQ5" i="27"/>
  <c r="AP5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4" i="26"/>
  <c r="BX4" i="26"/>
  <c r="BV4" i="26"/>
  <c r="BU4" i="26"/>
  <c r="BT4" i="26"/>
  <c r="BS4" i="26"/>
  <c r="BY5" i="26"/>
  <c r="BX5" i="26"/>
  <c r="BV5" i="26"/>
  <c r="BU5" i="26"/>
  <c r="BT5" i="26"/>
  <c r="BS5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4" i="26"/>
  <c r="AU4" i="26"/>
  <c r="AS4" i="26"/>
  <c r="AR4" i="26"/>
  <c r="AQ4" i="26"/>
  <c r="AP4" i="26"/>
  <c r="AV5" i="26"/>
  <c r="AU5" i="26"/>
  <c r="AS5" i="26"/>
  <c r="AR5" i="26"/>
  <c r="AQ5" i="26"/>
  <c r="AP5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I7" i="24"/>
  <c r="BH7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I15" i="23"/>
  <c r="BH15" i="23"/>
  <c r="BQ13" i="23"/>
  <c r="BP13" i="23"/>
  <c r="BO13" i="23"/>
  <c r="BM13" i="23"/>
  <c r="BL13" i="23"/>
  <c r="BK13" i="23"/>
  <c r="BJ13" i="23"/>
  <c r="BI13" i="23"/>
  <c r="BH13" i="23"/>
  <c r="BQ14" i="23"/>
  <c r="BP14" i="23"/>
  <c r="BO14" i="23"/>
  <c r="BM14" i="23"/>
  <c r="BL14" i="23"/>
  <c r="BK14" i="23"/>
  <c r="BJ14" i="23"/>
  <c r="BN14" i="23" s="1"/>
  <c r="BI14" i="23"/>
  <c r="BH14" i="23"/>
  <c r="BQ7" i="23"/>
  <c r="BP7" i="23"/>
  <c r="BO7" i="23"/>
  <c r="BM7" i="23"/>
  <c r="BL7" i="23"/>
  <c r="BK7" i="23"/>
  <c r="BJ7" i="23"/>
  <c r="BN7" i="23" s="1"/>
  <c r="BI7" i="23"/>
  <c r="BH7" i="23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H15" i="23"/>
  <c r="AG15" i="23"/>
  <c r="AP13" i="23"/>
  <c r="AO13" i="23"/>
  <c r="AN13" i="23"/>
  <c r="AL13" i="23"/>
  <c r="AK13" i="23"/>
  <c r="AJ13" i="23"/>
  <c r="AI13" i="23"/>
  <c r="AM13" i="23" s="1"/>
  <c r="AH13" i="23"/>
  <c r="AG13" i="23"/>
  <c r="AP14" i="23"/>
  <c r="AO14" i="23"/>
  <c r="AN14" i="23"/>
  <c r="AL14" i="23"/>
  <c r="AK14" i="23"/>
  <c r="AJ14" i="23"/>
  <c r="AI14" i="23"/>
  <c r="AM14" i="23" s="1"/>
  <c r="AH14" i="23"/>
  <c r="AG14" i="23"/>
  <c r="AP7" i="23"/>
  <c r="AO7" i="23"/>
  <c r="AN7" i="23"/>
  <c r="AL7" i="23"/>
  <c r="AK7" i="23"/>
  <c r="AJ7" i="23"/>
  <c r="AI7" i="23"/>
  <c r="AM7" i="23" s="1"/>
  <c r="AH7" i="23"/>
  <c r="AG7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U16" i="22" s="1"/>
  <c r="AP16" i="22"/>
  <c r="AO16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12" i="4"/>
  <c r="BX12" i="4"/>
  <c r="BW12" i="4"/>
  <c r="BU12" i="4"/>
  <c r="BT12" i="4"/>
  <c r="BS12" i="4"/>
  <c r="BR12" i="4"/>
  <c r="BQ12" i="4"/>
  <c r="BP12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V16" i="4" s="1"/>
  <c r="BQ16" i="4"/>
  <c r="BP16" i="4"/>
  <c r="BY19" i="4"/>
  <c r="BX19" i="4"/>
  <c r="BW19" i="4"/>
  <c r="BU19" i="4"/>
  <c r="BT19" i="4"/>
  <c r="BS19" i="4"/>
  <c r="BR19" i="4"/>
  <c r="BQ19" i="4"/>
  <c r="BP19" i="4"/>
  <c r="BY21" i="4"/>
  <c r="BX21" i="4"/>
  <c r="BW21" i="4"/>
  <c r="BU21" i="4"/>
  <c r="BT21" i="4"/>
  <c r="BS21" i="4"/>
  <c r="BR21" i="4"/>
  <c r="BQ21" i="4"/>
  <c r="BP21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U24" i="4" s="1"/>
  <c r="AP24" i="4"/>
  <c r="AO24" i="4"/>
  <c r="AX23" i="4"/>
  <c r="AW23" i="4"/>
  <c r="AV23" i="4"/>
  <c r="AT23" i="4"/>
  <c r="AS23" i="4"/>
  <c r="AR23" i="4"/>
  <c r="AQ23" i="4"/>
  <c r="AP23" i="4"/>
  <c r="AO23" i="4"/>
  <c r="AX12" i="4"/>
  <c r="AW12" i="4"/>
  <c r="AV12" i="4"/>
  <c r="AT12" i="4"/>
  <c r="AS12" i="4"/>
  <c r="AR12" i="4"/>
  <c r="AQ12" i="4"/>
  <c r="AU12" i="4" s="1"/>
  <c r="AP12" i="4"/>
  <c r="AO12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9" i="4"/>
  <c r="AW19" i="4"/>
  <c r="AV19" i="4"/>
  <c r="AT19" i="4"/>
  <c r="AS19" i="4"/>
  <c r="AR19" i="4"/>
  <c r="AQ19" i="4"/>
  <c r="AP19" i="4"/>
  <c r="AO19" i="4"/>
  <c r="AX21" i="4"/>
  <c r="AW21" i="4"/>
  <c r="AV21" i="4"/>
  <c r="AT21" i="4"/>
  <c r="AS21" i="4"/>
  <c r="AR21" i="4"/>
  <c r="AQ21" i="4"/>
  <c r="AP21" i="4"/>
  <c r="AO21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CI10" i="24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AW4" i="26" l="1"/>
  <c r="AW8" i="26"/>
  <c r="AW6" i="21"/>
  <c r="AW5" i="21"/>
  <c r="BZ9" i="26"/>
  <c r="BZ11" i="26"/>
  <c r="AW9" i="26"/>
  <c r="AW4" i="27"/>
  <c r="AW9" i="27"/>
  <c r="AW12" i="27"/>
  <c r="BZ5" i="27"/>
  <c r="AW5" i="27"/>
  <c r="AW15" i="21"/>
  <c r="AW10" i="19"/>
  <c r="AW21" i="19"/>
  <c r="AW17" i="19"/>
  <c r="BZ5" i="19"/>
  <c r="BZ11" i="19"/>
  <c r="BZ10" i="19"/>
  <c r="BZ21" i="19"/>
  <c r="BZ26" i="19"/>
  <c r="BZ7" i="27"/>
  <c r="AW11" i="26"/>
  <c r="BZ10" i="26"/>
  <c r="AW5" i="19"/>
  <c r="AW11" i="19"/>
  <c r="BZ8" i="27"/>
  <c r="BZ17" i="19"/>
  <c r="AW7" i="27"/>
  <c r="AW8" i="27"/>
  <c r="BZ6" i="27"/>
  <c r="BZ10" i="27"/>
  <c r="AU10" i="22"/>
  <c r="AY10" i="22" s="1"/>
  <c r="AW8" i="21"/>
  <c r="AW12" i="21"/>
  <c r="AW16" i="21"/>
  <c r="BZ7" i="21"/>
  <c r="BZ11" i="21"/>
  <c r="BZ14" i="21"/>
  <c r="AW18" i="21"/>
  <c r="BZ8" i="21"/>
  <c r="BZ12" i="21"/>
  <c r="BZ16" i="21"/>
  <c r="DC14" i="21"/>
  <c r="DC16" i="21"/>
  <c r="QD14" i="21"/>
  <c r="QD16" i="21"/>
  <c r="AW4" i="21"/>
  <c r="AW9" i="21"/>
  <c r="AW13" i="21"/>
  <c r="AW17" i="21"/>
  <c r="BZ6" i="21"/>
  <c r="BZ5" i="21"/>
  <c r="BZ15" i="21"/>
  <c r="BZ18" i="21"/>
  <c r="AW7" i="21"/>
  <c r="AW11" i="21"/>
  <c r="AW14" i="21"/>
  <c r="BZ4" i="21"/>
  <c r="BZ9" i="21"/>
  <c r="BZ13" i="21"/>
  <c r="BZ17" i="21"/>
  <c r="AW13" i="19"/>
  <c r="AW14" i="19"/>
  <c r="AW12" i="19"/>
  <c r="AW23" i="19"/>
  <c r="BZ6" i="19"/>
  <c r="BZ13" i="19"/>
  <c r="BZ14" i="19"/>
  <c r="BZ12" i="19"/>
  <c r="BZ23" i="19"/>
  <c r="BZ29" i="19"/>
  <c r="AT26" i="19"/>
  <c r="AW26" i="19"/>
  <c r="DC12" i="19"/>
  <c r="AT6" i="19"/>
  <c r="AW6" i="19"/>
  <c r="AT29" i="19"/>
  <c r="AW29" i="19"/>
  <c r="AT4" i="19"/>
  <c r="AW4" i="19"/>
  <c r="AW18" i="19"/>
  <c r="AW8" i="19"/>
  <c r="AT19" i="19"/>
  <c r="AW19" i="19"/>
  <c r="AW22" i="19"/>
  <c r="AT28" i="19"/>
  <c r="AW28" i="19"/>
  <c r="BZ4" i="19"/>
  <c r="BZ18" i="19"/>
  <c r="BZ8" i="19"/>
  <c r="BZ19" i="19"/>
  <c r="BZ22" i="19"/>
  <c r="BZ28" i="19"/>
  <c r="QD12" i="19"/>
  <c r="AW7" i="19"/>
  <c r="AW15" i="19"/>
  <c r="AW9" i="19"/>
  <c r="AW24" i="19"/>
  <c r="AW27" i="19"/>
  <c r="AW30" i="19"/>
  <c r="BZ7" i="19"/>
  <c r="BZ15" i="19"/>
  <c r="BZ9" i="19"/>
  <c r="BZ24" i="19"/>
  <c r="BZ27" i="19"/>
  <c r="BZ30" i="19"/>
  <c r="AW6" i="27"/>
  <c r="AW10" i="27"/>
  <c r="BZ4" i="27"/>
  <c r="BZ9" i="27"/>
  <c r="BZ12" i="27"/>
  <c r="AW5" i="26"/>
  <c r="AW6" i="26"/>
  <c r="BZ4" i="26"/>
  <c r="BZ8" i="26"/>
  <c r="AW10" i="26"/>
  <c r="BZ5" i="26"/>
  <c r="BZ6" i="26"/>
  <c r="AM6" i="24"/>
  <c r="AQ6" i="24" s="1"/>
  <c r="BR6" i="24"/>
  <c r="BR15" i="24"/>
  <c r="BR8" i="24"/>
  <c r="AT15" i="19"/>
  <c r="AT24" i="19"/>
  <c r="AQ8" i="24"/>
  <c r="AQ10" i="24"/>
  <c r="AQ13" i="24"/>
  <c r="AQ10" i="23"/>
  <c r="BZ18" i="22"/>
  <c r="AY13" i="22"/>
  <c r="AY16" i="22"/>
  <c r="AU7" i="22"/>
  <c r="AY7" i="22" s="1"/>
  <c r="BV9" i="22"/>
  <c r="BZ9" i="22" s="1"/>
  <c r="AU5" i="4"/>
  <c r="AY5" i="4" s="1"/>
  <c r="AU9" i="4"/>
  <c r="AY9" i="4" s="1"/>
  <c r="BV13" i="4"/>
  <c r="BZ13" i="4" s="1"/>
  <c r="AT10" i="19"/>
  <c r="AQ15" i="24"/>
  <c r="BR4" i="24"/>
  <c r="AQ9" i="24"/>
  <c r="AM7" i="24"/>
  <c r="AQ7" i="24" s="1"/>
  <c r="BR9" i="23"/>
  <c r="AQ6" i="23"/>
  <c r="AQ13" i="23"/>
  <c r="AQ15" i="23"/>
  <c r="BV17" i="22"/>
  <c r="BZ17" i="22" s="1"/>
  <c r="BV4" i="22"/>
  <c r="BZ4" i="22" s="1"/>
  <c r="BV5" i="4"/>
  <c r="BZ5" i="4" s="1"/>
  <c r="BV9" i="4"/>
  <c r="BZ9" i="4" s="1"/>
  <c r="BV23" i="4"/>
  <c r="BZ23" i="4" s="1"/>
  <c r="AU23" i="4"/>
  <c r="AY23" i="4" s="1"/>
  <c r="BV11" i="4"/>
  <c r="BZ11" i="4" s="1"/>
  <c r="AU20" i="4"/>
  <c r="AY20" i="4" s="1"/>
  <c r="BV24" i="4"/>
  <c r="BZ24" i="4" s="1"/>
  <c r="BV14" i="4"/>
  <c r="BZ14" i="4" s="1"/>
  <c r="BV6" i="4"/>
  <c r="BZ6" i="4" s="1"/>
  <c r="BZ16" i="4"/>
  <c r="AU13" i="4"/>
  <c r="AY13" i="4" s="1"/>
  <c r="BV21" i="4"/>
  <c r="BZ21" i="4" s="1"/>
  <c r="BV20" i="4"/>
  <c r="BZ20" i="4" s="1"/>
  <c r="AT18" i="19"/>
  <c r="AT12" i="19"/>
  <c r="AT8" i="19"/>
  <c r="AT5" i="19"/>
  <c r="AT22" i="19"/>
  <c r="AT13" i="19"/>
  <c r="AT30" i="19"/>
  <c r="AT7" i="19"/>
  <c r="AT9" i="19"/>
  <c r="AT27" i="19"/>
  <c r="AT14" i="19"/>
  <c r="AT23" i="19"/>
  <c r="AT11" i="19"/>
  <c r="AT21" i="19"/>
  <c r="AT17" i="19"/>
  <c r="AQ12" i="24"/>
  <c r="BR14" i="24"/>
  <c r="BN12" i="24"/>
  <c r="BR12" i="24" s="1"/>
  <c r="BN7" i="24"/>
  <c r="BR7" i="24" s="1"/>
  <c r="BR10" i="24"/>
  <c r="BN11" i="24"/>
  <c r="BR11" i="24" s="1"/>
  <c r="AM11" i="24"/>
  <c r="AQ11" i="24" s="1"/>
  <c r="BN5" i="24"/>
  <c r="BR5" i="24" s="1"/>
  <c r="AM5" i="24"/>
  <c r="AQ5" i="24" s="1"/>
  <c r="BR9" i="24"/>
  <c r="BN13" i="24"/>
  <c r="BR13" i="24" s="1"/>
  <c r="AM4" i="24"/>
  <c r="AQ4" i="24" s="1"/>
  <c r="AM8" i="23"/>
  <c r="AQ8" i="23" s="1"/>
  <c r="BN4" i="23"/>
  <c r="BR4" i="23" s="1"/>
  <c r="AQ7" i="23"/>
  <c r="AQ4" i="23"/>
  <c r="BR6" i="23"/>
  <c r="BR14" i="23"/>
  <c r="BN8" i="23"/>
  <c r="BR8" i="23" s="1"/>
  <c r="BN13" i="23"/>
  <c r="BR13" i="23" s="1"/>
  <c r="AM9" i="23"/>
  <c r="AQ9" i="23" s="1"/>
  <c r="BN10" i="23"/>
  <c r="BR10" i="23" s="1"/>
  <c r="BR12" i="23"/>
  <c r="AQ14" i="23"/>
  <c r="BR5" i="23"/>
  <c r="BR7" i="23"/>
  <c r="BN15" i="23"/>
  <c r="BR15" i="23" s="1"/>
  <c r="AQ5" i="23"/>
  <c r="AQ12" i="23"/>
  <c r="AU18" i="22"/>
  <c r="AY18" i="22" s="1"/>
  <c r="BV5" i="22"/>
  <c r="BZ5" i="22" s="1"/>
  <c r="BV11" i="22"/>
  <c r="BZ11" i="22" s="1"/>
  <c r="AU4" i="22"/>
  <c r="AY4" i="22" s="1"/>
  <c r="AU17" i="22"/>
  <c r="AY17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6" i="22"/>
  <c r="BZ16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7" i="4"/>
  <c r="BZ17" i="4" s="1"/>
  <c r="AY24" i="4"/>
  <c r="AU6" i="4"/>
  <c r="AY6" i="4" s="1"/>
  <c r="AU21" i="4"/>
  <c r="AY21" i="4" s="1"/>
  <c r="AU17" i="4"/>
  <c r="AY17" i="4" s="1"/>
  <c r="BV12" i="4"/>
  <c r="BZ12" i="4" s="1"/>
  <c r="AU10" i="4"/>
  <c r="AY10" i="4" s="1"/>
  <c r="AU14" i="4"/>
  <c r="AY14" i="4" s="1"/>
  <c r="BV4" i="4"/>
  <c r="BZ4" i="4" s="1"/>
  <c r="AU7" i="4"/>
  <c r="AY7" i="4" s="1"/>
  <c r="AU16" i="4"/>
  <c r="AY16" i="4" s="1"/>
  <c r="AY12" i="4"/>
  <c r="AU11" i="4"/>
  <c r="AY11" i="4" s="1"/>
  <c r="BV7" i="4"/>
  <c r="BZ7" i="4" s="1"/>
  <c r="AU4" i="4"/>
  <c r="AY4" i="4" s="1"/>
  <c r="BV8" i="4"/>
  <c r="BZ8" i="4" s="1"/>
  <c r="BV19" i="4"/>
  <c r="BZ19" i="4" s="1"/>
  <c r="AU19" i="4"/>
  <c r="AY19" i="4" s="1"/>
  <c r="BV10" i="4"/>
  <c r="BZ10" i="4" s="1"/>
  <c r="AU8" i="4"/>
  <c r="AY8" i="4" s="1"/>
  <c r="BW4" i="21"/>
  <c r="BW6" i="21"/>
  <c r="BW8" i="21"/>
  <c r="BW7" i="21"/>
  <c r="BW9" i="21"/>
  <c r="BW5" i="21"/>
  <c r="BW12" i="21"/>
  <c r="BW11" i="21"/>
  <c r="BW13" i="21"/>
  <c r="BW15" i="21"/>
  <c r="BW16" i="21"/>
  <c r="BW14" i="21"/>
  <c r="BW17" i="21"/>
  <c r="BW18" i="21"/>
  <c r="AT4" i="21"/>
  <c r="AT6" i="21"/>
  <c r="AT8" i="21"/>
  <c r="AT7" i="21"/>
  <c r="AT9" i="21"/>
  <c r="AT5" i="21"/>
  <c r="AT12" i="21"/>
  <c r="AT11" i="21"/>
  <c r="AT13" i="21"/>
  <c r="AT15" i="21"/>
  <c r="AT16" i="21"/>
  <c r="AT14" i="21"/>
  <c r="AT17" i="21"/>
  <c r="AT18" i="21"/>
  <c r="BW4" i="19"/>
  <c r="BW6" i="19"/>
  <c r="BW5" i="19"/>
  <c r="BW7" i="19"/>
  <c r="BW18" i="19"/>
  <c r="BW13" i="19"/>
  <c r="BW11" i="19"/>
  <c r="BW15" i="19"/>
  <c r="BW8" i="19"/>
  <c r="BW14" i="19"/>
  <c r="BW10" i="19"/>
  <c r="BW9" i="19"/>
  <c r="BW19" i="19"/>
  <c r="BW12" i="19"/>
  <c r="BW21" i="19"/>
  <c r="BW24" i="19"/>
  <c r="BW22" i="19"/>
  <c r="BW23" i="19"/>
  <c r="BW26" i="19"/>
  <c r="BW27" i="19"/>
  <c r="BW28" i="19"/>
  <c r="BW29" i="19"/>
  <c r="BW17" i="19"/>
  <c r="BW30" i="19"/>
  <c r="BW4" i="27"/>
  <c r="BW6" i="27"/>
  <c r="BW7" i="27"/>
  <c r="BW5" i="27"/>
  <c r="BW9" i="27"/>
  <c r="BW10" i="27"/>
  <c r="BW8" i="27"/>
  <c r="BW12" i="27"/>
  <c r="AT4" i="27"/>
  <c r="AT6" i="27"/>
  <c r="AT7" i="27"/>
  <c r="AT5" i="27"/>
  <c r="AT9" i="27"/>
  <c r="AT10" i="27"/>
  <c r="AT8" i="27"/>
  <c r="AT12" i="27"/>
  <c r="BW5" i="26"/>
  <c r="BW4" i="26"/>
  <c r="BW9" i="26"/>
  <c r="BW10" i="26"/>
  <c r="BW6" i="26"/>
  <c r="BW8" i="26"/>
  <c r="BW11" i="26"/>
  <c r="AT5" i="26"/>
  <c r="AT4" i="26"/>
  <c r="AT9" i="26"/>
  <c r="AT10" i="26"/>
  <c r="AT6" i="26"/>
  <c r="AT8" i="26"/>
  <c r="AT11" i="26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4" i="21"/>
  <c r="F14" i="21"/>
  <c r="G16" i="21"/>
  <c r="F16" i="21"/>
  <c r="RE14" i="21"/>
  <c r="G12" i="19"/>
  <c r="F12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2" i="19"/>
  <c r="QA12" i="19"/>
  <c r="RF12" i="19"/>
  <c r="N12" i="19"/>
  <c r="O12" i="19" s="1"/>
  <c r="RE12" i="19"/>
  <c r="CZ12" i="19"/>
  <c r="RB12" i="19"/>
  <c r="RA12" i="19"/>
  <c r="L12" i="19"/>
  <c r="M12" i="19" s="1"/>
  <c r="J12" i="19"/>
  <c r="K12" i="19" s="1"/>
  <c r="P12" i="19"/>
  <c r="RC12" i="19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RG14" i="21" l="1"/>
  <c r="RG16" i="21"/>
  <c r="RG12" i="19"/>
  <c r="DC10" i="27"/>
  <c r="QD10" i="27"/>
  <c r="G10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4" i="21"/>
  <c r="F10" i="27"/>
  <c r="DE12" i="19"/>
  <c r="QA10" i="27"/>
  <c r="QZ10" i="27"/>
  <c r="P10" i="27"/>
  <c r="DF10" i="27" s="1"/>
  <c r="RD14" i="21"/>
  <c r="Q16" i="21"/>
  <c r="DE16" i="21"/>
  <c r="R16" i="21" s="1"/>
  <c r="DE14" i="21"/>
  <c r="RD16" i="21"/>
  <c r="M16" i="21"/>
  <c r="I16" i="21"/>
  <c r="DD14" i="21"/>
  <c r="I14" i="21"/>
  <c r="RD12" i="19"/>
  <c r="I12" i="19"/>
  <c r="DD12" i="19"/>
  <c r="Q12" i="19"/>
  <c r="DF12" i="19"/>
  <c r="N10" i="27"/>
  <c r="O10" i="27" s="1"/>
  <c r="RB10" i="27"/>
  <c r="RA10" i="27"/>
  <c r="RE10" i="27"/>
  <c r="CZ10" i="27"/>
  <c r="L10" i="27"/>
  <c r="DD10" i="27" s="1"/>
  <c r="RF10" i="27"/>
  <c r="J10" i="27"/>
  <c r="K10" i="27" s="1"/>
  <c r="RC10" i="27"/>
  <c r="RG10" i="27" l="1"/>
  <c r="N10" i="24"/>
  <c r="P10" i="24" s="1"/>
  <c r="O7" i="23"/>
  <c r="P7" i="23"/>
  <c r="E7" i="23"/>
  <c r="Q10" i="27"/>
  <c r="I10" i="27"/>
  <c r="R12" i="19"/>
  <c r="E12" i="19" s="1"/>
  <c r="DE10" i="27"/>
  <c r="R10" i="27" s="1"/>
  <c r="S10" i="27" s="1"/>
  <c r="R14" i="21"/>
  <c r="E14" i="21" s="1"/>
  <c r="T16" i="21"/>
  <c r="S16" i="21"/>
  <c r="E16" i="21"/>
  <c r="M10" i="27"/>
  <c r="RD10" i="27"/>
  <c r="E10" i="24" l="1"/>
  <c r="O10" i="24"/>
  <c r="H14" i="21"/>
  <c r="H16" i="21"/>
  <c r="A16" i="21" s="1" a="1"/>
  <c r="A16" i="21" s="1"/>
  <c r="H12" i="19"/>
  <c r="S14" i="21"/>
  <c r="T12" i="19"/>
  <c r="S12" i="19"/>
  <c r="T14" i="21"/>
  <c r="E10" i="27"/>
  <c r="T10" i="27"/>
  <c r="H10" i="27" l="1"/>
  <c r="A10" i="27" s="1" a="1"/>
  <c r="A10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I9" i="24"/>
  <c r="CJ9" i="24"/>
  <c r="CK9" i="24"/>
  <c r="CO9" i="24" s="1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2" i="23"/>
  <c r="CJ12" i="23"/>
  <c r="CK12" i="23"/>
  <c r="CO12" i="23" s="1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F10" i="23" l="1"/>
  <c r="F9" i="24"/>
  <c r="G9" i="24"/>
  <c r="F14" i="24"/>
  <c r="G13" i="24"/>
  <c r="F15" i="24"/>
  <c r="G14" i="24"/>
  <c r="F13" i="24"/>
  <c r="G15" i="24"/>
  <c r="F12" i="23"/>
  <c r="F13" i="23"/>
  <c r="G12" i="23"/>
  <c r="G4" i="23"/>
  <c r="F6" i="23"/>
  <c r="F4" i="23"/>
  <c r="G10" i="23"/>
  <c r="G13" i="23"/>
  <c r="G6" i="23"/>
  <c r="G20" i="4"/>
  <c r="F20" i="4"/>
  <c r="CO13" i="24"/>
  <c r="CS13" i="24" s="1"/>
  <c r="TM13" i="23"/>
  <c r="SF13" i="24"/>
  <c r="SM13" i="24" s="1"/>
  <c r="TF13" i="24"/>
  <c r="L13" i="24"/>
  <c r="CU13" i="24" s="1"/>
  <c r="TM13" i="24"/>
  <c r="TI13" i="24"/>
  <c r="J13" i="24"/>
  <c r="K13" i="24" s="1"/>
  <c r="I13" i="24"/>
  <c r="CO10" i="23"/>
  <c r="CS10" i="23" s="1"/>
  <c r="CO4" i="23"/>
  <c r="CS4" i="23" s="1"/>
  <c r="CO13" i="23"/>
  <c r="CS13" i="23" s="1"/>
  <c r="SF13" i="23"/>
  <c r="SM13" i="23" s="1"/>
  <c r="TI13" i="23"/>
  <c r="J13" i="23"/>
  <c r="K13" i="23" s="1"/>
  <c r="L13" i="23"/>
  <c r="CU13" i="23" s="1"/>
  <c r="I13" i="23"/>
  <c r="TF13" i="23"/>
  <c r="SF10" i="23"/>
  <c r="SM10" i="23" s="1"/>
  <c r="TI10" i="23"/>
  <c r="TF10" i="23"/>
  <c r="TM10" i="23"/>
  <c r="L10" i="23"/>
  <c r="CU10" i="23" s="1"/>
  <c r="J10" i="23"/>
  <c r="I10" i="23"/>
  <c r="J4" i="23"/>
  <c r="K4" i="23" s="1"/>
  <c r="SF4" i="23"/>
  <c r="SM4" i="23" s="1"/>
  <c r="TF4" i="23"/>
  <c r="TM4" i="23"/>
  <c r="L4" i="23"/>
  <c r="TI4" i="23"/>
  <c r="I4" i="23"/>
  <c r="CW20" i="4"/>
  <c r="DA20" i="4" s="1"/>
  <c r="TN20" i="4"/>
  <c r="SN20" i="4"/>
  <c r="SU20" i="4" s="1"/>
  <c r="L20" i="4"/>
  <c r="M20" i="4" s="1"/>
  <c r="J20" i="4"/>
  <c r="K20" i="4" s="1"/>
  <c r="TU20" i="4"/>
  <c r="TQ20" i="4"/>
  <c r="T20" i="4"/>
  <c r="U20" i="4" s="1"/>
  <c r="R20" i="4"/>
  <c r="S20" i="4" s="1"/>
  <c r="I20" i="4"/>
  <c r="P20" i="4"/>
  <c r="N20" i="4"/>
  <c r="SF6" i="23"/>
  <c r="SM6" i="23" s="1"/>
  <c r="CS9" i="24"/>
  <c r="CS6" i="23"/>
  <c r="CS15" i="24"/>
  <c r="TF9" i="24"/>
  <c r="CS12" i="23"/>
  <c r="SF12" i="23"/>
  <c r="SM12" i="23" s="1"/>
  <c r="TM6" i="23"/>
  <c r="SF9" i="24"/>
  <c r="SM9" i="24" s="1"/>
  <c r="L9" i="24"/>
  <c r="J9" i="24"/>
  <c r="K9" i="24" s="1"/>
  <c r="TM9" i="24"/>
  <c r="TI9" i="24"/>
  <c r="I9" i="24"/>
  <c r="J6" i="23"/>
  <c r="K6" i="23" s="1"/>
  <c r="TI6" i="23"/>
  <c r="TF6" i="23"/>
  <c r="L6" i="23"/>
  <c r="M6" i="23" s="1"/>
  <c r="I6" i="23"/>
  <c r="SF15" i="24"/>
  <c r="SM15" i="24" s="1"/>
  <c r="TF15" i="24"/>
  <c r="TF12" i="23"/>
  <c r="L15" i="24"/>
  <c r="CU15" i="24" s="1"/>
  <c r="TM15" i="24"/>
  <c r="J15" i="24"/>
  <c r="K15" i="24" s="1"/>
  <c r="TI15" i="24"/>
  <c r="I15" i="24"/>
  <c r="TF14" i="24"/>
  <c r="TI12" i="23"/>
  <c r="L12" i="23"/>
  <c r="M12" i="23" s="1"/>
  <c r="TM12" i="23"/>
  <c r="J12" i="23"/>
  <c r="K12" i="23" s="1"/>
  <c r="I12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10" i="23"/>
  <c r="TN10" i="23" s="1"/>
  <c r="M13" i="23"/>
  <c r="TJ4" i="23"/>
  <c r="TN4" i="23" s="1"/>
  <c r="M10" i="23"/>
  <c r="CT10" i="23"/>
  <c r="N10" i="23" s="1"/>
  <c r="E10" i="23" s="1"/>
  <c r="K10" i="23"/>
  <c r="CT4" i="23"/>
  <c r="M4" i="23"/>
  <c r="CU4" i="23"/>
  <c r="TR20" i="4"/>
  <c r="TV20" i="4" s="1"/>
  <c r="O20" i="4"/>
  <c r="DB20" i="4"/>
  <c r="DC20" i="4"/>
  <c r="Q20" i="4"/>
  <c r="TJ9" i="24"/>
  <c r="TN9" i="24" s="1"/>
  <c r="CT9" i="24"/>
  <c r="TJ12" i="23"/>
  <c r="TN12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2" i="23"/>
  <c r="CT15" i="24"/>
  <c r="N15" i="24" s="1"/>
  <c r="E15" i="24" s="1"/>
  <c r="M15" i="24"/>
  <c r="CT14" i="24"/>
  <c r="N14" i="24" s="1"/>
  <c r="E14" i="24" s="1"/>
  <c r="M14" i="24"/>
  <c r="H12" i="23"/>
  <c r="A12" i="23" s="1" a="1"/>
  <c r="A12" i="23" s="1"/>
  <c r="CT12" i="23"/>
  <c r="H9" i="24" l="1"/>
  <c r="H15" i="24"/>
  <c r="A15" i="24" s="1" a="1"/>
  <c r="A15" i="24" s="1"/>
  <c r="H4" i="23"/>
  <c r="H10" i="23"/>
  <c r="A10" i="23" s="1" a="1"/>
  <c r="A10" i="23" s="1"/>
  <c r="H20" i="4"/>
  <c r="A20" i="4" s="1" a="1"/>
  <c r="A20" i="4" s="1"/>
  <c r="N9" i="24"/>
  <c r="E9" i="24" s="1"/>
  <c r="P13" i="24"/>
  <c r="O13" i="24"/>
  <c r="O13" i="23"/>
  <c r="P13" i="23"/>
  <c r="E13" i="23"/>
  <c r="N4" i="23"/>
  <c r="P4" i="23" s="1"/>
  <c r="P10" i="23"/>
  <c r="O10" i="23"/>
  <c r="V20" i="4"/>
  <c r="E20" i="4" s="1"/>
  <c r="N6" i="23"/>
  <c r="E6" i="23" s="1"/>
  <c r="N12" i="23"/>
  <c r="P12" i="23" s="1"/>
  <c r="O15" i="24"/>
  <c r="P15" i="24"/>
  <c r="P14" i="24"/>
  <c r="O14" i="24"/>
  <c r="P9" i="24" l="1"/>
  <c r="O9" i="24"/>
  <c r="E4" i="23"/>
  <c r="O4" i="23"/>
  <c r="O6" i="23"/>
  <c r="P6" i="23"/>
  <c r="W20" i="4"/>
  <c r="X20" i="4"/>
  <c r="O12" i="23"/>
  <c r="E12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6" i="24" l="1"/>
  <c r="G11" i="24"/>
  <c r="F11" i="24"/>
  <c r="G6" i="24"/>
  <c r="G9" i="23"/>
  <c r="F9" i="23"/>
  <c r="SF6" i="24"/>
  <c r="SM6" i="24" s="1"/>
  <c r="CO9" i="23"/>
  <c r="CS9" i="23" s="1"/>
  <c r="SF9" i="23"/>
  <c r="SM9" i="23" s="1"/>
  <c r="CO6" i="24"/>
  <c r="CS6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6" i="24"/>
  <c r="J6" i="24"/>
  <c r="K6" i="24" s="1"/>
  <c r="L6" i="24"/>
  <c r="M6" i="24" s="1"/>
  <c r="TM6" i="24"/>
  <c r="TI6" i="24"/>
  <c r="I6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6" i="24"/>
  <c r="TN6" i="24" s="1"/>
  <c r="CT11" i="24"/>
  <c r="N11" i="24" s="1"/>
  <c r="O11" i="24" s="1"/>
  <c r="M11" i="24"/>
  <c r="CT6" i="24"/>
  <c r="CU6" i="24"/>
  <c r="K11" i="24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DC15" i="21" l="1"/>
  <c r="DC18" i="21"/>
  <c r="QD15" i="21"/>
  <c r="QD18" i="21"/>
  <c r="DC24" i="19"/>
  <c r="DC21" i="19"/>
  <c r="DC27" i="19"/>
  <c r="QD21" i="19"/>
  <c r="QD24" i="19"/>
  <c r="QD23" i="19"/>
  <c r="QD27" i="19"/>
  <c r="DC29" i="19"/>
  <c r="DC23" i="19"/>
  <c r="QD29" i="19"/>
  <c r="DC8" i="27"/>
  <c r="DC12" i="27"/>
  <c r="QD8" i="27"/>
  <c r="QD12" i="27"/>
  <c r="DC4" i="26"/>
  <c r="DC11" i="26"/>
  <c r="QD4" i="26"/>
  <c r="QD11" i="26"/>
  <c r="G15" i="21"/>
  <c r="G18" i="21"/>
  <c r="F15" i="21"/>
  <c r="F18" i="21"/>
  <c r="G29" i="19"/>
  <c r="G21" i="19"/>
  <c r="G24" i="19"/>
  <c r="G23" i="19"/>
  <c r="G27" i="19"/>
  <c r="F21" i="19"/>
  <c r="F24" i="19"/>
  <c r="F23" i="19"/>
  <c r="F27" i="19"/>
  <c r="F29" i="19"/>
  <c r="G8" i="27"/>
  <c r="F8" i="27"/>
  <c r="F12" i="27"/>
  <c r="G12" i="27"/>
  <c r="G4" i="26"/>
  <c r="G11" i="26"/>
  <c r="F11" i="26"/>
  <c r="F4" i="26"/>
  <c r="G17" i="22"/>
  <c r="F17" i="22"/>
  <c r="H11" i="24"/>
  <c r="H6" i="24"/>
  <c r="H9" i="23"/>
  <c r="A9" i="23" s="1" a="1"/>
  <c r="A9" i="23" s="1"/>
  <c r="RE12" i="27"/>
  <c r="N6" i="24"/>
  <c r="E6" i="24" s="1"/>
  <c r="RE27" i="19"/>
  <c r="O9" i="23"/>
  <c r="P9" i="23"/>
  <c r="E9" i="23"/>
  <c r="QZ4" i="26"/>
  <c r="RE4" i="26"/>
  <c r="SN17" i="22"/>
  <c r="SU17" i="22" s="1"/>
  <c r="CW17" i="22"/>
  <c r="DA17" i="22" s="1"/>
  <c r="QA15" i="21"/>
  <c r="P18" i="21"/>
  <c r="Q18" i="21" s="1"/>
  <c r="QZ18" i="21"/>
  <c r="RE23" i="19"/>
  <c r="QZ23" i="19"/>
  <c r="CZ27" i="19"/>
  <c r="CZ24" i="19"/>
  <c r="QA12" i="27"/>
  <c r="RB12" i="27"/>
  <c r="RA12" i="27"/>
  <c r="RG12" i="27" s="1"/>
  <c r="QA8" i="27"/>
  <c r="P8" i="27"/>
  <c r="DF8" i="27" s="1"/>
  <c r="P11" i="26"/>
  <c r="Q11" i="26" s="1"/>
  <c r="T17" i="22"/>
  <c r="U17" i="22" s="1"/>
  <c r="E11" i="24"/>
  <c r="P11" i="24"/>
  <c r="QA18" i="21"/>
  <c r="RB18" i="21"/>
  <c r="RA18" i="21"/>
  <c r="QZ15" i="21"/>
  <c r="N15" i="21"/>
  <c r="DE15" i="21" s="1"/>
  <c r="RE18" i="21"/>
  <c r="CZ18" i="21"/>
  <c r="N18" i="21"/>
  <c r="DE18" i="21" s="1"/>
  <c r="L18" i="21"/>
  <c r="M18" i="21" s="1"/>
  <c r="RF18" i="21"/>
  <c r="J18" i="21"/>
  <c r="K18" i="21" s="1"/>
  <c r="RC18" i="21"/>
  <c r="RB15" i="21"/>
  <c r="RA15" i="21"/>
  <c r="P15" i="21"/>
  <c r="DF15" i="21" s="1"/>
  <c r="CZ15" i="21"/>
  <c r="L15" i="21"/>
  <c r="M15" i="21" s="1"/>
  <c r="RE15" i="21"/>
  <c r="RF15" i="21"/>
  <c r="J15" i="21"/>
  <c r="K15" i="21" s="1"/>
  <c r="RC15" i="21"/>
  <c r="QA27" i="19"/>
  <c r="N27" i="19"/>
  <c r="DE27" i="19" s="1"/>
  <c r="QZ27" i="19"/>
  <c r="RF27" i="19"/>
  <c r="RB27" i="19"/>
  <c r="L27" i="19"/>
  <c r="M27" i="19" s="1"/>
  <c r="RA27" i="19"/>
  <c r="J27" i="19"/>
  <c r="K27" i="19" s="1"/>
  <c r="P27" i="19"/>
  <c r="RC27" i="19"/>
  <c r="QA21" i="19"/>
  <c r="QA23" i="19"/>
  <c r="RB23" i="19"/>
  <c r="RA23" i="19"/>
  <c r="CZ23" i="19"/>
  <c r="L23" i="19"/>
  <c r="DD23" i="19" s="1"/>
  <c r="P23" i="19"/>
  <c r="Q23" i="19" s="1"/>
  <c r="N23" i="19"/>
  <c r="DE23" i="19" s="1"/>
  <c r="RF23" i="19"/>
  <c r="J23" i="19"/>
  <c r="K23" i="19" s="1"/>
  <c r="RC23" i="19"/>
  <c r="RF24" i="19"/>
  <c r="QZ21" i="19"/>
  <c r="QZ24" i="19"/>
  <c r="QA24" i="19"/>
  <c r="N24" i="19"/>
  <c r="DE24" i="19" s="1"/>
  <c r="RE24" i="19"/>
  <c r="RB24" i="19"/>
  <c r="RA24" i="19"/>
  <c r="L24" i="19"/>
  <c r="M24" i="19" s="1"/>
  <c r="J24" i="19"/>
  <c r="K24" i="19" s="1"/>
  <c r="P24" i="19"/>
  <c r="RC24" i="19"/>
  <c r="QZ29" i="19"/>
  <c r="RB21" i="19"/>
  <c r="RA21" i="19"/>
  <c r="RG21" i="19" s="1"/>
  <c r="P21" i="19"/>
  <c r="Q21" i="19" s="1"/>
  <c r="N21" i="19"/>
  <c r="O21" i="19" s="1"/>
  <c r="RE21" i="19"/>
  <c r="CZ21" i="19"/>
  <c r="L21" i="19"/>
  <c r="M21" i="19" s="1"/>
  <c r="RF21" i="19"/>
  <c r="J21" i="19"/>
  <c r="K21" i="19" s="1"/>
  <c r="RC21" i="19"/>
  <c r="QA29" i="19"/>
  <c r="RB29" i="19"/>
  <c r="RA29" i="19"/>
  <c r="P29" i="19"/>
  <c r="DF29" i="19" s="1"/>
  <c r="N29" i="19"/>
  <c r="O29" i="19" s="1"/>
  <c r="RE29" i="19"/>
  <c r="CZ29" i="19"/>
  <c r="L29" i="19"/>
  <c r="M29" i="19" s="1"/>
  <c r="RF29" i="19"/>
  <c r="J29" i="19"/>
  <c r="K29" i="19" s="1"/>
  <c r="RC29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7" i="22"/>
  <c r="N17" i="22"/>
  <c r="O17" i="22" s="1"/>
  <c r="TU17" i="22"/>
  <c r="TQ17" i="22"/>
  <c r="L17" i="22"/>
  <c r="M17" i="22" s="1"/>
  <c r="R17" i="22"/>
  <c r="S17" i="22" s="1"/>
  <c r="J17" i="22"/>
  <c r="K17" i="22" s="1"/>
  <c r="P17" i="22"/>
  <c r="I17" i="22"/>
  <c r="RG29" i="19" l="1"/>
  <c r="RG11" i="26"/>
  <c r="RG18" i="21"/>
  <c r="RG15" i="21"/>
  <c r="RG27" i="19"/>
  <c r="RG23" i="19"/>
  <c r="RG24" i="19"/>
  <c r="RG8" i="27"/>
  <c r="RG4" i="26"/>
  <c r="RD12" i="27"/>
  <c r="P6" i="24"/>
  <c r="O6" i="24"/>
  <c r="RD18" i="21"/>
  <c r="RD27" i="19"/>
  <c r="RD8" i="27"/>
  <c r="O27" i="19"/>
  <c r="RD23" i="19"/>
  <c r="DD4" i="26"/>
  <c r="DF11" i="26"/>
  <c r="DD15" i="21"/>
  <c r="R15" i="21" s="1"/>
  <c r="T15" i="21" s="1"/>
  <c r="DF18" i="21"/>
  <c r="RD15" i="21"/>
  <c r="O15" i="21"/>
  <c r="DF21" i="19"/>
  <c r="DD27" i="19"/>
  <c r="M23" i="19"/>
  <c r="RD24" i="19"/>
  <c r="O24" i="19"/>
  <c r="RD21" i="19"/>
  <c r="I12" i="27"/>
  <c r="M8" i="27"/>
  <c r="DD12" i="27"/>
  <c r="O8" i="27"/>
  <c r="I8" i="27"/>
  <c r="Q8" i="27"/>
  <c r="O12" i="27"/>
  <c r="I11" i="26"/>
  <c r="I4" i="26"/>
  <c r="Q15" i="21"/>
  <c r="I18" i="21"/>
  <c r="O18" i="21"/>
  <c r="DD18" i="21"/>
  <c r="I15" i="21"/>
  <c r="I27" i="19"/>
  <c r="DF27" i="19"/>
  <c r="Q27" i="19"/>
  <c r="RD29" i="19"/>
  <c r="I23" i="19"/>
  <c r="O23" i="19"/>
  <c r="DF23" i="19"/>
  <c r="R23" i="19" s="1"/>
  <c r="DD24" i="19"/>
  <c r="I29" i="19"/>
  <c r="Q29" i="19"/>
  <c r="I21" i="19"/>
  <c r="I24" i="19"/>
  <c r="DF24" i="19"/>
  <c r="Q24" i="19"/>
  <c r="DE29" i="19"/>
  <c r="DE21" i="19"/>
  <c r="DD21" i="19"/>
  <c r="DD29" i="19"/>
  <c r="Q12" i="27"/>
  <c r="DF12" i="27"/>
  <c r="R8" i="27"/>
  <c r="O11" i="26"/>
  <c r="DD11" i="26"/>
  <c r="RD11" i="26"/>
  <c r="K11" i="26"/>
  <c r="RD4" i="26"/>
  <c r="O4" i="26"/>
  <c r="DF4" i="26"/>
  <c r="Q4" i="26"/>
  <c r="DB17" i="22"/>
  <c r="TR17" i="22"/>
  <c r="TV17" i="22" s="1"/>
  <c r="DC17" i="22"/>
  <c r="Q17" i="22"/>
  <c r="H18" i="21" l="1"/>
  <c r="A18" i="21" s="1" a="1"/>
  <c r="A18" i="21" s="1"/>
  <c r="H29" i="19"/>
  <c r="A29" i="19" s="1" a="1"/>
  <c r="A29" i="19" s="1"/>
  <c r="H4" i="26"/>
  <c r="H17" i="22"/>
  <c r="A17" i="22" s="1" a="1"/>
  <c r="A17" i="22" s="1"/>
  <c r="R4" i="26"/>
  <c r="T4" i="26" s="1"/>
  <c r="R27" i="19"/>
  <c r="E27" i="19" s="1"/>
  <c r="R11" i="26"/>
  <c r="S11" i="26" s="1"/>
  <c r="R18" i="21"/>
  <c r="T18" i="21" s="1"/>
  <c r="R12" i="27"/>
  <c r="S12" i="27" s="1"/>
  <c r="E15" i="21"/>
  <c r="S15" i="21"/>
  <c r="R24" i="19"/>
  <c r="T24" i="19" s="1"/>
  <c r="E23" i="19"/>
  <c r="S23" i="19"/>
  <c r="T23" i="19"/>
  <c r="R29" i="19"/>
  <c r="S29" i="19" s="1"/>
  <c r="R21" i="19"/>
  <c r="T21" i="19" s="1"/>
  <c r="T8" i="27"/>
  <c r="S8" i="27"/>
  <c r="E8" i="27"/>
  <c r="V17" i="22"/>
  <c r="W17" i="22" s="1"/>
  <c r="H15" i="21" l="1"/>
  <c r="A15" i="21" s="1" a="1"/>
  <c r="A15" i="21" s="1"/>
  <c r="H23" i="19"/>
  <c r="A23" i="19" s="1" a="1"/>
  <c r="A23" i="19" s="1"/>
  <c r="H24" i="19"/>
  <c r="A24" i="19" s="1" a="1"/>
  <c r="A24" i="19" s="1"/>
  <c r="H21" i="19"/>
  <c r="A21" i="19" s="1" a="1"/>
  <c r="A21" i="19" s="1"/>
  <c r="H27" i="19"/>
  <c r="A27" i="19" s="1" a="1"/>
  <c r="A27" i="19" s="1"/>
  <c r="H8" i="27"/>
  <c r="H12" i="27"/>
  <c r="A12" i="27" s="1" a="1"/>
  <c r="A12" i="27" s="1"/>
  <c r="H11" i="26"/>
  <c r="A11" i="26" s="1" a="1"/>
  <c r="A11" i="26" s="1"/>
  <c r="E4" i="26"/>
  <c r="S4" i="26"/>
  <c r="S18" i="21"/>
  <c r="E18" i="21"/>
  <c r="S27" i="19"/>
  <c r="T27" i="19"/>
  <c r="T11" i="26"/>
  <c r="E11" i="26"/>
  <c r="S24" i="19"/>
  <c r="T12" i="27"/>
  <c r="E12" i="27"/>
  <c r="E24" i="19"/>
  <c r="E21" i="19"/>
  <c r="S21" i="19"/>
  <c r="E29" i="19"/>
  <c r="T29" i="19"/>
  <c r="E17" i="22"/>
  <c r="X17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9" i="27" l="1"/>
  <c r="QD4" i="27"/>
  <c r="QD5" i="27"/>
  <c r="QD6" i="27"/>
  <c r="QD7" i="27"/>
  <c r="DC9" i="27"/>
  <c r="DC5" i="27"/>
  <c r="DC6" i="27"/>
  <c r="DC7" i="27"/>
  <c r="DC4" i="27"/>
  <c r="QD5" i="26"/>
  <c r="DC5" i="26"/>
  <c r="DC8" i="26"/>
  <c r="DC10" i="26"/>
  <c r="DC9" i="26"/>
  <c r="DC6" i="26"/>
  <c r="QD8" i="26"/>
  <c r="QD10" i="26"/>
  <c r="QD9" i="26"/>
  <c r="QD6" i="26"/>
  <c r="F5" i="27"/>
  <c r="F6" i="27"/>
  <c r="F7" i="27"/>
  <c r="F4" i="27"/>
  <c r="F9" i="27"/>
  <c r="G4" i="27"/>
  <c r="G9" i="27"/>
  <c r="G5" i="27"/>
  <c r="G7" i="27"/>
  <c r="G6" i="27"/>
  <c r="G5" i="26"/>
  <c r="G8" i="26"/>
  <c r="G10" i="26"/>
  <c r="F5" i="26"/>
  <c r="F8" i="26"/>
  <c r="F10" i="26"/>
  <c r="F9" i="26"/>
  <c r="F6" i="26"/>
  <c r="G9" i="26"/>
  <c r="G6" i="26"/>
  <c r="G9" i="4"/>
  <c r="F9" i="4"/>
  <c r="P8" i="26"/>
  <c r="Q8" i="26" s="1"/>
  <c r="CW9" i="4"/>
  <c r="DA9" i="4" s="1"/>
  <c r="J9" i="4"/>
  <c r="K9" i="4" s="1"/>
  <c r="T9" i="4"/>
  <c r="U9" i="4" s="1"/>
  <c r="RC9" i="27"/>
  <c r="RE9" i="27"/>
  <c r="QA7" i="27"/>
  <c r="CZ9" i="27"/>
  <c r="QA10" i="26"/>
  <c r="TU9" i="4"/>
  <c r="SN9" i="4"/>
  <c r="SU9" i="4" s="1"/>
  <c r="TQ9" i="4"/>
  <c r="TN9" i="4"/>
  <c r="N9" i="4"/>
  <c r="P9" i="4"/>
  <c r="DC9" i="4" s="1"/>
  <c r="L9" i="4"/>
  <c r="M9" i="4" s="1"/>
  <c r="R9" i="4"/>
  <c r="S9" i="4" s="1"/>
  <c r="I9" i="4"/>
  <c r="QZ5" i="26"/>
  <c r="QZ6" i="26"/>
  <c r="P9" i="27"/>
  <c r="Q9" i="27" s="1"/>
  <c r="P4" i="27"/>
  <c r="Q4" i="27" s="1"/>
  <c r="QA9" i="27"/>
  <c r="RB9" i="27"/>
  <c r="QZ6" i="27"/>
  <c r="RE6" i="27"/>
  <c r="RB6" i="26"/>
  <c r="N10" i="26"/>
  <c r="O10" i="26" s="1"/>
  <c r="QA5" i="26"/>
  <c r="QZ9" i="26"/>
  <c r="QA6" i="26"/>
  <c r="CZ9" i="26"/>
  <c r="QA9" i="26"/>
  <c r="QZ9" i="27"/>
  <c r="RA6" i="27"/>
  <c r="RB6" i="27"/>
  <c r="N7" i="27"/>
  <c r="O7" i="27" s="1"/>
  <c r="P5" i="27"/>
  <c r="Q5" i="27" s="1"/>
  <c r="QZ7" i="27"/>
  <c r="RE7" i="27"/>
  <c r="P7" i="27"/>
  <c r="Q7" i="27" s="1"/>
  <c r="RF9" i="27"/>
  <c r="RB7" i="27"/>
  <c r="RA4" i="27"/>
  <c r="RB4" i="27"/>
  <c r="N5" i="27"/>
  <c r="DE5" i="27" s="1"/>
  <c r="L4" i="27"/>
  <c r="M4" i="27" s="1"/>
  <c r="N9" i="27"/>
  <c r="DE9" i="27" s="1"/>
  <c r="J5" i="27"/>
  <c r="K5" i="27" s="1"/>
  <c r="P6" i="27"/>
  <c r="Q6" i="27" s="1"/>
  <c r="RA9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6" i="26"/>
  <c r="DE6" i="26" s="1"/>
  <c r="RB10" i="26"/>
  <c r="P5" i="26"/>
  <c r="Q5" i="26" s="1"/>
  <c r="RB9" i="26"/>
  <c r="RA8" i="26"/>
  <c r="N8" i="26"/>
  <c r="DE8" i="26" s="1"/>
  <c r="RC8" i="26"/>
  <c r="N9" i="26"/>
  <c r="DE9" i="26" s="1"/>
  <c r="RA5" i="26"/>
  <c r="RB8" i="26"/>
  <c r="P9" i="26"/>
  <c r="Q9" i="26" s="1"/>
  <c r="RA9" i="26"/>
  <c r="RF9" i="26"/>
  <c r="RC9" i="26"/>
  <c r="RE9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5" i="26"/>
  <c r="O5" i="26" s="1"/>
  <c r="RC5" i="26"/>
  <c r="QA8" i="26"/>
  <c r="QZ8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9" i="27"/>
  <c r="J9" i="27"/>
  <c r="RA10" i="26"/>
  <c r="L5" i="26"/>
  <c r="J5" i="26"/>
  <c r="L8" i="26"/>
  <c r="J8" i="26"/>
  <c r="J10" i="26"/>
  <c r="CZ6" i="26"/>
  <c r="CZ5" i="26"/>
  <c r="J9" i="26"/>
  <c r="RF5" i="26"/>
  <c r="RE5" i="26"/>
  <c r="CZ8" i="26"/>
  <c r="L10" i="26"/>
  <c r="J6" i="26"/>
  <c r="RC10" i="26"/>
  <c r="RF8" i="26"/>
  <c r="RE8" i="26"/>
  <c r="RF10" i="26"/>
  <c r="L9" i="26"/>
  <c r="RG7" i="27" l="1"/>
  <c r="RG5" i="27"/>
  <c r="RG6" i="27"/>
  <c r="RG4" i="27"/>
  <c r="RG9" i="27"/>
  <c r="RG6" i="26"/>
  <c r="RG8" i="26"/>
  <c r="RG10" i="26"/>
  <c r="RG9" i="26"/>
  <c r="RG5" i="26"/>
  <c r="I10" i="26"/>
  <c r="DF8" i="26"/>
  <c r="DF4" i="27"/>
  <c r="DB9" i="4"/>
  <c r="V9" i="4" s="1"/>
  <c r="TR9" i="4"/>
  <c r="TV9" i="4" s="1"/>
  <c r="O5" i="27"/>
  <c r="O8" i="26"/>
  <c r="O9" i="4"/>
  <c r="Q9" i="4"/>
  <c r="RD6" i="27"/>
  <c r="DF9" i="27"/>
  <c r="RD5" i="26"/>
  <c r="RD6" i="26"/>
  <c r="O9" i="26"/>
  <c r="DE10" i="26"/>
  <c r="RD4" i="27"/>
  <c r="DF6" i="26"/>
  <c r="DF5" i="26"/>
  <c r="RD8" i="26"/>
  <c r="O6" i="26"/>
  <c r="RD9" i="27"/>
  <c r="DE7" i="27"/>
  <c r="DF6" i="27"/>
  <c r="DF7" i="27"/>
  <c r="RD5" i="27"/>
  <c r="I6" i="27"/>
  <c r="O4" i="27"/>
  <c r="DF5" i="27"/>
  <c r="O9" i="27"/>
  <c r="DE6" i="27"/>
  <c r="I7" i="27"/>
  <c r="I5" i="27"/>
  <c r="DD4" i="27"/>
  <c r="RD9" i="26"/>
  <c r="DE5" i="26"/>
  <c r="DF10" i="26"/>
  <c r="I5" i="26"/>
  <c r="DF9" i="26"/>
  <c r="DD6" i="26"/>
  <c r="I8" i="26"/>
  <c r="DD7" i="27"/>
  <c r="M7" i="27"/>
  <c r="DD6" i="27"/>
  <c r="M6" i="27"/>
  <c r="RD7" i="27"/>
  <c r="I4" i="27"/>
  <c r="DD5" i="27"/>
  <c r="M5" i="27"/>
  <c r="K9" i="27"/>
  <c r="DD9" i="27"/>
  <c r="M9" i="27"/>
  <c r="I9" i="27"/>
  <c r="M9" i="26"/>
  <c r="DD9" i="26"/>
  <c r="M10" i="26"/>
  <c r="DD10" i="26"/>
  <c r="M8" i="26"/>
  <c r="DD8" i="26"/>
  <c r="K10" i="26"/>
  <c r="RD10" i="26"/>
  <c r="K9" i="26"/>
  <c r="K6" i="26"/>
  <c r="DD5" i="26"/>
  <c r="M5" i="26"/>
  <c r="K8" i="26"/>
  <c r="I6" i="26"/>
  <c r="I9" i="26"/>
  <c r="K5" i="26"/>
  <c r="H4" i="27" l="1"/>
  <c r="H7" i="27"/>
  <c r="H9" i="26"/>
  <c r="H8" i="26"/>
  <c r="H9" i="4"/>
  <c r="R8" i="26"/>
  <c r="S8" i="26" s="1"/>
  <c r="R4" i="27"/>
  <c r="T4" i="27" s="1"/>
  <c r="E9" i="4"/>
  <c r="R9" i="27"/>
  <c r="E9" i="27" s="1"/>
  <c r="W9" i="4"/>
  <c r="X9" i="4"/>
  <c r="R6" i="26"/>
  <c r="S6" i="26" s="1"/>
  <c r="R5" i="27"/>
  <c r="R7" i="27"/>
  <c r="R6" i="27"/>
  <c r="R5" i="26"/>
  <c r="R10" i="26"/>
  <c r="R9" i="26"/>
  <c r="H9" i="27" l="1"/>
  <c r="H5" i="27"/>
  <c r="H6" i="27"/>
  <c r="H6" i="26"/>
  <c r="H5" i="26"/>
  <c r="H10" i="26"/>
  <c r="S4" i="27"/>
  <c r="E4" i="27"/>
  <c r="T8" i="26"/>
  <c r="E8" i="26"/>
  <c r="S9" i="27"/>
  <c r="T9" i="27"/>
  <c r="E6" i="26"/>
  <c r="E6" i="27"/>
  <c r="S6" i="27"/>
  <c r="T6" i="27"/>
  <c r="E7" i="27"/>
  <c r="T7" i="27"/>
  <c r="S7" i="27"/>
  <c r="E5" i="27"/>
  <c r="S5" i="27"/>
  <c r="T5" i="27"/>
  <c r="T6" i="26"/>
  <c r="S9" i="26"/>
  <c r="T9" i="26"/>
  <c r="S5" i="26"/>
  <c r="T5" i="26"/>
  <c r="E10" i="26"/>
  <c r="S10" i="26"/>
  <c r="T10" i="26"/>
  <c r="E5" i="26"/>
  <c r="E9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A8" i="27" l="1" a="1"/>
  <c r="A8" i="27" s="1"/>
  <c r="DC11" i="19"/>
  <c r="QD11" i="19"/>
  <c r="A7" i="26" a="1"/>
  <c r="A7" i="26" s="1"/>
  <c r="A7" i="27" a="1"/>
  <c r="A7" i="27" s="1"/>
  <c r="A9" i="26" a="1"/>
  <c r="A9" i="26" s="1"/>
  <c r="G11" i="19"/>
  <c r="F11" i="19"/>
  <c r="A4" i="27" a="1"/>
  <c r="A4" i="27" s="1"/>
  <c r="A6" i="27" a="1"/>
  <c r="A6" i="27" s="1"/>
  <c r="A5" i="27" a="1"/>
  <c r="A5" i="27" s="1"/>
  <c r="A9" i="27" a="1"/>
  <c r="A9" i="27" s="1"/>
  <c r="A5" i="26" a="1"/>
  <c r="A5" i="26" s="1"/>
  <c r="A4" i="26" a="1"/>
  <c r="A4" i="26" s="1"/>
  <c r="A8" i="26" a="1"/>
  <c r="A8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8" i="19"/>
  <c r="QD19" i="19"/>
  <c r="QD22" i="19"/>
  <c r="DC9" i="19"/>
  <c r="DC19" i="19"/>
  <c r="DC18" i="19"/>
  <c r="DC22" i="19"/>
  <c r="G9" i="19"/>
  <c r="G19" i="19"/>
  <c r="G18" i="19"/>
  <c r="G22" i="19"/>
  <c r="F9" i="19"/>
  <c r="F19" i="19"/>
  <c r="F18" i="19"/>
  <c r="F22" i="19"/>
  <c r="CZ18" i="19"/>
  <c r="RE22" i="19"/>
  <c r="QZ22" i="19"/>
  <c r="P22" i="19"/>
  <c r="QA22" i="19"/>
  <c r="CZ22" i="19"/>
  <c r="N22" i="19"/>
  <c r="DE22" i="19" s="1"/>
  <c r="RB22" i="19"/>
  <c r="RA22" i="19"/>
  <c r="RF22" i="19"/>
  <c r="L22" i="19"/>
  <c r="J22" i="19"/>
  <c r="RC22" i="19"/>
  <c r="QZ18" i="19"/>
  <c r="RE19" i="19"/>
  <c r="QA18" i="19"/>
  <c r="RB18" i="19"/>
  <c r="RA18" i="19"/>
  <c r="P18" i="19"/>
  <c r="DF18" i="19" s="1"/>
  <c r="RF18" i="19"/>
  <c r="N18" i="19"/>
  <c r="DE18" i="19" s="1"/>
  <c r="RE18" i="19"/>
  <c r="L18" i="19"/>
  <c r="DD18" i="19" s="1"/>
  <c r="J18" i="19"/>
  <c r="RC18" i="19"/>
  <c r="QZ19" i="19"/>
  <c r="QA19" i="19"/>
  <c r="P19" i="19"/>
  <c r="DF19" i="19" s="1"/>
  <c r="N19" i="19"/>
  <c r="DE19" i="19" s="1"/>
  <c r="CZ19" i="19"/>
  <c r="RA19" i="19"/>
  <c r="RB19" i="19"/>
  <c r="RF19" i="19"/>
  <c r="L19" i="19"/>
  <c r="DD19" i="19" s="1"/>
  <c r="J19" i="19"/>
  <c r="K19" i="19" s="1"/>
  <c r="RC19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2" i="19" l="1"/>
  <c r="RG19" i="19"/>
  <c r="RG18" i="19"/>
  <c r="RG9" i="19"/>
  <c r="Q22" i="19"/>
  <c r="DF22" i="19"/>
  <c r="M22" i="19"/>
  <c r="DD22" i="19"/>
  <c r="O18" i="19"/>
  <c r="O22" i="19"/>
  <c r="O9" i="19"/>
  <c r="R9" i="19"/>
  <c r="O19" i="19"/>
  <c r="R19" i="19"/>
  <c r="RD18" i="19"/>
  <c r="I18" i="19"/>
  <c r="I22" i="19"/>
  <c r="Q19" i="19"/>
  <c r="RD9" i="19"/>
  <c r="RD22" i="19"/>
  <c r="K22" i="19"/>
  <c r="Q18" i="19"/>
  <c r="M18" i="19"/>
  <c r="R18" i="19"/>
  <c r="K18" i="19"/>
  <c r="Q9" i="19"/>
  <c r="I19" i="19"/>
  <c r="RD19" i="19"/>
  <c r="M19" i="19"/>
  <c r="I9" i="19"/>
  <c r="M9" i="19"/>
  <c r="K9" i="19"/>
  <c r="H9" i="19" l="1"/>
  <c r="H22" i="19"/>
  <c r="A22" i="19" s="1" a="1"/>
  <c r="A22" i="19" s="1"/>
  <c r="H19" i="19"/>
  <c r="S9" i="19"/>
  <c r="T9" i="19"/>
  <c r="T18" i="19"/>
  <c r="S18" i="19"/>
  <c r="T19" i="19"/>
  <c r="S19" i="19"/>
  <c r="R22" i="19"/>
  <c r="E18" i="19"/>
  <c r="E19" i="19"/>
  <c r="E9" i="19"/>
  <c r="H18" i="19" l="1"/>
  <c r="S22" i="19"/>
  <c r="T22" i="19"/>
  <c r="E22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15" i="23"/>
  <c r="F12" i="24"/>
  <c r="F15" i="23"/>
  <c r="G8" i="22"/>
  <c r="G11" i="22"/>
  <c r="F16" i="22"/>
  <c r="F11" i="22"/>
  <c r="F8" i="22"/>
  <c r="F14" i="4"/>
  <c r="G23" i="4"/>
  <c r="F23" i="4"/>
  <c r="T14" i="4"/>
  <c r="U14" i="4" s="1"/>
  <c r="T8" i="22"/>
  <c r="U8" i="22" s="1"/>
  <c r="T16" i="22"/>
  <c r="U16" i="22" s="1"/>
  <c r="T11" i="22"/>
  <c r="U11" i="22" s="1"/>
  <c r="T23" i="4"/>
  <c r="U23" i="4" s="1"/>
  <c r="L12" i="24"/>
  <c r="L15" i="23"/>
  <c r="CO15" i="23"/>
  <c r="CS15" i="23" s="1"/>
  <c r="CW11" i="22"/>
  <c r="DA11" i="22" s="1"/>
  <c r="SN23" i="4"/>
  <c r="SU23" i="4" s="1"/>
  <c r="SF12" i="24"/>
  <c r="SM12" i="24" s="1"/>
  <c r="SF15" i="23"/>
  <c r="SM15" i="23" s="1"/>
  <c r="CW8" i="22"/>
  <c r="DA8" i="22" s="1"/>
  <c r="CO12" i="24"/>
  <c r="CS12" i="24" s="1"/>
  <c r="TI12" i="24"/>
  <c r="TF12" i="24"/>
  <c r="TM12" i="24"/>
  <c r="J12" i="24"/>
  <c r="I12" i="24"/>
  <c r="TM15" i="23"/>
  <c r="TI15" i="23"/>
  <c r="TF15" i="23"/>
  <c r="J15" i="23"/>
  <c r="I15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3" i="4"/>
  <c r="DA23" i="4" s="1"/>
  <c r="TQ23" i="4"/>
  <c r="J23" i="4"/>
  <c r="K23" i="4" s="1"/>
  <c r="TN23" i="4"/>
  <c r="CW14" i="4"/>
  <c r="DA14" i="4" s="1"/>
  <c r="R23" i="4"/>
  <c r="S23" i="4" s="1"/>
  <c r="TU23" i="4"/>
  <c r="L23" i="4"/>
  <c r="M23" i="4" s="1"/>
  <c r="I23" i="4"/>
  <c r="P23" i="4"/>
  <c r="DC23" i="4" s="1"/>
  <c r="N23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15" i="23" l="1"/>
  <c r="A15" i="23" s="1" a="1"/>
  <c r="A15" i="23" s="1"/>
  <c r="H11" i="22"/>
  <c r="H16" i="22"/>
  <c r="A16" i="22" s="1" a="1"/>
  <c r="A16" i="22" s="1"/>
  <c r="DB8" i="22"/>
  <c r="CT12" i="24"/>
  <c r="M12" i="24"/>
  <c r="CU12" i="24"/>
  <c r="M15" i="23"/>
  <c r="CT15" i="23"/>
  <c r="CU15" i="23"/>
  <c r="DB16" i="22"/>
  <c r="DB11" i="22"/>
  <c r="DB14" i="4"/>
  <c r="V14" i="4" s="1"/>
  <c r="DB23" i="4"/>
  <c r="TR11" i="22"/>
  <c r="TV11" i="22" s="1"/>
  <c r="TR8" i="22"/>
  <c r="TV8" i="22" s="1"/>
  <c r="TJ12" i="24"/>
  <c r="TN12" i="24" s="1"/>
  <c r="K12" i="24"/>
  <c r="TJ15" i="23"/>
  <c r="TN15" i="23" s="1"/>
  <c r="K15" i="23"/>
  <c r="O11" i="22"/>
  <c r="Q11" i="22"/>
  <c r="TR16" i="22"/>
  <c r="TV16" i="22" s="1"/>
  <c r="Q8" i="22"/>
  <c r="H8" i="22"/>
  <c r="O8" i="22"/>
  <c r="O16" i="22"/>
  <c r="Q16" i="22"/>
  <c r="TR23" i="4"/>
  <c r="TV23" i="4" s="1"/>
  <c r="O23" i="4"/>
  <c r="Q23" i="4"/>
  <c r="TR14" i="4"/>
  <c r="TV14" i="4" s="1"/>
  <c r="O14" i="4"/>
  <c r="Q14" i="4"/>
  <c r="H12" i="24" l="1"/>
  <c r="H14" i="4"/>
  <c r="H23" i="4"/>
  <c r="A23" i="4" s="1" a="1"/>
  <c r="A23" i="4" s="1"/>
  <c r="N12" i="24"/>
  <c r="N15" i="23"/>
  <c r="V11" i="22"/>
  <c r="W11" i="22" s="1"/>
  <c r="V8" i="22"/>
  <c r="W8" i="22" s="1"/>
  <c r="V16" i="22"/>
  <c r="W16" i="22" s="1"/>
  <c r="E14" i="4"/>
  <c r="V23" i="4"/>
  <c r="X14" i="4"/>
  <c r="W14" i="4"/>
  <c r="E12" i="24" l="1"/>
  <c r="P12" i="24"/>
  <c r="O15" i="23"/>
  <c r="P15" i="23"/>
  <c r="E15" i="23"/>
  <c r="O12" i="24"/>
  <c r="X11" i="22"/>
  <c r="E11" i="22"/>
  <c r="E8" i="22"/>
  <c r="X8" i="22"/>
  <c r="X16" i="22"/>
  <c r="E16" i="22"/>
  <c r="W23" i="4"/>
  <c r="X23" i="4"/>
  <c r="E23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8" i="4"/>
  <c r="CU5" i="24"/>
  <c r="CT5" i="24"/>
  <c r="M5" i="24"/>
  <c r="TR8" i="4"/>
  <c r="TV8" i="4" s="1"/>
  <c r="O8" i="4"/>
  <c r="Q8" i="4"/>
  <c r="TJ5" i="24"/>
  <c r="TN5" i="24" s="1"/>
  <c r="QA11" i="21"/>
  <c r="H5" i="24"/>
  <c r="K5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8" i="4"/>
  <c r="M11" i="21"/>
  <c r="DD11" i="21"/>
  <c r="Q13" i="19"/>
  <c r="DF13" i="19"/>
  <c r="M13" i="19"/>
  <c r="DD13" i="19"/>
  <c r="O11" i="21"/>
  <c r="K11" i="21"/>
  <c r="O13" i="19"/>
  <c r="RD13" i="19"/>
  <c r="V8" i="4"/>
  <c r="E8" i="4" s="1"/>
  <c r="N5" i="24"/>
  <c r="RD11" i="21"/>
  <c r="I11" i="21"/>
  <c r="Q11" i="21"/>
  <c r="I13" i="19"/>
  <c r="H11" i="21" l="1"/>
  <c r="E5" i="24"/>
  <c r="P5" i="24"/>
  <c r="W8" i="4"/>
  <c r="X8" i="4"/>
  <c r="R11" i="21"/>
  <c r="O5" i="24"/>
  <c r="R13" i="19"/>
  <c r="H13" i="19" l="1"/>
  <c r="S11" i="21"/>
  <c r="T11" i="21"/>
  <c r="T13" i="19"/>
  <c r="S13" i="19"/>
  <c r="E11" i="21"/>
  <c r="E13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7" i="24"/>
  <c r="TA7" i="24"/>
  <c r="TL7" i="24" s="1"/>
  <c r="SZ7" i="24"/>
  <c r="TK7" i="24" s="1"/>
  <c r="SY7" i="24"/>
  <c r="SX7" i="24"/>
  <c r="SW7" i="24"/>
  <c r="SV7" i="24"/>
  <c r="TH7" i="24" s="1"/>
  <c r="SU7" i="24"/>
  <c r="TG7" i="24" s="1"/>
  <c r="ST7" i="24"/>
  <c r="SS7" i="24"/>
  <c r="SR7" i="24"/>
  <c r="SQ7" i="24"/>
  <c r="TE7" i="24" s="1"/>
  <c r="SP7" i="24"/>
  <c r="TD7" i="24" s="1"/>
  <c r="SO7" i="24"/>
  <c r="SN7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CR7" i="24"/>
  <c r="CQ7" i="24"/>
  <c r="CP7" i="24"/>
  <c r="CN7" i="24"/>
  <c r="CM7" i="24"/>
  <c r="CL7" i="24"/>
  <c r="CK7" i="24"/>
  <c r="CJ7" i="24"/>
  <c r="CI7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SV8" i="23"/>
  <c r="TH8" i="23" s="1"/>
  <c r="SW8" i="23"/>
  <c r="SX8" i="23"/>
  <c r="SY8" i="23"/>
  <c r="SZ8" i="23"/>
  <c r="TK8" i="23" s="1"/>
  <c r="TA8" i="23"/>
  <c r="TL8" i="23" s="1"/>
  <c r="TB8" i="23"/>
  <c r="TJ18" i="22"/>
  <c r="TI18" i="22"/>
  <c r="TT18" i="22" s="1"/>
  <c r="TH18" i="22"/>
  <c r="TS18" i="22" s="1"/>
  <c r="TG18" i="22"/>
  <c r="TF18" i="22"/>
  <c r="TE18" i="22"/>
  <c r="TD18" i="22"/>
  <c r="TP18" i="22" s="1"/>
  <c r="TC18" i="22"/>
  <c r="TO18" i="22" s="1"/>
  <c r="TB18" i="22"/>
  <c r="TA18" i="22"/>
  <c r="SZ18" i="22"/>
  <c r="SY18" i="22"/>
  <c r="TM18" i="22" s="1"/>
  <c r="SX18" i="22"/>
  <c r="TL18" i="22" s="1"/>
  <c r="SW18" i="22"/>
  <c r="SV18" i="22"/>
  <c r="ST18" i="22"/>
  <c r="SS18" i="22"/>
  <c r="SR18" i="22"/>
  <c r="SQ18" i="22"/>
  <c r="SP18" i="22"/>
  <c r="SO18" i="22"/>
  <c r="SM18" i="22"/>
  <c r="SL18" i="22"/>
  <c r="SK18" i="22"/>
  <c r="SJ18" i="22"/>
  <c r="SI18" i="22"/>
  <c r="SH18" i="22"/>
  <c r="CZ18" i="22"/>
  <c r="CY18" i="22"/>
  <c r="CX18" i="22"/>
  <c r="CV18" i="22"/>
  <c r="CU18" i="22"/>
  <c r="CT18" i="22"/>
  <c r="CS18" i="22"/>
  <c r="CR18" i="22"/>
  <c r="CQ18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4" i="22" l="1"/>
  <c r="QD28" i="19"/>
  <c r="DC28" i="19"/>
  <c r="F7" i="22"/>
  <c r="F4" i="24"/>
  <c r="F9" i="22"/>
  <c r="G14" i="23"/>
  <c r="F5" i="22"/>
  <c r="G28" i="19"/>
  <c r="F28" i="19"/>
  <c r="F7" i="24"/>
  <c r="G7" i="24"/>
  <c r="G8" i="24"/>
  <c r="G4" i="24"/>
  <c r="F8" i="24"/>
  <c r="G8" i="23"/>
  <c r="G5" i="23"/>
  <c r="F8" i="23"/>
  <c r="F5" i="23"/>
  <c r="F14" i="23"/>
  <c r="F6" i="22"/>
  <c r="F13" i="22"/>
  <c r="G4" i="22"/>
  <c r="G5" i="22"/>
  <c r="G7" i="22"/>
  <c r="G9" i="22"/>
  <c r="F12" i="22"/>
  <c r="F18" i="22"/>
  <c r="G13" i="22"/>
  <c r="G12" i="22"/>
  <c r="G18" i="22"/>
  <c r="G6" i="22"/>
  <c r="T6" i="22"/>
  <c r="U6" i="22" s="1"/>
  <c r="T13" i="22"/>
  <c r="U13" i="22" s="1"/>
  <c r="T12" i="22"/>
  <c r="U12" i="22" s="1"/>
  <c r="T18" i="22"/>
  <c r="U18" i="22" s="1"/>
  <c r="T5" i="22"/>
  <c r="U5" i="22" s="1"/>
  <c r="T7" i="22"/>
  <c r="U7" i="22" s="1"/>
  <c r="T9" i="22"/>
  <c r="U9" i="22" s="1"/>
  <c r="T4" i="22"/>
  <c r="U4" i="22" s="1"/>
  <c r="L8" i="23"/>
  <c r="CU8" i="23" s="1"/>
  <c r="L7" i="24"/>
  <c r="L4" i="24"/>
  <c r="L8" i="24"/>
  <c r="L14" i="23"/>
  <c r="CO5" i="23"/>
  <c r="CS5" i="23" s="1"/>
  <c r="L5" i="23"/>
  <c r="CO7" i="24"/>
  <c r="CS7" i="24" s="1"/>
  <c r="CO4" i="24"/>
  <c r="CS4" i="24" s="1"/>
  <c r="CO8" i="24"/>
  <c r="CS8" i="24" s="1"/>
  <c r="CO8" i="23"/>
  <c r="CS8" i="23" s="1"/>
  <c r="CO14" i="23"/>
  <c r="CS14" i="23" s="1"/>
  <c r="CW13" i="22"/>
  <c r="DA13" i="22" s="1"/>
  <c r="SF8" i="24"/>
  <c r="SM8" i="24" s="1"/>
  <c r="CW18" i="22"/>
  <c r="DA18" i="22" s="1"/>
  <c r="TU18" i="22"/>
  <c r="SF14" i="23"/>
  <c r="SM14" i="23" s="1"/>
  <c r="P5" i="22"/>
  <c r="DC5" i="22" s="1"/>
  <c r="TM14" i="23"/>
  <c r="TI14" i="23"/>
  <c r="TF14" i="23"/>
  <c r="J14" i="23"/>
  <c r="K14" i="23" s="1"/>
  <c r="I14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8" i="22"/>
  <c r="I7" i="24"/>
  <c r="I4" i="24"/>
  <c r="J4" i="24"/>
  <c r="TI7" i="24"/>
  <c r="J7" i="24"/>
  <c r="K7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7" i="24"/>
  <c r="SF7" i="24"/>
  <c r="SM7" i="24" s="1"/>
  <c r="TM7" i="24"/>
  <c r="SF4" i="24"/>
  <c r="SM4" i="24" s="1"/>
  <c r="J8" i="23"/>
  <c r="K8" i="23" s="1"/>
  <c r="SF8" i="23"/>
  <c r="SM8" i="23" s="1"/>
  <c r="TF8" i="23"/>
  <c r="TI8" i="23"/>
  <c r="TM8" i="23"/>
  <c r="I8" i="23"/>
  <c r="TG8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8" i="22"/>
  <c r="TN5" i="22"/>
  <c r="SN18" i="22"/>
  <c r="SU18" i="22" s="1"/>
  <c r="TQ18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8" i="22"/>
  <c r="N18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8" i="22"/>
  <c r="R9" i="22"/>
  <c r="S9" i="22" s="1"/>
  <c r="J18" i="22"/>
  <c r="R18" i="22"/>
  <c r="S18" i="22" s="1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QZ28" i="19"/>
  <c r="J28" i="19"/>
  <c r="K28" i="19" s="1"/>
  <c r="RC28" i="19"/>
  <c r="RG28" i="19" l="1"/>
  <c r="H8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8" i="23"/>
  <c r="DB7" i="22"/>
  <c r="DB12" i="22"/>
  <c r="V12" i="22" s="1"/>
  <c r="X12" i="22" s="1"/>
  <c r="DB18" i="22"/>
  <c r="CU8" i="24"/>
  <c r="CT8" i="24"/>
  <c r="M8" i="24"/>
  <c r="CU4" i="24"/>
  <c r="M4" i="24"/>
  <c r="CT4" i="24"/>
  <c r="CT7" i="24"/>
  <c r="M7" i="24"/>
  <c r="CU7" i="24"/>
  <c r="CU5" i="23"/>
  <c r="M5" i="23"/>
  <c r="CT5" i="23"/>
  <c r="M14" i="23"/>
  <c r="CT14" i="23"/>
  <c r="CU14" i="23"/>
  <c r="CT8" i="23"/>
  <c r="DB13" i="22"/>
  <c r="Q18" i="22"/>
  <c r="DC18" i="22"/>
  <c r="Q6" i="22"/>
  <c r="DC6" i="22"/>
  <c r="Q7" i="22"/>
  <c r="DC7" i="22"/>
  <c r="O28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8" i="22"/>
  <c r="Q4" i="22"/>
  <c r="O5" i="22"/>
  <c r="TR12" i="22"/>
  <c r="TV12" i="22" s="1"/>
  <c r="TR5" i="22"/>
  <c r="TV5" i="22" s="1"/>
  <c r="H7" i="22"/>
  <c r="TR18" i="22"/>
  <c r="TV18" i="22" s="1"/>
  <c r="TR9" i="22"/>
  <c r="TV9" i="22" s="1"/>
  <c r="TJ8" i="24"/>
  <c r="TN8" i="24" s="1"/>
  <c r="K8" i="24"/>
  <c r="TJ14" i="23"/>
  <c r="TN14" i="23" s="1"/>
  <c r="H5" i="23"/>
  <c r="TJ5" i="23"/>
  <c r="TN5" i="23" s="1"/>
  <c r="K5" i="23"/>
  <c r="H8" i="24"/>
  <c r="H4" i="24"/>
  <c r="TJ7" i="24"/>
  <c r="TN7" i="24" s="1"/>
  <c r="K4" i="24"/>
  <c r="TJ4" i="24"/>
  <c r="TN4" i="24" s="1"/>
  <c r="TJ8" i="23"/>
  <c r="TN8" i="23" s="1"/>
  <c r="H4" i="22"/>
  <c r="TR6" i="22"/>
  <c r="TV6" i="22" s="1"/>
  <c r="K7" i="22"/>
  <c r="M18" i="22"/>
  <c r="M5" i="22"/>
  <c r="K6" i="22"/>
  <c r="K18" i="22"/>
  <c r="K12" i="22"/>
  <c r="M6" i="22"/>
  <c r="M9" i="22"/>
  <c r="Q13" i="22"/>
  <c r="K9" i="22"/>
  <c r="Q28" i="19"/>
  <c r="M28" i="19"/>
  <c r="RD28" i="19"/>
  <c r="I28" i="19"/>
  <c r="H28" i="19" l="1"/>
  <c r="A28" i="19" s="1" a="1"/>
  <c r="A28" i="19" s="1"/>
  <c r="H7" i="24"/>
  <c r="H14" i="23"/>
  <c r="A14" i="23" s="1" a="1"/>
  <c r="A14" i="23" s="1"/>
  <c r="H12" i="22"/>
  <c r="H18" i="22"/>
  <c r="A18" i="22" s="1" a="1"/>
  <c r="A18" i="22" s="1"/>
  <c r="V18" i="22"/>
  <c r="X18" i="22" s="1"/>
  <c r="N14" i="23"/>
  <c r="V7" i="22"/>
  <c r="X7" i="22" s="1"/>
  <c r="V13" i="22"/>
  <c r="X13" i="22" s="1"/>
  <c r="R28" i="19"/>
  <c r="N8" i="24"/>
  <c r="P8" i="24" s="1"/>
  <c r="N5" i="23"/>
  <c r="N4" i="24"/>
  <c r="N8" i="23"/>
  <c r="N7" i="24"/>
  <c r="P7" i="24" s="1"/>
  <c r="V6" i="22"/>
  <c r="X6" i="22" s="1"/>
  <c r="V4" i="22"/>
  <c r="X4" i="22" s="1"/>
  <c r="E5" i="22"/>
  <c r="E12" i="22"/>
  <c r="E9" i="22"/>
  <c r="W12" i="22"/>
  <c r="W9" i="22"/>
  <c r="W5" i="22"/>
  <c r="E18" i="22" l="1"/>
  <c r="W18" i="22"/>
  <c r="S28" i="19"/>
  <c r="T28" i="19"/>
  <c r="E4" i="24"/>
  <c r="P4" i="24"/>
  <c r="E8" i="23"/>
  <c r="O8" i="23"/>
  <c r="P8" i="23"/>
  <c r="E5" i="23"/>
  <c r="O5" i="23"/>
  <c r="P5" i="23"/>
  <c r="P14" i="23"/>
  <c r="O14" i="23"/>
  <c r="E8" i="24"/>
  <c r="E14" i="23"/>
  <c r="E7" i="24"/>
  <c r="W7" i="22"/>
  <c r="E7" i="22"/>
  <c r="W6" i="22"/>
  <c r="E4" i="22"/>
  <c r="E28" i="19"/>
  <c r="O8" i="24"/>
  <c r="E13" i="22"/>
  <c r="W13" i="22"/>
  <c r="O4" i="24"/>
  <c r="O7" i="24"/>
  <c r="W4" i="22"/>
  <c r="E6" i="22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15" i="22" l="1" a="1"/>
  <c r="A15" i="22" s="1"/>
  <c r="A7" i="23" a="1"/>
  <c r="A7" i="23" s="1"/>
  <c r="QD26" i="19"/>
  <c r="DC26" i="19"/>
  <c r="A10" i="24" a="1"/>
  <c r="A10" i="24" s="1"/>
  <c r="A11" i="22" a="1"/>
  <c r="A11" i="22" s="1"/>
  <c r="G26" i="19"/>
  <c r="A10" i="22" a="1"/>
  <c r="A10" i="22" s="1"/>
  <c r="A12" i="22" a="1"/>
  <c r="A12" i="22" s="1"/>
  <c r="A12" i="24" a="1"/>
  <c r="A12" i="24" s="1"/>
  <c r="A7" i="24" a="1"/>
  <c r="A7" i="24" s="1"/>
  <c r="A6" i="23" a="1"/>
  <c r="A6" i="23" s="1"/>
  <c r="A8" i="23" a="1"/>
  <c r="A8" i="23" s="1"/>
  <c r="F26" i="19"/>
  <c r="A5" i="24" a="1"/>
  <c r="A5" i="24" s="1"/>
  <c r="A8" i="24" a="1"/>
  <c r="A8" i="24" s="1"/>
  <c r="A6" i="24" a="1"/>
  <c r="A6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6" i="19"/>
  <c r="N26" i="19"/>
  <c r="DE26" i="19" s="1"/>
  <c r="RE26" i="19"/>
  <c r="CZ26" i="19"/>
  <c r="L26" i="19"/>
  <c r="DD26" i="19" s="1"/>
  <c r="RF26" i="19"/>
  <c r="RB26" i="19"/>
  <c r="RA26" i="19"/>
  <c r="QZ26" i="19"/>
  <c r="P26" i="19"/>
  <c r="DF26" i="19" s="1"/>
  <c r="J26" i="19"/>
  <c r="K26" i="19" s="1"/>
  <c r="RC26" i="19"/>
  <c r="RG26" i="19" l="1"/>
  <c r="O26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6" i="19"/>
  <c r="Q26" i="19"/>
  <c r="I26" i="19"/>
  <c r="RD26" i="19"/>
  <c r="H26" i="19" l="1"/>
  <c r="A26" i="19" s="1" a="1"/>
  <c r="A26" i="19" s="1"/>
  <c r="R26" i="19"/>
  <c r="T26" i="19" l="1"/>
  <c r="S26" i="19"/>
  <c r="E26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3" i="4" l="1"/>
  <c r="F13" i="4"/>
  <c r="T13" i="4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J13" i="4"/>
  <c r="I13" i="4"/>
  <c r="TN13" i="4"/>
  <c r="N13" i="4"/>
  <c r="DB13" i="4" l="1"/>
  <c r="V13" i="4" s="1"/>
  <c r="X13" i="4" s="1"/>
  <c r="O13" i="4"/>
  <c r="M13" i="4"/>
  <c r="TR13" i="4"/>
  <c r="TV13" i="4" s="1"/>
  <c r="Q13" i="4"/>
  <c r="K13" i="4"/>
  <c r="H13" i="4" l="1"/>
  <c r="W13" i="4"/>
  <c r="E13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F13" i="21"/>
  <c r="QE13" i="21"/>
  <c r="QC13" i="21"/>
  <c r="QB13" i="21"/>
  <c r="PZ13" i="21"/>
  <c r="PY13" i="21"/>
  <c r="PX13" i="21"/>
  <c r="PW13" i="21"/>
  <c r="DB13" i="21"/>
  <c r="DA13" i="21"/>
  <c r="CY13" i="21"/>
  <c r="CX13" i="21"/>
  <c r="CW13" i="21"/>
  <c r="CV13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0" i="19"/>
  <c r="PZ8" i="19"/>
  <c r="PZ17" i="19"/>
  <c r="PZ30" i="19"/>
  <c r="PZ7" i="19"/>
  <c r="PZ15" i="19"/>
  <c r="PZ5" i="19"/>
  <c r="PZ14" i="19"/>
  <c r="PZ4" i="19"/>
  <c r="PZ6" i="19"/>
  <c r="CY10" i="19"/>
  <c r="CY8" i="19"/>
  <c r="CY17" i="19"/>
  <c r="CY30" i="19"/>
  <c r="CY7" i="19"/>
  <c r="CY15" i="19"/>
  <c r="CY5" i="19"/>
  <c r="CY14" i="19"/>
  <c r="CY4" i="19"/>
  <c r="CY6" i="19"/>
  <c r="PY4" i="19"/>
  <c r="PY14" i="19"/>
  <c r="PY5" i="19"/>
  <c r="PY15" i="19"/>
  <c r="PY7" i="19"/>
  <c r="PY30" i="19"/>
  <c r="PY17" i="19"/>
  <c r="PY8" i="19"/>
  <c r="PY10" i="19"/>
  <c r="PY6" i="19"/>
  <c r="CX6" i="19"/>
  <c r="CX4" i="19"/>
  <c r="CX14" i="19"/>
  <c r="CX5" i="19"/>
  <c r="CX15" i="19"/>
  <c r="CX7" i="19"/>
  <c r="CX30" i="19"/>
  <c r="CX17" i="19"/>
  <c r="CX8" i="19"/>
  <c r="CX10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30" i="19"/>
  <c r="CW30" i="19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8" i="21" l="1"/>
  <c r="DC7" i="21"/>
  <c r="DC12" i="21"/>
  <c r="DC13" i="21"/>
  <c r="DC17" i="21"/>
  <c r="DC4" i="21"/>
  <c r="DC5" i="21"/>
  <c r="DC9" i="21"/>
  <c r="QD14" i="19"/>
  <c r="DC14" i="19"/>
  <c r="QD8" i="21"/>
  <c r="QD6" i="21"/>
  <c r="QD4" i="21"/>
  <c r="QD7" i="21"/>
  <c r="QD12" i="21"/>
  <c r="QD13" i="21"/>
  <c r="QD17" i="21"/>
  <c r="QD5" i="21"/>
  <c r="QD9" i="21"/>
  <c r="DC6" i="19"/>
  <c r="QD4" i="19"/>
  <c r="QD10" i="19"/>
  <c r="DC8" i="19"/>
  <c r="QD17" i="19"/>
  <c r="QD7" i="19"/>
  <c r="QD5" i="19"/>
  <c r="DC10" i="19"/>
  <c r="QD8" i="19"/>
  <c r="DC17" i="19"/>
  <c r="QD30" i="19"/>
  <c r="DC7" i="19"/>
  <c r="QD15" i="19"/>
  <c r="DC5" i="19"/>
  <c r="DC4" i="19"/>
  <c r="DC30" i="19"/>
  <c r="DC15" i="19"/>
  <c r="QD6" i="19"/>
  <c r="F8" i="21"/>
  <c r="F4" i="21"/>
  <c r="F7" i="21"/>
  <c r="F12" i="21"/>
  <c r="F13" i="21"/>
  <c r="F17" i="21"/>
  <c r="F5" i="21"/>
  <c r="F9" i="21"/>
  <c r="G4" i="21"/>
  <c r="G7" i="21"/>
  <c r="G12" i="21"/>
  <c r="G13" i="21"/>
  <c r="G17" i="21"/>
  <c r="G5" i="21"/>
  <c r="G9" i="21"/>
  <c r="F6" i="21"/>
  <c r="G6" i="21"/>
  <c r="G8" i="21"/>
  <c r="G6" i="19"/>
  <c r="F4" i="19"/>
  <c r="G5" i="19"/>
  <c r="G4" i="19"/>
  <c r="G30" i="19"/>
  <c r="G15" i="19"/>
  <c r="G8" i="19"/>
  <c r="F14" i="19"/>
  <c r="F6" i="19"/>
  <c r="G14" i="19"/>
  <c r="G10" i="19"/>
  <c r="G17" i="19"/>
  <c r="G7" i="19"/>
  <c r="F10" i="19"/>
  <c r="F17" i="19"/>
  <c r="F7" i="19"/>
  <c r="F5" i="19"/>
  <c r="F8" i="19"/>
  <c r="F30" i="19"/>
  <c r="F15" i="19"/>
  <c r="QA30" i="19"/>
  <c r="CZ5" i="19"/>
  <c r="CZ15" i="19"/>
  <c r="QA15" i="19"/>
  <c r="QA7" i="19"/>
  <c r="QA8" i="19"/>
  <c r="CZ17" i="19"/>
  <c r="CZ4" i="19"/>
  <c r="QA4" i="19"/>
  <c r="QA14" i="19"/>
  <c r="N10" i="19"/>
  <c r="DE10" i="19" s="1"/>
  <c r="CZ10" i="19"/>
  <c r="QA6" i="19"/>
  <c r="P5" i="21"/>
  <c r="DF5" i="21" s="1"/>
  <c r="QZ9" i="21"/>
  <c r="RE9" i="21"/>
  <c r="QA17" i="19"/>
  <c r="CZ5" i="21"/>
  <c r="RF9" i="21"/>
  <c r="QA6" i="21"/>
  <c r="QA5" i="21"/>
  <c r="L9" i="21"/>
  <c r="DD9" i="21" s="1"/>
  <c r="RB7" i="21"/>
  <c r="QZ6" i="21"/>
  <c r="RE6" i="21"/>
  <c r="P4" i="21"/>
  <c r="DF4" i="21" s="1"/>
  <c r="QA4" i="21"/>
  <c r="RC17" i="21"/>
  <c r="L5" i="21"/>
  <c r="DD5" i="21" s="1"/>
  <c r="P17" i="21"/>
  <c r="DF17" i="21" s="1"/>
  <c r="P9" i="21"/>
  <c r="DF9" i="21" s="1"/>
  <c r="RB9" i="21"/>
  <c r="N8" i="21"/>
  <c r="DE8" i="21" s="1"/>
  <c r="QZ4" i="21"/>
  <c r="RC7" i="21"/>
  <c r="QA10" i="19"/>
  <c r="CZ8" i="19"/>
  <c r="CZ14" i="19"/>
  <c r="QA5" i="19"/>
  <c r="QZ12" i="21"/>
  <c r="P13" i="21"/>
  <c r="DF13" i="21" s="1"/>
  <c r="CZ13" i="21"/>
  <c r="P8" i="21"/>
  <c r="DF8" i="21" s="1"/>
  <c r="QZ8" i="21"/>
  <c r="CZ6" i="21"/>
  <c r="RC5" i="21"/>
  <c r="CZ9" i="21"/>
  <c r="RE17" i="21"/>
  <c r="CZ4" i="21"/>
  <c r="RA17" i="21"/>
  <c r="RB17" i="21"/>
  <c r="RF17" i="21"/>
  <c r="QA9" i="21"/>
  <c r="RB12" i="21"/>
  <c r="RF5" i="21"/>
  <c r="RB6" i="21"/>
  <c r="N7" i="21"/>
  <c r="DE7" i="21" s="1"/>
  <c r="P7" i="21"/>
  <c r="DF7" i="21" s="1"/>
  <c r="QA7" i="21"/>
  <c r="N12" i="21"/>
  <c r="DE12" i="21" s="1"/>
  <c r="N5" i="21"/>
  <c r="DE5" i="21" s="1"/>
  <c r="QZ5" i="21"/>
  <c r="RE5" i="21"/>
  <c r="RE7" i="21"/>
  <c r="L12" i="21"/>
  <c r="DD12" i="21" s="1"/>
  <c r="QA12" i="21"/>
  <c r="RF12" i="21"/>
  <c r="L13" i="21"/>
  <c r="DD13" i="21" s="1"/>
  <c r="RC13" i="21"/>
  <c r="RE13" i="21"/>
  <c r="CZ17" i="21"/>
  <c r="N9" i="21"/>
  <c r="DE9" i="21" s="1"/>
  <c r="RF8" i="21"/>
  <c r="N6" i="21"/>
  <c r="DE6" i="21" s="1"/>
  <c r="RE12" i="21"/>
  <c r="N13" i="21"/>
  <c r="DE13" i="21" s="1"/>
  <c r="RB13" i="21"/>
  <c r="RB5" i="21"/>
  <c r="RC9" i="21"/>
  <c r="RE8" i="21"/>
  <c r="RA4" i="21"/>
  <c r="RB4" i="21"/>
  <c r="CZ12" i="21"/>
  <c r="RF13" i="21"/>
  <c r="QA8" i="21"/>
  <c r="RB8" i="21"/>
  <c r="RC6" i="19"/>
  <c r="RC5" i="19"/>
  <c r="CZ30" i="19"/>
  <c r="CZ7" i="19"/>
  <c r="RC15" i="19"/>
  <c r="RC10" i="19"/>
  <c r="RC4" i="19"/>
  <c r="RC8" i="19"/>
  <c r="RC17" i="19"/>
  <c r="RC14" i="19"/>
  <c r="RC30" i="19"/>
  <c r="RC7" i="19"/>
  <c r="CZ6" i="19"/>
  <c r="L6" i="21"/>
  <c r="DD6" i="21" s="1"/>
  <c r="RA13" i="21"/>
  <c r="RC6" i="21"/>
  <c r="RA12" i="21"/>
  <c r="RA8" i="21"/>
  <c r="RC4" i="21"/>
  <c r="QZ7" i="21"/>
  <c r="J12" i="21"/>
  <c r="RC8" i="21"/>
  <c r="RC12" i="21"/>
  <c r="J13" i="21"/>
  <c r="RA9" i="21"/>
  <c r="L8" i="21"/>
  <c r="DD8" i="21" s="1"/>
  <c r="J6" i="21"/>
  <c r="J17" i="21"/>
  <c r="L17" i="21"/>
  <c r="DD17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6" i="21"/>
  <c r="RF7" i="21"/>
  <c r="L7" i="21"/>
  <c r="DD7" i="21" s="1"/>
  <c r="J7" i="21"/>
  <c r="RA5" i="21"/>
  <c r="RG5" i="21" s="1"/>
  <c r="QA13" i="21"/>
  <c r="QZ13" i="21"/>
  <c r="QA17" i="21"/>
  <c r="QZ17" i="21"/>
  <c r="J5" i="21"/>
  <c r="N17" i="21"/>
  <c r="DE17" i="21" s="1"/>
  <c r="J9" i="21"/>
  <c r="J6" i="19"/>
  <c r="N8" i="19"/>
  <c r="DE8" i="19" s="1"/>
  <c r="N6" i="19"/>
  <c r="DE6" i="19" s="1"/>
  <c r="N17" i="19"/>
  <c r="DE17" i="19" s="1"/>
  <c r="N14" i="19"/>
  <c r="DE14" i="19" s="1"/>
  <c r="N15" i="19"/>
  <c r="DE15" i="19" s="1"/>
  <c r="N5" i="19"/>
  <c r="DE5" i="19" s="1"/>
  <c r="N30" i="19"/>
  <c r="DE30" i="19" s="1"/>
  <c r="N7" i="19"/>
  <c r="DE7" i="19" s="1"/>
  <c r="RE17" i="19"/>
  <c r="RB17" i="19"/>
  <c r="J8" i="19"/>
  <c r="K8" i="19" s="1"/>
  <c r="QZ17" i="19"/>
  <c r="P7" i="19"/>
  <c r="DF7" i="19" s="1"/>
  <c r="RE10" i="19"/>
  <c r="QZ10" i="19"/>
  <c r="RA7" i="19"/>
  <c r="RE8" i="19"/>
  <c r="P17" i="19"/>
  <c r="DF17" i="19" s="1"/>
  <c r="RB30" i="19"/>
  <c r="RB7" i="19"/>
  <c r="RA17" i="19"/>
  <c r="RF10" i="19"/>
  <c r="RB10" i="19"/>
  <c r="P10" i="19"/>
  <c r="DF10" i="19" s="1"/>
  <c r="P15" i="19"/>
  <c r="DF15" i="19" s="1"/>
  <c r="RF8" i="19"/>
  <c r="RB8" i="19"/>
  <c r="RA8" i="19"/>
  <c r="RF17" i="19"/>
  <c r="J17" i="19"/>
  <c r="RA30" i="19"/>
  <c r="RA10" i="19"/>
  <c r="RE30" i="19"/>
  <c r="QZ30" i="19"/>
  <c r="L10" i="19"/>
  <c r="DD10" i="19" s="1"/>
  <c r="P8" i="19"/>
  <c r="DF8" i="19" s="1"/>
  <c r="RF30" i="19"/>
  <c r="RE7" i="19"/>
  <c r="QZ7" i="19"/>
  <c r="QZ8" i="19"/>
  <c r="RF7" i="19"/>
  <c r="RB15" i="19"/>
  <c r="RA15" i="19"/>
  <c r="RE15" i="19"/>
  <c r="QZ15" i="19"/>
  <c r="L15" i="19"/>
  <c r="DD15" i="19" s="1"/>
  <c r="P30" i="19"/>
  <c r="DF30" i="19" s="1"/>
  <c r="J10" i="19"/>
  <c r="L7" i="19"/>
  <c r="DD7" i="19" s="1"/>
  <c r="J15" i="19"/>
  <c r="L30" i="19"/>
  <c r="DD30" i="19" s="1"/>
  <c r="RF15" i="19"/>
  <c r="L17" i="19"/>
  <c r="DD17" i="19" s="1"/>
  <c r="J7" i="19"/>
  <c r="L8" i="19"/>
  <c r="DD8" i="19" s="1"/>
  <c r="J30" i="19"/>
  <c r="RF5" i="19"/>
  <c r="RE5" i="19"/>
  <c r="P14" i="19"/>
  <c r="DF14" i="19" s="1"/>
  <c r="QZ4" i="19"/>
  <c r="RE6" i="19"/>
  <c r="L6" i="19"/>
  <c r="DD6" i="19" s="1"/>
  <c r="QZ14" i="19"/>
  <c r="RF4" i="19"/>
  <c r="P6" i="19"/>
  <c r="DF6" i="19" s="1"/>
  <c r="RA14" i="19"/>
  <c r="RF6" i="19"/>
  <c r="RF14" i="19"/>
  <c r="L5" i="19"/>
  <c r="DD5" i="19" s="1"/>
  <c r="RA4" i="19"/>
  <c r="RB4" i="19"/>
  <c r="RE14" i="19"/>
  <c r="P5" i="19"/>
  <c r="DF5" i="19" s="1"/>
  <c r="QZ6" i="19"/>
  <c r="J5" i="19"/>
  <c r="QZ5" i="19"/>
  <c r="RA6" i="19"/>
  <c r="RB6" i="19"/>
  <c r="J14" i="19"/>
  <c r="RA5" i="19"/>
  <c r="RB5" i="19"/>
  <c r="RB14" i="19"/>
  <c r="RE4" i="19"/>
  <c r="L14" i="19"/>
  <c r="DD14" i="19" s="1"/>
  <c r="RG6" i="21" l="1"/>
  <c r="RG5" i="19"/>
  <c r="RG8" i="21"/>
  <c r="RG8" i="19"/>
  <c r="RG4" i="21"/>
  <c r="RG17" i="21"/>
  <c r="RG9" i="21"/>
  <c r="RG12" i="21"/>
  <c r="RG7" i="21"/>
  <c r="RG13" i="21"/>
  <c r="RG10" i="19"/>
  <c r="RG7" i="19"/>
  <c r="RG6" i="19"/>
  <c r="RG15" i="19"/>
  <c r="RG14" i="19"/>
  <c r="RG30" i="19"/>
  <c r="RG4" i="19"/>
  <c r="RG17" i="19"/>
  <c r="O17" i="21"/>
  <c r="O4" i="21"/>
  <c r="O6" i="21"/>
  <c r="O5" i="21"/>
  <c r="O12" i="21"/>
  <c r="K13" i="21"/>
  <c r="O9" i="21"/>
  <c r="O8" i="21"/>
  <c r="O7" i="21"/>
  <c r="O13" i="21"/>
  <c r="O30" i="19"/>
  <c r="O5" i="19"/>
  <c r="O15" i="19"/>
  <c r="R15" i="19"/>
  <c r="O6" i="19"/>
  <c r="O8" i="19"/>
  <c r="O14" i="19"/>
  <c r="O17" i="19"/>
  <c r="O7" i="19"/>
  <c r="O10" i="19"/>
  <c r="RD9" i="21"/>
  <c r="Q13" i="21"/>
  <c r="Q9" i="21"/>
  <c r="Q4" i="21"/>
  <c r="M9" i="21"/>
  <c r="Q5" i="21"/>
  <c r="R12" i="21"/>
  <c r="M6" i="21"/>
  <c r="R17" i="21"/>
  <c r="Q7" i="21"/>
  <c r="Q8" i="21"/>
  <c r="R13" i="21"/>
  <c r="Q14" i="19"/>
  <c r="M6" i="19"/>
  <c r="R10" i="19"/>
  <c r="M5" i="19"/>
  <c r="Q17" i="19"/>
  <c r="Q8" i="19"/>
  <c r="Q7" i="19"/>
  <c r="Q5" i="19"/>
  <c r="M5" i="21"/>
  <c r="M13" i="21"/>
  <c r="I9" i="21"/>
  <c r="RD13" i="21"/>
  <c r="RD17" i="21"/>
  <c r="I5" i="21"/>
  <c r="I8" i="19"/>
  <c r="I17" i="19"/>
  <c r="I15" i="19"/>
  <c r="RD8" i="19"/>
  <c r="RD5" i="19"/>
  <c r="RD4" i="21"/>
  <c r="RD8" i="21"/>
  <c r="Q17" i="21"/>
  <c r="K6" i="21"/>
  <c r="K12" i="21"/>
  <c r="K17" i="21"/>
  <c r="I7" i="19"/>
  <c r="K5" i="19"/>
  <c r="K14" i="19"/>
  <c r="K17" i="19"/>
  <c r="I10" i="19"/>
  <c r="RD12" i="21"/>
  <c r="M17" i="21"/>
  <c r="RD15" i="19"/>
  <c r="I14" i="19"/>
  <c r="I30" i="19"/>
  <c r="I5" i="19"/>
  <c r="M12" i="21"/>
  <c r="I12" i="21"/>
  <c r="I4" i="21"/>
  <c r="I13" i="21"/>
  <c r="I17" i="21"/>
  <c r="RD4" i="19"/>
  <c r="RD30" i="19"/>
  <c r="RD14" i="19"/>
  <c r="I6" i="19"/>
  <c r="RD7" i="19"/>
  <c r="RD6" i="19"/>
  <c r="RD10" i="19"/>
  <c r="RD17" i="19"/>
  <c r="I8" i="21"/>
  <c r="I7" i="21"/>
  <c r="M8" i="21"/>
  <c r="M4" i="21"/>
  <c r="I6" i="21"/>
  <c r="K4" i="21"/>
  <c r="RD6" i="21"/>
  <c r="RD5" i="21"/>
  <c r="K7" i="21"/>
  <c r="Q12" i="21"/>
  <c r="RD7" i="21"/>
  <c r="K9" i="21"/>
  <c r="M7" i="21"/>
  <c r="Q6" i="21"/>
  <c r="K5" i="21"/>
  <c r="K8" i="21"/>
  <c r="Q15" i="19"/>
  <c r="M10" i="19"/>
  <c r="Q10" i="19"/>
  <c r="M7" i="19"/>
  <c r="M8" i="19"/>
  <c r="M15" i="19"/>
  <c r="M17" i="19"/>
  <c r="K15" i="19"/>
  <c r="Q30" i="19"/>
  <c r="M30" i="19"/>
  <c r="K30" i="19"/>
  <c r="K10" i="19"/>
  <c r="K7" i="19"/>
  <c r="Q6" i="19"/>
  <c r="M14" i="19"/>
  <c r="K6" i="19"/>
  <c r="H9" i="21" l="1"/>
  <c r="H6" i="21"/>
  <c r="H4" i="21"/>
  <c r="H5" i="19"/>
  <c r="H30" i="19"/>
  <c r="A30" i="19" s="1" a="1"/>
  <c r="A30" i="19" s="1"/>
  <c r="H15" i="19"/>
  <c r="H7" i="19"/>
  <c r="H14" i="19"/>
  <c r="H8" i="19"/>
  <c r="H6" i="19"/>
  <c r="T12" i="21"/>
  <c r="S12" i="21"/>
  <c r="T13" i="21"/>
  <c r="S13" i="21"/>
  <c r="T17" i="21"/>
  <c r="S17" i="21"/>
  <c r="S15" i="19"/>
  <c r="T15" i="19"/>
  <c r="T10" i="19"/>
  <c r="S10" i="19"/>
  <c r="E13" i="21"/>
  <c r="E17" i="21"/>
  <c r="E12" i="21"/>
  <c r="R6" i="21"/>
  <c r="R5" i="21"/>
  <c r="R8" i="21"/>
  <c r="R6" i="19"/>
  <c r="R9" i="21"/>
  <c r="R7" i="21"/>
  <c r="R4" i="21"/>
  <c r="E10" i="19"/>
  <c r="E15" i="19"/>
  <c r="R7" i="19"/>
  <c r="R17" i="19"/>
  <c r="R8" i="19"/>
  <c r="R30" i="19"/>
  <c r="R14" i="19"/>
  <c r="R5" i="19"/>
  <c r="H7" i="21" l="1"/>
  <c r="H13" i="21"/>
  <c r="H8" i="21"/>
  <c r="H5" i="21"/>
  <c r="H12" i="21"/>
  <c r="H17" i="21"/>
  <c r="A17" i="21" s="1" a="1"/>
  <c r="A17" i="21" s="1"/>
  <c r="H17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S8" i="19"/>
  <c r="T8" i="19"/>
  <c r="S14" i="19"/>
  <c r="T14" i="19"/>
  <c r="E30" i="19"/>
  <c r="S30" i="19"/>
  <c r="T30" i="19"/>
  <c r="E17" i="19"/>
  <c r="S17" i="19"/>
  <c r="T17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4" i="19"/>
  <c r="E8" i="19"/>
  <c r="A10" i="21" l="1" a="1"/>
  <c r="A10" i="21" s="1"/>
  <c r="A14" i="21" a="1"/>
  <c r="A14" i="21" s="1"/>
  <c r="A13" i="21" a="1"/>
  <c r="A13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1" i="21" a="1"/>
  <c r="A11" i="21" s="1"/>
  <c r="A8" i="21" a="1"/>
  <c r="A8" i="21" s="1"/>
  <c r="A12" i="21" a="1"/>
  <c r="A12" i="21" s="1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CY5" i="4"/>
  <c r="CY6" i="4"/>
  <c r="CY7" i="4"/>
  <c r="CY12" i="4"/>
  <c r="CY10" i="4"/>
  <c r="CY24" i="4"/>
  <c r="CY21" i="4"/>
  <c r="CY17" i="4"/>
  <c r="CY16" i="4"/>
  <c r="CY19" i="4"/>
  <c r="CY11" i="4"/>
  <c r="CY4" i="4"/>
  <c r="CX4" i="4"/>
  <c r="CU4" i="4"/>
  <c r="CU6" i="4"/>
  <c r="CU7" i="4"/>
  <c r="CU12" i="4"/>
  <c r="CU10" i="4"/>
  <c r="CU24" i="4"/>
  <c r="CU21" i="4"/>
  <c r="CU17" i="4"/>
  <c r="CU16" i="4"/>
  <c r="CU19" i="4"/>
  <c r="CU11" i="4"/>
  <c r="CU5" i="4"/>
  <c r="CT5" i="4"/>
  <c r="CR4" i="4"/>
  <c r="CR6" i="4"/>
  <c r="CR7" i="4"/>
  <c r="CR12" i="4"/>
  <c r="CR10" i="4"/>
  <c r="CR24" i="4"/>
  <c r="CR21" i="4"/>
  <c r="CR17" i="4"/>
  <c r="CR16" i="4"/>
  <c r="CR19" i="4"/>
  <c r="CR11" i="4"/>
  <c r="CR5" i="4"/>
  <c r="CQ5" i="4"/>
  <c r="CQ4" i="4"/>
  <c r="CQ6" i="4"/>
  <c r="CQ7" i="4"/>
  <c r="CQ12" i="4"/>
  <c r="CQ10" i="4"/>
  <c r="CQ24" i="4"/>
  <c r="CQ21" i="4"/>
  <c r="CQ17" i="4"/>
  <c r="CQ16" i="4"/>
  <c r="CQ19" i="4"/>
  <c r="CQ11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9" i="4"/>
  <c r="SU19" i="4" s="1"/>
  <c r="SN24" i="4"/>
  <c r="SU24" i="4" s="1"/>
  <c r="SN5" i="4"/>
  <c r="SU5" i="4" s="1"/>
  <c r="SN4" i="4"/>
  <c r="SU4" i="4" s="1"/>
  <c r="SN6" i="4"/>
  <c r="SU6" i="4" s="1"/>
  <c r="SN12" i="4"/>
  <c r="SU12" i="4" s="1"/>
  <c r="SN10" i="4"/>
  <c r="SU10" i="4" s="1"/>
  <c r="SN21" i="4"/>
  <c r="SU21" i="4" s="1"/>
  <c r="SN17" i="4"/>
  <c r="SU17" i="4" s="1"/>
  <c r="SN16" i="4"/>
  <c r="SU16" i="4" s="1"/>
  <c r="SN7" i="4"/>
  <c r="SU7" i="4" s="1"/>
  <c r="SN11" i="4"/>
  <c r="SU11" i="4" s="1"/>
  <c r="CS11" i="4" l="1"/>
  <c r="CT11" i="4"/>
  <c r="CV11" i="4"/>
  <c r="CX11" i="4"/>
  <c r="CZ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G11" i="4" l="1"/>
  <c r="F11" i="4"/>
  <c r="T11" i="4"/>
  <c r="U11" i="4" s="1"/>
  <c r="R11" i="4"/>
  <c r="S11" i="4" s="1"/>
  <c r="N11" i="4"/>
  <c r="DB11" i="4" s="1"/>
  <c r="L11" i="4"/>
  <c r="J11" i="4"/>
  <c r="TU11" i="4"/>
  <c r="I11" i="4"/>
  <c r="TQ11" i="4"/>
  <c r="TN11" i="4"/>
  <c r="CW11" i="4"/>
  <c r="DA11" i="4" s="1"/>
  <c r="P11" i="4"/>
  <c r="DC11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G12" i="4" l="1"/>
  <c r="F12" i="4"/>
  <c r="G19" i="4"/>
  <c r="F19" i="4"/>
  <c r="G16" i="4"/>
  <c r="F16" i="4"/>
  <c r="T12" i="4"/>
  <c r="U12" i="4" s="1"/>
  <c r="T19" i="4"/>
  <c r="U19" i="4" s="1"/>
  <c r="T16" i="4"/>
  <c r="U16" i="4" s="1"/>
  <c r="O11" i="4"/>
  <c r="V11" i="4"/>
  <c r="X11" i="4" s="1"/>
  <c r="R16" i="4"/>
  <c r="S16" i="4" s="1"/>
  <c r="R19" i="4"/>
  <c r="S19" i="4" s="1"/>
  <c r="R12" i="4"/>
  <c r="S12" i="4" s="1"/>
  <c r="N19" i="4"/>
  <c r="DB19" i="4" s="1"/>
  <c r="N12" i="4"/>
  <c r="DB12" i="4" s="1"/>
  <c r="N16" i="4"/>
  <c r="DB16" i="4" s="1"/>
  <c r="K11" i="4"/>
  <c r="L12" i="4"/>
  <c r="J16" i="4"/>
  <c r="K16" i="4" s="1"/>
  <c r="I12" i="4"/>
  <c r="J12" i="4"/>
  <c r="I16" i="4"/>
  <c r="L19" i="4"/>
  <c r="L16" i="4"/>
  <c r="J19" i="4"/>
  <c r="TR11" i="4"/>
  <c r="TV11" i="4" s="1"/>
  <c r="I19" i="4"/>
  <c r="TU12" i="4"/>
  <c r="TN12" i="4"/>
  <c r="H11" i="4"/>
  <c r="A11" i="4" s="1" a="1"/>
  <c r="A11" i="4" s="1"/>
  <c r="Q19" i="4"/>
  <c r="Q16" i="4"/>
  <c r="TQ19" i="4"/>
  <c r="TQ16" i="4"/>
  <c r="Q12" i="4"/>
  <c r="M11" i="4"/>
  <c r="TU19" i="4"/>
  <c r="TU16" i="4"/>
  <c r="TQ12" i="4"/>
  <c r="TN19" i="4"/>
  <c r="TN16" i="4"/>
  <c r="Q11" i="4"/>
  <c r="CW12" i="4"/>
  <c r="DA12" i="4" s="1"/>
  <c r="CW19" i="4"/>
  <c r="DA19" i="4" s="1"/>
  <c r="CW16" i="4"/>
  <c r="DA16" i="4" s="1"/>
  <c r="H19" i="4" l="1"/>
  <c r="A19" i="4" s="1" a="1"/>
  <c r="A19" i="4" s="1"/>
  <c r="H16" i="4"/>
  <c r="A16" i="4" s="1" a="1"/>
  <c r="A16" i="4" s="1"/>
  <c r="O16" i="4"/>
  <c r="V16" i="4"/>
  <c r="X16" i="4" s="1"/>
  <c r="O12" i="4"/>
  <c r="V12" i="4"/>
  <c r="O19" i="4"/>
  <c r="V19" i="4"/>
  <c r="W11" i="4"/>
  <c r="TR16" i="4"/>
  <c r="TV16" i="4" s="1"/>
  <c r="K12" i="4"/>
  <c r="K19" i="4"/>
  <c r="TR19" i="4"/>
  <c r="TV19" i="4" s="1"/>
  <c r="TR12" i="4"/>
  <c r="TV12" i="4" s="1"/>
  <c r="M19" i="4"/>
  <c r="M16" i="4"/>
  <c r="M12" i="4"/>
  <c r="H12" i="4" l="1"/>
  <c r="A12" i="4" s="1" a="1"/>
  <c r="A12" i="4" s="1"/>
  <c r="X19" i="4"/>
  <c r="W19" i="4"/>
  <c r="X12" i="4"/>
  <c r="W12" i="4"/>
  <c r="W16" i="4"/>
  <c r="E19" i="4" l="1"/>
  <c r="E11" i="4"/>
  <c r="E16" i="4"/>
  <c r="E12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4" i="4"/>
  <c r="CT4" i="4"/>
  <c r="T4" i="4" s="1"/>
  <c r="CV4" i="4"/>
  <c r="CZ4" i="4"/>
  <c r="P4" i="4" s="1"/>
  <c r="DC4" i="4" s="1"/>
  <c r="CS24" i="4"/>
  <c r="CT24" i="4"/>
  <c r="CV24" i="4"/>
  <c r="CX24" i="4"/>
  <c r="CZ24" i="4"/>
  <c r="P24" i="4" s="1"/>
  <c r="DC24" i="4" s="1"/>
  <c r="CS17" i="4"/>
  <c r="CT17" i="4"/>
  <c r="CV17" i="4"/>
  <c r="CX17" i="4"/>
  <c r="CZ17" i="4"/>
  <c r="P17" i="4" s="1"/>
  <c r="DC17" i="4" s="1"/>
  <c r="CS21" i="4"/>
  <c r="CT21" i="4"/>
  <c r="CV21" i="4"/>
  <c r="CX21" i="4"/>
  <c r="CZ21" i="4"/>
  <c r="P21" i="4" s="1"/>
  <c r="DC21" i="4" s="1"/>
  <c r="CV5" i="4"/>
  <c r="CS5" i="4"/>
  <c r="G4" i="4" l="1"/>
  <c r="F4" i="4"/>
  <c r="G17" i="4"/>
  <c r="F17" i="4"/>
  <c r="G21" i="4"/>
  <c r="F21" i="4"/>
  <c r="G7" i="4"/>
  <c r="F7" i="4"/>
  <c r="G24" i="4"/>
  <c r="F24" i="4"/>
  <c r="G10" i="4"/>
  <c r="F10" i="4"/>
  <c r="G6" i="4"/>
  <c r="F6" i="4"/>
  <c r="T24" i="4"/>
  <c r="U24" i="4" s="1"/>
  <c r="T7" i="4"/>
  <c r="U7" i="4" s="1"/>
  <c r="T17" i="4"/>
  <c r="U17" i="4" s="1"/>
  <c r="T10" i="4"/>
  <c r="U10" i="4" s="1"/>
  <c r="T21" i="4"/>
  <c r="U21" i="4" s="1"/>
  <c r="T6" i="4"/>
  <c r="U6" i="4" s="1"/>
  <c r="L5" i="4"/>
  <c r="R6" i="4"/>
  <c r="S6" i="4" s="1"/>
  <c r="R10" i="4"/>
  <c r="S10" i="4" s="1"/>
  <c r="R17" i="4"/>
  <c r="S17" i="4" s="1"/>
  <c r="R21" i="4"/>
  <c r="S21" i="4" s="1"/>
  <c r="R7" i="4"/>
  <c r="S7" i="4" s="1"/>
  <c r="R24" i="4"/>
  <c r="S24" i="4" s="1"/>
  <c r="N10" i="4"/>
  <c r="DB10" i="4" s="1"/>
  <c r="N17" i="4"/>
  <c r="DB17" i="4" s="1"/>
  <c r="N6" i="4"/>
  <c r="DB6" i="4" s="1"/>
  <c r="N21" i="4"/>
  <c r="DB21" i="4" s="1"/>
  <c r="N5" i="4"/>
  <c r="DB5" i="4" s="1"/>
  <c r="N24" i="4"/>
  <c r="DB24" i="4" s="1"/>
  <c r="N7" i="4"/>
  <c r="DB7" i="4" s="1"/>
  <c r="L4" i="4"/>
  <c r="M4" i="4" s="1"/>
  <c r="N4" i="4"/>
  <c r="DB4" i="4" s="1"/>
  <c r="J21" i="4"/>
  <c r="K21" i="4" s="1"/>
  <c r="L21" i="4"/>
  <c r="J5" i="4"/>
  <c r="L24" i="4"/>
  <c r="J24" i="4"/>
  <c r="K24" i="4" s="1"/>
  <c r="L7" i="4"/>
  <c r="J7" i="4"/>
  <c r="L6" i="4"/>
  <c r="J6" i="4"/>
  <c r="K6" i="4" s="1"/>
  <c r="J17" i="4"/>
  <c r="K17" i="4" s="1"/>
  <c r="L17" i="4"/>
  <c r="J10" i="4"/>
  <c r="K10" i="4" s="1"/>
  <c r="L10" i="4"/>
  <c r="J4" i="4"/>
  <c r="K4" i="4" s="1"/>
  <c r="I24" i="4"/>
  <c r="I7" i="4"/>
  <c r="I6" i="4"/>
  <c r="I17" i="4"/>
  <c r="I10" i="4"/>
  <c r="I21" i="4"/>
  <c r="TQ10" i="4"/>
  <c r="TU4" i="4"/>
  <c r="TU21" i="4"/>
  <c r="TQ17" i="4"/>
  <c r="TQ6" i="4"/>
  <c r="Q21" i="4"/>
  <c r="TU10" i="4"/>
  <c r="TQ7" i="4"/>
  <c r="TQ24" i="4"/>
  <c r="TU6" i="4"/>
  <c r="Q24" i="4"/>
  <c r="TQ5" i="4"/>
  <c r="Q4" i="4"/>
  <c r="TU17" i="4"/>
  <c r="Q6" i="4"/>
  <c r="TQ21" i="4"/>
  <c r="TU7" i="4"/>
  <c r="Q7" i="4"/>
  <c r="Q17" i="4"/>
  <c r="Q10" i="4"/>
  <c r="TU5" i="4"/>
  <c r="TU24" i="4"/>
  <c r="TQ4" i="4"/>
  <c r="CW24" i="4"/>
  <c r="DA24" i="4" s="1"/>
  <c r="CW7" i="4"/>
  <c r="DA7" i="4" s="1"/>
  <c r="CW6" i="4"/>
  <c r="DA6" i="4" s="1"/>
  <c r="CW5" i="4"/>
  <c r="CW4" i="4"/>
  <c r="DA4" i="4" s="1"/>
  <c r="CW17" i="4"/>
  <c r="DA17" i="4" s="1"/>
  <c r="CW10" i="4"/>
  <c r="DA10" i="4" s="1"/>
  <c r="CW21" i="4"/>
  <c r="DA21" i="4" s="1"/>
  <c r="SV5" i="4"/>
  <c r="SW5" i="4"/>
  <c r="SX5" i="4"/>
  <c r="TL5" i="4" s="1"/>
  <c r="SY5" i="4"/>
  <c r="TM5" i="4" s="1"/>
  <c r="SZ5" i="4"/>
  <c r="SW6" i="4"/>
  <c r="SX6" i="4"/>
  <c r="TL6" i="4" s="1"/>
  <c r="SY6" i="4"/>
  <c r="TM6" i="4" s="1"/>
  <c r="SW7" i="4"/>
  <c r="SX7" i="4"/>
  <c r="TL7" i="4" s="1"/>
  <c r="SY7" i="4"/>
  <c r="TM7" i="4" s="1"/>
  <c r="SW10" i="4"/>
  <c r="SX10" i="4"/>
  <c r="TL10" i="4" s="1"/>
  <c r="SY10" i="4"/>
  <c r="TM10" i="4" s="1"/>
  <c r="SW4" i="4"/>
  <c r="SX4" i="4"/>
  <c r="TL4" i="4" s="1"/>
  <c r="SY4" i="4"/>
  <c r="TM4" i="4" s="1"/>
  <c r="SW24" i="4"/>
  <c r="SX24" i="4"/>
  <c r="TL24" i="4" s="1"/>
  <c r="SY24" i="4"/>
  <c r="TM24" i="4" s="1"/>
  <c r="SW17" i="4"/>
  <c r="SX17" i="4"/>
  <c r="TL17" i="4" s="1"/>
  <c r="SY17" i="4"/>
  <c r="TM17" i="4" s="1"/>
  <c r="SW21" i="4"/>
  <c r="SX21" i="4"/>
  <c r="TL21" i="4" s="1"/>
  <c r="SY21" i="4"/>
  <c r="TM21" i="4" s="1"/>
  <c r="SV6" i="4"/>
  <c r="SV7" i="4"/>
  <c r="SV10" i="4"/>
  <c r="SV4" i="4"/>
  <c r="SV24" i="4"/>
  <c r="SV17" i="4"/>
  <c r="SV21" i="4"/>
  <c r="H17" i="4" l="1"/>
  <c r="A17" i="4" s="1" a="1"/>
  <c r="A17" i="4" s="1"/>
  <c r="O4" i="4"/>
  <c r="O21" i="4"/>
  <c r="V21" i="4"/>
  <c r="O6" i="4"/>
  <c r="V6" i="4"/>
  <c r="O17" i="4"/>
  <c r="V17" i="4"/>
  <c r="X17" i="4" s="1"/>
  <c r="O7" i="4"/>
  <c r="V7" i="4"/>
  <c r="X7" i="4" s="1"/>
  <c r="O10" i="4"/>
  <c r="V10" i="4"/>
  <c r="X10" i="4" s="1"/>
  <c r="O24" i="4"/>
  <c r="V24" i="4"/>
  <c r="O5" i="4"/>
  <c r="K7" i="4"/>
  <c r="H7" i="4"/>
  <c r="H6" i="4"/>
  <c r="H24" i="4"/>
  <c r="A24" i="4" s="1" a="1"/>
  <c r="A24" i="4" s="1"/>
  <c r="TN7" i="4"/>
  <c r="TR7" i="4" s="1"/>
  <c r="TV7" i="4" s="1"/>
  <c r="M21" i="4"/>
  <c r="M5" i="4"/>
  <c r="M7" i="4"/>
  <c r="TN10" i="4"/>
  <c r="TR10" i="4" s="1"/>
  <c r="TV10" i="4" s="1"/>
  <c r="M10" i="4"/>
  <c r="TN4" i="4"/>
  <c r="TR4" i="4" s="1"/>
  <c r="TV4" i="4" s="1"/>
  <c r="TN21" i="4"/>
  <c r="TR21" i="4" s="1"/>
  <c r="TV21" i="4" s="1"/>
  <c r="TN6" i="4"/>
  <c r="TR6" i="4" s="1"/>
  <c r="TV6" i="4" s="1"/>
  <c r="M17" i="4"/>
  <c r="M6" i="4"/>
  <c r="M24" i="4"/>
  <c r="TN17" i="4"/>
  <c r="TR17" i="4" s="1"/>
  <c r="TV17" i="4" s="1"/>
  <c r="TN5" i="4"/>
  <c r="TR5" i="4" s="1"/>
  <c r="TV5" i="4" s="1"/>
  <c r="TN24" i="4"/>
  <c r="TR24" i="4" s="1"/>
  <c r="TV24" i="4" s="1"/>
  <c r="K5" i="4"/>
  <c r="CZ5" i="4"/>
  <c r="G5" i="4" s="1"/>
  <c r="CX5" i="4"/>
  <c r="T5" i="4" l="1"/>
  <c r="U5" i="4" s="1"/>
  <c r="F5" i="4"/>
  <c r="H10" i="4"/>
  <c r="H21" i="4"/>
  <c r="A21" i="4" s="1" a="1"/>
  <c r="A21" i="4" s="1"/>
  <c r="X21" i="4"/>
  <c r="W21" i="4"/>
  <c r="X6" i="4"/>
  <c r="W6" i="4"/>
  <c r="X24" i="4"/>
  <c r="W24" i="4"/>
  <c r="W10" i="4"/>
  <c r="W17" i="4"/>
  <c r="W7" i="4"/>
  <c r="R5" i="4"/>
  <c r="S5" i="4" s="1"/>
  <c r="I5" i="4"/>
  <c r="P5" i="4"/>
  <c r="DA5" i="4"/>
  <c r="DC5" i="4" l="1"/>
  <c r="V5" i="4" s="1"/>
  <c r="H5" i="4"/>
  <c r="Q5" i="4"/>
  <c r="X5" i="4" l="1"/>
  <c r="W5" i="4"/>
  <c r="E21" i="4"/>
  <c r="E24" i="4" l="1"/>
  <c r="E5" i="4" l="1"/>
  <c r="E17" i="4" l="1"/>
  <c r="E10" i="4" l="1"/>
  <c r="E7" i="4" l="1"/>
  <c r="E6" i="4" l="1"/>
  <c r="U4" i="4" l="1"/>
  <c r="R4" i="4"/>
  <c r="S4" i="4" s="1"/>
  <c r="I4" i="4"/>
  <c r="H4" i="4" l="1"/>
  <c r="V4" i="4"/>
  <c r="X4" i="4" s="1"/>
  <c r="W4" i="4" l="1"/>
  <c r="E4" i="4"/>
  <c r="A13" i="4" s="1" a="1"/>
  <c r="A13" i="4" s="1"/>
  <c r="A15" i="4" l="1" a="1"/>
  <c r="A15" i="4" s="1"/>
  <c r="A8" i="4" a="1"/>
  <c r="A8" i="4" s="1"/>
  <c r="A14" i="4" a="1"/>
  <c r="A14" i="4" s="1"/>
  <c r="A5" i="4" a="1"/>
  <c r="A5" i="4" s="1"/>
  <c r="A9" i="4" a="1"/>
  <c r="A9" i="4" s="1"/>
  <c r="A7" i="4" a="1"/>
  <c r="A7" i="4" s="1"/>
  <c r="A4" i="4" a="1"/>
  <c r="A4" i="4" s="1"/>
  <c r="A6" i="4" a="1"/>
  <c r="A6" i="4" s="1"/>
  <c r="A10" i="4" a="1"/>
  <c r="A10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6" i="19" l="1" a="1"/>
  <c r="A16" i="19" s="1"/>
  <c r="A20" i="19" a="1"/>
  <c r="A20" i="19" s="1"/>
  <c r="A12" i="19" a="1"/>
  <c r="A12" i="19" s="1"/>
  <c r="A17" i="19" a="1"/>
  <c r="A17" i="19" s="1"/>
  <c r="A4" i="19" a="1"/>
  <c r="A4" i="19" s="1"/>
  <c r="A11" i="19" a="1"/>
  <c r="A11" i="19" s="1"/>
  <c r="A19" i="19" a="1"/>
  <c r="A19" i="19" s="1"/>
  <c r="A9" i="19" a="1"/>
  <c r="A9" i="19" s="1"/>
  <c r="A18" i="19" a="1"/>
  <c r="A18" i="19" s="1"/>
  <c r="A13" i="19" a="1"/>
  <c r="A13" i="19" s="1"/>
  <c r="A15" i="19" a="1"/>
  <c r="A15" i="19" s="1"/>
  <c r="A6" i="19" a="1"/>
  <c r="A6" i="19" s="1"/>
  <c r="A7" i="19" a="1"/>
  <c r="A7" i="19" s="1"/>
  <c r="A5" i="19" a="1"/>
  <c r="A5" i="19" s="1"/>
  <c r="A8" i="19" a="1"/>
  <c r="A8" i="19" s="1"/>
  <c r="A14" i="19" a="1"/>
  <c r="A14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<sst xmlns="http://schemas.openxmlformats.org/spreadsheetml/2006/main" count="5210" uniqueCount="260">
  <si>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</si>
  <si>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</si>
  <si>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</si>
  <si>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</si>
  <si>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</si>
  <si>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</si>
  <si>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</si>
  <si>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</si>
  <si>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</si>
  <si>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</si>
  <si>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</si>
  <si>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</si>
  <si>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</si>
  <si>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</si>
  <si>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</si>
  <si>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</si>
  <si>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</si>
  <si>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</si>
  <si>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</si>
  <si>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</si>
  <si>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</si>
  <si>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</si>
  <si>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</si>
  <si>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</si>
  <si>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</si>
  <si>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</si>
  <si>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</si>
  <si>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</si>
  <si>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</si>
  <si>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</si>
  <si>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</si>
  <si>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</si>
  <si>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</si>
  <si>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</si>
  <si>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</si>
  <si>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</si>
  <si>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</si>
  <si>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</si>
  <si>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</si>
  <si>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</si>
  <si>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</si>
  <si>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</si>
  <si>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</si>
  <si>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</si>
  <si>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</si>
  <si>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</si>
  <si>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</si>
  <si>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</si>
  <si>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</si>
  <si>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</si>
  <si>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</si>
  <si>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</si>
  <si>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</si>
  <si>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</si>
  <si>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</si>
  <si>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</si>
  <si>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</si>
  <si>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</si>
  <si>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</si>
  <si>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</si>
  <si>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</si>
  <si>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</si>
  <si>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</si>
  <si>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</si>
  <si>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</si>
  <si>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</si>
  <si>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</si>
  <si>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</si>
  <si>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</si>
  <si>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</si>
  <si>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</si>
  <si>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</si>
  <si>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</si>
  <si>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</si>
  <si>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</si>
  <si>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</si>
  <si>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</si>
  <si>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</si>
  <si>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</si>
  <si>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</si>
  <si>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</si>
  <si>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</si>
  <si>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</si>
  <si>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</si>
  <si>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</si>
  <si>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</si>
  <si>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</si>
  <si>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</si>
  <si>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</si>
  <si>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</si>
  <si>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</si>
  <si>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</si>
  <si>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</si>
  <si>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</si>
  <si>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</si>
  <si>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</si>
  <si>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</si>
  <si>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</si>
  <si>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</si>
  <si>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</si>
  <si>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</si>
  <si>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</si>
  <si>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</si>
  <si>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</si>
  <si>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</si>
  <si>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</si>
  <si>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</si>
  <si>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</si>
  <si>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</si>
  <si>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</si>
  <si>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</si>
  <si>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</si>
  <si>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</si>
  <si>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</si>
  <si>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</si>
  <si>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</si>
  <si>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</si>
  <si>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</si>
  <si>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</si>
  <si>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</si>
  <si>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</si>
  <si>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</si>
  <si>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</si>
  <si>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</si>
  <si>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</si>
  <si>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</si>
  <si>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</si>
  <si>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</si>
  <si>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</si>
  <si>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</si>
  <si>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</si>
  <si>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</si>
  <si>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</si>
  <si>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</si>
  <si>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</si>
  <si>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</si>
  <si>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</si>
  <si>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</si>
  <si>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</si>
  <si>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</si>
  <si>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</si>
  <si>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</si>
  <si>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</si>
  <si>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</si>
  <si>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</si>
  <si>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</si>
  <si>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</si>
  <si>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</si>
  <si>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</si>
  <si>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</si>
  <si>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</si>
  <si>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</si>
  <si>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</si>
  <si>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</si>
  <si>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</si>
  <si>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</si>
  <si>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</si>
  <si>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</si>
  <si>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</si>
  <si>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</si>
  <si>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</si>
  <si>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</si>
  <si>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</si>
  <si>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</si>
  <si>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</si>
  <si>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</si>
  <si>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</si>
  <si>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</si>
  <si>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</si>
  <si>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</si>
  <si>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</si>
  <si>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</si>
  <si>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</si>
  <si>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</si>
  <si>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</si>
  <si>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</si>
  <si>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</si>
  <si>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</si>
  <si>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</si>
  <si>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</si>
  <si>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</si>
  <si>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</si>
  <si>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</si>
  <si>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</si>
  <si>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</si>
  <si>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</si>
  <si>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</si>
  <si>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</si>
  <si>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</si>
  <si>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</si>
  <si>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</si>
  <si>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</si>
  <si>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</si>
  <si>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</si>
  <si>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</si>
  <si>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</si>
  <si>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</si>
  <si>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</si>
  <si>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</si>
  <si>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</si>
  <si>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</si>
  <si>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</si>
  <si>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</si>
  <si>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</si>
  <si>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</si>
  <si>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</si>
  <si>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</si>
  <si>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</si>
  <si>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</si>
  <si>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</si>
  <si>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</si>
  <si>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</si>
  <si>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</si>
  <si>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</si>
  <si>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</si>
  <si>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</si>
  <si>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</si>
  <si>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</si>
  <si>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</si>
  <si>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</si>
  <si>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</si>
  <si>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</si>
  <si>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</si>
  <si>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</si>
  <si>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</si>
  <si>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</si>
  <si>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</si>
  <si>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</si>
  <si>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</si>
  <si>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</si>
  <si>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</si>
  <si>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</si>
  <si>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</si>
  <si>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</si>
  <si>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</si>
  <si>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</si>
  <si>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</si>
  <si>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</si>
  <si>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</si>
  <si>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</si>
  <si>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</si>
  <si>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</si>
  <si>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</si>
  <si>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</si>
  <si>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</si>
  <si>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</si>
  <si>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</si>
  <si>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</si>
  <si>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</si>
  <si>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</si>
  <si>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</si>
  <si>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</si>
  <si>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CORRIVEAU, Melina</t>
  </si>
  <si>
    <t>HARBO, Owen</t>
  </si>
  <si>
    <t>ROBERTSON, Griffyn</t>
  </si>
  <si>
    <t>KUZNAK, Sienna</t>
  </si>
  <si>
    <t>2023 Junior Worlds (Nov 19)</t>
  </si>
  <si>
    <t>2024 World Cup AZE (Feb 24)</t>
  </si>
  <si>
    <t>2024 World Cup AZE (Feb 25)</t>
  </si>
  <si>
    <t>2024 World Cup AZE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</si>
</sst>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CHARTIER, Jérémy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ADJEMIAN, Alexan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Etienne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SOEHN &amp; TAM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CANUEL, Victor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PEDERSEN, Mitchel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NEUFELD, Simon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BOWDITCH, Courtney</v>
      </c>
      <c r="D39" s="13" t="str">
        <f>IF(B7&gt;MAX('TUM-W'!A:A),"",INDEX('TUM-W'!H:H,MATCH(B7,'TUM-W'!A:A,0)))</f>
        <v>No DD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KUZNAK, Sienna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44982</v>
      </c>
      <c r="C66" s="65"/>
    </row>
    <row r="67" spans="1:3" x14ac:dyDescent="0.2">
      <c r="B67" t="s">
        <v>259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100</v>
      </c>
      <c r="K1" s="71" t="s">
        <v>33</v>
      </c>
      <c r="L1" s="73" t="s">
        <v>101</v>
      </c>
      <c r="M1" s="71" t="s">
        <v>33</v>
      </c>
      <c r="N1" s="73" t="s">
        <v>125</v>
      </c>
      <c r="O1" s="71" t="s">
        <v>33</v>
      </c>
      <c r="P1" s="71" t="s">
        <v>13</v>
      </c>
      <c r="Q1" s="71" t="s">
        <v>33</v>
      </c>
      <c r="R1" s="71" t="s">
        <v>102</v>
      </c>
      <c r="S1" s="71" t="s">
        <v>33</v>
      </c>
      <c r="T1" s="73" t="s">
        <v>103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175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212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197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196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198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205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211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224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234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236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238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239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244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 t="s">
        <v>257</v>
      </c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104</v>
      </c>
      <c r="AP2" s="14" t="s">
        <v>105</v>
      </c>
      <c r="AQ2" s="14" t="s">
        <v>21</v>
      </c>
      <c r="AR2" s="14" t="s">
        <v>81</v>
      </c>
      <c r="AS2" s="14" t="s">
        <v>106</v>
      </c>
      <c r="AT2" s="14" t="s">
        <v>22</v>
      </c>
      <c r="AU2" s="14" t="s">
        <v>24</v>
      </c>
      <c r="AV2" s="14" t="s">
        <v>107</v>
      </c>
      <c r="AW2" s="14" t="s">
        <v>108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104</v>
      </c>
      <c r="BQ2" s="13" t="s">
        <v>105</v>
      </c>
      <c r="BR2" s="13" t="s">
        <v>21</v>
      </c>
      <c r="BS2" s="13" t="s">
        <v>81</v>
      </c>
      <c r="BT2" s="13" t="s">
        <v>106</v>
      </c>
      <c r="BU2" s="13" t="s">
        <v>22</v>
      </c>
      <c r="BV2" s="13" t="s">
        <v>24</v>
      </c>
      <c r="BW2" s="13" t="s">
        <v>107</v>
      </c>
      <c r="BX2" s="13" t="s">
        <v>108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104</v>
      </c>
      <c r="CR2" s="14" t="s">
        <v>105</v>
      </c>
      <c r="CS2" s="14" t="s">
        <v>21</v>
      </c>
      <c r="CT2" s="14" t="s">
        <v>81</v>
      </c>
      <c r="CU2" s="14" t="s">
        <v>106</v>
      </c>
      <c r="CV2" s="14" t="s">
        <v>22</v>
      </c>
      <c r="CW2" s="14" t="s">
        <v>24</v>
      </c>
      <c r="CX2" s="14" t="s">
        <v>107</v>
      </c>
      <c r="CY2" s="14" t="s">
        <v>108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109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104</v>
      </c>
      <c r="DY2" s="14" t="s">
        <v>105</v>
      </c>
      <c r="DZ2" s="14" t="s">
        <v>21</v>
      </c>
      <c r="EA2" s="14" t="s">
        <v>81</v>
      </c>
      <c r="EB2" s="14" t="s">
        <v>106</v>
      </c>
      <c r="EC2" s="14" t="s">
        <v>22</v>
      </c>
      <c r="ED2" s="14" t="s">
        <v>24</v>
      </c>
      <c r="EE2" s="14" t="s">
        <v>110</v>
      </c>
      <c r="EF2" s="14" t="s">
        <v>111</v>
      </c>
      <c r="EG2" s="14" t="s">
        <v>109</v>
      </c>
      <c r="EH2" s="14" t="s">
        <v>107</v>
      </c>
      <c r="EI2" s="14" t="s">
        <v>108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109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104</v>
      </c>
      <c r="FG2" s="13" t="s">
        <v>105</v>
      </c>
      <c r="FH2" s="13" t="s">
        <v>21</v>
      </c>
      <c r="FI2" s="13" t="s">
        <v>81</v>
      </c>
      <c r="FJ2" s="13" t="s">
        <v>106</v>
      </c>
      <c r="FK2" s="13" t="s">
        <v>22</v>
      </c>
      <c r="FL2" s="13" t="s">
        <v>24</v>
      </c>
      <c r="FM2" s="13" t="s">
        <v>110</v>
      </c>
      <c r="FN2" s="13" t="s">
        <v>111</v>
      </c>
      <c r="FO2" s="13" t="s">
        <v>109</v>
      </c>
      <c r="FP2" s="13" t="s">
        <v>107</v>
      </c>
      <c r="FQ2" s="13" t="s">
        <v>108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109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104</v>
      </c>
      <c r="GO2" s="14" t="s">
        <v>105</v>
      </c>
      <c r="GP2" s="14" t="s">
        <v>21</v>
      </c>
      <c r="GQ2" s="14" t="s">
        <v>81</v>
      </c>
      <c r="GR2" s="14" t="s">
        <v>106</v>
      </c>
      <c r="GS2" s="14" t="s">
        <v>22</v>
      </c>
      <c r="GT2" s="14" t="s">
        <v>24</v>
      </c>
      <c r="GU2" s="14" t="s">
        <v>110</v>
      </c>
      <c r="GV2" s="14" t="s">
        <v>111</v>
      </c>
      <c r="GW2" s="14" t="s">
        <v>109</v>
      </c>
      <c r="GX2" s="14" t="s">
        <v>107</v>
      </c>
      <c r="GY2" s="14" t="s">
        <v>108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109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104</v>
      </c>
      <c r="HW2" s="13" t="s">
        <v>105</v>
      </c>
      <c r="HX2" s="13" t="s">
        <v>21</v>
      </c>
      <c r="HY2" s="13" t="s">
        <v>81</v>
      </c>
      <c r="HZ2" s="13" t="s">
        <v>106</v>
      </c>
      <c r="IA2" s="13" t="s">
        <v>22</v>
      </c>
      <c r="IB2" s="13" t="s">
        <v>24</v>
      </c>
      <c r="IC2" s="13" t="s">
        <v>110</v>
      </c>
      <c r="ID2" s="13" t="s">
        <v>111</v>
      </c>
      <c r="IE2" s="13" t="s">
        <v>109</v>
      </c>
      <c r="IF2" s="13" t="s">
        <v>107</v>
      </c>
      <c r="IG2" s="13" t="s">
        <v>108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109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104</v>
      </c>
      <c r="JE2" s="14" t="s">
        <v>105</v>
      </c>
      <c r="JF2" s="14" t="s">
        <v>21</v>
      </c>
      <c r="JG2" s="14" t="s">
        <v>81</v>
      </c>
      <c r="JH2" s="14" t="s">
        <v>106</v>
      </c>
      <c r="JI2" s="14" t="s">
        <v>22</v>
      </c>
      <c r="JJ2" s="14" t="s">
        <v>24</v>
      </c>
      <c r="JK2" s="14" t="s">
        <v>110</v>
      </c>
      <c r="JL2" s="14" t="s">
        <v>111</v>
      </c>
      <c r="JM2" s="14" t="s">
        <v>109</v>
      </c>
      <c r="JN2" s="14" t="s">
        <v>107</v>
      </c>
      <c r="JO2" s="14" t="s">
        <v>108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109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104</v>
      </c>
      <c r="KM2" s="13" t="s">
        <v>105</v>
      </c>
      <c r="KN2" s="13" t="s">
        <v>21</v>
      </c>
      <c r="KO2" s="13" t="s">
        <v>81</v>
      </c>
      <c r="KP2" s="13" t="s">
        <v>106</v>
      </c>
      <c r="KQ2" s="13" t="s">
        <v>22</v>
      </c>
      <c r="KR2" s="13" t="s">
        <v>24</v>
      </c>
      <c r="KS2" s="13" t="s">
        <v>110</v>
      </c>
      <c r="KT2" s="13" t="s">
        <v>111</v>
      </c>
      <c r="KU2" s="13" t="s">
        <v>109</v>
      </c>
      <c r="KV2" s="13" t="s">
        <v>107</v>
      </c>
      <c r="KW2" s="13" t="s">
        <v>108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109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104</v>
      </c>
      <c r="LU2" s="14" t="s">
        <v>105</v>
      </c>
      <c r="LV2" s="14" t="s">
        <v>21</v>
      </c>
      <c r="LW2" s="14" t="s">
        <v>81</v>
      </c>
      <c r="LX2" s="14" t="s">
        <v>106</v>
      </c>
      <c r="LY2" s="14" t="s">
        <v>22</v>
      </c>
      <c r="LZ2" s="14" t="s">
        <v>24</v>
      </c>
      <c r="MA2" s="14" t="s">
        <v>110</v>
      </c>
      <c r="MB2" s="14" t="s">
        <v>111</v>
      </c>
      <c r="MC2" s="14" t="s">
        <v>109</v>
      </c>
      <c r="MD2" s="14" t="s">
        <v>107</v>
      </c>
      <c r="ME2" s="14" t="s">
        <v>108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109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104</v>
      </c>
      <c r="NC2" s="13" t="s">
        <v>105</v>
      </c>
      <c r="ND2" s="13" t="s">
        <v>21</v>
      </c>
      <c r="NE2" s="13" t="s">
        <v>81</v>
      </c>
      <c r="NF2" s="13" t="s">
        <v>106</v>
      </c>
      <c r="NG2" s="13" t="s">
        <v>22</v>
      </c>
      <c r="NH2" s="13" t="s">
        <v>24</v>
      </c>
      <c r="NI2" s="13" t="s">
        <v>110</v>
      </c>
      <c r="NJ2" s="13" t="s">
        <v>111</v>
      </c>
      <c r="NK2" s="13" t="s">
        <v>109</v>
      </c>
      <c r="NL2" s="13" t="s">
        <v>107</v>
      </c>
      <c r="NM2" s="13" t="s">
        <v>108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109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104</v>
      </c>
      <c r="OK2" s="14" t="s">
        <v>105</v>
      </c>
      <c r="OL2" s="14" t="s">
        <v>21</v>
      </c>
      <c r="OM2" s="14" t="s">
        <v>81</v>
      </c>
      <c r="ON2" s="14" t="s">
        <v>106</v>
      </c>
      <c r="OO2" s="14" t="s">
        <v>22</v>
      </c>
      <c r="OP2" s="14" t="s">
        <v>24</v>
      </c>
      <c r="OQ2" s="14" t="s">
        <v>110</v>
      </c>
      <c r="OR2" s="14" t="s">
        <v>111</v>
      </c>
      <c r="OS2" s="14" t="s">
        <v>109</v>
      </c>
      <c r="OT2" s="14" t="s">
        <v>107</v>
      </c>
      <c r="OU2" s="14" t="s">
        <v>108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109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104</v>
      </c>
      <c r="PS2" s="13" t="s">
        <v>105</v>
      </c>
      <c r="PT2" s="13" t="s">
        <v>21</v>
      </c>
      <c r="PU2" s="13" t="s">
        <v>81</v>
      </c>
      <c r="PV2" s="13" t="s">
        <v>106</v>
      </c>
      <c r="PW2" s="13" t="s">
        <v>22</v>
      </c>
      <c r="PX2" s="13" t="s">
        <v>24</v>
      </c>
      <c r="PY2" s="13" t="s">
        <v>110</v>
      </c>
      <c r="PZ2" s="13" t="s">
        <v>111</v>
      </c>
      <c r="QA2" s="13" t="s">
        <v>109</v>
      </c>
      <c r="QB2" s="13" t="s">
        <v>107</v>
      </c>
      <c r="QC2" s="13" t="s">
        <v>108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109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104</v>
      </c>
      <c r="RA2" s="14" t="s">
        <v>105</v>
      </c>
      <c r="RB2" s="14" t="s">
        <v>21</v>
      </c>
      <c r="RC2" s="14" t="s">
        <v>81</v>
      </c>
      <c r="RD2" s="14" t="s">
        <v>106</v>
      </c>
      <c r="RE2" s="14" t="s">
        <v>22</v>
      </c>
      <c r="RF2" s="14" t="s">
        <v>24</v>
      </c>
      <c r="RG2" s="14" t="s">
        <v>110</v>
      </c>
      <c r="RH2" s="14" t="s">
        <v>111</v>
      </c>
      <c r="RI2" s="14" t="s">
        <v>109</v>
      </c>
      <c r="RJ2" s="14" t="s">
        <v>107</v>
      </c>
      <c r="RK2" s="14" t="s">
        <v>108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109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104</v>
      </c>
      <c r="SI2" s="13" t="s">
        <v>105</v>
      </c>
      <c r="SJ2" s="13" t="s">
        <v>21</v>
      </c>
      <c r="SK2" s="13" t="s">
        <v>81</v>
      </c>
      <c r="SL2" s="13" t="s">
        <v>106</v>
      </c>
      <c r="SM2" s="13" t="s">
        <v>22</v>
      </c>
      <c r="SN2" s="13" t="s">
        <v>24</v>
      </c>
      <c r="SO2" s="13" t="s">
        <v>110</v>
      </c>
      <c r="SP2" s="13" t="s">
        <v>111</v>
      </c>
      <c r="SQ2" s="13" t="s">
        <v>109</v>
      </c>
      <c r="SR2" s="13" t="s">
        <v>107</v>
      </c>
      <c r="SS2" s="13" t="s">
        <v>108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104</v>
      </c>
      <c r="TM2" s="14" t="s">
        <v>105</v>
      </c>
      <c r="TN2" s="14" t="s">
        <v>21</v>
      </c>
      <c r="TO2" s="14" t="s">
        <v>81</v>
      </c>
      <c r="TP2" s="14" t="s">
        <v>106</v>
      </c>
      <c r="TQ2" s="14" t="s">
        <v>22</v>
      </c>
      <c r="TR2" s="14" t="s">
        <v>24</v>
      </c>
      <c r="TS2" s="14" t="s">
        <v>107</v>
      </c>
      <c r="TT2" s="14" t="s">
        <v>108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73</v>
      </c>
      <c r="C4" s="4" t="s">
        <v>8</v>
      </c>
      <c r="D4" s="4">
        <v>2001</v>
      </c>
      <c r="E4" s="9">
        <f>SUM(J4:V4)+SUM(J4:T4)*0.0000001+SUM(J4)*0.0000000000001</f>
        <v>269.66002678400588</v>
      </c>
      <c r="F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G4" s="3" t="str">
        <f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),"P","")</f>
        <v>P</v>
      </c>
      <c r="H4" s="37" t="str">
        <f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Excellence",IF(I4="P","Worlds Team",IF(F4="P","National Team","")))))</f>
        <v>Merit</v>
      </c>
      <c r="I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56.63000000000001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59.42</v>
      </c>
      <c r="Q4" s="8" t="str">
        <f>IF(P4="","",IF(P4=CZ4,$CA$1,IF(P4=BY4,$AZ$1,IF(P4=AX4,$Y$1,""))))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>IF(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)&gt;0,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),0)</f>
        <v>17.38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>IF(MAX(DB4,DC4)&gt;0,MAX(DB4,DC4),"")</f>
        <v>1.8199999999999932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10.199999999999999</v>
      </c>
      <c r="Z4" s="23">
        <v>6.1000000000000005</v>
      </c>
      <c r="AA4" s="23">
        <v>10.85</v>
      </c>
      <c r="AB4" s="23">
        <v>11.115</v>
      </c>
      <c r="AC4" s="23">
        <v>0</v>
      </c>
      <c r="AD4" s="23">
        <v>14.95</v>
      </c>
      <c r="AE4" s="23">
        <v>8.9</v>
      </c>
      <c r="AF4" s="23">
        <v>15.35</v>
      </c>
      <c r="AG4" s="23">
        <v>17.25</v>
      </c>
      <c r="AH4" s="23">
        <v>0</v>
      </c>
      <c r="AI4" s="23">
        <v>15.45</v>
      </c>
      <c r="AJ4" s="23">
        <v>9.4</v>
      </c>
      <c r="AK4" s="23">
        <v>16.2</v>
      </c>
      <c r="AL4" s="23">
        <v>17.36</v>
      </c>
      <c r="AM4" s="23">
        <v>0</v>
      </c>
      <c r="AN4" s="28" t="s">
        <v>57</v>
      </c>
      <c r="AO4" s="39">
        <f>IF(AA4&gt;0,AA4,"")</f>
        <v>10.85</v>
      </c>
      <c r="AP4" s="39">
        <f>IF(AB4&gt;0,AB4,"")</f>
        <v>11.115</v>
      </c>
      <c r="AQ4" s="41">
        <f>IF(SUM(Y4:AB4)-AC4&gt;0,SUM(Y4:AB4)-AC4,"")</f>
        <v>38.265000000000001</v>
      </c>
      <c r="AR4" s="41">
        <f>IF(AF4&gt;0,AF4,"")</f>
        <v>15.35</v>
      </c>
      <c r="AS4" s="41">
        <f>IF(AG4&gt;0,AG4,"")</f>
        <v>17.25</v>
      </c>
      <c r="AT4" s="41">
        <f>IF(SUM(AD4:AG4)-AH4&gt;0,SUM(AD4:AG4)-AH4,"")</f>
        <v>56.45</v>
      </c>
      <c r="AU4" s="41">
        <f>IF(AQ4="","",MAX(AQ4,AT4))</f>
        <v>56.45</v>
      </c>
      <c r="AV4" s="41">
        <f>IF(AK4&gt;0,AK4,"")</f>
        <v>16.2</v>
      </c>
      <c r="AW4" s="41">
        <f>IF(AL4&gt;0,AL4,"")</f>
        <v>17.36</v>
      </c>
      <c r="AX4" s="41">
        <f>IF(SUM(AI4:AL4)-AM4&gt;0,SUM(AI4:AL4)-AM4,"")</f>
        <v>58.41</v>
      </c>
      <c r="AY4" s="41">
        <f>IF(SUM(AU4,AX4)&gt;0,SUM(AU4,AX4),"")</f>
        <v>114.86</v>
      </c>
      <c r="AZ4" s="27">
        <v>1.6</v>
      </c>
      <c r="BA4" s="27">
        <v>1</v>
      </c>
      <c r="BB4" s="27">
        <v>2.2000000000000002</v>
      </c>
      <c r="BC4" s="27">
        <v>1.83</v>
      </c>
      <c r="BD4" s="27">
        <v>0</v>
      </c>
      <c r="BE4" s="27">
        <v>15.1</v>
      </c>
      <c r="BF4" s="27">
        <v>9</v>
      </c>
      <c r="BG4" s="27">
        <v>16.3</v>
      </c>
      <c r="BH4" s="27">
        <v>16.23</v>
      </c>
      <c r="BI4" s="27">
        <v>0</v>
      </c>
      <c r="BJ4" s="27">
        <v>16.100000000000001</v>
      </c>
      <c r="BK4" s="27">
        <v>9.6</v>
      </c>
      <c r="BL4" s="27">
        <v>17.100000000000001</v>
      </c>
      <c r="BM4" s="27">
        <v>16.62</v>
      </c>
      <c r="BN4" s="27">
        <v>0</v>
      </c>
      <c r="BO4" s="29"/>
      <c r="BP4" s="40">
        <f>IF(BB4&gt;0,BB4,"")</f>
        <v>2.2000000000000002</v>
      </c>
      <c r="BQ4" s="40">
        <f>IF(BC4&gt;0,BC4,"")</f>
        <v>1.83</v>
      </c>
      <c r="BR4" s="11">
        <f>IF(SUM(AZ4:BC4)-BD4&gt;0,SUM(AZ4:BC4)-BD4,"")</f>
        <v>6.6300000000000008</v>
      </c>
      <c r="BS4" s="11">
        <f>IF(BG4&gt;0,BG4,"")</f>
        <v>16.3</v>
      </c>
      <c r="BT4" s="11">
        <f>IF(BH4&gt;0,BH4,"")</f>
        <v>16.23</v>
      </c>
      <c r="BU4" s="11">
        <f>IF(SUM(BE4:BH4)-BI4&gt;0,SUM(BE4:BH4)-BI4,"")</f>
        <v>56.63000000000001</v>
      </c>
      <c r="BV4" s="11">
        <f>IF(BR4="","",MAX(BR4,BU4))</f>
        <v>56.63000000000001</v>
      </c>
      <c r="BW4" s="11">
        <f>IF(BL4&gt;0,BL4,"")</f>
        <v>17.100000000000001</v>
      </c>
      <c r="BX4" s="11">
        <f>IF(BM4&gt;0,BM4,"")</f>
        <v>16.62</v>
      </c>
      <c r="BY4" s="11">
        <f>IF(SUM(BJ4:BM4)-BN4&gt;0,SUM(BJ4:BM4)-BN4,"")</f>
        <v>59.42</v>
      </c>
      <c r="BZ4" s="11">
        <f>IF(SUM(BV4,BY4)&gt;0,SUM(BV4,BY4),"")</f>
        <v>116.05000000000001</v>
      </c>
      <c r="CA4" s="23">
        <v>15.5</v>
      </c>
      <c r="CB4" s="23">
        <v>9</v>
      </c>
      <c r="CC4" s="23">
        <v>17.100000000000001</v>
      </c>
      <c r="CD4" s="23">
        <v>17.23</v>
      </c>
      <c r="CE4" s="23">
        <v>0</v>
      </c>
      <c r="CF4" s="23">
        <v>15</v>
      </c>
      <c r="CG4" s="23">
        <v>9.3000000000000007</v>
      </c>
      <c r="CH4" s="23">
        <v>16.7</v>
      </c>
      <c r="CI4" s="23">
        <v>17.079999999999998</v>
      </c>
      <c r="CJ4" s="23">
        <v>0</v>
      </c>
      <c r="CK4" s="23">
        <v>14.5</v>
      </c>
      <c r="CL4" s="23">
        <v>8.9</v>
      </c>
      <c r="CM4" s="23">
        <v>17.5</v>
      </c>
      <c r="CN4" s="23">
        <v>17.07</v>
      </c>
      <c r="CO4" s="23">
        <v>0</v>
      </c>
      <c r="CP4" s="28"/>
      <c r="CQ4" s="39">
        <f>IF(CC4&gt;0,CC4,"")</f>
        <v>17.100000000000001</v>
      </c>
      <c r="CR4" s="39">
        <f>IF(CD4&gt;0,CD4,"")</f>
        <v>17.23</v>
      </c>
      <c r="CS4" s="41">
        <f>IF(SUM(CA4:CD4)-CE4&gt;0,SUM(CA4:CD4)-CE4,"")</f>
        <v>58.83</v>
      </c>
      <c r="CT4" s="41">
        <f>IF(CH4&gt;0,CH4,"")</f>
        <v>16.7</v>
      </c>
      <c r="CU4" s="41">
        <f>IF(CI4&gt;0,CI4,"")</f>
        <v>17.079999999999998</v>
      </c>
      <c r="CV4" s="41">
        <f>IF(SUM(CF4:CI4)-CJ4&gt;0,SUM(CF4:CI4)-CJ4,"")</f>
        <v>58.08</v>
      </c>
      <c r="CW4" s="41">
        <f>IF(CS4="","",MAX(CS4,CV4))</f>
        <v>58.83</v>
      </c>
      <c r="CX4" s="41">
        <f>IF(CM4&gt;0,CM4,"")</f>
        <v>17.5</v>
      </c>
      <c r="CY4" s="41">
        <f>IF(CN4&gt;0,CN4,"")</f>
        <v>17.07</v>
      </c>
      <c r="CZ4" s="41">
        <f>IF(SUM(CK4:CN4)-CO4&gt;0,SUM(CK4:CN4)-CO4,"")</f>
        <v>57.97</v>
      </c>
      <c r="DA4" s="41">
        <f>IF(SUM(CW4,CZ4)&gt;0,SUM(CW4,CZ4),"")</f>
        <v>116.8</v>
      </c>
      <c r="DB4" s="52">
        <f>IF(MAX(ED4,FL4,GT4,IB4,JJ4,KR4,LZ4,NH4,OP4,PX4,RF4,SN4)-IF(N4="",0,N4)&gt;0.001,MAX(ED4,FL4,GT4,IB4,JJ4,KR4,LZ4,NH4,OP4,PX4,RF4,SN4)-IF(N4="",0,N4),"")</f>
        <v>1.8199999999999932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>IF(DF4&gt;0,DF4,"")</f>
        <v/>
      </c>
      <c r="DY4" s="41" t="str">
        <f>IF(DG4&gt;0,DG4,"")</f>
        <v/>
      </c>
      <c r="DZ4" s="41" t="str">
        <f>IF(SUM(DD4:DG4)-DH4&gt;0,SUM(DD4:DG4)-DH4,"")</f>
        <v/>
      </c>
      <c r="EA4" s="41" t="str">
        <f>IF(DK4&gt;0,DK4,"")</f>
        <v/>
      </c>
      <c r="EB4" s="41" t="str">
        <f>IF(DL4&gt;0,DL4,"")</f>
        <v/>
      </c>
      <c r="EC4" s="41" t="str">
        <f>IF(SUM(DI4:DL4)-DM4&gt;0,SUM(DI4:DL4)-DM4,"")</f>
        <v/>
      </c>
      <c r="ED4" s="41" t="str">
        <f>IF(MAX(DZ4,EC4)&gt;0,MAX(DZ4,EC4),"")</f>
        <v/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 t="str">
        <f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/>
      <c r="EW4" s="18"/>
      <c r="EX4" s="18"/>
      <c r="EY4" s="18"/>
      <c r="EZ4" s="18"/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>IF(EN4&gt;0,EN4,"")</f>
        <v>5.0999999999999996</v>
      </c>
      <c r="FG4" s="11">
        <f>IF(EO4&gt;0,EO4,"")</f>
        <v>5.37</v>
      </c>
      <c r="FH4" s="11">
        <f>IF(SUM(EL4:EO4)-EP4&gt;0,SUM(EL4:EO4)-EP4,"")</f>
        <v>18.170000000000002</v>
      </c>
      <c r="FI4" s="11">
        <f>IF(ES4&gt;0,ES4,"")</f>
        <v>15.6</v>
      </c>
      <c r="FJ4" s="11">
        <f>IF(ET4&gt;0,ET4,"")</f>
        <v>17.079999999999998</v>
      </c>
      <c r="FK4" s="11">
        <f>IF(SUM(EQ4:ET4)-EU4&gt;0,SUM(EQ4:ET4)-EU4,"")</f>
        <v>57.08</v>
      </c>
      <c r="FL4" s="11">
        <f>IF(MAX(FH4,FK4)&gt;0,MAX(FH4,FK4),"")</f>
        <v>57.08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2</v>
      </c>
      <c r="FQ4" s="11">
        <f>IF(FD4&gt;0,FD4,"")</f>
        <v>1.71</v>
      </c>
      <c r="FR4" s="11">
        <f>IF(SUM(FA4:FD4)-FE4&gt;0,SUM(FA4:FD4)-FE4,"")</f>
        <v>6.41</v>
      </c>
      <c r="FS4" s="11">
        <f>IF(SUM(FL4,FO4,FR4)&gt;0,SUM(FL4,FO4,FR4),"")</f>
        <v>63.489999999999995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>
        <v>15.6</v>
      </c>
      <c r="GJ4" s="17">
        <v>8.9</v>
      </c>
      <c r="GK4" s="17">
        <v>15.6</v>
      </c>
      <c r="GL4" s="17">
        <v>17.05</v>
      </c>
      <c r="GM4" s="17">
        <v>0</v>
      </c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>
        <f>IF(GK4&gt;0,GK4,"")</f>
        <v>15.6</v>
      </c>
      <c r="GY4" s="41">
        <f>IF(GL4&gt;0,GL4,"")</f>
        <v>17.05</v>
      </c>
      <c r="GZ4" s="41">
        <f>IF(SUM(GI4:GL4)-GM4&gt;0,SUM(GI4:GL4)-GM4,"")</f>
        <v>57.150000000000006</v>
      </c>
      <c r="HA4" s="41">
        <f>IF(SUM(GT4,GW4,GZ4)&gt;0,SUM(GT4,GW4,GZ4),"")</f>
        <v>57.150000000000006</v>
      </c>
      <c r="HB4" s="18">
        <v>10.8</v>
      </c>
      <c r="HC4" s="18">
        <v>6.3</v>
      </c>
      <c r="HD4" s="18">
        <v>12.2</v>
      </c>
      <c r="HE4" s="18">
        <v>12.18</v>
      </c>
      <c r="HF4" s="18">
        <v>0</v>
      </c>
      <c r="HG4" s="18">
        <v>14.5</v>
      </c>
      <c r="HH4" s="18">
        <v>9.1</v>
      </c>
      <c r="HI4" s="18">
        <v>16</v>
      </c>
      <c r="HJ4" s="18">
        <v>16.62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12.2</v>
      </c>
      <c r="HW4" s="11">
        <f>IF(HE4&gt;0,HE4,"")</f>
        <v>12.18</v>
      </c>
      <c r="HX4" s="11">
        <f>IF(SUM(HB4:HE4)-HF4&gt;0,SUM(HB4:HE4)-HF4,"")</f>
        <v>41.480000000000004</v>
      </c>
      <c r="HY4" s="11">
        <f>IF(HI4&gt;0,HI4,"")</f>
        <v>16</v>
      </c>
      <c r="HZ4" s="11">
        <f>IF(HJ4&gt;0,HJ4,"")</f>
        <v>16.62</v>
      </c>
      <c r="IA4" s="11">
        <f>IF(SUM(HG4:HJ4)-HK4&gt;0,SUM(HG4:HJ4)-HK4,"")</f>
        <v>56.22</v>
      </c>
      <c r="IB4" s="11">
        <f>IF(MAX(HX4,IA4)&gt;0,MAX(HX4,IA4),"")</f>
        <v>56.22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56.22</v>
      </c>
      <c r="IJ4" s="17">
        <v>14.6</v>
      </c>
      <c r="IK4" s="17">
        <v>9.3000000000000007</v>
      </c>
      <c r="IL4" s="17">
        <v>17.100000000000001</v>
      </c>
      <c r="IM4" s="17">
        <v>17.100000000000001</v>
      </c>
      <c r="IN4" s="17">
        <v>0</v>
      </c>
      <c r="IO4" s="17">
        <v>14.4</v>
      </c>
      <c r="IP4" s="17">
        <v>9.1</v>
      </c>
      <c r="IQ4" s="17">
        <v>16.100000000000001</v>
      </c>
      <c r="IR4" s="17">
        <v>16.760000000000002</v>
      </c>
      <c r="IS4" s="17">
        <v>0</v>
      </c>
      <c r="IT4" s="17">
        <v>1.6</v>
      </c>
      <c r="IU4" s="17">
        <v>0.9</v>
      </c>
      <c r="IV4" s="17">
        <v>2.2000000000000002</v>
      </c>
      <c r="IW4" s="17">
        <v>1.77</v>
      </c>
      <c r="IX4" s="17">
        <v>0</v>
      </c>
      <c r="IY4" s="17"/>
      <c r="IZ4" s="17"/>
      <c r="JA4" s="17"/>
      <c r="JB4" s="17"/>
      <c r="JC4" s="17"/>
      <c r="JD4" s="41">
        <f>IF(IL4&gt;0,IL4,"")</f>
        <v>17.100000000000001</v>
      </c>
      <c r="JE4" s="41">
        <f>IF(IM4&gt;0,IM4,"")</f>
        <v>17.100000000000001</v>
      </c>
      <c r="JF4" s="41">
        <f>IF(SUM(IJ4:IM4)-IN4&gt;0,SUM(IJ4:IM4)-IN4,"")</f>
        <v>58.1</v>
      </c>
      <c r="JG4" s="41">
        <f>IF(IQ4&gt;0,IQ4,"")</f>
        <v>16.100000000000001</v>
      </c>
      <c r="JH4" s="41">
        <f>IF(IR4&gt;0,IR4,"")</f>
        <v>16.760000000000002</v>
      </c>
      <c r="JI4" s="41">
        <f>IF(SUM(IO4:IR4)-IS4&gt;0,SUM(IO4:IR4)-IS4,"")</f>
        <v>56.36</v>
      </c>
      <c r="JJ4" s="41">
        <f>IF(MAX(JF4,JI4)&gt;0,MAX(JF4,JI4),"")</f>
        <v>58.1</v>
      </c>
      <c r="JK4" s="41">
        <f>IF(IV4&gt;0,IV4,"")</f>
        <v>2.2000000000000002</v>
      </c>
      <c r="JL4" s="41">
        <f>IF(IW4&gt;0,IW4,"")</f>
        <v>1.77</v>
      </c>
      <c r="JM4" s="41">
        <f>IF(SUM(IT4:IW4)-IX4&gt;0,SUM(IT4:IW4)-IX4,"")</f>
        <v>6.4700000000000006</v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64.570000000000007</v>
      </c>
      <c r="JR4" s="18">
        <v>15.1</v>
      </c>
      <c r="JS4" s="18">
        <v>9.5</v>
      </c>
      <c r="JT4" s="18">
        <v>17.100000000000001</v>
      </c>
      <c r="JU4" s="18">
        <v>16.75</v>
      </c>
      <c r="JV4" s="18">
        <v>0</v>
      </c>
      <c r="JW4" s="18">
        <v>1.6</v>
      </c>
      <c r="JX4" s="18">
        <v>1</v>
      </c>
      <c r="JY4" s="18">
        <v>2.2000000000000002</v>
      </c>
      <c r="JZ4" s="18">
        <v>1.8</v>
      </c>
      <c r="KA4" s="18">
        <v>0</v>
      </c>
      <c r="KB4" s="18">
        <v>14.3</v>
      </c>
      <c r="KC4" s="18">
        <v>9</v>
      </c>
      <c r="KD4" s="18">
        <v>16.100000000000001</v>
      </c>
      <c r="KE4" s="18">
        <v>16.579999999999998</v>
      </c>
      <c r="KF4" s="18"/>
      <c r="KG4" s="18"/>
      <c r="KH4" s="18"/>
      <c r="KI4" s="18"/>
      <c r="KJ4" s="18"/>
      <c r="KK4" s="18"/>
      <c r="KL4" s="11">
        <f>IF(JT4&gt;0,JT4,"")</f>
        <v>17.100000000000001</v>
      </c>
      <c r="KM4" s="11">
        <f>IF(JU4&gt;0,JU4,"")</f>
        <v>16.75</v>
      </c>
      <c r="KN4" s="11">
        <f>IF(SUM(JR4:JU4)-JV4&gt;0,SUM(JR4:JU4)-JV4,"")</f>
        <v>58.45</v>
      </c>
      <c r="KO4" s="11">
        <f>IF(JY4&gt;0,JY4,"")</f>
        <v>2.2000000000000002</v>
      </c>
      <c r="KP4" s="11">
        <f>IF(JZ4&gt;0,JZ4,"")</f>
        <v>1.8</v>
      </c>
      <c r="KQ4" s="11">
        <f>IF(SUM(JW4:JZ4)-KA4&gt;0,SUM(JW4:JZ4)-KA4,"")</f>
        <v>6.6000000000000005</v>
      </c>
      <c r="KR4" s="11">
        <f>IF(MAX(KN4,KQ4)&gt;0,MAX(KN4,KQ4),"")</f>
        <v>58.45</v>
      </c>
      <c r="KS4" s="11">
        <f>IF(KD4&gt;0,KD4,"")</f>
        <v>16.100000000000001</v>
      </c>
      <c r="KT4" s="11">
        <f>IF(KE4&gt;0,KE4,"")</f>
        <v>16.579999999999998</v>
      </c>
      <c r="KU4" s="11">
        <f>IF(SUM(KB4:KE4)-KF4&gt;0,SUM(KB4:KE4)-KF4,"")</f>
        <v>55.980000000000004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114.43</v>
      </c>
      <c r="KZ4" s="17">
        <v>14.5</v>
      </c>
      <c r="LA4" s="17">
        <v>9.4</v>
      </c>
      <c r="LB4" s="17">
        <v>17.100000000000001</v>
      </c>
      <c r="LC4" s="17">
        <v>16.72</v>
      </c>
      <c r="LD4" s="17">
        <v>0</v>
      </c>
      <c r="LE4" s="17">
        <v>14.7</v>
      </c>
      <c r="LF4" s="17">
        <v>9</v>
      </c>
      <c r="LG4" s="17">
        <v>17.100000000000001</v>
      </c>
      <c r="LH4" s="17">
        <v>16.87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>IF(LB4&gt;0,LB4,"")</f>
        <v>17.100000000000001</v>
      </c>
      <c r="LU4" s="41">
        <f>IF(LC4&gt;0,LC4,"")</f>
        <v>16.72</v>
      </c>
      <c r="LV4" s="41">
        <f>IF(SUM(KZ4:LC4)-LD4&gt;0,SUM(KZ4:LC4)-LD4,"")</f>
        <v>57.72</v>
      </c>
      <c r="LW4" s="41">
        <f>IF(LG4&gt;0,LG4,"")</f>
        <v>17.100000000000001</v>
      </c>
      <c r="LX4" s="41">
        <f>IF(LH4&gt;0,LH4,"")</f>
        <v>16.87</v>
      </c>
      <c r="LY4" s="41">
        <f>IF(SUM(LE4:LH4)-LI4&gt;0,SUM(LE4:LH4)-LI4,"")</f>
        <v>57.67</v>
      </c>
      <c r="LZ4" s="41">
        <f>IF(MAX(LV4,LY4)&gt;0,MAX(LV4,LY4),"")</f>
        <v>57.72</v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57.72</v>
      </c>
      <c r="MH4" s="18">
        <v>1.4</v>
      </c>
      <c r="MI4" s="18">
        <v>0.8</v>
      </c>
      <c r="MJ4" s="18">
        <v>2.2000000000000002</v>
      </c>
      <c r="MK4" s="18">
        <v>1.79</v>
      </c>
      <c r="ML4" s="18">
        <v>0.2</v>
      </c>
      <c r="MM4" s="18">
        <v>7.3</v>
      </c>
      <c r="MN4" s="18">
        <v>4.5</v>
      </c>
      <c r="MO4" s="18">
        <v>7.4</v>
      </c>
      <c r="MP4" s="18">
        <v>8.84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2.2000000000000002</v>
      </c>
      <c r="NC4" s="11">
        <f>IF(MK4&gt;0,MK4,"")</f>
        <v>1.79</v>
      </c>
      <c r="ND4" s="11">
        <f>IF(SUM(MH4:MK4)-ML4&gt;0,SUM(MH4:MK4)-ML4,"")</f>
        <v>5.99</v>
      </c>
      <c r="NE4" s="11">
        <f>IF(MO4&gt;0,MO4,"")</f>
        <v>7.4</v>
      </c>
      <c r="NF4" s="11">
        <f>IF(MP4&gt;0,MP4,"")</f>
        <v>8.84</v>
      </c>
      <c r="NG4" s="11">
        <f>IF(SUM(MM4:MP4)-MQ4&gt;0,SUM(MM4:MP4)-MQ4,"")</f>
        <v>28.040000000000003</v>
      </c>
      <c r="NH4" s="11">
        <f>IF(MAX(ND4,NG4)&gt;0,MAX(ND4,NG4),"")</f>
        <v>28.040000000000003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28.040000000000003</v>
      </c>
      <c r="NP4" s="17">
        <v>1.6</v>
      </c>
      <c r="NQ4" s="17">
        <v>1</v>
      </c>
      <c r="NR4" s="17">
        <v>2.2000000000000002</v>
      </c>
      <c r="NS4" s="17">
        <v>1.82</v>
      </c>
      <c r="NT4" s="17">
        <v>0</v>
      </c>
      <c r="NU4" s="17">
        <v>5.8</v>
      </c>
      <c r="NV4" s="17">
        <v>3.8</v>
      </c>
      <c r="NW4" s="17">
        <v>7.4</v>
      </c>
      <c r="NX4" s="17">
        <v>7.05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2.2000000000000002</v>
      </c>
      <c r="OK4" s="41">
        <f>IF(NS4&gt;0,NS4,"")</f>
        <v>1.82</v>
      </c>
      <c r="OL4" s="41">
        <f>IF(SUM(NP4:NS4)-NT4&gt;0,SUM(NP4:NS4)-NT4,"")</f>
        <v>6.620000000000001</v>
      </c>
      <c r="OM4" s="41">
        <f>IF(NW4&gt;0,NW4,"")</f>
        <v>7.4</v>
      </c>
      <c r="ON4" s="41">
        <f>IF(NX4&gt;0,NX4,"")</f>
        <v>7.05</v>
      </c>
      <c r="OO4" s="41">
        <f>IF(SUM(NU4:NX4)-NY4&gt;0,SUM(NU4:NX4)-NY4,"")</f>
        <v>24.05</v>
      </c>
      <c r="OP4" s="41">
        <f>IF(MAX(OL4,OO4)&gt;0,MAX(OL4,OO4),"")</f>
        <v>24.05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24.05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>
        <v>15.5</v>
      </c>
      <c r="RO4" s="18">
        <v>8.8000000000000007</v>
      </c>
      <c r="RP4" s="18">
        <v>16.2</v>
      </c>
      <c r="RQ4" s="18">
        <v>17.38</v>
      </c>
      <c r="RR4" s="18">
        <v>0</v>
      </c>
      <c r="RS4" s="18">
        <v>1.6</v>
      </c>
      <c r="RT4" s="18">
        <v>0.8</v>
      </c>
      <c r="RU4" s="18">
        <v>2</v>
      </c>
      <c r="RV4" s="18">
        <v>1.87</v>
      </c>
      <c r="RW4" s="18">
        <v>0</v>
      </c>
      <c r="RX4" s="18">
        <v>1.6</v>
      </c>
      <c r="RY4" s="18">
        <v>0.8</v>
      </c>
      <c r="RZ4" s="18">
        <v>2</v>
      </c>
      <c r="SA4" s="18">
        <v>1.83</v>
      </c>
      <c r="SB4" s="18">
        <v>0</v>
      </c>
      <c r="SC4" s="18"/>
      <c r="SD4" s="18"/>
      <c r="SE4" s="18"/>
      <c r="SF4" s="18"/>
      <c r="SG4" s="18"/>
      <c r="SH4" s="11">
        <f>IF(RP4&gt;0,RP4,"")</f>
        <v>16.2</v>
      </c>
      <c r="SI4" s="11">
        <f>IF(RQ4&gt;0,RQ4,"")</f>
        <v>17.38</v>
      </c>
      <c r="SJ4" s="11">
        <f>IF(SUM(RN4:RQ4)-RR4&gt;0,SUM(RN4:RQ4)-RR4,"")</f>
        <v>57.879999999999995</v>
      </c>
      <c r="SK4" s="11">
        <f>IF(RU4&gt;0,RU4,"")</f>
        <v>2</v>
      </c>
      <c r="SL4" s="11">
        <f>IF(RV4&gt;0,RV4,"")</f>
        <v>1.87</v>
      </c>
      <c r="SM4" s="11">
        <f>IF(SUM(RS4:RV4)-RW4&gt;0,SUM(RS4:RV4)-RW4,"")</f>
        <v>6.2700000000000005</v>
      </c>
      <c r="SN4" s="11">
        <f>IF(MAX(SJ4,SM4)&gt;0,MAX(SJ4,SM4),"")</f>
        <v>57.879999999999995</v>
      </c>
      <c r="SO4" s="11">
        <f>IF(RZ4&gt;0,RZ4,"")</f>
        <v>2</v>
      </c>
      <c r="SP4" s="11">
        <f>IF(SA4&gt;0,SA4,"")</f>
        <v>1.83</v>
      </c>
      <c r="SQ4" s="11">
        <f>IF(SUM(RX4:SA4)-SB4&gt;0,SUM(RX4:SA4)-SB4,"")</f>
        <v>6.23</v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>
        <f>IF(SUM(SN4,SQ4,ST4)&gt;0,SUM(SN4,SQ4,ST4),"")</f>
        <v>64.11</v>
      </c>
      <c r="SV4" s="23">
        <f>IF($CP4="P",CA4,(CA4+AZ4)/2)</f>
        <v>8.5500000000000007</v>
      </c>
      <c r="SW4" s="23">
        <f>IF($CP4="P",CB4,(CB4+BA4)/2)</f>
        <v>5</v>
      </c>
      <c r="SX4" s="23">
        <f>IF($CP4="P",CC4,(CC4+BB4)/2)</f>
        <v>9.65</v>
      </c>
      <c r="SY4" s="23">
        <f>IF($CP4="P",CD4,(CD4+BC4)/2)</f>
        <v>9.5300000000000011</v>
      </c>
      <c r="SZ4" s="23">
        <f>IF($CP4="P",CE4,(CE4+BD4)/2)</f>
        <v>0</v>
      </c>
      <c r="TA4" s="23">
        <f>IF($CP4="P",CF4,(CF4+BE4)/2)</f>
        <v>15.05</v>
      </c>
      <c r="TB4" s="23">
        <f>IF($CP4="P",CG4,(CG4+BF4)/2)</f>
        <v>9.15</v>
      </c>
      <c r="TC4" s="23">
        <f>IF($CP4="P",CH4,(CH4+BG4)/2)</f>
        <v>16.5</v>
      </c>
      <c r="TD4" s="23">
        <f>IF($CP4="P",CI4,(CI4+BH4)/2)</f>
        <v>16.655000000000001</v>
      </c>
      <c r="TE4" s="23">
        <f>IF($CP4="P",CJ4,(CJ4+BI4)/2)</f>
        <v>0</v>
      </c>
      <c r="TF4" s="23">
        <f>IF($CP4="P",CK4,(CK4+BJ4)/2)</f>
        <v>15.3</v>
      </c>
      <c r="TG4" s="23">
        <f>IF($CP4="P",CL4,(CL4+BK4)/2)</f>
        <v>9.25</v>
      </c>
      <c r="TH4" s="23">
        <f>IF($CP4="P",CM4,(CM4+BL4)/2)</f>
        <v>17.3</v>
      </c>
      <c r="TI4" s="23">
        <f>IF($CP4="P",CN4,(CN4+BM4)/2)</f>
        <v>16.844999999999999</v>
      </c>
      <c r="TJ4" s="23">
        <f>IF($CP4="P",CO4,(CO4+BN4)/2)</f>
        <v>0</v>
      </c>
      <c r="TK4" s="28" t="s">
        <v>57</v>
      </c>
      <c r="TL4" s="41">
        <f>IF(SX4&gt;0,SX4,"")</f>
        <v>9.65</v>
      </c>
      <c r="TM4" s="41">
        <f>IF(SY4&gt;0,SY4,"")</f>
        <v>9.5300000000000011</v>
      </c>
      <c r="TN4" s="41">
        <f>IF(SUM(SV4:SY4)-SZ4&gt;0,SUM(SV4:SY4)-SZ4,"")</f>
        <v>32.730000000000004</v>
      </c>
      <c r="TO4" s="41">
        <f>IF(TC4&gt;0,TC4,"")</f>
        <v>16.5</v>
      </c>
      <c r="TP4" s="41">
        <f>IF(TD4&gt;0,TD4,"")</f>
        <v>16.655000000000001</v>
      </c>
      <c r="TQ4" s="41">
        <f>IF(SUM(TA4:TD4)-TE4&gt;0,SUM(TA4:TD4)-TE4,"")</f>
        <v>57.355000000000004</v>
      </c>
      <c r="TR4" s="41">
        <f>IF(MAX(TN4,TQ4)&gt;0,MAX(TN4,TQ4),"")</f>
        <v>57.355000000000004</v>
      </c>
      <c r="TS4" s="41">
        <f>IF(TH4&gt;0,TH4,"")</f>
        <v>17.3</v>
      </c>
      <c r="TT4" s="41">
        <f>IF(TI4&gt;0,TI4,"")</f>
        <v>16.844999999999999</v>
      </c>
      <c r="TU4" s="41">
        <f>IF(SUM(TF4:TI4)-TJ4&gt;0,SUM(TF4:TI4)-TJ4,"")</f>
        <v>58.695</v>
      </c>
      <c r="TV4" s="41">
        <f>IF(SUM(TR4,TU4)&gt;0,SUM(TR4,TU4),"")</f>
        <v>116.05000000000001</v>
      </c>
    </row>
    <row r="5" spans="1:542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63</v>
      </c>
      <c r="C5" s="4" t="s">
        <v>8</v>
      </c>
      <c r="D5" s="4">
        <v>2001</v>
      </c>
      <c r="E5" s="9">
        <f>SUM(J5:V5)+SUM(J5:T5)*0.0000001+SUM(J5)*0.0000000000001</f>
        <v>268.86002511200599</v>
      </c>
      <c r="F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P","")</f>
        <v>P</v>
      </c>
      <c r="G5" s="3" t="str">
        <f>IF(OR(AND(AQ5&gt;=AY$31,AQ5&lt;&gt;"",AN5=""),AND(AT5&gt;=AY$31,AT5&lt;&gt;"",AN5=""),AND(AX5&gt;=AY$31,AX5&lt;&gt;"",AN5=""),AND(BR5&gt;=BZ$31,BR5&lt;&gt;"",BO5=""),AND(BU5&gt;=BZ$31,BU5&lt;&gt;"",BO5=""),AND(BY5&gt;=BZ$31,BY5&lt;&gt;"",BO5=""),AND(CS5&gt;=DA$31,CS5&lt;&gt;"",CP5=""),AND(CV5&gt;=DA$31,CV5&lt;&gt;"",CP5=""),AND(CZ5&gt;=DA$31,CZ5&lt;&gt;"",CP5=""),AND(DZ5&gt;=EK$31,DZ5&lt;&gt;""),AND(EC5&gt;=EK$31,EC5&lt;&gt;""),AND(EG5&gt;=EK$31,EG5&lt;&gt;""),AND(EJ5&gt;=EK$31,EJ5&lt;&gt;""),AND(FH5&gt;=FS$31,FH5&lt;&gt;""),AND(FK5&gt;=FS$31,FK5&lt;&gt;""),AND(FO5&gt;=FS$31,FO5&lt;&gt;""),AND(FR5&gt;=FS$31,FR5&lt;&gt;""),AND(GP5&gt;=HA$31,GP5&lt;&gt;""),AND(GS5&gt;=HA$31,GS5&lt;&gt;""),AND(GW5&gt;=HA$31,GW5&lt;&gt;""),AND(GZ5&gt;=HA$31,GZ5&lt;&gt;""),AND(HX5&gt;=II$31,HX5&lt;&gt;""),AND(IA5&gt;=II$31,IA5&lt;&gt;""),AND(IE5&gt;=II$31,IE5&lt;&gt;""),AND(IH5&gt;=II$31,IH5&lt;&gt;""),AND(JF5&gt;=JQ$31,JF5&lt;&gt;""),AND(JI5&gt;=JQ$31,JI5&lt;&gt;""),AND(JM5&gt;=JQ$31,JM5&lt;&gt;""),AND(JP5&gt;=JQ$31,JP5&lt;&gt;""),AND(KN5&gt;=KY$31,KN5&lt;&gt;""),AND(KQ5&gt;=KY$31,KQ5&lt;&gt;""),AND(KU5&gt;=KY$31,KU5&lt;&gt;""),AND(KX5&gt;=KY$31,KX5&lt;&gt;""),AND(LV5&gt;=MG$31,LV5&lt;&gt;""),AND(LY5&gt;=MG$31,LY5&lt;&gt;""),AND(MC5&gt;=MG$31,MC5&lt;&gt;""),AND(MF5&gt;=MG$31,MF5&lt;&gt;""),AND(ND5&gt;=NO$31,ND5&lt;&gt;""),AND(NG5&gt;=NO$31,NG5&lt;&gt;""),AND(NK5&gt;=NO$31,NK5&lt;&gt;""),AND(NN5&gt;=NO$31,NN5&lt;&gt;""),AND(OL5&gt;=OW$31,OL5&lt;&gt;""),AND(OO5&gt;=OW$31,OO5&lt;&gt;""),AND(OS5&gt;=OW$31,OS5&lt;&gt;""),AND(OV5&gt;=OW$31,OV5&lt;&gt;""),AND(PT5&gt;=QE$31,PT5&lt;&gt;""),AND(PW5&gt;=QE$31,PW5&lt;&gt;""),AND(QA5&gt;=QE$31,QA5&lt;&gt;""),AND(QD5&gt;=QE$31,QD5&lt;&gt;""),AND(RB5&gt;=RM$31,RB5&lt;&gt;""),AND(RE5&gt;=RM$31,RE5&lt;&gt;""),AND(RI5&gt;=RM$31,RI5&lt;&gt;""),AND(RL5&gt;=RM$31,RL5&lt;&gt;""),AND(SJ5&gt;=SU$31,SJ5&lt;&gt;""),AND(SM5&gt;=SU$31,SM5&lt;&gt;""),AND(SQ5&gt;=SU$31,SQ5&lt;&gt;""),AND(ST5&gt;=SU$31,ST5&lt;&gt;"")),"P","")</f>
        <v>P</v>
      </c>
      <c r="H5" s="37" t="str">
        <f>IF(AND(G5="P",F5=""),"No DD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Merit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Excellence",IF(I5="P","Worlds Team",IF(F5="P","National Team","")))))</f>
        <v>Excellence</v>
      </c>
      <c r="I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58.85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40.85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57.769999999999996</v>
      </c>
      <c r="Q5" s="8" t="str">
        <f>IF(P5="","",IF(P5=CZ5,$CA$1,IF(P5=BY5,$AZ$1,IF(P5=AX5,$Y$1,""))))</f>
        <v>2023 Domestic 3rd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16.649999999999999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)&gt;0,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),0)</f>
        <v>17.16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Pan Am Championships (May 14)</v>
      </c>
      <c r="V5" s="8">
        <f>IF(MAX(DB5,DC5)&gt;0,MAX(DB5,DC5),"")</f>
        <v>17.739999999999995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POR 1 (July 2)</v>
      </c>
      <c r="Y5" s="23">
        <v>16.75</v>
      </c>
      <c r="Z5" s="23">
        <v>9.3000000000000007</v>
      </c>
      <c r="AA5" s="23">
        <v>16.649999999999999</v>
      </c>
      <c r="AB5" s="23">
        <v>17.14</v>
      </c>
      <c r="AC5" s="23">
        <v>0</v>
      </c>
      <c r="AD5" s="23">
        <v>5.8</v>
      </c>
      <c r="AE5" s="23">
        <v>3.05</v>
      </c>
      <c r="AF5" s="23">
        <v>6.5</v>
      </c>
      <c r="AG5" s="23">
        <v>6.27</v>
      </c>
      <c r="AH5" s="23">
        <v>0</v>
      </c>
      <c r="AI5" s="23">
        <v>15.4</v>
      </c>
      <c r="AJ5" s="23">
        <v>8.3000000000000007</v>
      </c>
      <c r="AK5" s="23">
        <v>15.75</v>
      </c>
      <c r="AL5" s="23">
        <v>16.28</v>
      </c>
      <c r="AM5" s="23">
        <v>0</v>
      </c>
      <c r="AN5" s="28" t="s">
        <v>57</v>
      </c>
      <c r="AO5" s="39">
        <f>IF(AA5&gt;0,AA5,"")</f>
        <v>16.649999999999999</v>
      </c>
      <c r="AP5" s="39">
        <f>IF(AB5&gt;0,AB5,"")</f>
        <v>17.14</v>
      </c>
      <c r="AQ5" s="41">
        <f>IF(SUM(Y5:AB5)-AC5&gt;0,SUM(Y5:AB5)-AC5,"")</f>
        <v>59.84</v>
      </c>
      <c r="AR5" s="41">
        <f>IF(AF5&gt;0,AF5,"")</f>
        <v>6.5</v>
      </c>
      <c r="AS5" s="41">
        <f>IF(AG5&gt;0,AG5,"")</f>
        <v>6.27</v>
      </c>
      <c r="AT5" s="41">
        <f>IF(SUM(AD5:AG5)-AH5&gt;0,SUM(AD5:AG5)-AH5,"")</f>
        <v>21.619999999999997</v>
      </c>
      <c r="AU5" s="41">
        <f>IF(AQ5="","",MAX(AQ5,AT5))</f>
        <v>59.84</v>
      </c>
      <c r="AV5" s="41">
        <f>IF(AK5&gt;0,AK5,"")</f>
        <v>15.75</v>
      </c>
      <c r="AW5" s="41">
        <f>IF(AL5&gt;0,AL5,"")</f>
        <v>16.28</v>
      </c>
      <c r="AX5" s="41">
        <f>IF(SUM(AI5:AL5)-AM5&gt;0,SUM(AI5:AL5)-AM5,"")</f>
        <v>55.730000000000004</v>
      </c>
      <c r="AY5" s="41">
        <f>IF(SUM(AU5,AX5)&gt;0,SUM(AU5,AX5),"")</f>
        <v>115.57000000000001</v>
      </c>
      <c r="AZ5" s="27">
        <v>1.8</v>
      </c>
      <c r="BA5" s="27">
        <v>1</v>
      </c>
      <c r="BB5" s="27">
        <v>2</v>
      </c>
      <c r="BC5" s="27">
        <v>1.78</v>
      </c>
      <c r="BD5" s="27">
        <v>0</v>
      </c>
      <c r="BE5" s="27">
        <v>1.7</v>
      </c>
      <c r="BF5" s="27">
        <v>1</v>
      </c>
      <c r="BG5" s="27">
        <v>2</v>
      </c>
      <c r="BH5" s="27">
        <v>1.78</v>
      </c>
      <c r="BI5" s="27">
        <v>0</v>
      </c>
      <c r="BJ5" s="27"/>
      <c r="BK5" s="27"/>
      <c r="BL5" s="27"/>
      <c r="BM5" s="27"/>
      <c r="BN5" s="27"/>
      <c r="BO5" s="29"/>
      <c r="BP5" s="40">
        <f>IF(BB5&gt;0,BB5,"")</f>
        <v>2</v>
      </c>
      <c r="BQ5" s="40">
        <f>IF(BC5&gt;0,BC5,"")</f>
        <v>1.78</v>
      </c>
      <c r="BR5" s="11">
        <f>IF(SUM(AZ5:BC5)-BD5&gt;0,SUM(AZ5:BC5)-BD5,"")</f>
        <v>6.58</v>
      </c>
      <c r="BS5" s="11">
        <f>IF(BG5&gt;0,BG5,"")</f>
        <v>2</v>
      </c>
      <c r="BT5" s="11">
        <f>IF(BH5&gt;0,BH5,"")</f>
        <v>1.78</v>
      </c>
      <c r="BU5" s="11">
        <f>IF(SUM(BE5:BH5)-BI5&gt;0,SUM(BE5:BH5)-BI5,"")</f>
        <v>6.48</v>
      </c>
      <c r="BV5" s="11">
        <f>IF(BR5="","",MAX(BR5,BU5))</f>
        <v>6.58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6.58</v>
      </c>
      <c r="CA5" s="23">
        <v>11.5</v>
      </c>
      <c r="CB5" s="23">
        <v>5.7</v>
      </c>
      <c r="CC5" s="23">
        <v>11.8</v>
      </c>
      <c r="CD5" s="23">
        <v>11.85</v>
      </c>
      <c r="CE5" s="23">
        <v>0</v>
      </c>
      <c r="CF5" s="23">
        <v>16.5</v>
      </c>
      <c r="CG5" s="23">
        <v>9.1999999999999993</v>
      </c>
      <c r="CH5" s="23">
        <v>16.5</v>
      </c>
      <c r="CI5" s="23">
        <v>16.649999999999999</v>
      </c>
      <c r="CJ5" s="23">
        <v>0</v>
      </c>
      <c r="CK5" s="23">
        <v>16.2</v>
      </c>
      <c r="CL5" s="23">
        <v>8.3000000000000007</v>
      </c>
      <c r="CM5" s="23">
        <v>16.5</v>
      </c>
      <c r="CN5" s="23">
        <v>16.77</v>
      </c>
      <c r="CO5" s="23">
        <v>0</v>
      </c>
      <c r="CP5" s="28"/>
      <c r="CQ5" s="39">
        <f>IF(CC5&gt;0,CC5,"")</f>
        <v>11.8</v>
      </c>
      <c r="CR5" s="39">
        <f>IF(CD5&gt;0,CD5,"")</f>
        <v>11.85</v>
      </c>
      <c r="CS5" s="41">
        <f>IF(SUM(CA5:CD5)-CE5&gt;0,SUM(CA5:CD5)-CE5,"")</f>
        <v>40.85</v>
      </c>
      <c r="CT5" s="41">
        <f>IF(CH5&gt;0,CH5,"")</f>
        <v>16.5</v>
      </c>
      <c r="CU5" s="41">
        <f>IF(CI5&gt;0,CI5,"")</f>
        <v>16.649999999999999</v>
      </c>
      <c r="CV5" s="41">
        <f>IF(SUM(CF5:CI5)-CJ5&gt;0,SUM(CF5:CI5)-CJ5,"")</f>
        <v>58.85</v>
      </c>
      <c r="CW5" s="41">
        <f>IF(CS5="","",MAX(CS5,CV5))</f>
        <v>58.85</v>
      </c>
      <c r="CX5" s="41">
        <f>IF(CM5&gt;0,CM5,"")</f>
        <v>16.5</v>
      </c>
      <c r="CY5" s="41">
        <f>IF(CN5&gt;0,CN5,"")</f>
        <v>16.77</v>
      </c>
      <c r="CZ5" s="41">
        <f>IF(SUM(CK5:CN5)-CO5&gt;0,SUM(CK5:CN5)-CO5,"")</f>
        <v>57.769999999999996</v>
      </c>
      <c r="DA5" s="41">
        <f>IF(SUM(CW5,CZ5)&gt;0,SUM(CW5,CZ5),"")</f>
        <v>116.62</v>
      </c>
      <c r="DB5" s="52">
        <f>IF(MAX(ED5,FL5,GT5,IB5,JJ5,KR5,LZ5,NH5,OP5,PX5,RF5,SN5)-IF(N5="",0,N5)&gt;0.001,MAX(ED5,FL5,GT5,IB5,JJ5,KR5,LZ5,NH5,OP5,PX5,RF5,SN5)-IF(N5="",0,N5),"")</f>
        <v>17.739999999999995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1.0400000000000063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16.399999999999999</v>
      </c>
      <c r="EM5" s="18">
        <v>8.6999999999999993</v>
      </c>
      <c r="EN5" s="18">
        <v>15.2</v>
      </c>
      <c r="EO5" s="18">
        <v>17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16.5</v>
      </c>
      <c r="FB5" s="18">
        <v>9.1999999999999993</v>
      </c>
      <c r="FC5" s="18">
        <v>15.6</v>
      </c>
      <c r="FD5" s="18">
        <v>17.16</v>
      </c>
      <c r="FE5" s="18">
        <v>0</v>
      </c>
      <c r="FF5" s="11">
        <f>IF(EN5&gt;0,EN5,"")</f>
        <v>15.2</v>
      </c>
      <c r="FG5" s="11">
        <f>IF(EO5&gt;0,EO5,"")</f>
        <v>17</v>
      </c>
      <c r="FH5" s="11">
        <f>IF(SUM(EL5:EO5)-EP5&gt;0,SUM(EL5:EO5)-EP5,"")</f>
        <v>57.3</v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>
        <f>IF(MAX(FH5,FK5)&gt;0,MAX(FH5,FK5),"")</f>
        <v>57.3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15.6</v>
      </c>
      <c r="FQ5" s="11">
        <f>IF(FD5&gt;0,FD5,"")</f>
        <v>17.16</v>
      </c>
      <c r="FR5" s="11">
        <f>IF(SUM(FA5:FD5)-FE5&gt;0,SUM(FA5:FD5)-FE5,"")</f>
        <v>58.459999999999994</v>
      </c>
      <c r="FS5" s="11">
        <f>IF(SUM(FL5,FO5,FR5)&gt;0,SUM(FL5,FO5,FR5),"")</f>
        <v>115.75999999999999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>
        <v>15.8</v>
      </c>
      <c r="GJ5" s="17">
        <v>8.6999999999999993</v>
      </c>
      <c r="GK5" s="17">
        <v>15.2</v>
      </c>
      <c r="GL5" s="17">
        <v>17.07</v>
      </c>
      <c r="GM5" s="17">
        <v>0</v>
      </c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>
        <f>IF(GK5&gt;0,GK5,"")</f>
        <v>15.2</v>
      </c>
      <c r="GY5" s="41">
        <f>IF(GL5&gt;0,GL5,"")</f>
        <v>17.07</v>
      </c>
      <c r="GZ5" s="41">
        <f>IF(SUM(GI5:GL5)-GM5&gt;0,SUM(GI5:GL5)-GM5,"")</f>
        <v>56.77</v>
      </c>
      <c r="HA5" s="41">
        <f>IF(SUM(GT5,GW5,GZ5)&gt;0,SUM(GT5,GW5,GZ5),"")</f>
        <v>56.77</v>
      </c>
      <c r="HB5" s="18">
        <v>12.5</v>
      </c>
      <c r="HC5" s="18">
        <v>6.8</v>
      </c>
      <c r="HD5" s="18">
        <v>12.9</v>
      </c>
      <c r="HE5" s="18">
        <v>13.23</v>
      </c>
      <c r="HF5" s="18">
        <v>0</v>
      </c>
      <c r="HG5" s="18">
        <v>16.2</v>
      </c>
      <c r="HH5" s="18">
        <v>9.4</v>
      </c>
      <c r="HI5" s="18">
        <v>16.2</v>
      </c>
      <c r="HJ5" s="18">
        <v>16.79</v>
      </c>
      <c r="HK5" s="18">
        <v>0</v>
      </c>
      <c r="HL5" s="18">
        <v>16.399999999999999</v>
      </c>
      <c r="HM5" s="18">
        <v>9.4</v>
      </c>
      <c r="HN5" s="18">
        <v>16.2</v>
      </c>
      <c r="HO5" s="18">
        <v>16.809999999999999</v>
      </c>
      <c r="HP5" s="18">
        <v>0</v>
      </c>
      <c r="HQ5" s="18">
        <v>16.600000000000001</v>
      </c>
      <c r="HR5" s="18">
        <v>9.1999999999999993</v>
      </c>
      <c r="HS5" s="18">
        <v>16.2</v>
      </c>
      <c r="HT5" s="18">
        <v>16.77</v>
      </c>
      <c r="HU5" s="18">
        <v>0</v>
      </c>
      <c r="HV5" s="11">
        <f>IF(HD5&gt;0,HD5,"")</f>
        <v>12.9</v>
      </c>
      <c r="HW5" s="11">
        <f>IF(HE5&gt;0,HE5,"")</f>
        <v>13.23</v>
      </c>
      <c r="HX5" s="11">
        <f>IF(SUM(HB5:HE5)-HF5&gt;0,SUM(HB5:HE5)-HF5,"")</f>
        <v>45.430000000000007</v>
      </c>
      <c r="HY5" s="11">
        <f>IF(HI5&gt;0,HI5,"")</f>
        <v>16.2</v>
      </c>
      <c r="HZ5" s="11">
        <f>IF(HJ5&gt;0,HJ5,"")</f>
        <v>16.79</v>
      </c>
      <c r="IA5" s="11">
        <f>IF(SUM(HG5:HJ5)-HK5&gt;0,SUM(HG5:HJ5)-HK5,"")</f>
        <v>58.589999999999996</v>
      </c>
      <c r="IB5" s="11">
        <f>IF(MAX(HX5,IA5)&gt;0,MAX(HX5,IA5),"")</f>
        <v>58.589999999999996</v>
      </c>
      <c r="IC5" s="11">
        <f>IF(HN5&gt;0,HN5,"")</f>
        <v>16.2</v>
      </c>
      <c r="ID5" s="11">
        <f>IF(HO5&gt;0,HO5,"")</f>
        <v>16.809999999999999</v>
      </c>
      <c r="IE5" s="11">
        <f>IF(SUM(HL5:HO5)-HP5&gt;0,SUM(HL5:HO5)-HP5,"")</f>
        <v>58.81</v>
      </c>
      <c r="IF5" s="11">
        <f>IF(HS5&gt;0,HS5,"")</f>
        <v>16.2</v>
      </c>
      <c r="IG5" s="11">
        <f>IF(HT5&gt;0,HT5,"")</f>
        <v>16.77</v>
      </c>
      <c r="IH5" s="11">
        <f>IF(SUM(HQ5:HT5)-HU5&gt;0,SUM(HQ5:HT5)-HU5,"")</f>
        <v>58.769999999999996</v>
      </c>
      <c r="II5" s="11">
        <f>IF(SUM(IB5,IE5,IH5)&gt;0,SUM(IB5,IE5,IH5),"")</f>
        <v>176.17000000000002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15.7</v>
      </c>
      <c r="LA5" s="17">
        <v>9.1</v>
      </c>
      <c r="LB5" s="17">
        <v>16.5</v>
      </c>
      <c r="LC5" s="17">
        <v>16.47</v>
      </c>
      <c r="LD5" s="17">
        <v>0</v>
      </c>
      <c r="LE5" s="17">
        <v>15.4</v>
      </c>
      <c r="LF5" s="17">
        <v>8.8000000000000007</v>
      </c>
      <c r="LG5" s="17">
        <v>16.5</v>
      </c>
      <c r="LH5" s="17">
        <v>16.48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>IF(LB5&gt;0,LB5,"")</f>
        <v>16.5</v>
      </c>
      <c r="LU5" s="41">
        <f>IF(LC5&gt;0,LC5,"")</f>
        <v>16.47</v>
      </c>
      <c r="LV5" s="41">
        <f>IF(SUM(KZ5:LC5)-LD5&gt;0,SUM(KZ5:LC5)-LD5,"")</f>
        <v>57.769999999999996</v>
      </c>
      <c r="LW5" s="41">
        <f>IF(LG5&gt;0,LG5,"")</f>
        <v>16.5</v>
      </c>
      <c r="LX5" s="41">
        <f>IF(LH5&gt;0,LH5,"")</f>
        <v>16.48</v>
      </c>
      <c r="LY5" s="41">
        <f>IF(SUM(LE5:LH5)-LI5&gt;0,SUM(LE5:LH5)-LI5,"")</f>
        <v>57.180000000000007</v>
      </c>
      <c r="LZ5" s="41">
        <f>IF(MAX(LV5,LY5)&gt;0,MAX(LV5,LY5),"")</f>
        <v>57.769999999999996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57.769999999999996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6.65</v>
      </c>
      <c r="SW5" s="23">
        <f>IF($CP5="P",CB5,(CB5+BA5)/2)</f>
        <v>3.35</v>
      </c>
      <c r="SX5" s="23">
        <f>IF($CP5="P",CC5,(CC5+BB5)/2)</f>
        <v>6.9</v>
      </c>
      <c r="SY5" s="23">
        <f>IF($CP5="P",CD5,(CD5+BC5)/2)</f>
        <v>6.8149999999999995</v>
      </c>
      <c r="SZ5" s="23">
        <f>IF($CP5="P",CE5,(CE5+BD5)/2)</f>
        <v>0</v>
      </c>
      <c r="TA5" s="23">
        <f>IF($CP5="P",CF5,(CF5+BE5)/2)</f>
        <v>9.1</v>
      </c>
      <c r="TB5" s="23">
        <f>IF($CP5="P",CG5,(CG5+BF5)/2)</f>
        <v>5.0999999999999996</v>
      </c>
      <c r="TC5" s="23">
        <f>IF($CP5="P",CH5,(CH5+BG5)/2)</f>
        <v>9.25</v>
      </c>
      <c r="TD5" s="23">
        <f>IF($CP5="P",CI5,(CI5+BH5)/2)</f>
        <v>9.2149999999999999</v>
      </c>
      <c r="TE5" s="23">
        <f>IF($CP5="P",CJ5,(CJ5+BI5)/2)</f>
        <v>0</v>
      </c>
      <c r="TF5" s="23">
        <f>IF($CP5="P",CK5,(CK5+BJ5)/2)</f>
        <v>8.1</v>
      </c>
      <c r="TG5" s="23">
        <f>IF($CP5="P",CL5,(CL5+BK5)/2)</f>
        <v>4.1500000000000004</v>
      </c>
      <c r="TH5" s="23">
        <f>IF($CP5="P",CM5,(CM5+BL5)/2)</f>
        <v>8.25</v>
      </c>
      <c r="TI5" s="23">
        <f>IF($CP5="P",CN5,(CN5+BM5)/2)</f>
        <v>8.3849999999999998</v>
      </c>
      <c r="TJ5" s="23">
        <f>IF($CP5="P",CO5,(CO5+BN5)/2)</f>
        <v>0</v>
      </c>
      <c r="TK5" s="28" t="s">
        <v>57</v>
      </c>
      <c r="TL5" s="41">
        <f>IF(SX5&gt;0,SX5,"")</f>
        <v>6.9</v>
      </c>
      <c r="TM5" s="41">
        <f>IF(SY5&gt;0,SY5,"")</f>
        <v>6.8149999999999995</v>
      </c>
      <c r="TN5" s="41">
        <f>IF(SUM(SV5:SY5)-SZ5&gt;0,SUM(SV5:SY5)-SZ5,"")</f>
        <v>23.714999999999996</v>
      </c>
      <c r="TO5" s="41">
        <f>IF(TC5&gt;0,TC5,"")</f>
        <v>9.25</v>
      </c>
      <c r="TP5" s="41">
        <f>IF(TD5&gt;0,TD5,"")</f>
        <v>9.2149999999999999</v>
      </c>
      <c r="TQ5" s="41">
        <f>IF(SUM(TA5:TD5)-TE5&gt;0,SUM(TA5:TD5)-TE5,"")</f>
        <v>32.664999999999999</v>
      </c>
      <c r="TR5" s="41">
        <f>IF(MAX(TN5,TQ5)&gt;0,MAX(TN5,TQ5),"")</f>
        <v>32.664999999999999</v>
      </c>
      <c r="TS5" s="41">
        <f>IF(TH5&gt;0,TH5,"")</f>
        <v>8.25</v>
      </c>
      <c r="TT5" s="41">
        <f>IF(TI5&gt;0,TI5,"")</f>
        <v>8.3849999999999998</v>
      </c>
      <c r="TU5" s="41">
        <f>IF(SUM(TF5:TI5)-TJ5&gt;0,SUM(TF5:TI5)-TJ5,"")</f>
        <v>28.884999999999998</v>
      </c>
      <c r="TV5" s="41">
        <f>IF(SUM(TR5,TU5)&gt;0,SUM(TR5,TU5),"")</f>
        <v>61.55</v>
      </c>
    </row>
    <row r="6" spans="1:542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4</v>
      </c>
      <c r="C6" s="4" t="s">
        <v>5</v>
      </c>
      <c r="D6" s="4">
        <v>1992</v>
      </c>
      <c r="E6" s="9">
        <f>SUM(J6:V6)+SUM(J6:T6)*0.0000001+SUM(J6)*0.0000000000001</f>
        <v>267.2200267220058</v>
      </c>
      <c r="F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P","")</f>
        <v>P</v>
      </c>
      <c r="G6" s="3" t="str">
        <f>IF(OR(AND(AQ6&gt;=AY$31,AQ6&lt;&gt;"",AN6=""),AND(AT6&gt;=AY$31,AT6&lt;&gt;"",AN6=""),AND(AX6&gt;=AY$31,AX6&lt;&gt;"",AN6=""),AND(BR6&gt;=BZ$31,BR6&lt;&gt;"",BO6=""),AND(BU6&gt;=BZ$31,BU6&lt;&gt;"",BO6=""),AND(BY6&gt;=BZ$31,BY6&lt;&gt;"",BO6=""),AND(CS6&gt;=DA$31,CS6&lt;&gt;"",CP6=""),AND(CV6&gt;=DA$31,CV6&lt;&gt;"",CP6=""),AND(CZ6&gt;=DA$31,CZ6&lt;&gt;"",CP6=""),AND(DZ6&gt;=EK$31,DZ6&lt;&gt;""),AND(EC6&gt;=EK$31,EC6&lt;&gt;""),AND(EG6&gt;=EK$31,EG6&lt;&gt;""),AND(EJ6&gt;=EK$31,EJ6&lt;&gt;""),AND(FH6&gt;=FS$31,FH6&lt;&gt;""),AND(FK6&gt;=FS$31,FK6&lt;&gt;""),AND(FO6&gt;=FS$31,FO6&lt;&gt;""),AND(FR6&gt;=FS$31,FR6&lt;&gt;""),AND(GP6&gt;=HA$31,GP6&lt;&gt;""),AND(GS6&gt;=HA$31,GS6&lt;&gt;""),AND(GW6&gt;=HA$31,GW6&lt;&gt;""),AND(GZ6&gt;=HA$31,GZ6&lt;&gt;""),AND(HX6&gt;=II$31,HX6&lt;&gt;""),AND(IA6&gt;=II$31,IA6&lt;&gt;""),AND(IE6&gt;=II$31,IE6&lt;&gt;""),AND(IH6&gt;=II$31,IH6&lt;&gt;""),AND(JF6&gt;=JQ$31,JF6&lt;&gt;""),AND(JI6&gt;=JQ$31,JI6&lt;&gt;""),AND(JM6&gt;=JQ$31,JM6&lt;&gt;""),AND(JP6&gt;=JQ$31,JP6&lt;&gt;""),AND(KN6&gt;=KY$31,KN6&lt;&gt;""),AND(KQ6&gt;=KY$31,KQ6&lt;&gt;""),AND(KU6&gt;=KY$31,KU6&lt;&gt;""),AND(KX6&gt;=KY$31,KX6&lt;&gt;""),AND(LV6&gt;=MG$31,LV6&lt;&gt;""),AND(LY6&gt;=MG$31,LY6&lt;&gt;""),AND(MC6&gt;=MG$31,MC6&lt;&gt;""),AND(MF6&gt;=MG$31,MF6&lt;&gt;""),AND(ND6&gt;=NO$31,ND6&lt;&gt;""),AND(NG6&gt;=NO$31,NG6&lt;&gt;""),AND(NK6&gt;=NO$31,NK6&lt;&gt;""),AND(NN6&gt;=NO$31,NN6&lt;&gt;""),AND(OL6&gt;=OW$31,OL6&lt;&gt;""),AND(OO6&gt;=OW$31,OO6&lt;&gt;""),AND(OS6&gt;=OW$31,OS6&lt;&gt;""),AND(OV6&gt;=OW$31,OV6&lt;&gt;""),AND(PT6&gt;=QE$31,PT6&lt;&gt;""),AND(PW6&gt;=QE$31,PW6&lt;&gt;""),AND(QA6&gt;=QE$31,QA6&lt;&gt;""),AND(QD6&gt;=QE$31,QD6&lt;&gt;""),AND(RB6&gt;=RM$31,RB6&lt;&gt;""),AND(RE6&gt;=RM$31,RE6&lt;&gt;""),AND(RI6&gt;=RM$31,RI6&lt;&gt;""),AND(RL6&gt;=RM$31,RL6&lt;&gt;""),AND(SJ6&gt;=SU$31,SJ6&lt;&gt;""),AND(SM6&gt;=SU$31,SM6&lt;&gt;""),AND(SQ6&gt;=SU$31,SQ6&lt;&gt;""),AND(ST6&gt;=SU$31,ST6&lt;&gt;"")),"P","")</f>
        <v>P</v>
      </c>
      <c r="H6" s="37" t="str">
        <f>IF(AND(G6="P",F6=""),"No DD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Merit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Excellence",IF(I6="P","Worlds Team",IF(F6="P","National Team","")))))</f>
        <v>Excellence</v>
      </c>
      <c r="I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J6" s="8">
        <f>IF(COUNT(AQ6,AT6,BR6,BU6,CS6,CV6)&gt;0,LARGE((AQ6,AT6,BR6,BU6,CS6,CV6),1),0)</f>
        <v>58.67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58.295000000000002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58.25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58.160000000000004</v>
      </c>
      <c r="Q6" s="8" t="str">
        <f>IF(P6="","",IF(P6=CZ6,$CA$1,IF(P6=BY6,$AZ$1,IF(P6=AX6,$Y$1,""))))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)&gt;0,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),0)</f>
        <v>16.745000000000001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>IF(AA6&gt;0,AA6,"")</f>
        <v>16.149999999999999</v>
      </c>
      <c r="AP6" s="39">
        <f>IF(AB6&gt;0,AB6,"")</f>
        <v>16.745000000000001</v>
      </c>
      <c r="AQ6" s="41">
        <f>IF(SUM(Y6:AB6)-AC6&gt;0,SUM(Y6:AB6)-AC6,"")</f>
        <v>58.295000000000002</v>
      </c>
      <c r="AR6" s="41">
        <f>IF(AF6&gt;0,AF6,"")</f>
        <v>16.3</v>
      </c>
      <c r="AS6" s="41">
        <f>IF(AG6&gt;0,AG6,"")</f>
        <v>16.125</v>
      </c>
      <c r="AT6" s="41">
        <f>IF(SUM(AD6:AG6)-AH6&gt;0,SUM(AD6:AG6)-AH6,"")</f>
        <v>57.075000000000003</v>
      </c>
      <c r="AU6" s="41">
        <f>IF(AQ6="","",MAX(AQ6,AT6))</f>
        <v>58.295000000000002</v>
      </c>
      <c r="AV6" s="41">
        <f>IF(AK6&gt;0,AK6,"")</f>
        <v>16.25</v>
      </c>
      <c r="AW6" s="41">
        <f>IF(AL6&gt;0,AL6,"")</f>
        <v>16.259999999999998</v>
      </c>
      <c r="AX6" s="41">
        <f>IF(SUM(AI6:AL6)-AM6&gt;0,SUM(AI6:AL6)-AM6,"")</f>
        <v>58.160000000000004</v>
      </c>
      <c r="AY6" s="41">
        <f>IF(SUM(AU6,AX6)&gt;0,SUM(AU6,AX6),"")</f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>IF(BB6&gt;0,BB6,"")</f>
        <v>8</v>
      </c>
      <c r="BQ6" s="40">
        <f>IF(BC6&gt;0,BC6,"")</f>
        <v>8.58</v>
      </c>
      <c r="BR6" s="11">
        <f>IF(SUM(AZ6:BC6)-BD6&gt;0,SUM(AZ6:BC6)-BD6,"")</f>
        <v>30.18</v>
      </c>
      <c r="BS6" s="11">
        <f>IF(BG6&gt;0,BG6,"")</f>
        <v>15.2</v>
      </c>
      <c r="BT6" s="11">
        <f>IF(BH6&gt;0,BH6,"")</f>
        <v>16.45</v>
      </c>
      <c r="BU6" s="11">
        <f>IF(SUM(BE6:BH6)-BI6&gt;0,SUM(BE6:BH6)-BI6,"")</f>
        <v>58.25</v>
      </c>
      <c r="BV6" s="11">
        <f>IF(BR6="","",MAX(BR6,BU6))</f>
        <v>58.25</v>
      </c>
      <c r="BW6" s="11">
        <f>IF(BL6&gt;0,BL6,"")</f>
        <v>2</v>
      </c>
      <c r="BX6" s="11">
        <f>IF(BM6&gt;0,BM6,"")</f>
        <v>1.82</v>
      </c>
      <c r="BY6" s="11">
        <f>IF(SUM(BJ6:BM6)-BN6&gt;0,SUM(BJ6:BM6)-BN6,"")</f>
        <v>6.7200000000000006</v>
      </c>
      <c r="BZ6" s="11">
        <f>IF(SUM(BV6,BY6)&gt;0,SUM(BV6,BY6),"")</f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>IF(CC6&gt;0,CC6,"")</f>
        <v>17.100000000000001</v>
      </c>
      <c r="CR6" s="39">
        <f>IF(CD6&gt;0,CD6,"")</f>
        <v>16.57</v>
      </c>
      <c r="CS6" s="41">
        <f>IF(SUM(CA6:CD6)-CE6&gt;0,SUM(CA6:CD6)-CE6,"")</f>
        <v>58.67</v>
      </c>
      <c r="CT6" s="41">
        <f>IF(CH6&gt;0,CH6,"")</f>
        <v>16.899999999999999</v>
      </c>
      <c r="CU6" s="41">
        <f>IF(CI6&gt;0,CI6,"")</f>
        <v>16.190000000000001</v>
      </c>
      <c r="CV6" s="41">
        <f>IF(SUM(CF6:CI6)-CJ6&gt;0,SUM(CF6:CI6)-CJ6,"")</f>
        <v>57.59</v>
      </c>
      <c r="CW6" s="41">
        <f>IF(CS6="","",MAX(CS6,CV6))</f>
        <v>58.67</v>
      </c>
      <c r="CX6" s="41">
        <f>IF(CM6&gt;0,CM6,"")</f>
        <v>17.100000000000001</v>
      </c>
      <c r="CY6" s="41">
        <f>IF(CN6&gt;0,CN6,"")</f>
        <v>16.61</v>
      </c>
      <c r="CZ6" s="41">
        <f>IF(SUM(CK6:CN6)-CO6&gt;0,SUM(CK6:CN6)-CO6,"")</f>
        <v>57.809999999999995</v>
      </c>
      <c r="DA6" s="41">
        <f>IF(SUM(CW6,CZ6)&gt;0,SUM(CW6,CZ6),"")</f>
        <v>116.47999999999999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>
        <v>14.5</v>
      </c>
      <c r="EM6" s="18">
        <v>8.5</v>
      </c>
      <c r="EN6" s="18">
        <v>13.2</v>
      </c>
      <c r="EO6" s="18">
        <v>15.64</v>
      </c>
      <c r="EP6" s="18">
        <v>0</v>
      </c>
      <c r="EQ6" s="18">
        <v>15.9</v>
      </c>
      <c r="ER6" s="18">
        <v>9.1999999999999993</v>
      </c>
      <c r="ES6" s="18">
        <v>15</v>
      </c>
      <c r="ET6" s="18">
        <v>15.96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13.2</v>
      </c>
      <c r="FG6" s="11">
        <f>IF(EO6&gt;0,EO6,"")</f>
        <v>15.64</v>
      </c>
      <c r="FH6" s="11">
        <f>IF(SUM(EL6:EO6)-EP6&gt;0,SUM(EL6:EO6)-EP6,"")</f>
        <v>51.84</v>
      </c>
      <c r="FI6" s="11">
        <f>IF(ES6&gt;0,ES6,"")</f>
        <v>15</v>
      </c>
      <c r="FJ6" s="11">
        <f>IF(ET6&gt;0,ET6,"")</f>
        <v>15.96</v>
      </c>
      <c r="FK6" s="11">
        <f>IF(SUM(EQ6:ET6)-EU6&gt;0,SUM(EQ6:ET6)-EU6,"")</f>
        <v>56.06</v>
      </c>
      <c r="FL6" s="11">
        <f>IF(MAX(FH6,FK6)&gt;0,MAX(FH6,FK6),"")</f>
        <v>56.06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56.06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>
        <v>16.399999999999999</v>
      </c>
      <c r="GJ6" s="17">
        <v>9.8000000000000007</v>
      </c>
      <c r="GK6" s="17">
        <v>15.2</v>
      </c>
      <c r="GL6" s="17">
        <v>16.190000000000001</v>
      </c>
      <c r="GM6" s="17">
        <v>0</v>
      </c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>
        <f>IF(GK6&gt;0,GK6,"")</f>
        <v>15.2</v>
      </c>
      <c r="GY6" s="41">
        <f>IF(GL6&gt;0,GL6,"")</f>
        <v>16.190000000000001</v>
      </c>
      <c r="GZ6" s="41">
        <f>IF(SUM(GI6:GL6)-GM6&gt;0,SUM(GI6:GL6)-GM6,"")</f>
        <v>57.59</v>
      </c>
      <c r="HA6" s="41">
        <f>IF(SUM(GT6,GW6,GZ6)&gt;0,SUM(GT6,GW6,GZ6),"")</f>
        <v>57.59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9.4</v>
      </c>
      <c r="IK6" s="17">
        <v>5.5</v>
      </c>
      <c r="IL6" s="17">
        <v>10.1</v>
      </c>
      <c r="IM6" s="17">
        <v>9.9600000000000009</v>
      </c>
      <c r="IN6" s="17">
        <v>0</v>
      </c>
      <c r="IO6" s="17">
        <v>12.7</v>
      </c>
      <c r="IP6" s="17">
        <v>7.5</v>
      </c>
      <c r="IQ6" s="17">
        <v>13</v>
      </c>
      <c r="IR6" s="17">
        <v>13.39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10.1</v>
      </c>
      <c r="JE6" s="41">
        <f>IF(IM6&gt;0,IM6,"")</f>
        <v>9.9600000000000009</v>
      </c>
      <c r="JF6" s="41">
        <f>IF(SUM(IJ6:IM6)-IN6&gt;0,SUM(IJ6:IM6)-IN6,"")</f>
        <v>34.96</v>
      </c>
      <c r="JG6" s="41">
        <f>IF(IQ6&gt;0,IQ6,"")</f>
        <v>13</v>
      </c>
      <c r="JH6" s="41">
        <f>IF(IR6&gt;0,IR6,"")</f>
        <v>13.39</v>
      </c>
      <c r="JI6" s="41">
        <f>IF(SUM(IO6:IR6)-IS6&gt;0,SUM(IO6:IR6)-IS6,"")</f>
        <v>46.59</v>
      </c>
      <c r="JJ6" s="41">
        <f>IF(MAX(JF6,JI6)&gt;0,MAX(JF6,JI6),"")</f>
        <v>46.59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46.59</v>
      </c>
      <c r="JR6" s="18">
        <v>11.2</v>
      </c>
      <c r="JS6" s="18">
        <v>7.1</v>
      </c>
      <c r="JT6" s="18">
        <v>12.6</v>
      </c>
      <c r="JU6" s="18">
        <v>13.01</v>
      </c>
      <c r="JV6" s="18">
        <v>0</v>
      </c>
      <c r="JW6" s="18">
        <v>14.3</v>
      </c>
      <c r="JX6" s="18">
        <v>9.3000000000000007</v>
      </c>
      <c r="JY6" s="18">
        <v>16.100000000000001</v>
      </c>
      <c r="JZ6" s="18">
        <v>16.12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12.6</v>
      </c>
      <c r="KM6" s="11">
        <f>IF(JU6&gt;0,JU6,"")</f>
        <v>13.01</v>
      </c>
      <c r="KN6" s="11">
        <f>IF(SUM(JR6:JU6)-JV6&gt;0,SUM(JR6:JU6)-JV6,"")</f>
        <v>43.91</v>
      </c>
      <c r="KO6" s="11">
        <f>IF(JY6&gt;0,JY6,"")</f>
        <v>16.100000000000001</v>
      </c>
      <c r="KP6" s="11">
        <f>IF(JZ6&gt;0,JZ6,"")</f>
        <v>16.12</v>
      </c>
      <c r="KQ6" s="11">
        <f>IF(SUM(JW6:JZ6)-KA6&gt;0,SUM(JW6:JZ6)-KA6,"")</f>
        <v>55.820000000000007</v>
      </c>
      <c r="KR6" s="11">
        <f>IF(MAX(KN6,KQ6)&gt;0,MAX(KN6,KQ6),"")</f>
        <v>55.820000000000007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55.820000000000007</v>
      </c>
      <c r="KZ6" s="17">
        <v>13.7</v>
      </c>
      <c r="LA6" s="17">
        <v>9.1999999999999993</v>
      </c>
      <c r="LB6" s="17">
        <v>16.3</v>
      </c>
      <c r="LC6" s="17">
        <v>16.02</v>
      </c>
      <c r="LD6" s="17">
        <v>0</v>
      </c>
      <c r="LE6" s="17">
        <v>3</v>
      </c>
      <c r="LF6" s="17">
        <v>1.6</v>
      </c>
      <c r="LG6" s="17">
        <v>3.6</v>
      </c>
      <c r="LH6" s="17">
        <v>3.57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16.3</v>
      </c>
      <c r="LU6" s="41">
        <f>IF(LC6&gt;0,LC6,"")</f>
        <v>16.02</v>
      </c>
      <c r="LV6" s="41">
        <f>IF(SUM(KZ6:LC6)-LD6&gt;0,SUM(KZ6:LC6)-LD6,"")</f>
        <v>55.22</v>
      </c>
      <c r="LW6" s="41">
        <f>IF(LG6&gt;0,LG6,"")</f>
        <v>3.6</v>
      </c>
      <c r="LX6" s="41">
        <f>IF(LH6&gt;0,LH6,"")</f>
        <v>3.57</v>
      </c>
      <c r="LY6" s="41">
        <f>IF(SUM(LE6:LH6)-LI6&gt;0,SUM(LE6:LH6)-LI6,"")</f>
        <v>11.77</v>
      </c>
      <c r="LZ6" s="41">
        <f>IF(MAX(LV6,LY6)&gt;0,MAX(LV6,LY6),"")</f>
        <v>55.22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55.22</v>
      </c>
      <c r="MH6" s="18">
        <v>12.4</v>
      </c>
      <c r="MI6" s="18">
        <v>7.5</v>
      </c>
      <c r="MJ6" s="18">
        <v>12.8</v>
      </c>
      <c r="MK6" s="18">
        <v>13.26</v>
      </c>
      <c r="ML6" s="18">
        <v>0</v>
      </c>
      <c r="MM6" s="18">
        <v>15.4</v>
      </c>
      <c r="MN6" s="18">
        <v>9</v>
      </c>
      <c r="MO6" s="18">
        <v>16.5</v>
      </c>
      <c r="MP6" s="18">
        <v>16.48</v>
      </c>
      <c r="MQ6" s="18">
        <v>0</v>
      </c>
      <c r="MR6" s="18"/>
      <c r="MS6" s="18"/>
      <c r="MT6" s="18"/>
      <c r="MU6" s="18"/>
      <c r="MV6" s="18"/>
      <c r="MW6" s="18">
        <v>3.1</v>
      </c>
      <c r="MX6" s="18">
        <v>1.9</v>
      </c>
      <c r="MY6" s="18">
        <v>3.6</v>
      </c>
      <c r="MZ6" s="18">
        <v>3.52</v>
      </c>
      <c r="NA6" s="18">
        <v>0</v>
      </c>
      <c r="NB6" s="11">
        <f>IF(MJ6&gt;0,MJ6,"")</f>
        <v>12.8</v>
      </c>
      <c r="NC6" s="11">
        <f>IF(MK6&gt;0,MK6,"")</f>
        <v>13.26</v>
      </c>
      <c r="ND6" s="11">
        <f>IF(SUM(MH6:MK6)-ML6&gt;0,SUM(MH6:MK6)-ML6,"")</f>
        <v>45.96</v>
      </c>
      <c r="NE6" s="11">
        <f>IF(MO6&gt;0,MO6,"")</f>
        <v>16.5</v>
      </c>
      <c r="NF6" s="11">
        <f>IF(MP6&gt;0,MP6,"")</f>
        <v>16.48</v>
      </c>
      <c r="NG6" s="11">
        <f>IF(SUM(MM6:MP6)-MQ6&gt;0,SUM(MM6:MP6)-MQ6,"")</f>
        <v>57.379999999999995</v>
      </c>
      <c r="NH6" s="11">
        <f>IF(MAX(ND6,NG6)&gt;0,MAX(ND6,NG6),"")</f>
        <v>57.379999999999995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>
        <f>IF(MY6&gt;0,MY6,"")</f>
        <v>3.6</v>
      </c>
      <c r="NM6" s="11">
        <f>IF(MZ6&gt;0,MZ6,"")</f>
        <v>3.52</v>
      </c>
      <c r="NN6" s="11">
        <f>IF(SUM(MW6:MZ6)-NA6&gt;0,SUM(MW6:MZ6)-NA6,"")</f>
        <v>12.12</v>
      </c>
      <c r="NO6" s="11">
        <f>IF(SUM(NH6,NK6,NN6)&gt;0,SUM(NH6,NK6,NN6),"")</f>
        <v>69.5</v>
      </c>
      <c r="NP6" s="17">
        <v>7.5</v>
      </c>
      <c r="NQ6" s="17">
        <v>4.5999999999999996</v>
      </c>
      <c r="NR6" s="17">
        <v>9.1</v>
      </c>
      <c r="NS6" s="17">
        <v>8.56</v>
      </c>
      <c r="NT6" s="17">
        <v>0</v>
      </c>
      <c r="NU6" s="17">
        <v>14.7</v>
      </c>
      <c r="NV6" s="17">
        <v>9.5</v>
      </c>
      <c r="NW6" s="17">
        <v>17.100000000000001</v>
      </c>
      <c r="NX6" s="17">
        <v>16.260000000000002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9.1</v>
      </c>
      <c r="OK6" s="41">
        <f>IF(NS6&gt;0,NS6,"")</f>
        <v>8.56</v>
      </c>
      <c r="OL6" s="41">
        <f>IF(SUM(NP6:NS6)-NT6&gt;0,SUM(NP6:NS6)-NT6,"")</f>
        <v>29.759999999999998</v>
      </c>
      <c r="OM6" s="41">
        <f>IF(NW6&gt;0,NW6,"")</f>
        <v>17.100000000000001</v>
      </c>
      <c r="ON6" s="41">
        <f>IF(NX6&gt;0,NX6,"")</f>
        <v>16.260000000000002</v>
      </c>
      <c r="OO6" s="41">
        <f>IF(SUM(NU6:NX6)-NY6&gt;0,SUM(NU6:NX6)-NY6,"")</f>
        <v>57.56</v>
      </c>
      <c r="OP6" s="41">
        <f>IF(MAX(OL6,OO6)&gt;0,MAX(OL6,OO6),"")</f>
        <v>57.56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57.56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>
        <v>11.2</v>
      </c>
      <c r="PN6" s="18">
        <v>6.4</v>
      </c>
      <c r="PO6" s="18">
        <v>11.4</v>
      </c>
      <c r="PP6" s="18">
        <v>11.89</v>
      </c>
      <c r="PQ6" s="18">
        <v>0</v>
      </c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>
        <f>IF(PO6&gt;0,PO6,"")</f>
        <v>11.4</v>
      </c>
      <c r="QC6" s="11">
        <f>IF(PP6&gt;0,PP6,"")</f>
        <v>11.89</v>
      </c>
      <c r="QD6" s="11">
        <f>IF(SUM(PM6:PP6)-PQ6&gt;0,SUM(PM6:PP6)-PQ6,"")</f>
        <v>40.89</v>
      </c>
      <c r="QE6" s="11">
        <f>IF(SUM(PX6,QA6,QD6)&gt;0,SUM(PX6,QA6,QD6),"")</f>
        <v>40.89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12.25</v>
      </c>
      <c r="SW6" s="23">
        <f>IF($CP6="P",CB6,(CB6+BA6)/2)</f>
        <v>7.0500000000000007</v>
      </c>
      <c r="SX6" s="23">
        <f>IF($CP6="P",CC6,(CC6+BB6)/2)</f>
        <v>12.55</v>
      </c>
      <c r="SY6" s="23">
        <f>IF($CP6="P",CD6,(CD6+BC6)/2)</f>
        <v>12.574999999999999</v>
      </c>
      <c r="SZ6" s="23">
        <f>IF($CP6="P",CE6,(CE6+BD6)/2)</f>
        <v>0</v>
      </c>
      <c r="TA6" s="23">
        <f>IF($CP6="P",CF6,(CF6+BE6)/2)</f>
        <v>16.100000000000001</v>
      </c>
      <c r="TB6" s="23">
        <f>IF($CP6="P",CG6,(CG6+BF6)/2)</f>
        <v>9.4499999999999993</v>
      </c>
      <c r="TC6" s="23">
        <f>IF($CP6="P",CH6,(CH6+BG6)/2)</f>
        <v>16.049999999999997</v>
      </c>
      <c r="TD6" s="23">
        <f>IF($CP6="P",CI6,(CI6+BH6)/2)</f>
        <v>16.32</v>
      </c>
      <c r="TE6" s="23">
        <f>IF($CP6="P",CJ6,(CJ6+BI6)/2)</f>
        <v>0</v>
      </c>
      <c r="TF6" s="23">
        <f>IF($CP6="P",CK6,(CK6+BJ6)/2)</f>
        <v>8.5499999999999989</v>
      </c>
      <c r="TG6" s="23">
        <f>IF($CP6="P",CL6,(CL6+BK6)/2)</f>
        <v>5.05</v>
      </c>
      <c r="TH6" s="23">
        <f>IF($CP6="P",CM6,(CM6+BL6)/2)</f>
        <v>9.5500000000000007</v>
      </c>
      <c r="TI6" s="23">
        <f>IF($CP6="P",CN6,(CN6+BM6)/2)</f>
        <v>9.2149999999999999</v>
      </c>
      <c r="TJ6" s="23">
        <f>IF($CP6="P",CO6,(CO6+BN6)/2)</f>
        <v>0.1</v>
      </c>
      <c r="TK6" s="28" t="s">
        <v>57</v>
      </c>
      <c r="TL6" s="41">
        <f>IF(SX6&gt;0,SX6,"")</f>
        <v>12.55</v>
      </c>
      <c r="TM6" s="41">
        <f>IF(SY6&gt;0,SY6,"")</f>
        <v>12.574999999999999</v>
      </c>
      <c r="TN6" s="41">
        <f>IF(SUM(SV6:SY6)-SZ6&gt;0,SUM(SV6:SY6)-SZ6,"")</f>
        <v>44.424999999999997</v>
      </c>
      <c r="TO6" s="41">
        <f>IF(TC6&gt;0,TC6,"")</f>
        <v>16.049999999999997</v>
      </c>
      <c r="TP6" s="41">
        <f>IF(TD6&gt;0,TD6,"")</f>
        <v>16.32</v>
      </c>
      <c r="TQ6" s="41">
        <f>IF(SUM(TA6:TD6)-TE6&gt;0,SUM(TA6:TD6)-TE6,"")</f>
        <v>57.919999999999995</v>
      </c>
      <c r="TR6" s="41">
        <f>IF(MAX(TN6,TQ6)&gt;0,MAX(TN6,TQ6),"")</f>
        <v>57.919999999999995</v>
      </c>
      <c r="TS6" s="41">
        <f>IF(TH6&gt;0,TH6,"")</f>
        <v>9.5500000000000007</v>
      </c>
      <c r="TT6" s="41">
        <f>IF(TI6&gt;0,TI6,"")</f>
        <v>9.2149999999999999</v>
      </c>
      <c r="TU6" s="41">
        <f>IF(SUM(TF6:TI6)-TJ6&gt;0,SUM(TF6:TI6)-TJ6,"")</f>
        <v>32.264999999999993</v>
      </c>
      <c r="TV6" s="41">
        <f>IF(SUM(TR6,TU6)&gt;0,SUM(TR6,TU6),"")</f>
        <v>90.184999999999988</v>
      </c>
    </row>
    <row r="7" spans="1:542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259.61002590400579</v>
      </c>
      <c r="F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P","")</f>
        <v>P</v>
      </c>
      <c r="G7" s="3" t="str">
        <f>IF(OR(AND(AQ7&gt;=AY$31,AQ7&lt;&gt;"",AN7=""),AND(AT7&gt;=AY$31,AT7&lt;&gt;"",AN7=""),AND(AX7&gt;=AY$31,AX7&lt;&gt;"",AN7=""),AND(BR7&gt;=BZ$31,BR7&lt;&gt;"",BO7=""),AND(BU7&gt;=BZ$31,BU7&lt;&gt;"",BO7=""),AND(BY7&gt;=BZ$31,BY7&lt;&gt;"",BO7=""),AND(CS7&gt;=DA$31,CS7&lt;&gt;"",CP7=""),AND(CV7&gt;=DA$31,CV7&lt;&gt;"",CP7=""),AND(CZ7&gt;=DA$31,CZ7&lt;&gt;"",CP7=""),AND(DZ7&gt;=EK$31,DZ7&lt;&gt;""),AND(EC7&gt;=EK$31,EC7&lt;&gt;""),AND(EG7&gt;=EK$31,EG7&lt;&gt;""),AND(EJ7&gt;=EK$31,EJ7&lt;&gt;""),AND(FH7&gt;=FS$31,FH7&lt;&gt;""),AND(FK7&gt;=FS$31,FK7&lt;&gt;""),AND(FO7&gt;=FS$31,FO7&lt;&gt;""),AND(FR7&gt;=FS$31,FR7&lt;&gt;""),AND(GP7&gt;=HA$31,GP7&lt;&gt;""),AND(GS7&gt;=HA$31,GS7&lt;&gt;""),AND(GW7&gt;=HA$31,GW7&lt;&gt;""),AND(GZ7&gt;=HA$31,GZ7&lt;&gt;""),AND(HX7&gt;=II$31,HX7&lt;&gt;""),AND(IA7&gt;=II$31,IA7&lt;&gt;""),AND(IE7&gt;=II$31,IE7&lt;&gt;""),AND(IH7&gt;=II$31,IH7&lt;&gt;""),AND(JF7&gt;=JQ$31,JF7&lt;&gt;""),AND(JI7&gt;=JQ$31,JI7&lt;&gt;""),AND(JM7&gt;=JQ$31,JM7&lt;&gt;""),AND(JP7&gt;=JQ$31,JP7&lt;&gt;""),AND(KN7&gt;=KY$31,KN7&lt;&gt;""),AND(KQ7&gt;=KY$31,KQ7&lt;&gt;""),AND(KU7&gt;=KY$31,KU7&lt;&gt;""),AND(KX7&gt;=KY$31,KX7&lt;&gt;""),AND(LV7&gt;=MG$31,LV7&lt;&gt;""),AND(LY7&gt;=MG$31,LY7&lt;&gt;""),AND(MC7&gt;=MG$31,MC7&lt;&gt;""),AND(MF7&gt;=MG$31,MF7&lt;&gt;""),AND(ND7&gt;=NO$31,ND7&lt;&gt;""),AND(NG7&gt;=NO$31,NG7&lt;&gt;""),AND(NK7&gt;=NO$31,NK7&lt;&gt;""),AND(NN7&gt;=NO$31,NN7&lt;&gt;""),AND(OL7&gt;=OW$31,OL7&lt;&gt;""),AND(OO7&gt;=OW$31,OO7&lt;&gt;""),AND(OS7&gt;=OW$31,OS7&lt;&gt;""),AND(OV7&gt;=OW$31,OV7&lt;&gt;""),AND(PT7&gt;=QE$31,PT7&lt;&gt;""),AND(PW7&gt;=QE$31,PW7&lt;&gt;""),AND(QA7&gt;=QE$31,QA7&lt;&gt;""),AND(QD7&gt;=QE$31,QD7&lt;&gt;""),AND(RB7&gt;=RM$31,RB7&lt;&gt;""),AND(RE7&gt;=RM$31,RE7&lt;&gt;""),AND(RI7&gt;=RM$31,RI7&lt;&gt;""),AND(RL7&gt;=RM$31,RL7&lt;&gt;""),AND(SJ7&gt;=SU$31,SJ7&lt;&gt;""),AND(SM7&gt;=SU$31,SM7&lt;&gt;""),AND(SQ7&gt;=SU$31,SQ7&lt;&gt;""),AND(ST7&gt;=SU$31,ST7&lt;&gt;"")),"P","")</f>
        <v>P</v>
      </c>
      <c r="H7" s="37" t="str">
        <f>IF(AND(G7="P",F7=""),"No DD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Merit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Excellence",IF(I7="P","Worlds Team",IF(F7="P","National Team","")))))</f>
        <v>Excellence</v>
      </c>
      <c r="I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J7" s="8">
        <f>IF(COUNT(AQ7,AT7,BR7,BU7,CS7,CV7)&gt;0,LARGE((AQ7,AT7,BR7,BU7,CS7,CV7),1),0)</f>
        <v>58.109999999999992</v>
      </c>
      <c r="K7" s="8" t="str">
        <f>IF(J7="","",IF(OR(J7=CS7,J7=CV7),$CA$1,IF(OR(J7=BR7,J7=BU7),$AZ$1,IF(OR(J7=AQ7,J7=AT7),$Y$1,""))))</f>
        <v>2023 Domestic 3rd Trial</v>
      </c>
      <c r="L7" s="8">
        <f>IF(COUNT(AQ7,AT7,BR7,BU7,CS7,CV7)&gt;1,LARGE((AQ7,AT7,BR7,BU7,CS7,CV7),2),0)</f>
        <v>55.940000000000005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55.5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56.580000000000005</v>
      </c>
      <c r="Q7" s="8" t="str">
        <f>IF(P7="","",IF(P7=CZ7,$CA$1,IF(P7=BY7,$AZ$1,IF(P7=AX7,$Y$1,""))))</f>
        <v>2023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)&gt;0,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),0)</f>
        <v>16.71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0.57000000000000028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>IF(AA7&gt;0,AA7,"")</f>
        <v>15.6</v>
      </c>
      <c r="AP7" s="39">
        <f>IF(AB7&gt;0,AB7,"")</f>
        <v>15.38</v>
      </c>
      <c r="AQ7" s="41">
        <f>IF(SUM(Y7:AB7)-AC7&gt;0,SUM(Y7:AB7)-AC7,"")</f>
        <v>54.080000000000005</v>
      </c>
      <c r="AR7" s="41">
        <f>IF(AF7&gt;0,AF7,"")</f>
        <v>3.8</v>
      </c>
      <c r="AS7" s="41">
        <f>IF(AG7&gt;0,AG7,"")</f>
        <v>3.38</v>
      </c>
      <c r="AT7" s="41">
        <f>IF(SUM(AD7:AG7)-AH7&gt;0,SUM(AD7:AG7)-AH7,"")</f>
        <v>27.779999999999998</v>
      </c>
      <c r="AU7" s="41">
        <f>IF(AQ7="","",MAX(AQ7,AT7))</f>
        <v>54.080000000000005</v>
      </c>
      <c r="AV7" s="41">
        <f>IF(AK7&gt;0,AK7,"")</f>
        <v>16.2</v>
      </c>
      <c r="AW7" s="41">
        <f>IF(AL7&gt;0,AL7,"")</f>
        <v>15.88</v>
      </c>
      <c r="AX7" s="41">
        <f>IF(SUM(AI7:AL7)-AM7&gt;0,SUM(AI7:AL7)-AM7,"")</f>
        <v>56.580000000000005</v>
      </c>
      <c r="AY7" s="41">
        <f>IF(SUM(AU7,AX7)&gt;0,SUM(AU7,AX7),"")</f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>IF(BB7&gt;0,BB7,"")</f>
        <v>16.2</v>
      </c>
      <c r="BQ7" s="40">
        <f>IF(BC7&gt;0,BC7,"")</f>
        <v>15.8</v>
      </c>
      <c r="BR7" s="11">
        <f>IF(SUM(AZ7:BC7)-BD7&gt;0,SUM(AZ7:BC7)-BD7,"")</f>
        <v>55.5</v>
      </c>
      <c r="BS7" s="11">
        <f>IF(BG7&gt;0,BG7,"")</f>
        <v>2</v>
      </c>
      <c r="BT7" s="11">
        <f>IF(BH7&gt;0,BH7,"")</f>
        <v>1.76</v>
      </c>
      <c r="BU7" s="11">
        <f>IF(SUM(BE7:BH7)-BI7&gt;0,SUM(BE7:BH7)-BI7,"")</f>
        <v>5.9599999999999991</v>
      </c>
      <c r="BV7" s="11">
        <f>IF(BR7="","",MAX(BR7,BU7))</f>
        <v>55.5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>IF(CC7&gt;0,CC7,"")</f>
        <v>16.100000000000001</v>
      </c>
      <c r="CR7" s="39">
        <f>IF(CD7&gt;0,CD7,"")</f>
        <v>15.74</v>
      </c>
      <c r="CS7" s="41">
        <f>IF(SUM(CA7:CD7)-CE7&gt;0,SUM(CA7:CD7)-CE7,"")</f>
        <v>55.940000000000005</v>
      </c>
      <c r="CT7" s="41">
        <f>IF(CH7&gt;0,CH7,"")</f>
        <v>16.2</v>
      </c>
      <c r="CU7" s="41">
        <f>IF(CI7&gt;0,CI7,"")</f>
        <v>16.71</v>
      </c>
      <c r="CV7" s="41">
        <f>IF(SUM(CF7:CI7)-CJ7&gt;0,SUM(CF7:CI7)-CJ7,"")</f>
        <v>58.109999999999992</v>
      </c>
      <c r="CW7" s="41">
        <f>IF(CS7="","",MAX(CS7,CV7))</f>
        <v>58.109999999999992</v>
      </c>
      <c r="CX7" s="41">
        <f>IF(CM7&gt;0,CM7,"")</f>
        <v>5.6</v>
      </c>
      <c r="CY7" s="41">
        <f>IF(CN7&gt;0,CN7,"")</f>
        <v>5.13</v>
      </c>
      <c r="CZ7" s="41">
        <f>IF(SUM(CK7:CN7)-CO7&gt;0,SUM(CK7:CN7)-CO7,"")</f>
        <v>17.53</v>
      </c>
      <c r="DA7" s="41">
        <f>IF(SUM(CW7,CZ7)&gt;0,SUM(CW7,CZ7),"")</f>
        <v>75.639999999999986</v>
      </c>
      <c r="DB7" s="52">
        <f>IF(MAX(ED7,FL7,GT7,IB7,JJ7,KR7,LZ7,NH7,OP7,PX7,RF7,SN7)-IF(N7="",0,N7)&gt;0.001,MAX(ED7,FL7,GT7,IB7,JJ7,KR7,LZ7,NH7,OP7,PX7,RF7,SN7)-IF(N7="",0,N7),"")</f>
        <v>0.57000000000000028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9</v>
      </c>
      <c r="EM7" s="18">
        <v>5.7</v>
      </c>
      <c r="EN7" s="18">
        <v>10</v>
      </c>
      <c r="EO7" s="18">
        <v>9.76</v>
      </c>
      <c r="EP7" s="18">
        <v>0</v>
      </c>
      <c r="EQ7" s="18">
        <v>14</v>
      </c>
      <c r="ER7" s="18">
        <v>9.5</v>
      </c>
      <c r="ES7" s="18">
        <v>16.2</v>
      </c>
      <c r="ET7" s="18">
        <v>15.34</v>
      </c>
      <c r="EU7" s="18">
        <v>0.2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10</v>
      </c>
      <c r="FG7" s="11">
        <f>IF(EO7&gt;0,EO7,"")</f>
        <v>9.76</v>
      </c>
      <c r="FH7" s="11">
        <f>IF(SUM(EL7:EO7)-EP7&gt;0,SUM(EL7:EO7)-EP7,"")</f>
        <v>34.46</v>
      </c>
      <c r="FI7" s="11">
        <f>IF(ES7&gt;0,ES7,"")</f>
        <v>16.2</v>
      </c>
      <c r="FJ7" s="11">
        <f>IF(ET7&gt;0,ET7,"")</f>
        <v>15.34</v>
      </c>
      <c r="FK7" s="11">
        <f>IF(SUM(EQ7:ET7)-EU7&gt;0,SUM(EQ7:ET7)-EU7,"")</f>
        <v>54.84</v>
      </c>
      <c r="FL7" s="11">
        <f>IF(MAX(FH7,FK7)&gt;0,MAX(FH7,FK7),"")</f>
        <v>54.84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54.84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>
        <v>2.8</v>
      </c>
      <c r="HC7" s="18">
        <v>1.8</v>
      </c>
      <c r="HD7" s="18">
        <v>3.8</v>
      </c>
      <c r="HE7" s="18">
        <v>3.46</v>
      </c>
      <c r="HF7" s="18">
        <v>0</v>
      </c>
      <c r="HG7" s="18">
        <v>13.9</v>
      </c>
      <c r="HH7" s="18">
        <v>9.1999999999999993</v>
      </c>
      <c r="HI7" s="18">
        <v>15.8</v>
      </c>
      <c r="HJ7" s="18">
        <v>15.57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3.8</v>
      </c>
      <c r="HW7" s="11">
        <f>IF(HE7&gt;0,HE7,"")</f>
        <v>3.46</v>
      </c>
      <c r="HX7" s="11">
        <f>IF(SUM(HB7:HE7)-HF7&gt;0,SUM(HB7:HE7)-HF7,"")</f>
        <v>11.86</v>
      </c>
      <c r="HY7" s="11">
        <f>IF(HI7&gt;0,HI7,"")</f>
        <v>15.8</v>
      </c>
      <c r="HZ7" s="11">
        <f>IF(HJ7&gt;0,HJ7,"")</f>
        <v>15.57</v>
      </c>
      <c r="IA7" s="11">
        <f>IF(SUM(HG7:HJ7)-HK7&gt;0,SUM(HG7:HJ7)-HK7,"")</f>
        <v>54.470000000000006</v>
      </c>
      <c r="IB7" s="11">
        <f>IF(MAX(HX7,IA7)&gt;0,MAX(HX7,IA7),"")</f>
        <v>54.470000000000006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54.470000000000006</v>
      </c>
      <c r="IJ7" s="17">
        <v>14.4</v>
      </c>
      <c r="IK7" s="17">
        <v>9.4</v>
      </c>
      <c r="IL7" s="17">
        <v>16.2</v>
      </c>
      <c r="IM7" s="17">
        <v>16.07</v>
      </c>
      <c r="IN7" s="17">
        <v>0</v>
      </c>
      <c r="IO7" s="17">
        <v>13.6</v>
      </c>
      <c r="IP7" s="17">
        <v>9.1</v>
      </c>
      <c r="IQ7" s="17">
        <v>15.8</v>
      </c>
      <c r="IR7" s="17">
        <v>15.28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16.2</v>
      </c>
      <c r="JE7" s="41">
        <f>IF(IM7&gt;0,IM7,"")</f>
        <v>16.07</v>
      </c>
      <c r="JF7" s="41">
        <f>IF(SUM(IJ7:IM7)-IN7&gt;0,SUM(IJ7:IM7)-IN7,"")</f>
        <v>56.07</v>
      </c>
      <c r="JG7" s="41">
        <f>IF(IQ7&gt;0,IQ7,"")</f>
        <v>15.8</v>
      </c>
      <c r="JH7" s="41">
        <f>IF(IR7&gt;0,IR7,"")</f>
        <v>15.28</v>
      </c>
      <c r="JI7" s="41">
        <f>IF(SUM(IO7:IR7)-IS7&gt;0,SUM(IO7:IR7)-IS7,"")</f>
        <v>53.78</v>
      </c>
      <c r="JJ7" s="41">
        <f>IF(MAX(JF7,JI7)&gt;0,MAX(JF7,JI7),"")</f>
        <v>56.07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IF(SUM(JJ7,JM7,JP7)&gt;0,SUM(JJ7,JM7,JP7),"")</f>
        <v>56.07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>
        <v>1.6</v>
      </c>
      <c r="NQ7" s="17">
        <v>1</v>
      </c>
      <c r="NR7" s="17">
        <v>2</v>
      </c>
      <c r="NS7" s="17">
        <v>1.74</v>
      </c>
      <c r="NT7" s="17">
        <v>0</v>
      </c>
      <c r="NU7" s="17">
        <v>6.8</v>
      </c>
      <c r="NV7" s="17">
        <v>4.5</v>
      </c>
      <c r="NW7" s="17">
        <v>8.6</v>
      </c>
      <c r="NX7" s="17">
        <v>8.23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2</v>
      </c>
      <c r="OK7" s="41">
        <f>IF(NS7&gt;0,NS7,"")</f>
        <v>1.74</v>
      </c>
      <c r="OL7" s="41">
        <f>IF(SUM(NP7:NS7)-NT7&gt;0,SUM(NP7:NS7)-NT7,"")</f>
        <v>6.34</v>
      </c>
      <c r="OM7" s="41">
        <f>IF(NW7&gt;0,NW7,"")</f>
        <v>8.6</v>
      </c>
      <c r="ON7" s="41">
        <f>IF(NX7&gt;0,NX7,"")</f>
        <v>8.23</v>
      </c>
      <c r="OO7" s="41">
        <f>IF(SUM(NU7:NX7)-NY7&gt;0,SUM(NU7:NX7)-NY7,"")</f>
        <v>28.13</v>
      </c>
      <c r="OP7" s="41">
        <f>IF(MAX(OL7,OO7)&gt;0,MAX(OL7,OO7),"")</f>
        <v>28.13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IF(SUM(OP7,OS7,OV7)&gt;0,SUM(OP7,OS7,OV7),"")</f>
        <v>28.13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14.649999999999999</v>
      </c>
      <c r="SW7" s="23">
        <f>IF($CP7="P",CB7,(CB7+BA7)/2)</f>
        <v>9.15</v>
      </c>
      <c r="SX7" s="23">
        <f>IF($CP7="P",CC7,(CC7+BB7)/2)</f>
        <v>16.149999999999999</v>
      </c>
      <c r="SY7" s="23">
        <f>IF($CP7="P",CD7,(CD7+BC7)/2)</f>
        <v>15.77</v>
      </c>
      <c r="SZ7" s="23">
        <f>IF($CP7="P",CE7,(CE7+BD7)/2)</f>
        <v>0</v>
      </c>
      <c r="TA7" s="23">
        <f>IF($CP7="P",CF7,(CF7+BE7)/2)</f>
        <v>8.6</v>
      </c>
      <c r="TB7" s="23">
        <f>IF($CP7="P",CG7,(CG7+BF7)/2)</f>
        <v>5.4</v>
      </c>
      <c r="TC7" s="23">
        <f>IF($CP7="P",CH7,(CH7+BG7)/2)</f>
        <v>9.1</v>
      </c>
      <c r="TD7" s="23">
        <f>IF($CP7="P",CI7,(CI7+BH7)/2)</f>
        <v>9.2350000000000012</v>
      </c>
      <c r="TE7" s="23">
        <f>IF($CP7="P",CJ7,(CJ7+BI7)/2)</f>
        <v>0.30000000000000004</v>
      </c>
      <c r="TF7" s="23">
        <f>IF($CP7="P",CK7,(CK7+BJ7)/2)</f>
        <v>2.1</v>
      </c>
      <c r="TG7" s="23">
        <f>IF($CP7="P",CL7,(CL7+BK7)/2)</f>
        <v>1.3</v>
      </c>
      <c r="TH7" s="23">
        <f>IF($CP7="P",CM7,(CM7+BL7)/2)</f>
        <v>2.8</v>
      </c>
      <c r="TI7" s="23">
        <f>IF($CP7="P",CN7,(CN7+BM7)/2)</f>
        <v>2.5649999999999999</v>
      </c>
      <c r="TJ7" s="23">
        <f>IF($CP7="P",CO7,(CO7+BN7)/2)</f>
        <v>0</v>
      </c>
      <c r="TK7" s="28" t="s">
        <v>57</v>
      </c>
      <c r="TL7" s="41">
        <f>IF(SX7&gt;0,SX7,"")</f>
        <v>16.149999999999999</v>
      </c>
      <c r="TM7" s="41">
        <f>IF(SY7&gt;0,SY7,"")</f>
        <v>15.77</v>
      </c>
      <c r="TN7" s="41">
        <f>IF(SUM(SV7:SY7)-SZ7&gt;0,SUM(SV7:SY7)-SZ7,"")</f>
        <v>55.72</v>
      </c>
      <c r="TO7" s="41">
        <f>IF(TC7&gt;0,TC7,"")</f>
        <v>9.1</v>
      </c>
      <c r="TP7" s="41">
        <f>IF(TD7&gt;0,TD7,"")</f>
        <v>9.2350000000000012</v>
      </c>
      <c r="TQ7" s="41">
        <f>IF(SUM(TA7:TD7)-TE7&gt;0,SUM(TA7:TD7)-TE7,"")</f>
        <v>32.035000000000004</v>
      </c>
      <c r="TR7" s="41">
        <f>IF(MAX(TN7,TQ7)&gt;0,MAX(TN7,TQ7),"")</f>
        <v>55.72</v>
      </c>
      <c r="TS7" s="41">
        <f>IF(TH7&gt;0,TH7,"")</f>
        <v>2.8</v>
      </c>
      <c r="TT7" s="41">
        <f>IF(TI7&gt;0,TI7,"")</f>
        <v>2.5649999999999999</v>
      </c>
      <c r="TU7" s="41">
        <f>IF(SUM(TF7:TI7)-TJ7&gt;0,SUM(TF7:TI7)-TJ7,"")</f>
        <v>8.7650000000000006</v>
      </c>
      <c r="TV7" s="41">
        <f>IF(SUM(TR7,TU7)&gt;0,SUM(TR7,TU7),"")</f>
        <v>64.484999999999999</v>
      </c>
    </row>
    <row r="8" spans="1:542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254.92002522100555</v>
      </c>
      <c r="F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P","")</f>
        <v>P</v>
      </c>
      <c r="G8" s="3" t="str">
        <f>IF(OR(AND(AQ8&gt;=AY$31,AQ8&lt;&gt;"",AN8=""),AND(AT8&gt;=AY$31,AT8&lt;&gt;"",AN8=""),AND(AX8&gt;=AY$31,AX8&lt;&gt;"",AN8=""),AND(BR8&gt;=BZ$31,BR8&lt;&gt;"",BO8=""),AND(BU8&gt;=BZ$31,BU8&lt;&gt;"",BO8=""),AND(BY8&gt;=BZ$31,BY8&lt;&gt;"",BO8=""),AND(CS8&gt;=DA$31,CS8&lt;&gt;"",CP8=""),AND(CV8&gt;=DA$31,CV8&lt;&gt;"",CP8=""),AND(CZ8&gt;=DA$31,CZ8&lt;&gt;"",CP8=""),AND(DZ8&gt;=EK$31,DZ8&lt;&gt;""),AND(EC8&gt;=EK$31,EC8&lt;&gt;""),AND(EG8&gt;=EK$31,EG8&lt;&gt;""),AND(EJ8&gt;=EK$31,EJ8&lt;&gt;""),AND(FH8&gt;=FS$31,FH8&lt;&gt;""),AND(FK8&gt;=FS$31,FK8&lt;&gt;""),AND(FO8&gt;=FS$31,FO8&lt;&gt;""),AND(FR8&gt;=FS$31,FR8&lt;&gt;""),AND(GP8&gt;=HA$31,GP8&lt;&gt;""),AND(GS8&gt;=HA$31,GS8&lt;&gt;""),AND(GW8&gt;=HA$31,GW8&lt;&gt;""),AND(GZ8&gt;=HA$31,GZ8&lt;&gt;""),AND(HX8&gt;=II$31,HX8&lt;&gt;""),AND(IA8&gt;=II$31,IA8&lt;&gt;""),AND(IE8&gt;=II$31,IE8&lt;&gt;""),AND(IH8&gt;=II$31,IH8&lt;&gt;""),AND(JF8&gt;=JQ$31,JF8&lt;&gt;""),AND(JI8&gt;=JQ$31,JI8&lt;&gt;""),AND(JM8&gt;=JQ$31,JM8&lt;&gt;""),AND(JP8&gt;=JQ$31,JP8&lt;&gt;""),AND(KN8&gt;=KY$31,KN8&lt;&gt;""),AND(KQ8&gt;=KY$31,KQ8&lt;&gt;""),AND(KU8&gt;=KY$31,KU8&lt;&gt;""),AND(KX8&gt;=KY$31,KX8&lt;&gt;""),AND(LV8&gt;=MG$31,LV8&lt;&gt;""),AND(LY8&gt;=MG$31,LY8&lt;&gt;""),AND(MC8&gt;=MG$31,MC8&lt;&gt;""),AND(MF8&gt;=MG$31,MF8&lt;&gt;""),AND(ND8&gt;=NO$31,ND8&lt;&gt;""),AND(NG8&gt;=NO$31,NG8&lt;&gt;""),AND(NK8&gt;=NO$31,NK8&lt;&gt;""),AND(NN8&gt;=NO$31,NN8&lt;&gt;""),AND(OL8&gt;=OW$31,OL8&lt;&gt;""),AND(OO8&gt;=OW$31,OO8&lt;&gt;""),AND(OS8&gt;=OW$31,OS8&lt;&gt;""),AND(OV8&gt;=OW$31,OV8&lt;&gt;""),AND(PT8&gt;=QE$31,PT8&lt;&gt;""),AND(PW8&gt;=QE$31,PW8&lt;&gt;""),AND(QA8&gt;=QE$31,QA8&lt;&gt;""),AND(QD8&gt;=QE$31,QD8&lt;&gt;""),AND(RB8&gt;=RM$31,RB8&lt;&gt;""),AND(RE8&gt;=RM$31,RE8&lt;&gt;""),AND(RI8&gt;=RM$31,RI8&lt;&gt;""),AND(RL8&gt;=RM$31,RL8&lt;&gt;""),AND(SJ8&gt;=SU$31,SJ8&lt;&gt;""),AND(SM8&gt;=SU$31,SM8&lt;&gt;""),AND(SQ8&gt;=SU$31,SQ8&lt;&gt;""),AND(ST8&gt;=SU$31,ST8&lt;&gt;"")),"P","")</f>
        <v>P</v>
      </c>
      <c r="H8" s="37" t="str">
        <f>IF(AND(G8="P",F8=""),"No DD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Merit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Excellence",IF(I8="P","Worlds Team",IF(F8="P","National Team","")))))</f>
        <v>Worlds Team</v>
      </c>
      <c r="I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54.08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54.32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16.399999999999999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World Cup BUL (Oct 7)</v>
      </c>
      <c r="T8" s="8">
        <f>IF(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)&gt;0,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),0)</f>
        <v>16.989999999999998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World Cup BUL (Oct 7)</v>
      </c>
      <c r="V8" s="8">
        <f>IF(MAX(DB8,DC8)&gt;0,MAX(DB8,DC8),"")</f>
        <v>2.7099999999999937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>IF(AA8&gt;0,AA8,"")</f>
        <v>14.8</v>
      </c>
      <c r="AP8" s="39">
        <f>IF(AB8&gt;0,AB8,"")</f>
        <v>15.62</v>
      </c>
      <c r="AQ8" s="41">
        <f>IF(SUM(Y8:AB8)-AC8&gt;0,SUM(Y8:AB8)-AC8,"")</f>
        <v>54.02</v>
      </c>
      <c r="AR8" s="41">
        <f>IF(AF8&gt;0,AF8,"")</f>
        <v>15.8</v>
      </c>
      <c r="AS8" s="41">
        <f>IF(AG8&gt;0,AG8,"")</f>
        <v>15.84</v>
      </c>
      <c r="AT8" s="41">
        <f>IF(SUM(AD8:AG8)-AH8&gt;0,SUM(AD8:AG8)-AH8,"")</f>
        <v>55.540000000000006</v>
      </c>
      <c r="AU8" s="41">
        <f>IF(AQ8="","",MAX(AQ8,AT8))</f>
        <v>55.540000000000006</v>
      </c>
      <c r="AV8" s="41">
        <f>IF(AK8&gt;0,AK8,"")</f>
        <v>14.8</v>
      </c>
      <c r="AW8" s="41">
        <f>IF(AL8&gt;0,AL8,"")</f>
        <v>15.82</v>
      </c>
      <c r="AX8" s="41">
        <f>IF(SUM(AI8:AL8)-AM8&gt;0,SUM(AI8:AL8)-AM8,"")</f>
        <v>54.32</v>
      </c>
      <c r="AY8" s="41">
        <f>IF(SUM(AU8,AX8)&gt;0,SUM(AU8,AX8),"")</f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>IF(BB8&gt;0,BB8,"")</f>
        <v>15.4</v>
      </c>
      <c r="BQ8" s="40">
        <f>IF(BC8&gt;0,BC8,"")</f>
        <v>16.38</v>
      </c>
      <c r="BR8" s="11">
        <f>IF(SUM(AZ8:BC8)-BD8&gt;0,SUM(AZ8:BC8)-BD8,"")</f>
        <v>54.879999999999995</v>
      </c>
      <c r="BS8" s="11">
        <f>IF(BG8&gt;0,BG8,"")</f>
        <v>2</v>
      </c>
      <c r="BT8" s="11">
        <f>IF(BH8&gt;0,BH8,"")</f>
        <v>1.75</v>
      </c>
      <c r="BU8" s="11">
        <f>IF(SUM(BE8:BH8)-BI8&gt;0,SUM(BE8:BH8)-BI8,"")</f>
        <v>6.45</v>
      </c>
      <c r="BV8" s="11">
        <f>IF(BR8="","",MAX(BR8,BU8))</f>
        <v>54.879999999999995</v>
      </c>
      <c r="BW8" s="11">
        <f>IF(BL8&gt;0,BL8,"")</f>
        <v>2</v>
      </c>
      <c r="BX8" s="11">
        <f>IF(BM8&gt;0,BM8,"")</f>
        <v>1.76</v>
      </c>
      <c r="BY8" s="11">
        <f>IF(SUM(BJ8:BM8)-BN8&gt;0,SUM(BJ8:BM8)-BN8,"")</f>
        <v>6.26</v>
      </c>
      <c r="BZ8" s="11">
        <f>IF(SUM(BV8,BY8)&gt;0,SUM(BV8,BY8),"")</f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>IF(CC8&gt;0,CC8,"")</f>
        <v>10</v>
      </c>
      <c r="CR8" s="39">
        <f>IF(CD8&gt;0,CD8,"")</f>
        <v>11.73</v>
      </c>
      <c r="CS8" s="41">
        <f>IF(SUM(CA8:CD8)-CE8&gt;0,SUM(CA8:CD8)-CE8,"")</f>
        <v>38.03</v>
      </c>
      <c r="CT8" s="41">
        <f>IF(CH8&gt;0,CH8,"")</f>
        <v>14.7</v>
      </c>
      <c r="CU8" s="41">
        <f>IF(CI8&gt;0,CI8,"")</f>
        <v>16.48</v>
      </c>
      <c r="CV8" s="41">
        <f>IF(SUM(CF8:CI8)-CJ8&gt;0,SUM(CF8:CI8)-CJ8,"")</f>
        <v>54.08</v>
      </c>
      <c r="CW8" s="41">
        <f>IF(CS8="","",MAX(CS8,CV8))</f>
        <v>54.08</v>
      </c>
      <c r="CX8" s="41">
        <f>IF(CM8&gt;0,CM8,"")</f>
        <v>2</v>
      </c>
      <c r="CY8" s="41">
        <f>IF(CN8&gt;0,CN8,"")</f>
        <v>1.8</v>
      </c>
      <c r="CZ8" s="41">
        <f>IF(SUM(CK8:CN8)-CO8&gt;0,SUM(CK8:CN8)-CO8,"")</f>
        <v>6.3999999999999995</v>
      </c>
      <c r="DA8" s="41">
        <f>IF(SUM(CW8,CZ8)&gt;0,SUM(CW8,CZ8),"")</f>
        <v>60.48</v>
      </c>
      <c r="DB8" s="52">
        <f>IF(MAX(ED8,FL8,GT8,IB8,JJ8,KR8,LZ8,NH8,OP8,PX8,RF8,SN8)-IF(N8="",0,N8)&gt;0.001,MAX(ED8,FL8,GT8,IB8,JJ8,KR8,LZ8,NH8,OP8,PX8,RF8,SN8)-IF(N8="",0,N8),"")</f>
        <v>2.7099999999999937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14.5</v>
      </c>
      <c r="LA8" s="17">
        <v>9</v>
      </c>
      <c r="LB8" s="17">
        <v>16.2</v>
      </c>
      <c r="LC8" s="17">
        <v>16.100000000000001</v>
      </c>
      <c r="LD8" s="17">
        <v>0</v>
      </c>
      <c r="LE8" s="17">
        <v>14.2</v>
      </c>
      <c r="LF8" s="17">
        <v>9.1999999999999993</v>
      </c>
      <c r="LG8" s="17">
        <v>16.399999999999999</v>
      </c>
      <c r="LH8" s="17">
        <v>16.989999999999998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>IF(LB8&gt;0,LB8,"")</f>
        <v>16.2</v>
      </c>
      <c r="LU8" s="41">
        <f>IF(LC8&gt;0,LC8,"")</f>
        <v>16.100000000000001</v>
      </c>
      <c r="LV8" s="41">
        <f>IF(SUM(KZ8:LC8)-LD8&gt;0,SUM(KZ8:LC8)-LD8,"")</f>
        <v>55.800000000000004</v>
      </c>
      <c r="LW8" s="41">
        <f>IF(LG8&gt;0,LG8,"")</f>
        <v>16.399999999999999</v>
      </c>
      <c r="LX8" s="41">
        <f>IF(LH8&gt;0,LH8,"")</f>
        <v>16.989999999999998</v>
      </c>
      <c r="LY8" s="41">
        <f>IF(SUM(LE8:LH8)-LI8&gt;0,SUM(LE8:LH8)-LI8,"")</f>
        <v>56.789999999999992</v>
      </c>
      <c r="LZ8" s="41">
        <f>IF(MAX(LV8,LY8)&gt;0,MAX(LV8,LY8),"")</f>
        <v>56.789999999999992</v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>
        <f>IF(SUM(LZ8,MC8,MF8)&gt;0,SUM(LZ8,MC8,MF8),"")</f>
        <v>56.789999999999992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13</v>
      </c>
      <c r="NQ8" s="17">
        <v>9.1999999999999993</v>
      </c>
      <c r="NR8" s="17">
        <v>15.8</v>
      </c>
      <c r="NS8" s="17">
        <v>16.510000000000002</v>
      </c>
      <c r="NT8" s="17">
        <v>0</v>
      </c>
      <c r="NU8" s="17">
        <v>13.5</v>
      </c>
      <c r="NV8" s="17">
        <v>8.9</v>
      </c>
      <c r="NW8" s="17">
        <v>15.3</v>
      </c>
      <c r="NX8" s="17">
        <v>16.62</v>
      </c>
      <c r="NY8" s="17">
        <v>0</v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>
        <f>IF(NR8&gt;0,NR8,"")</f>
        <v>15.8</v>
      </c>
      <c r="OK8" s="41">
        <f>IF(NS8&gt;0,NS8,"")</f>
        <v>16.510000000000002</v>
      </c>
      <c r="OL8" s="41">
        <f>IF(SUM(NP8:NS8)-NT8&gt;0,SUM(NP8:NS8)-NT8,"")</f>
        <v>54.510000000000005</v>
      </c>
      <c r="OM8" s="41">
        <f>IF(NW8&gt;0,NW8,"")</f>
        <v>15.3</v>
      </c>
      <c r="ON8" s="41">
        <f>IF(NX8&gt;0,NX8,"")</f>
        <v>16.62</v>
      </c>
      <c r="OO8" s="41">
        <f>IF(SUM(NU8:NX8)-NY8&gt;0,SUM(NU8:NX8)-NY8,"")</f>
        <v>54.320000000000007</v>
      </c>
      <c r="OP8" s="41">
        <f>IF(MAX(OL8,OO8)&gt;0,MAX(OL8,OO8),"")</f>
        <v>54.510000000000005</v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>
        <f>IF(SUM(OP8,OS8,OV8)&gt;0,SUM(OP8,OS8,OV8),"")</f>
        <v>54.510000000000005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12.2</v>
      </c>
      <c r="SW8" s="23">
        <f>IF($CP8="P",CB8,(CB8+BA8)/2)</f>
        <v>7.5</v>
      </c>
      <c r="SX8" s="23">
        <f>IF($CP8="P",CC8,(CC8+BB8)/2)</f>
        <v>12.7</v>
      </c>
      <c r="SY8" s="23">
        <f>IF($CP8="P",CD8,(CD8+BC8)/2)</f>
        <v>14.055</v>
      </c>
      <c r="SZ8" s="23">
        <f>IF($CP8="P",CE8,(CE8+BD8)/2)</f>
        <v>0</v>
      </c>
      <c r="TA8" s="23">
        <f>IF($CP8="P",CF8,(CF8+BE8)/2)</f>
        <v>7.8500000000000005</v>
      </c>
      <c r="TB8" s="23">
        <f>IF($CP8="P",CG8,(CG8+BF8)/2)</f>
        <v>4.95</v>
      </c>
      <c r="TC8" s="23">
        <f>IF($CP8="P",CH8,(CH8+BG8)/2)</f>
        <v>8.35</v>
      </c>
      <c r="TD8" s="23">
        <f>IF($CP8="P",CI8,(CI8+BH8)/2)</f>
        <v>9.1150000000000002</v>
      </c>
      <c r="TE8" s="23">
        <f>IF($CP8="P",CJ8,(CJ8+BI8)/2)</f>
        <v>0</v>
      </c>
      <c r="TF8" s="23">
        <f>IF($CP8="P",CK8,(CK8+BJ8)/2)</f>
        <v>1.65</v>
      </c>
      <c r="TG8" s="23">
        <f>IF($CP8="P",CL8,(CL8+BK8)/2)</f>
        <v>0.9</v>
      </c>
      <c r="TH8" s="23">
        <f>IF($CP8="P",CM8,(CM8+BL8)/2)</f>
        <v>2</v>
      </c>
      <c r="TI8" s="23">
        <f>IF($CP8="P",CN8,(CN8+BM8)/2)</f>
        <v>1.78</v>
      </c>
      <c r="TJ8" s="23">
        <f>IF($CP8="P",CO8,(CO8+BN8)/2)</f>
        <v>0</v>
      </c>
      <c r="TK8" s="28" t="s">
        <v>57</v>
      </c>
      <c r="TL8" s="41">
        <f>IF(SX8&gt;0,SX8,"")</f>
        <v>12.7</v>
      </c>
      <c r="TM8" s="41">
        <f>IF(SY8&gt;0,SY8,"")</f>
        <v>14.055</v>
      </c>
      <c r="TN8" s="41">
        <f>IF(SUM(SV8:SY8)-SZ8&gt;0,SUM(SV8:SY8)-SZ8,"")</f>
        <v>46.454999999999998</v>
      </c>
      <c r="TO8" s="41">
        <f>IF(TC8&gt;0,TC8,"")</f>
        <v>8.35</v>
      </c>
      <c r="TP8" s="41">
        <f>IF(TD8&gt;0,TD8,"")</f>
        <v>9.1150000000000002</v>
      </c>
      <c r="TQ8" s="41">
        <f>IF(SUM(TA8:TD8)-TE8&gt;0,SUM(TA8:TD8)-TE8,"")</f>
        <v>30.265000000000001</v>
      </c>
      <c r="TR8" s="41">
        <f>IF(MAX(TN8,TQ8)&gt;0,MAX(TN8,TQ8),"")</f>
        <v>46.454999999999998</v>
      </c>
      <c r="TS8" s="41">
        <f>IF(TH8&gt;0,TH8,"")</f>
        <v>2</v>
      </c>
      <c r="TT8" s="41">
        <f>IF(TI8&gt;0,TI8,"")</f>
        <v>1.78</v>
      </c>
      <c r="TU8" s="41">
        <f>IF(SUM(TF8:TI8)-TJ8&gt;0,SUM(TF8:TI8)-TJ8,"")</f>
        <v>6.33</v>
      </c>
      <c r="TV8" s="41">
        <f>IF(SUM(TR8,TU8)&gt;0,SUM(TR8,TU8),"")</f>
        <v>52.784999999999997</v>
      </c>
    </row>
    <row r="9" spans="1:542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195</v>
      </c>
      <c r="C9" s="4" t="s">
        <v>8</v>
      </c>
      <c r="D9" s="4">
        <v>2006</v>
      </c>
      <c r="E9" s="9">
        <f>SUM(J9:V9)+SUM(J9:T9)*0.0000001+SUM(J9)*0.0000000000001</f>
        <v>246.46002308000544</v>
      </c>
      <c r="F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P","")</f>
        <v/>
      </c>
      <c r="G9" s="3" t="str">
        <f>IF(OR(AND(AQ9&gt;=AY$31,AQ9&lt;&gt;"",AN9=""),AND(AT9&gt;=AY$31,AT9&lt;&gt;"",AN9=""),AND(AX9&gt;=AY$31,AX9&lt;&gt;"",AN9=""),AND(BR9&gt;=BZ$31,BR9&lt;&gt;"",BO9=""),AND(BU9&gt;=BZ$31,BU9&lt;&gt;"",BO9=""),AND(BY9&gt;=BZ$31,BY9&lt;&gt;"",BO9=""),AND(CS9&gt;=DA$31,CS9&lt;&gt;"",CP9=""),AND(CV9&gt;=DA$31,CV9&lt;&gt;"",CP9=""),AND(CZ9&gt;=DA$31,CZ9&lt;&gt;"",CP9=""),AND(DZ9&gt;=EK$31,DZ9&lt;&gt;""),AND(EC9&gt;=EK$31,EC9&lt;&gt;""),AND(EG9&gt;=EK$31,EG9&lt;&gt;""),AND(EJ9&gt;=EK$31,EJ9&lt;&gt;""),AND(FH9&gt;=FS$31,FH9&lt;&gt;""),AND(FK9&gt;=FS$31,FK9&lt;&gt;""),AND(FO9&gt;=FS$31,FO9&lt;&gt;""),AND(FR9&gt;=FS$31,FR9&lt;&gt;""),AND(GP9&gt;=HA$31,GP9&lt;&gt;""),AND(GS9&gt;=HA$31,GS9&lt;&gt;""),AND(GW9&gt;=HA$31,GW9&lt;&gt;""),AND(GZ9&gt;=HA$31,GZ9&lt;&gt;""),AND(HX9&gt;=II$31,HX9&lt;&gt;""),AND(IA9&gt;=II$31,IA9&lt;&gt;""),AND(IE9&gt;=II$31,IE9&lt;&gt;""),AND(IH9&gt;=II$31,IH9&lt;&gt;""),AND(JF9&gt;=JQ$31,JF9&lt;&gt;""),AND(JI9&gt;=JQ$31,JI9&lt;&gt;""),AND(JM9&gt;=JQ$31,JM9&lt;&gt;""),AND(JP9&gt;=JQ$31,JP9&lt;&gt;""),AND(KN9&gt;=KY$31,KN9&lt;&gt;""),AND(KQ9&gt;=KY$31,KQ9&lt;&gt;""),AND(KU9&gt;=KY$31,KU9&lt;&gt;""),AND(KX9&gt;=KY$31,KX9&lt;&gt;""),AND(LV9&gt;=MG$31,LV9&lt;&gt;""),AND(LY9&gt;=MG$31,LY9&lt;&gt;""),AND(MC9&gt;=MG$31,MC9&lt;&gt;""),AND(MF9&gt;=MG$31,MF9&lt;&gt;""),AND(ND9&gt;=NO$31,ND9&lt;&gt;""),AND(NG9&gt;=NO$31,NG9&lt;&gt;""),AND(NK9&gt;=NO$31,NK9&lt;&gt;""),AND(NN9&gt;=NO$31,NN9&lt;&gt;""),AND(OL9&gt;=OW$31,OL9&lt;&gt;""),AND(OO9&gt;=OW$31,OO9&lt;&gt;""),AND(OS9&gt;=OW$31,OS9&lt;&gt;""),AND(OV9&gt;=OW$31,OV9&lt;&gt;""),AND(PT9&gt;=QE$31,PT9&lt;&gt;""),AND(PW9&gt;=QE$31,PW9&lt;&gt;""),AND(QA9&gt;=QE$31,QA9&lt;&gt;""),AND(QD9&gt;=QE$31,QD9&lt;&gt;""),AND(RB9&gt;=RM$31,RB9&lt;&gt;""),AND(RE9&gt;=RM$31,RE9&lt;&gt;""),AND(RI9&gt;=RM$31,RI9&lt;&gt;""),AND(RL9&gt;=RM$31,RL9&lt;&gt;""),AND(SJ9&gt;=SU$31,SJ9&lt;&gt;""),AND(SM9&gt;=SU$31,SM9&lt;&gt;""),AND(SQ9&gt;=SU$31,SQ9&lt;&gt;""),AND(ST9&gt;=SU$31,ST9&lt;&gt;"")),"P","")</f>
        <v>P</v>
      </c>
      <c r="H9" s="37" t="str">
        <f>IF(AND(G9="P",F9=""),"No DD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Merit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Excellence",IF(I9="P","Worlds Team",IF(F9="P","National Team","")))))</f>
        <v>No DD</v>
      </c>
      <c r="I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/>
      </c>
      <c r="J9" s="8">
        <f>IF(COUNT(AQ9,AT9,BR9,BU9,CS9,CV9)&gt;0,LARGE((AQ9,AT9,BR9,BU9,CS9,CV9),1),0)</f>
        <v>54.68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54.089999999999996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37.56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53.35</v>
      </c>
      <c r="Q9" s="8" t="str">
        <f>IF(P9="","",IF(P9=CZ9,$CA$1,IF(P9=BY9,$AZ$1,IF(P9=AX9,$Y$1,""))))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WAGC (Nov 18)</v>
      </c>
      <c r="T9" s="8">
        <f>IF(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)&gt;0,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),0)</f>
        <v>15.72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WAGC (Nov 18)</v>
      </c>
      <c r="V9" s="8">
        <f>IF(MAX(DB9,DC9)&gt;0,MAX(DB9,DC9),"")</f>
        <v>15.659999999999997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WAGC (Nov 18)</v>
      </c>
      <c r="Y9" s="23">
        <v>5.0999999999999996</v>
      </c>
      <c r="Z9" s="23">
        <v>3.4</v>
      </c>
      <c r="AA9" s="23">
        <v>6.1</v>
      </c>
      <c r="AB9" s="23">
        <v>6.49</v>
      </c>
      <c r="AC9" s="23">
        <v>0</v>
      </c>
      <c r="AD9" s="23">
        <v>15.7</v>
      </c>
      <c r="AE9" s="23">
        <v>9</v>
      </c>
      <c r="AF9" s="23">
        <v>14.4</v>
      </c>
      <c r="AG9" s="23">
        <v>15.58</v>
      </c>
      <c r="AH9" s="23">
        <v>0</v>
      </c>
      <c r="AI9" s="23">
        <v>2.8</v>
      </c>
      <c r="AJ9" s="23">
        <v>1.7</v>
      </c>
      <c r="AK9" s="23">
        <v>3.2</v>
      </c>
      <c r="AL9" s="23">
        <v>3.37</v>
      </c>
      <c r="AM9" s="23">
        <v>0</v>
      </c>
      <c r="AN9" s="28"/>
      <c r="AO9" s="39">
        <f>IF(AA9&gt;0,AA9,"")</f>
        <v>6.1</v>
      </c>
      <c r="AP9" s="39">
        <f>IF(AB9&gt;0,AB9,"")</f>
        <v>6.49</v>
      </c>
      <c r="AQ9" s="41">
        <f>IF(SUM(Y9:AB9)-AC9&gt;0,SUM(Y9:AB9)-AC9,"")</f>
        <v>21.09</v>
      </c>
      <c r="AR9" s="41">
        <f>IF(AF9&gt;0,AF9,"")</f>
        <v>14.4</v>
      </c>
      <c r="AS9" s="41">
        <f>IF(AG9&gt;0,AG9,"")</f>
        <v>15.58</v>
      </c>
      <c r="AT9" s="41">
        <f>IF(SUM(AD9:AG9)-AH9&gt;0,SUM(AD9:AG9)-AH9,"")</f>
        <v>54.68</v>
      </c>
      <c r="AU9" s="41">
        <f>IF(AQ9="","",MAX(AQ9,AT9))</f>
        <v>54.68</v>
      </c>
      <c r="AV9" s="41">
        <f>IF(AK9&gt;0,AK9,"")</f>
        <v>3.2</v>
      </c>
      <c r="AW9" s="41">
        <f>IF(AL9&gt;0,AL9,"")</f>
        <v>3.37</v>
      </c>
      <c r="AX9" s="41">
        <f>IF(SUM(AI9:AL9)-AM9&gt;0,SUM(AI9:AL9)-AM9,"")</f>
        <v>11.07</v>
      </c>
      <c r="AY9" s="41">
        <f>IF(SUM(AU9,AX9)&gt;0,SUM(AU9,AX9),"")</f>
        <v>65.75</v>
      </c>
      <c r="AZ9" s="27">
        <v>16.3</v>
      </c>
      <c r="BA9" s="27">
        <v>9.1</v>
      </c>
      <c r="BB9" s="27">
        <v>13.5</v>
      </c>
      <c r="BC9" s="27">
        <v>15.19</v>
      </c>
      <c r="BD9" s="27">
        <v>0</v>
      </c>
      <c r="BE9" s="27">
        <v>10.8</v>
      </c>
      <c r="BF9" s="27">
        <v>6.4</v>
      </c>
      <c r="BG9" s="27">
        <v>9.6</v>
      </c>
      <c r="BH9" s="27">
        <v>10.76</v>
      </c>
      <c r="BI9" s="27">
        <v>0</v>
      </c>
      <c r="BJ9" s="27">
        <v>16</v>
      </c>
      <c r="BK9" s="27">
        <v>9.1</v>
      </c>
      <c r="BL9" s="27">
        <v>13.5</v>
      </c>
      <c r="BM9" s="27">
        <v>14.75</v>
      </c>
      <c r="BN9" s="27">
        <v>0</v>
      </c>
      <c r="BO9" s="29"/>
      <c r="BP9" s="40">
        <f>IF(BB9&gt;0,BB9,"")</f>
        <v>13.5</v>
      </c>
      <c r="BQ9" s="40">
        <f>IF(BC9&gt;0,BC9,"")</f>
        <v>15.19</v>
      </c>
      <c r="BR9" s="11">
        <f>IF(SUM(AZ9:BC9)-BD9&gt;0,SUM(AZ9:BC9)-BD9,"")</f>
        <v>54.089999999999996</v>
      </c>
      <c r="BS9" s="11">
        <f>IF(BG9&gt;0,BG9,"")</f>
        <v>9.6</v>
      </c>
      <c r="BT9" s="11">
        <f>IF(BH9&gt;0,BH9,"")</f>
        <v>10.76</v>
      </c>
      <c r="BU9" s="11">
        <f>IF(SUM(BE9:BH9)-BI9&gt;0,SUM(BE9:BH9)-BI9,"")</f>
        <v>37.56</v>
      </c>
      <c r="BV9" s="11">
        <f>IF(BR9="","",MAX(BR9,BU9))</f>
        <v>54.089999999999996</v>
      </c>
      <c r="BW9" s="11">
        <f>IF(BL9&gt;0,BL9,"")</f>
        <v>13.5</v>
      </c>
      <c r="BX9" s="11">
        <f>IF(BM9&gt;0,BM9,"")</f>
        <v>14.75</v>
      </c>
      <c r="BY9" s="11">
        <f>IF(SUM(BJ9:BM9)-BN9&gt;0,SUM(BJ9:BM9)-BN9,"")</f>
        <v>53.35</v>
      </c>
      <c r="BZ9" s="11">
        <f>IF(SUM(BV9,BY9)&gt;0,SUM(BV9,BY9),"")</f>
        <v>107.44</v>
      </c>
      <c r="CA9" s="23">
        <v>4.5999999999999996</v>
      </c>
      <c r="CB9" s="23">
        <v>2.5</v>
      </c>
      <c r="CC9" s="23">
        <v>4.9000000000000004</v>
      </c>
      <c r="CD9" s="23">
        <v>5.0999999999999996</v>
      </c>
      <c r="CE9" s="23">
        <v>0</v>
      </c>
      <c r="CF9" s="23">
        <v>6.1</v>
      </c>
      <c r="CG9" s="23">
        <v>3.6</v>
      </c>
      <c r="CH9" s="23">
        <v>6.5</v>
      </c>
      <c r="CI9" s="23">
        <v>6.78</v>
      </c>
      <c r="CJ9" s="23">
        <v>0</v>
      </c>
      <c r="CK9" s="23"/>
      <c r="CL9" s="23"/>
      <c r="CM9" s="23"/>
      <c r="CN9" s="23"/>
      <c r="CO9" s="23"/>
      <c r="CP9" s="28"/>
      <c r="CQ9" s="39">
        <f>IF(CC9&gt;0,CC9,"")</f>
        <v>4.9000000000000004</v>
      </c>
      <c r="CR9" s="39">
        <f>IF(CD9&gt;0,CD9,"")</f>
        <v>5.0999999999999996</v>
      </c>
      <c r="CS9" s="41">
        <f>IF(SUM(CA9:CD9)-CE9&gt;0,SUM(CA9:CD9)-CE9,"")</f>
        <v>17.100000000000001</v>
      </c>
      <c r="CT9" s="41">
        <f>IF(CH9&gt;0,CH9,"")</f>
        <v>6.5</v>
      </c>
      <c r="CU9" s="41">
        <f>IF(CI9&gt;0,CI9,"")</f>
        <v>6.78</v>
      </c>
      <c r="CV9" s="41">
        <f>IF(SUM(CF9:CI9)-CJ9&gt;0,SUM(CF9:CI9)-CJ9,"")</f>
        <v>22.98</v>
      </c>
      <c r="CW9" s="41">
        <f>IF(CS9="","",MAX(CS9,CV9))</f>
        <v>22.98</v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>
        <f>IF(SUM(CW9,CZ9)&gt;0,SUM(CW9,CZ9),"")</f>
        <v>22.98</v>
      </c>
      <c r="DB9" s="52">
        <f>IF(MAX(ED9,FL9,GT9,IB9,JJ9,KR9,LZ9,NH9,OP9,PX9,RF9,SN9)-IF(N9="",0,N9)&gt;0.001,MAX(ED9,FL9,GT9,IB9,JJ9,KR9,LZ9,NH9,OP9,PX9,RF9,SN9)-IF(N9="",0,N9),"")</f>
        <v>15.659999999999997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12.9</v>
      </c>
      <c r="QG9" s="17">
        <v>9.1999999999999993</v>
      </c>
      <c r="QH9" s="17">
        <v>15.4</v>
      </c>
      <c r="QI9" s="17">
        <v>15.72</v>
      </c>
      <c r="QJ9" s="17">
        <v>0</v>
      </c>
      <c r="QK9" s="17">
        <v>1.5</v>
      </c>
      <c r="QL9" s="17">
        <v>1</v>
      </c>
      <c r="QM9" s="17">
        <v>2</v>
      </c>
      <c r="QN9" s="17">
        <v>1.73</v>
      </c>
      <c r="QO9" s="17">
        <v>0</v>
      </c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>
        <f>IF(QH9&gt;0,QH9,"")</f>
        <v>15.4</v>
      </c>
      <c r="RA9" s="41">
        <f>IF(QI9&gt;0,QI9,"")</f>
        <v>15.72</v>
      </c>
      <c r="RB9" s="41">
        <f>IF(SUM(QF9:QI9)-QJ9&gt;0,SUM(QF9:QI9)-QJ9,"")</f>
        <v>53.22</v>
      </c>
      <c r="RC9" s="41">
        <f>IF(QM9&gt;0,QM9,"")</f>
        <v>2</v>
      </c>
      <c r="RD9" s="41">
        <f>IF(QN9&gt;0,QN9,"")</f>
        <v>1.73</v>
      </c>
      <c r="RE9" s="41">
        <f>IF(SUM(QK9:QN9)-QO9&gt;0,SUM(QK9:QN9)-QO9,"")</f>
        <v>6.23</v>
      </c>
      <c r="RF9" s="41">
        <f>IF(MAX(RB9,RE9)&gt;0,MAX(RB9,RE9),"")</f>
        <v>53.22</v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53.22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10.45</v>
      </c>
      <c r="SW9" s="23">
        <f>IF($CP9="P",CB9,(CB9+BA9)/2)</f>
        <v>5.8</v>
      </c>
      <c r="SX9" s="23">
        <f>IF($CP9="P",CC9,(CC9+BB9)/2)</f>
        <v>9.1999999999999993</v>
      </c>
      <c r="SY9" s="23">
        <f>IF($CP9="P",CD9,(CD9+BC9)/2)</f>
        <v>10.145</v>
      </c>
      <c r="SZ9" s="23">
        <f>IF($CP9="P",CE9,(CE9+BD9)/2)</f>
        <v>0</v>
      </c>
      <c r="TA9" s="23">
        <f>IF($CP9="P",CF9,(CF9+BE9)/2)</f>
        <v>8.4499999999999993</v>
      </c>
      <c r="TB9" s="23">
        <f>IF($CP9="P",CG9,(CG9+BF9)/2)</f>
        <v>5</v>
      </c>
      <c r="TC9" s="23">
        <f>IF($CP9="P",CH9,(CH9+BG9)/2)</f>
        <v>8.0500000000000007</v>
      </c>
      <c r="TD9" s="23">
        <f>IF($CP9="P",CI9,(CI9+BH9)/2)</f>
        <v>8.77</v>
      </c>
      <c r="TE9" s="23">
        <f>IF($CP9="P",CJ9,(CJ9+BI9)/2)</f>
        <v>0</v>
      </c>
      <c r="TF9" s="23">
        <f>IF($CP9="P",CK9,(CK9+BJ9)/2)</f>
        <v>8</v>
      </c>
      <c r="TG9" s="23">
        <f>IF($CP9="P",CL9,(CL9+BK9)/2)</f>
        <v>4.55</v>
      </c>
      <c r="TH9" s="23">
        <f>IF($CP9="P",CM9,(CM9+BL9)/2)</f>
        <v>6.75</v>
      </c>
      <c r="TI9" s="23">
        <f>IF($CP9="P",CN9,(CN9+BM9)/2)</f>
        <v>7.375</v>
      </c>
      <c r="TJ9" s="23">
        <f>IF($CP9="P",CO9,(CO9+BN9)/2)</f>
        <v>0</v>
      </c>
      <c r="TK9" s="28" t="s">
        <v>57</v>
      </c>
      <c r="TL9" s="41">
        <f>IF(SX9&gt;0,SX9,"")</f>
        <v>9.1999999999999993</v>
      </c>
      <c r="TM9" s="41">
        <f>IF(SY9&gt;0,SY9,"")</f>
        <v>10.145</v>
      </c>
      <c r="TN9" s="41">
        <f>IF(SUM(SV9:SY9)-SZ9&gt;0,SUM(SV9:SY9)-SZ9,"")</f>
        <v>35.594999999999999</v>
      </c>
      <c r="TO9" s="41">
        <f>IF(TC9&gt;0,TC9,"")</f>
        <v>8.0500000000000007</v>
      </c>
      <c r="TP9" s="41">
        <f>IF(TD9&gt;0,TD9,"")</f>
        <v>8.77</v>
      </c>
      <c r="TQ9" s="41">
        <f>IF(SUM(TA9:TD9)-TE9&gt;0,SUM(TA9:TD9)-TE9,"")</f>
        <v>30.27</v>
      </c>
      <c r="TR9" s="41">
        <f>IF(MAX(TN9,TQ9)&gt;0,MAX(TN9,TQ9),"")</f>
        <v>35.594999999999999</v>
      </c>
      <c r="TS9" s="41">
        <f>IF(TH9&gt;0,TH9,"")</f>
        <v>6.75</v>
      </c>
      <c r="TT9" s="41">
        <f>IF(TI9&gt;0,TI9,"")</f>
        <v>7.375</v>
      </c>
      <c r="TU9" s="41">
        <f>IF(SUM(TF9:TI9)-TJ9&gt;0,SUM(TF9:TI9)-TJ9,"")</f>
        <v>26.675000000000001</v>
      </c>
      <c r="TV9" s="41">
        <f>IF(SUM(TR9,TU9)&gt;0,SUM(TR9,TU9),"")</f>
        <v>62.269999999999996</v>
      </c>
    </row>
    <row r="10" spans="1:542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55</v>
      </c>
      <c r="C10" s="4" t="s">
        <v>5</v>
      </c>
      <c r="D10" s="4">
        <v>1999</v>
      </c>
      <c r="E10" s="9">
        <f>SUM(J10:V10)+SUM(J10:T10)*0.0000001+SUM(J10)*0.0000000000001</f>
        <v>244.78252447825534</v>
      </c>
      <c r="F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P","")</f>
        <v/>
      </c>
      <c r="G10" s="3" t="str">
        <f>IF(OR(AND(AQ10&gt;=AY$31,AQ10&lt;&gt;"",AN10=""),AND(AT10&gt;=AY$31,AT10&lt;&gt;"",AN10=""),AND(AX10&gt;=AY$31,AX10&lt;&gt;"",AN10=""),AND(BR10&gt;=BZ$31,BR10&lt;&gt;"",BO10=""),AND(BU10&gt;=BZ$31,BU10&lt;&gt;"",BO10=""),AND(BY10&gt;=BZ$31,BY10&lt;&gt;"",BO10=""),AND(CS10&gt;=DA$31,CS10&lt;&gt;"",CP10=""),AND(CV10&gt;=DA$31,CV10&lt;&gt;"",CP10=""),AND(CZ10&gt;=DA$31,CZ10&lt;&gt;"",CP10=""),AND(DZ10&gt;=EK$31,DZ10&lt;&gt;""),AND(EC10&gt;=EK$31,EC10&lt;&gt;""),AND(EG10&gt;=EK$31,EG10&lt;&gt;""),AND(EJ10&gt;=EK$31,EJ10&lt;&gt;""),AND(FH10&gt;=FS$31,FH10&lt;&gt;""),AND(FK10&gt;=FS$31,FK10&lt;&gt;""),AND(FO10&gt;=FS$31,FO10&lt;&gt;""),AND(FR10&gt;=FS$31,FR10&lt;&gt;""),AND(GP10&gt;=HA$31,GP10&lt;&gt;""),AND(GS10&gt;=HA$31,GS10&lt;&gt;""),AND(GW10&gt;=HA$31,GW10&lt;&gt;""),AND(GZ10&gt;=HA$31,GZ10&lt;&gt;""),AND(HX10&gt;=II$31,HX10&lt;&gt;""),AND(IA10&gt;=II$31,IA10&lt;&gt;""),AND(IE10&gt;=II$31,IE10&lt;&gt;""),AND(IH10&gt;=II$31,IH10&lt;&gt;""),AND(JF10&gt;=JQ$31,JF10&lt;&gt;""),AND(JI10&gt;=JQ$31,JI10&lt;&gt;""),AND(JM10&gt;=JQ$31,JM10&lt;&gt;""),AND(JP10&gt;=JQ$31,JP10&lt;&gt;""),AND(KN10&gt;=KY$31,KN10&lt;&gt;""),AND(KQ10&gt;=KY$31,KQ10&lt;&gt;""),AND(KU10&gt;=KY$31,KU10&lt;&gt;""),AND(KX10&gt;=KY$31,KX10&lt;&gt;""),AND(LV10&gt;=MG$31,LV10&lt;&gt;""),AND(LY10&gt;=MG$31,LY10&lt;&gt;""),AND(MC10&gt;=MG$31,MC10&lt;&gt;""),AND(MF10&gt;=MG$31,MF10&lt;&gt;""),AND(ND10&gt;=NO$31,ND10&lt;&gt;""),AND(NG10&gt;=NO$31,NG10&lt;&gt;""),AND(NK10&gt;=NO$31,NK10&lt;&gt;""),AND(NN10&gt;=NO$31,NN10&lt;&gt;""),AND(OL10&gt;=OW$31,OL10&lt;&gt;""),AND(OO10&gt;=OW$31,OO10&lt;&gt;""),AND(OS10&gt;=OW$31,OS10&lt;&gt;""),AND(OV10&gt;=OW$31,OV10&lt;&gt;""),AND(PT10&gt;=QE$31,PT10&lt;&gt;""),AND(PW10&gt;=QE$31,PW10&lt;&gt;""),AND(QA10&gt;=QE$31,QA10&lt;&gt;""),AND(QD10&gt;=QE$31,QD10&lt;&gt;""),AND(RB10&gt;=RM$31,RB10&lt;&gt;""),AND(RE10&gt;=RM$31,RE10&lt;&gt;""),AND(RI10&gt;=RM$31,RI10&lt;&gt;""),AND(RL10&gt;=RM$31,RL10&lt;&gt;""),AND(SJ10&gt;=SU$31,SJ10&lt;&gt;""),AND(SM10&gt;=SU$31,SM10&lt;&gt;""),AND(SQ10&gt;=SU$31,SQ10&lt;&gt;""),AND(ST10&gt;=SU$31,ST10&lt;&gt;"")),"P","")</f>
        <v>P</v>
      </c>
      <c r="H10" s="37" t="str">
        <f>IF(AND(G10="P",F10=""),"No DD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Merit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Excellence",IF(I10="P","Worlds Team",IF(F10="P","National Team","")))))</f>
        <v>No DD</v>
      </c>
      <c r="I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/>
      </c>
      <c r="J10" s="8">
        <f>IF(COUNT(AQ10,AT10,BR10,BU10,CS10,CV10)&gt;0,LARGE((AQ10,AT10,BR10,BU10,CS10,CV10),1),0)</f>
        <v>53.349999999999994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53.29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53.182500000000005</v>
      </c>
      <c r="O10" s="8" t="str">
        <f>IF(N10="","",IF(OR(N10=CS10,N10=CV10),$CA$1,IF(OR(N10=BR10,N10=BU10),$AZ$1,IF(OR(N10=AQ10,N10=AT10),$Y$1,""))))</f>
        <v>2023 Nationals</v>
      </c>
      <c r="P10" s="8">
        <f>IF(MAX(AX10,BY10,CZ10)&gt;0,MAX(AX10,BY10,CZ10),0)</f>
        <v>54.61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Elite Canada</v>
      </c>
      <c r="T10" s="8">
        <f>IF(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)&gt;0,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),0)</f>
        <v>14.95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14.7</v>
      </c>
      <c r="Z10" s="23">
        <v>9</v>
      </c>
      <c r="AA10" s="23">
        <v>14.8</v>
      </c>
      <c r="AB10" s="23">
        <v>14.79</v>
      </c>
      <c r="AC10" s="23">
        <v>0</v>
      </c>
      <c r="AD10" s="23">
        <v>14.1</v>
      </c>
      <c r="AE10" s="23">
        <v>8.9</v>
      </c>
      <c r="AF10" s="23">
        <v>15.4</v>
      </c>
      <c r="AG10" s="23">
        <v>14.95</v>
      </c>
      <c r="AH10" s="23">
        <v>0</v>
      </c>
      <c r="AI10" s="23">
        <v>15.7</v>
      </c>
      <c r="AJ10" s="23">
        <v>9.6</v>
      </c>
      <c r="AK10" s="23">
        <v>14</v>
      </c>
      <c r="AL10" s="23">
        <v>15.31</v>
      </c>
      <c r="AM10" s="23">
        <v>0</v>
      </c>
      <c r="AN10" s="28"/>
      <c r="AO10" s="39">
        <f>IF(AA10&gt;0,AA10,"")</f>
        <v>14.8</v>
      </c>
      <c r="AP10" s="39">
        <f>IF(AB10&gt;0,AB10,"")</f>
        <v>14.79</v>
      </c>
      <c r="AQ10" s="41">
        <f>IF(SUM(Y10:AB10)-AC10&gt;0,SUM(Y10:AB10)-AC10,"")</f>
        <v>53.29</v>
      </c>
      <c r="AR10" s="41">
        <f>IF(AF10&gt;0,AF10,"")</f>
        <v>15.4</v>
      </c>
      <c r="AS10" s="41">
        <f>IF(AG10&gt;0,AG10,"")</f>
        <v>14.95</v>
      </c>
      <c r="AT10" s="41">
        <f>IF(SUM(AD10:AG10)-AH10&gt;0,SUM(AD10:AG10)-AH10,"")</f>
        <v>53.349999999999994</v>
      </c>
      <c r="AU10" s="41">
        <f>IF(AQ10="","",MAX(AQ10,AT10))</f>
        <v>53.349999999999994</v>
      </c>
      <c r="AV10" s="41">
        <f>IF(AK10&gt;0,AK10,"")</f>
        <v>14</v>
      </c>
      <c r="AW10" s="41">
        <f>IF(AL10&gt;0,AL10,"")</f>
        <v>15.31</v>
      </c>
      <c r="AX10" s="41">
        <f>IF(SUM(AI10:AL10)-AM10&gt;0,SUM(AI10:AL10)-AM10,"")</f>
        <v>54.61</v>
      </c>
      <c r="AY10" s="41">
        <f>IF(SUM(AU10,AX10)&gt;0,SUM(AU10,AX10),"")</f>
        <v>107.96</v>
      </c>
      <c r="AZ10" s="27">
        <v>14.125</v>
      </c>
      <c r="BA10" s="27">
        <v>9</v>
      </c>
      <c r="BB10" s="27">
        <v>14.950000000000001</v>
      </c>
      <c r="BC10" s="27">
        <v>15.1075</v>
      </c>
      <c r="BD10" s="27">
        <v>0</v>
      </c>
      <c r="BE10" s="27">
        <v>13.45</v>
      </c>
      <c r="BF10" s="27">
        <v>8.3500000000000014</v>
      </c>
      <c r="BG10" s="27">
        <v>13.600000000000001</v>
      </c>
      <c r="BH10" s="27">
        <v>15.014999999999999</v>
      </c>
      <c r="BI10" s="27">
        <v>0.2</v>
      </c>
      <c r="BJ10" s="27">
        <v>13.85</v>
      </c>
      <c r="BK10" s="27">
        <v>8.4250000000000007</v>
      </c>
      <c r="BL10" s="27">
        <v>12.9</v>
      </c>
      <c r="BM10" s="27">
        <v>13.995000000000001</v>
      </c>
      <c r="BN10" s="27">
        <v>0</v>
      </c>
      <c r="BO10" s="29" t="s">
        <v>57</v>
      </c>
      <c r="BP10" s="40">
        <f>IF(BB10&gt;0,BB10,"")</f>
        <v>14.950000000000001</v>
      </c>
      <c r="BQ10" s="40">
        <f>IF(BC10&gt;0,BC10,"")</f>
        <v>15.1075</v>
      </c>
      <c r="BR10" s="11">
        <f>IF(SUM(AZ10:BC10)-BD10&gt;0,SUM(AZ10:BC10)-BD10,"")</f>
        <v>53.182500000000005</v>
      </c>
      <c r="BS10" s="11">
        <f>IF(BG10&gt;0,BG10,"")</f>
        <v>13.600000000000001</v>
      </c>
      <c r="BT10" s="11">
        <f>IF(BH10&gt;0,BH10,"")</f>
        <v>15.014999999999999</v>
      </c>
      <c r="BU10" s="11">
        <f>IF(SUM(BE10:BH10)-BI10&gt;0,SUM(BE10:BH10)-BI10,"")</f>
        <v>50.215000000000003</v>
      </c>
      <c r="BV10" s="11">
        <f>IF(BR10="","",MAX(BR10,BU10))</f>
        <v>53.182500000000005</v>
      </c>
      <c r="BW10" s="11">
        <f>IF(BL10&gt;0,BL10,"")</f>
        <v>12.9</v>
      </c>
      <c r="BX10" s="11">
        <f>IF(BM10&gt;0,BM10,"")</f>
        <v>13.995000000000001</v>
      </c>
      <c r="BY10" s="11">
        <f>IF(SUM(BJ10:BM10)-BN10&gt;0,SUM(BJ10:BM10)-BN10,"")</f>
        <v>49.17</v>
      </c>
      <c r="BZ10" s="11">
        <f>IF(SUM(BV10,BY10)&gt;0,SUM(BV10,BY10),"")</f>
        <v>102.35250000000001</v>
      </c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8"/>
      <c r="CQ10" s="39" t="str">
        <f>IF(CC10&gt;0,CC10,"")</f>
        <v/>
      </c>
      <c r="CR10" s="39" t="str">
        <f>IF(CD10&gt;0,CD10,"")</f>
        <v/>
      </c>
      <c r="CS10" s="41" t="str">
        <f>IF(SUM(CA10:CD10)-CE10&gt;0,SUM(CA10:CD10)-CE10,"")</f>
        <v/>
      </c>
      <c r="CT10" s="41" t="str">
        <f>IF(CH10&gt;0,CH10,"")</f>
        <v/>
      </c>
      <c r="CU10" s="41" t="str">
        <f>IF(CI10&gt;0,CI10,"")</f>
        <v/>
      </c>
      <c r="CV10" s="41" t="str">
        <f>IF(SUM(CF10:CI10)-CJ10&gt;0,SUM(CF10:CI10)-CJ10,"")</f>
        <v/>
      </c>
      <c r="CW10" s="41" t="str">
        <f>IF(CS10="","",MAX(CS10,CV10))</f>
        <v/>
      </c>
      <c r="CX10" s="41" t="str">
        <f>IF(CM10&gt;0,CM10,"")</f>
        <v/>
      </c>
      <c r="CY10" s="41" t="str">
        <f>IF(CN10&gt;0,CN10,"")</f>
        <v/>
      </c>
      <c r="CZ10" s="41" t="str">
        <f>IF(SUM(CK10:CN10)-CO10&gt;0,SUM(CK10:CN10)-CO10,"")</f>
        <v/>
      </c>
      <c r="DA10" s="41" t="str">
        <f>IF(SUM(CW10,CZ10)&gt;0,SUM(CW10,CZ10),"")</f>
        <v/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7.0625</v>
      </c>
      <c r="SW10" s="23">
        <f>IF($CP10="P",CB10,(CB10+BA10)/2)</f>
        <v>4.5</v>
      </c>
      <c r="SX10" s="23">
        <f>IF($CP10="P",CC10,(CC10+BB10)/2)</f>
        <v>7.4750000000000005</v>
      </c>
      <c r="SY10" s="23">
        <f>IF($CP10="P",CD10,(CD10+BC10)/2)</f>
        <v>7.55375</v>
      </c>
      <c r="SZ10" s="23">
        <f>IF($CP10="P",CE10,(CE10+BD10)/2)</f>
        <v>0</v>
      </c>
      <c r="TA10" s="23">
        <f>IF($CP10="P",CF10,(CF10+BE10)/2)</f>
        <v>6.7249999999999996</v>
      </c>
      <c r="TB10" s="23">
        <f>IF($CP10="P",CG10,(CG10+BF10)/2)</f>
        <v>4.1750000000000007</v>
      </c>
      <c r="TC10" s="23">
        <f>IF($CP10="P",CH10,(CH10+BG10)/2)</f>
        <v>6.8000000000000007</v>
      </c>
      <c r="TD10" s="23">
        <f>IF($CP10="P",CI10,(CI10+BH10)/2)</f>
        <v>7.5074999999999994</v>
      </c>
      <c r="TE10" s="23">
        <f>IF($CP10="P",CJ10,(CJ10+BI10)/2)</f>
        <v>0.1</v>
      </c>
      <c r="TF10" s="23">
        <f>IF($CP10="P",CK10,(CK10+BJ10)/2)</f>
        <v>6.9249999999999998</v>
      </c>
      <c r="TG10" s="23">
        <f>IF($CP10="P",CL10,(CL10+BK10)/2)</f>
        <v>4.2125000000000004</v>
      </c>
      <c r="TH10" s="23">
        <f>IF($CP10="P",CM10,(CM10+BL10)/2)</f>
        <v>6.45</v>
      </c>
      <c r="TI10" s="23">
        <f>IF($CP10="P",CN10,(CN10+BM10)/2)</f>
        <v>6.9975000000000005</v>
      </c>
      <c r="TJ10" s="23">
        <f>IF($CP10="P",CO10,(CO10+BN10)/2)</f>
        <v>0</v>
      </c>
      <c r="TK10" s="28" t="s">
        <v>57</v>
      </c>
      <c r="TL10" s="41">
        <f>IF(SX10&gt;0,SX10,"")</f>
        <v>7.4750000000000005</v>
      </c>
      <c r="TM10" s="41">
        <f>IF(SY10&gt;0,SY10,"")</f>
        <v>7.55375</v>
      </c>
      <c r="TN10" s="41">
        <f>IF(SUM(SV10:SY10)-SZ10&gt;0,SUM(SV10:SY10)-SZ10,"")</f>
        <v>26.591250000000002</v>
      </c>
      <c r="TO10" s="41">
        <f>IF(TC10&gt;0,TC10,"")</f>
        <v>6.8000000000000007</v>
      </c>
      <c r="TP10" s="41">
        <f>IF(TD10&gt;0,TD10,"")</f>
        <v>7.5074999999999994</v>
      </c>
      <c r="TQ10" s="41">
        <f>IF(SUM(TA10:TD10)-TE10&gt;0,SUM(TA10:TD10)-TE10,"")</f>
        <v>25.107500000000002</v>
      </c>
      <c r="TR10" s="41">
        <f>IF(MAX(TN10,TQ10)&gt;0,MAX(TN10,TQ10),"")</f>
        <v>26.591250000000002</v>
      </c>
      <c r="TS10" s="41">
        <f>IF(TH10&gt;0,TH10,"")</f>
        <v>6.45</v>
      </c>
      <c r="TT10" s="41">
        <f>IF(TI10&gt;0,TI10,"")</f>
        <v>6.9975000000000005</v>
      </c>
      <c r="TU10" s="41">
        <f>IF(SUM(TF10:TI10)-TJ10&gt;0,SUM(TF10:TI10)-TJ10,"")</f>
        <v>24.585000000000001</v>
      </c>
      <c r="TV10" s="41">
        <f>IF(SUM(TR10,TU10)&gt;0,SUM(TR10,TU10),"")</f>
        <v>51.176250000000003</v>
      </c>
    </row>
    <row r="11" spans="1:542" x14ac:dyDescent="0.2">
      <c r="A11" s="4" t="str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/>
      </c>
      <c r="B11" s="5" t="s">
        <v>94</v>
      </c>
      <c r="C11" s="4" t="s">
        <v>8</v>
      </c>
      <c r="D11" s="4">
        <v>2002</v>
      </c>
      <c r="E11" s="9">
        <f>SUM(J11:V11)+SUM(J11:T11)*0.0000001+SUM(J11)*0.0000000000001</f>
        <v>241.93002419300541</v>
      </c>
      <c r="F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P","")</f>
        <v/>
      </c>
      <c r="G11" s="3" t="str">
        <f>IF(OR(AND(AQ11&gt;=AY$31,AQ11&lt;&gt;"",AN11=""),AND(AT11&gt;=AY$31,AT11&lt;&gt;"",AN11=""),AND(AX11&gt;=AY$31,AX11&lt;&gt;"",AN11=""),AND(BR11&gt;=BZ$31,BR11&lt;&gt;"",BO11=""),AND(BU11&gt;=BZ$31,BU11&lt;&gt;"",BO11=""),AND(BY11&gt;=BZ$31,BY11&lt;&gt;"",BO11=""),AND(CS11&gt;=DA$31,CS11&lt;&gt;"",CP11=""),AND(CV11&gt;=DA$31,CV11&lt;&gt;"",CP11=""),AND(CZ11&gt;=DA$31,CZ11&lt;&gt;"",CP11=""),AND(DZ11&gt;=EK$31,DZ11&lt;&gt;""),AND(EC11&gt;=EK$31,EC11&lt;&gt;""),AND(EG11&gt;=EK$31,EG11&lt;&gt;""),AND(EJ11&gt;=EK$31,EJ11&lt;&gt;""),AND(FH11&gt;=FS$31,FH11&lt;&gt;""),AND(FK11&gt;=FS$31,FK11&lt;&gt;""),AND(FO11&gt;=FS$31,FO11&lt;&gt;""),AND(FR11&gt;=FS$31,FR11&lt;&gt;""),AND(GP11&gt;=HA$31,GP11&lt;&gt;""),AND(GS11&gt;=HA$31,GS11&lt;&gt;""),AND(GW11&gt;=HA$31,GW11&lt;&gt;""),AND(GZ11&gt;=HA$31,GZ11&lt;&gt;""),AND(HX11&gt;=II$31,HX11&lt;&gt;""),AND(IA11&gt;=II$31,IA11&lt;&gt;""),AND(IE11&gt;=II$31,IE11&lt;&gt;""),AND(IH11&gt;=II$31,IH11&lt;&gt;""),AND(JF11&gt;=JQ$31,JF11&lt;&gt;""),AND(JI11&gt;=JQ$31,JI11&lt;&gt;""),AND(JM11&gt;=JQ$31,JM11&lt;&gt;""),AND(JP11&gt;=JQ$31,JP11&lt;&gt;""),AND(KN11&gt;=KY$31,KN11&lt;&gt;""),AND(KQ11&gt;=KY$31,KQ11&lt;&gt;""),AND(KU11&gt;=KY$31,KU11&lt;&gt;""),AND(KX11&gt;=KY$31,KX11&lt;&gt;""),AND(LV11&gt;=MG$31,LV11&lt;&gt;""),AND(LY11&gt;=MG$31,LY11&lt;&gt;""),AND(MC11&gt;=MG$31,MC11&lt;&gt;""),AND(MF11&gt;=MG$31,MF11&lt;&gt;""),AND(ND11&gt;=NO$31,ND11&lt;&gt;""),AND(NG11&gt;=NO$31,NG11&lt;&gt;""),AND(NK11&gt;=NO$31,NK11&lt;&gt;""),AND(NN11&gt;=NO$31,NN11&lt;&gt;""),AND(OL11&gt;=OW$31,OL11&lt;&gt;""),AND(OO11&gt;=OW$31,OO11&lt;&gt;""),AND(OS11&gt;=OW$31,OS11&lt;&gt;""),AND(OV11&gt;=OW$31,OV11&lt;&gt;""),AND(PT11&gt;=QE$31,PT11&lt;&gt;""),AND(PW11&gt;=QE$31,PW11&lt;&gt;""),AND(QA11&gt;=QE$31,QA11&lt;&gt;""),AND(QD11&gt;=QE$31,QD11&lt;&gt;""),AND(RB11&gt;=RM$31,RB11&lt;&gt;""),AND(RE11&gt;=RM$31,RE11&lt;&gt;""),AND(RI11&gt;=RM$31,RI11&lt;&gt;""),AND(RL11&gt;=RM$31,RL11&lt;&gt;""),AND(SJ11&gt;=SU$31,SJ11&lt;&gt;""),AND(SM11&gt;=SU$31,SM11&lt;&gt;""),AND(SQ11&gt;=SU$31,SQ11&lt;&gt;""),AND(ST11&gt;=SU$31,ST11&lt;&gt;"")),"P","")</f>
        <v/>
      </c>
      <c r="H11" s="37" t="str">
        <f>IF(AND(G11="P",F11=""),"No DD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Merit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Excellence",IF(I11="P","Worlds Team",IF(F11="P","National Team","")))))</f>
        <v/>
      </c>
      <c r="I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J11" s="8">
        <f>IF(COUNT(AQ11,AT11,BR11,BU11,CS11,CV11)&gt;0,LARGE((AQ11,AT11,BR11,BU11,CS11,CV11),1),0)</f>
        <v>53.97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52.44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51.78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53.17</v>
      </c>
      <c r="Q11" s="8" t="str">
        <f>IF(P11="","",IF(P11=CZ11,$CA$1,IF(P11=BY11,$AZ$1,IF(P11=AX11,$Y$1,""))))</f>
        <v>2023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)&gt;0,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),0)</f>
        <v>14.97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13.9</v>
      </c>
      <c r="Z11" s="23">
        <v>9.1999999999999993</v>
      </c>
      <c r="AA11" s="23">
        <v>13.5</v>
      </c>
      <c r="AB11" s="23">
        <v>14.79</v>
      </c>
      <c r="AC11" s="23">
        <v>0</v>
      </c>
      <c r="AD11" s="23">
        <v>13.1</v>
      </c>
      <c r="AE11" s="23">
        <v>9.1</v>
      </c>
      <c r="AF11" s="23">
        <v>14.5</v>
      </c>
      <c r="AG11" s="23">
        <v>15.08</v>
      </c>
      <c r="AH11" s="23">
        <v>0</v>
      </c>
      <c r="AI11" s="23">
        <v>14.5</v>
      </c>
      <c r="AJ11" s="23">
        <v>9.1</v>
      </c>
      <c r="AK11" s="23">
        <v>14.5</v>
      </c>
      <c r="AL11" s="23">
        <v>15.07</v>
      </c>
      <c r="AM11" s="23">
        <v>0</v>
      </c>
      <c r="AN11" s="28"/>
      <c r="AO11" s="39">
        <f>IF(AA11&gt;0,AA11,"")</f>
        <v>13.5</v>
      </c>
      <c r="AP11" s="39">
        <f>IF(AB11&gt;0,AB11,"")</f>
        <v>14.79</v>
      </c>
      <c r="AQ11" s="41">
        <f>IF(SUM(Y11:AB11)-AC11&gt;0,SUM(Y11:AB11)-AC11,"")</f>
        <v>51.39</v>
      </c>
      <c r="AR11" s="41">
        <f>IF(AF11&gt;0,AF11,"")</f>
        <v>14.5</v>
      </c>
      <c r="AS11" s="41">
        <f>IF(AG11&gt;0,AG11,"")</f>
        <v>15.08</v>
      </c>
      <c r="AT11" s="41">
        <f>IF(SUM(AD11:AG11)-AH11&gt;0,SUM(AD11:AG11)-AH11,"")</f>
        <v>51.78</v>
      </c>
      <c r="AU11" s="41">
        <f>IF(AQ11="","",MAX(AQ11,AT11))</f>
        <v>51.78</v>
      </c>
      <c r="AV11" s="41">
        <f>IF(AK11&gt;0,AK11,"")</f>
        <v>14.5</v>
      </c>
      <c r="AW11" s="41">
        <f>IF(AL11&gt;0,AL11,"")</f>
        <v>15.07</v>
      </c>
      <c r="AX11" s="41">
        <f>IF(SUM(AI11:AL11)-AM11&gt;0,SUM(AI11:AL11)-AM11,"")</f>
        <v>53.17</v>
      </c>
      <c r="AY11" s="41">
        <f>IF(SUM(AU11,AX11)&gt;0,SUM(AU11,AX11),"")</f>
        <v>104.95</v>
      </c>
      <c r="AZ11" s="27">
        <v>4.5999999999999996</v>
      </c>
      <c r="BA11" s="27">
        <v>2.6</v>
      </c>
      <c r="BB11" s="27">
        <v>5.5</v>
      </c>
      <c r="BC11" s="27">
        <v>4.95</v>
      </c>
      <c r="BD11" s="27">
        <v>0</v>
      </c>
      <c r="BE11" s="27">
        <v>13.9</v>
      </c>
      <c r="BF11" s="27">
        <v>9.5</v>
      </c>
      <c r="BG11" s="27">
        <v>15.6</v>
      </c>
      <c r="BH11" s="27">
        <v>14.97</v>
      </c>
      <c r="BI11" s="27">
        <v>0</v>
      </c>
      <c r="BJ11" s="27">
        <v>4.3</v>
      </c>
      <c r="BK11" s="27">
        <v>2.7</v>
      </c>
      <c r="BL11" s="27">
        <v>5.5</v>
      </c>
      <c r="BM11" s="27">
        <v>4.8899999999999997</v>
      </c>
      <c r="BN11" s="27">
        <v>0</v>
      </c>
      <c r="BO11" s="29"/>
      <c r="BP11" s="40">
        <f>IF(BB11&gt;0,BB11,"")</f>
        <v>5.5</v>
      </c>
      <c r="BQ11" s="40">
        <f>IF(BC11&gt;0,BC11,"")</f>
        <v>4.95</v>
      </c>
      <c r="BR11" s="11">
        <f>IF(SUM(AZ11:BC11)-BD11&gt;0,SUM(AZ11:BC11)-BD11,"")</f>
        <v>17.649999999999999</v>
      </c>
      <c r="BS11" s="11">
        <f>IF(BG11&gt;0,BG11,"")</f>
        <v>15.6</v>
      </c>
      <c r="BT11" s="11">
        <f>IF(BH11&gt;0,BH11,"")</f>
        <v>14.97</v>
      </c>
      <c r="BU11" s="11">
        <f>IF(SUM(BE11:BH11)-BI11&gt;0,SUM(BE11:BH11)-BI11,"")</f>
        <v>53.97</v>
      </c>
      <c r="BV11" s="11">
        <f>IF(BR11="","",MAX(BR11,BU11))</f>
        <v>53.97</v>
      </c>
      <c r="BW11" s="11">
        <f>IF(BL11&gt;0,BL11,"")</f>
        <v>5.5</v>
      </c>
      <c r="BX11" s="11">
        <f>IF(BM11&gt;0,BM11,"")</f>
        <v>4.8899999999999997</v>
      </c>
      <c r="BY11" s="11">
        <f>IF(SUM(BJ11:BM11)-BN11&gt;0,SUM(BJ11:BM11)-BN11,"")</f>
        <v>17.39</v>
      </c>
      <c r="BZ11" s="11">
        <f>IF(SUM(BV11,BY11)&gt;0,SUM(BV11,BY11),"")</f>
        <v>71.36</v>
      </c>
      <c r="CA11" s="23">
        <v>1.5</v>
      </c>
      <c r="CB11" s="23">
        <v>1</v>
      </c>
      <c r="CC11" s="23">
        <v>2</v>
      </c>
      <c r="CD11" s="23">
        <v>1.73</v>
      </c>
      <c r="CE11" s="23">
        <v>0</v>
      </c>
      <c r="CF11" s="23">
        <v>12.8</v>
      </c>
      <c r="CG11" s="23">
        <v>9.1999999999999993</v>
      </c>
      <c r="CH11" s="23">
        <v>15</v>
      </c>
      <c r="CI11" s="23">
        <v>15.44</v>
      </c>
      <c r="CJ11" s="23">
        <v>0</v>
      </c>
      <c r="CK11" s="23">
        <v>12.5</v>
      </c>
      <c r="CL11" s="23">
        <v>8.8000000000000007</v>
      </c>
      <c r="CM11" s="23">
        <v>14</v>
      </c>
      <c r="CN11" s="23">
        <v>15.57</v>
      </c>
      <c r="CO11" s="23">
        <v>0</v>
      </c>
      <c r="CP11" s="28"/>
      <c r="CQ11" s="39">
        <f>IF(CC11&gt;0,CC11,"")</f>
        <v>2</v>
      </c>
      <c r="CR11" s="39">
        <f>IF(CD11&gt;0,CD11,"")</f>
        <v>1.73</v>
      </c>
      <c r="CS11" s="41">
        <f>IF(SUM(CA11:CD11)-CE11&gt;0,SUM(CA11:CD11)-CE11,"")</f>
        <v>6.23</v>
      </c>
      <c r="CT11" s="41">
        <f>IF(CH11&gt;0,CH11,"")</f>
        <v>15</v>
      </c>
      <c r="CU11" s="41">
        <f>IF(CI11&gt;0,CI11,"")</f>
        <v>15.44</v>
      </c>
      <c r="CV11" s="41">
        <f>IF(SUM(CF11:CI11)-CJ11&gt;0,SUM(CF11:CI11)-CJ11,"")</f>
        <v>52.44</v>
      </c>
      <c r="CW11" s="41">
        <f>IF(CS11="","",MAX(CS11,CV11))</f>
        <v>52.44</v>
      </c>
      <c r="CX11" s="41">
        <f>IF(CM11&gt;0,CM11,"")</f>
        <v>14</v>
      </c>
      <c r="CY11" s="41">
        <f>IF(CN11&gt;0,CN11,"")</f>
        <v>15.57</v>
      </c>
      <c r="CZ11" s="41">
        <f>IF(SUM(CK11:CN11)-CO11&gt;0,SUM(CK11:CN11)-CO11,"")</f>
        <v>50.87</v>
      </c>
      <c r="DA11" s="41">
        <f>IF(SUM(CW11,CZ11)&gt;0,SUM(CW11,CZ11),"")</f>
        <v>103.31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>
        <v>1.6</v>
      </c>
      <c r="QG11" s="17">
        <v>1</v>
      </c>
      <c r="QH11" s="17">
        <v>2</v>
      </c>
      <c r="QI11" s="17">
        <v>1.77</v>
      </c>
      <c r="QJ11" s="17">
        <v>0</v>
      </c>
      <c r="QK11" s="17">
        <v>1.7</v>
      </c>
      <c r="QL11" s="17">
        <v>1</v>
      </c>
      <c r="QM11" s="17">
        <v>2</v>
      </c>
      <c r="QN11" s="17">
        <v>1.78</v>
      </c>
      <c r="QO11" s="17">
        <v>0</v>
      </c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>
        <f>IF(QH11&gt;0,QH11,"")</f>
        <v>2</v>
      </c>
      <c r="RA11" s="41">
        <f>IF(QI11&gt;0,QI11,"")</f>
        <v>1.77</v>
      </c>
      <c r="RB11" s="41">
        <f>IF(SUM(QF11:QI11)-QJ11&gt;0,SUM(QF11:QI11)-QJ11,"")</f>
        <v>6.3699999999999992</v>
      </c>
      <c r="RC11" s="41">
        <f>IF(QM11&gt;0,QM11,"")</f>
        <v>2</v>
      </c>
      <c r="RD11" s="41">
        <f>IF(QN11&gt;0,QN11,"")</f>
        <v>1.78</v>
      </c>
      <c r="RE11" s="41">
        <f>IF(SUM(QK11:QN11)-QO11&gt;0,SUM(QK11:QN11)-QO11,"")</f>
        <v>6.48</v>
      </c>
      <c r="RF11" s="41">
        <f>IF(MAX(RB11,RE11)&gt;0,MAX(RB11,RE11),"")</f>
        <v>6.48</v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>
        <f>IF(SUM(RF11,RI11,RL11)&gt;0,SUM(RF11,RI11,RL11),"")</f>
        <v>6.48</v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3.05</v>
      </c>
      <c r="SW11" s="23">
        <f>IF($CP11="P",CB11,(CB11+BA11)/2)</f>
        <v>1.8</v>
      </c>
      <c r="SX11" s="23">
        <f>IF($CP11="P",CC11,(CC11+BB11)/2)</f>
        <v>3.75</v>
      </c>
      <c r="SY11" s="23">
        <f>IF($CP11="P",CD11,(CD11+BC11)/2)</f>
        <v>3.34</v>
      </c>
      <c r="SZ11" s="23">
        <f>IF($CP11="P",CE11,(CE11+BD11)/2)</f>
        <v>0</v>
      </c>
      <c r="TA11" s="23">
        <f>IF($CP11="P",CF11,(CF11+BE11)/2)</f>
        <v>13.350000000000001</v>
      </c>
      <c r="TB11" s="23">
        <f>IF($CP11="P",CG11,(CG11+BF11)/2)</f>
        <v>9.35</v>
      </c>
      <c r="TC11" s="23">
        <f>IF($CP11="P",CH11,(CH11+BG11)/2)</f>
        <v>15.3</v>
      </c>
      <c r="TD11" s="23">
        <f>IF($CP11="P",CI11,(CI11+BH11)/2)</f>
        <v>15.205</v>
      </c>
      <c r="TE11" s="23">
        <f>IF($CP11="P",CJ11,(CJ11+BI11)/2)</f>
        <v>0</v>
      </c>
      <c r="TF11" s="23">
        <f>IF($CP11="P",CK11,(CK11+BJ11)/2)</f>
        <v>8.4</v>
      </c>
      <c r="TG11" s="23">
        <f>IF($CP11="P",CL11,(CL11+BK11)/2)</f>
        <v>5.75</v>
      </c>
      <c r="TH11" s="23">
        <f>IF($CP11="P",CM11,(CM11+BL11)/2)</f>
        <v>9.75</v>
      </c>
      <c r="TI11" s="23">
        <f>IF($CP11="P",CN11,(CN11+BM11)/2)</f>
        <v>10.23</v>
      </c>
      <c r="TJ11" s="23">
        <f>IF($CP11="P",CO11,(CO11+BN11)/2)</f>
        <v>0</v>
      </c>
      <c r="TK11" s="28" t="s">
        <v>57</v>
      </c>
      <c r="TL11" s="41">
        <f>IF(SX11&gt;0,SX11,"")</f>
        <v>3.75</v>
      </c>
      <c r="TM11" s="41">
        <f>IF(SY11&gt;0,SY11,"")</f>
        <v>3.34</v>
      </c>
      <c r="TN11" s="41">
        <f>IF(SUM(SV11:SY11)-SZ11&gt;0,SUM(SV11:SY11)-SZ11,"")</f>
        <v>11.94</v>
      </c>
      <c r="TO11" s="41">
        <f>IF(TC11&gt;0,TC11,"")</f>
        <v>15.3</v>
      </c>
      <c r="TP11" s="41">
        <f>IF(TD11&gt;0,TD11,"")</f>
        <v>15.205</v>
      </c>
      <c r="TQ11" s="41">
        <f>IF(SUM(TA11:TD11)-TE11&gt;0,SUM(TA11:TD11)-TE11,"")</f>
        <v>53.204999999999998</v>
      </c>
      <c r="TR11" s="41">
        <f>IF(MAX(TN11,TQ11)&gt;0,MAX(TN11,TQ11),"")</f>
        <v>53.204999999999998</v>
      </c>
      <c r="TS11" s="41">
        <f>IF(TH11&gt;0,TH11,"")</f>
        <v>9.75</v>
      </c>
      <c r="TT11" s="41">
        <f>IF(TI11&gt;0,TI11,"")</f>
        <v>10.23</v>
      </c>
      <c r="TU11" s="41">
        <f>IF(SUM(TF11:TI11)-TJ11&gt;0,SUM(TF11:TI11)-TJ11,"")</f>
        <v>34.129999999999995</v>
      </c>
      <c r="TV11" s="41">
        <f>IF(SUM(TR11,TU11)&gt;0,SUM(TR11,TU11),"")</f>
        <v>87.334999999999994</v>
      </c>
    </row>
    <row r="12" spans="1:542" x14ac:dyDescent="0.2">
      <c r="A12" s="4" t="str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/>
      </c>
      <c r="B12" s="5" t="s">
        <v>93</v>
      </c>
      <c r="C12" s="4" t="s">
        <v>3</v>
      </c>
      <c r="D12" s="4">
        <v>1988</v>
      </c>
      <c r="E12" s="9">
        <f>SUM(J12:V12)+SUM(J12:T12)*0.0000001+SUM(J12)*0.0000000000001</f>
        <v>233.38002333800529</v>
      </c>
      <c r="F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P","")</f>
        <v/>
      </c>
      <c r="G12" s="3" t="str">
        <f>IF(OR(AND(AQ12&gt;=AY$31,AQ12&lt;&gt;"",AN12=""),AND(AT12&gt;=AY$31,AT12&lt;&gt;"",AN12=""),AND(AX12&gt;=AY$31,AX12&lt;&gt;"",AN12=""),AND(BR12&gt;=BZ$31,BR12&lt;&gt;"",BO12=""),AND(BU12&gt;=BZ$31,BU12&lt;&gt;"",BO12=""),AND(BY12&gt;=BZ$31,BY12&lt;&gt;"",BO12=""),AND(CS12&gt;=DA$31,CS12&lt;&gt;"",CP12=""),AND(CV12&gt;=DA$31,CV12&lt;&gt;"",CP12=""),AND(CZ12&gt;=DA$31,CZ12&lt;&gt;"",CP12=""),AND(DZ12&gt;=EK$31,DZ12&lt;&gt;""),AND(EC12&gt;=EK$31,EC12&lt;&gt;""),AND(EG12&gt;=EK$31,EG12&lt;&gt;""),AND(EJ12&gt;=EK$31,EJ12&lt;&gt;""),AND(FH12&gt;=FS$31,FH12&lt;&gt;""),AND(FK12&gt;=FS$31,FK12&lt;&gt;""),AND(FO12&gt;=FS$31,FO12&lt;&gt;""),AND(FR12&gt;=FS$31,FR12&lt;&gt;""),AND(GP12&gt;=HA$31,GP12&lt;&gt;""),AND(GS12&gt;=HA$31,GS12&lt;&gt;""),AND(GW12&gt;=HA$31,GW12&lt;&gt;""),AND(GZ12&gt;=HA$31,GZ12&lt;&gt;""),AND(HX12&gt;=II$31,HX12&lt;&gt;""),AND(IA12&gt;=II$31,IA12&lt;&gt;""),AND(IE12&gt;=II$31,IE12&lt;&gt;""),AND(IH12&gt;=II$31,IH12&lt;&gt;""),AND(JF12&gt;=JQ$31,JF12&lt;&gt;""),AND(JI12&gt;=JQ$31,JI12&lt;&gt;""),AND(JM12&gt;=JQ$31,JM12&lt;&gt;""),AND(JP12&gt;=JQ$31,JP12&lt;&gt;""),AND(KN12&gt;=KY$31,KN12&lt;&gt;""),AND(KQ12&gt;=KY$31,KQ12&lt;&gt;""),AND(KU12&gt;=KY$31,KU12&lt;&gt;""),AND(KX12&gt;=KY$31,KX12&lt;&gt;""),AND(LV12&gt;=MG$31,LV12&lt;&gt;""),AND(LY12&gt;=MG$31,LY12&lt;&gt;""),AND(MC12&gt;=MG$31,MC12&lt;&gt;""),AND(MF12&gt;=MG$31,MF12&lt;&gt;""),AND(ND12&gt;=NO$31,ND12&lt;&gt;""),AND(NG12&gt;=NO$31,NG12&lt;&gt;""),AND(NK12&gt;=NO$31,NK12&lt;&gt;""),AND(NN12&gt;=NO$31,NN12&lt;&gt;""),AND(OL12&gt;=OW$31,OL12&lt;&gt;""),AND(OO12&gt;=OW$31,OO12&lt;&gt;""),AND(OS12&gt;=OW$31,OS12&lt;&gt;""),AND(OV12&gt;=OW$31,OV12&lt;&gt;""),AND(PT12&gt;=QE$31,PT12&lt;&gt;""),AND(PW12&gt;=QE$31,PW12&lt;&gt;""),AND(QA12&gt;=QE$31,QA12&lt;&gt;""),AND(QD12&gt;=QE$31,QD12&lt;&gt;""),AND(RB12&gt;=RM$31,RB12&lt;&gt;""),AND(RE12&gt;=RM$31,RE12&lt;&gt;""),AND(RI12&gt;=RM$31,RI12&lt;&gt;""),AND(RL12&gt;=RM$31,RL12&lt;&gt;""),AND(SJ12&gt;=SU$31,SJ12&lt;&gt;""),AND(SM12&gt;=SU$31,SM12&lt;&gt;""),AND(SQ12&gt;=SU$31,SQ12&lt;&gt;""),AND(ST12&gt;=SU$31,ST12&lt;&gt;"")),"P","")</f>
        <v/>
      </c>
      <c r="H12" s="37" t="str">
        <f>IF(AND(G12="P",F12=""),"No DD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Merit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Excellence",IF(I12="P","Worlds Team",IF(F12="P","National Team","")))))</f>
        <v/>
      </c>
      <c r="I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J12" s="8">
        <f>IF(COUNT(AQ12,AT12,BR12,BU12,CS12,CV12)&gt;0,LARGE((AQ12,AT12,BR12,BU12,CS12,CV12),1),0)</f>
        <v>52.900000000000006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51.22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48.04</v>
      </c>
      <c r="O12" s="8" t="str">
        <f>IF(N12="","",IF(OR(N12=CS12,N12=CV12),$CA$1,IF(OR(N12=BR12,N12=BU12),$AZ$1,IF(OR(N12=AQ12,N12=AT12),$Y$1,""))))</f>
        <v>2023 Nationals</v>
      </c>
      <c r="P12" s="8">
        <f>IF(MAX(AX12,BY12,CZ12)&gt;0,MAX(AX12,BY12,CZ12),0)</f>
        <v>50.400000000000006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Domestic 3rd Trial</v>
      </c>
      <c r="T12" s="8">
        <f>IF(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)&gt;0,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),0)</f>
        <v>15.42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Domestic 3rd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 t="str">
        <f>IF(AF12&gt;0,AF12,"")</f>
        <v/>
      </c>
      <c r="AS12" s="41" t="str">
        <f>IF(AG12&gt;0,AG12,"")</f>
        <v/>
      </c>
      <c r="AT12" s="41" t="str">
        <f>IF(SUM(AD12:AG12)-AH12&gt;0,SUM(AD12:AG12)-AH12,"")</f>
        <v/>
      </c>
      <c r="AU12" s="41" t="str">
        <f>IF(AQ12="","",MAX(AQ12,AT12))</f>
        <v/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 t="str">
        <f>IF(SUM(AU12,AX12)&gt;0,SUM(AU12,AX12),"")</f>
        <v/>
      </c>
      <c r="AZ12" s="27">
        <v>13.5</v>
      </c>
      <c r="BA12" s="27">
        <v>8.8000000000000007</v>
      </c>
      <c r="BB12" s="27">
        <v>11.3</v>
      </c>
      <c r="BC12" s="27">
        <v>14.44</v>
      </c>
      <c r="BD12" s="27">
        <v>0</v>
      </c>
      <c r="BE12" s="27">
        <v>1.6</v>
      </c>
      <c r="BF12" s="27">
        <v>0.9</v>
      </c>
      <c r="BG12" s="27">
        <v>2</v>
      </c>
      <c r="BH12" s="27">
        <v>1.59</v>
      </c>
      <c r="BI12" s="27">
        <v>0</v>
      </c>
      <c r="BJ12" s="27">
        <v>12.8</v>
      </c>
      <c r="BK12" s="27">
        <v>8.9</v>
      </c>
      <c r="BL12" s="27">
        <v>14.4</v>
      </c>
      <c r="BM12" s="27">
        <v>14.3</v>
      </c>
      <c r="BN12" s="27">
        <v>0</v>
      </c>
      <c r="BO12" s="29"/>
      <c r="BP12" s="40">
        <f>IF(BB12&gt;0,BB12,"")</f>
        <v>11.3</v>
      </c>
      <c r="BQ12" s="40">
        <f>IF(BC12&gt;0,BC12,"")</f>
        <v>14.44</v>
      </c>
      <c r="BR12" s="11">
        <f>IF(SUM(AZ12:BC12)-BD12&gt;0,SUM(AZ12:BC12)-BD12,"")</f>
        <v>48.04</v>
      </c>
      <c r="BS12" s="11">
        <f>IF(BG12&gt;0,BG12,"")</f>
        <v>2</v>
      </c>
      <c r="BT12" s="11">
        <f>IF(BH12&gt;0,BH12,"")</f>
        <v>1.59</v>
      </c>
      <c r="BU12" s="11">
        <f>IF(SUM(BE12:BH12)-BI12&gt;0,SUM(BE12:BH12)-BI12,"")</f>
        <v>6.09</v>
      </c>
      <c r="BV12" s="11">
        <f>IF(BR12="","",MAX(BR12,BU12))</f>
        <v>48.04</v>
      </c>
      <c r="BW12" s="11">
        <f>IF(BL12&gt;0,BL12,"")</f>
        <v>14.4</v>
      </c>
      <c r="BX12" s="11">
        <f>IF(BM12&gt;0,BM12,"")</f>
        <v>14.3</v>
      </c>
      <c r="BY12" s="11">
        <f>IF(SUM(BJ12:BM12)-BN12&gt;0,SUM(BJ12:BM12)-BN12,"")</f>
        <v>50.400000000000006</v>
      </c>
      <c r="BZ12" s="11">
        <f>IF(SUM(BV12,BY12)&gt;0,SUM(BV12,BY12),"")</f>
        <v>98.44</v>
      </c>
      <c r="CA12" s="23">
        <v>13.2</v>
      </c>
      <c r="CB12" s="23">
        <v>9</v>
      </c>
      <c r="CC12" s="23">
        <v>15.4</v>
      </c>
      <c r="CD12" s="23">
        <v>15.3</v>
      </c>
      <c r="CE12" s="23">
        <v>0</v>
      </c>
      <c r="CF12" s="23">
        <v>11.9</v>
      </c>
      <c r="CG12" s="23">
        <v>8.5</v>
      </c>
      <c r="CH12" s="23">
        <v>15.4</v>
      </c>
      <c r="CI12" s="23">
        <v>15.42</v>
      </c>
      <c r="CJ12" s="23">
        <v>0</v>
      </c>
      <c r="CK12" s="23">
        <v>2.8</v>
      </c>
      <c r="CL12" s="23">
        <v>1.6</v>
      </c>
      <c r="CM12" s="23">
        <v>3.4</v>
      </c>
      <c r="CN12" s="23">
        <v>3.28</v>
      </c>
      <c r="CO12" s="23">
        <v>0</v>
      </c>
      <c r="CP12" s="28"/>
      <c r="CQ12" s="39">
        <f>IF(CC12&gt;0,CC12,"")</f>
        <v>15.4</v>
      </c>
      <c r="CR12" s="39">
        <f>IF(CD12&gt;0,CD12,"")</f>
        <v>15.3</v>
      </c>
      <c r="CS12" s="41">
        <f>IF(SUM(CA12:CD12)-CE12&gt;0,SUM(CA12:CD12)-CE12,"")</f>
        <v>52.900000000000006</v>
      </c>
      <c r="CT12" s="41">
        <f>IF(CH12&gt;0,CH12,"")</f>
        <v>15.4</v>
      </c>
      <c r="CU12" s="41">
        <f>IF(CI12&gt;0,CI12,"")</f>
        <v>15.42</v>
      </c>
      <c r="CV12" s="41">
        <f>IF(SUM(CF12:CI12)-CJ12&gt;0,SUM(CF12:CI12)-CJ12,"")</f>
        <v>51.22</v>
      </c>
      <c r="CW12" s="41">
        <f>IF(CS12="","",MAX(CS12,CV12))</f>
        <v>52.900000000000006</v>
      </c>
      <c r="CX12" s="41">
        <f>IF(CM12&gt;0,CM12,"")</f>
        <v>3.4</v>
      </c>
      <c r="CY12" s="41">
        <f>IF(CN12&gt;0,CN12,"")</f>
        <v>3.28</v>
      </c>
      <c r="CZ12" s="41">
        <f>IF(SUM(CK12:CN12)-CO12&gt;0,SUM(CK12:CN12)-CO12,"")</f>
        <v>11.08</v>
      </c>
      <c r="DA12" s="41">
        <f>IF(SUM(CW12,CZ12)&gt;0,SUM(CW12,CZ12),"")</f>
        <v>63.980000000000004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13.35</v>
      </c>
      <c r="SW12" s="23">
        <f>IF($CP12="P",CB12,(CB12+BA12)/2)</f>
        <v>8.9</v>
      </c>
      <c r="SX12" s="23">
        <f>IF($CP12="P",CC12,(CC12+BB12)/2)</f>
        <v>13.350000000000001</v>
      </c>
      <c r="SY12" s="23">
        <f>IF($CP12="P",CD12,(CD12+BC12)/2)</f>
        <v>14.870000000000001</v>
      </c>
      <c r="SZ12" s="23">
        <f>IF($CP12="P",CE12,(CE12+BD12)/2)</f>
        <v>0</v>
      </c>
      <c r="TA12" s="23">
        <f>IF($CP12="P",CF12,(CF12+BE12)/2)</f>
        <v>6.75</v>
      </c>
      <c r="TB12" s="23">
        <f>IF($CP12="P",CG12,(CG12+BF12)/2)</f>
        <v>4.7</v>
      </c>
      <c r="TC12" s="23">
        <f>IF($CP12="P",CH12,(CH12+BG12)/2)</f>
        <v>8.6999999999999993</v>
      </c>
      <c r="TD12" s="23">
        <f>IF($CP12="P",CI12,(CI12+BH12)/2)</f>
        <v>8.5050000000000008</v>
      </c>
      <c r="TE12" s="23">
        <f>IF($CP12="P",CJ12,(CJ12+BI12)/2)</f>
        <v>0</v>
      </c>
      <c r="TF12" s="23">
        <f>IF($CP12="P",CK12,(CK12+BJ12)/2)</f>
        <v>7.8000000000000007</v>
      </c>
      <c r="TG12" s="23">
        <f>IF($CP12="P",CL12,(CL12+BK12)/2)</f>
        <v>5.25</v>
      </c>
      <c r="TH12" s="23">
        <f>IF($CP12="P",CM12,(CM12+BL12)/2)</f>
        <v>8.9</v>
      </c>
      <c r="TI12" s="23">
        <f>IF($CP12="P",CN12,(CN12+BM12)/2)</f>
        <v>8.7900000000000009</v>
      </c>
      <c r="TJ12" s="23">
        <f>IF($CP12="P",CO12,(CO12+BN12)/2)</f>
        <v>0</v>
      </c>
      <c r="TK12" s="28" t="s">
        <v>57</v>
      </c>
      <c r="TL12" s="41">
        <f>IF(SX12&gt;0,SX12,"")</f>
        <v>13.350000000000001</v>
      </c>
      <c r="TM12" s="41">
        <f>IF(SY12&gt;0,SY12,"")</f>
        <v>14.870000000000001</v>
      </c>
      <c r="TN12" s="41">
        <f>IF(SUM(SV12:SY12)-SZ12&gt;0,SUM(SV12:SY12)-SZ12,"")</f>
        <v>50.47</v>
      </c>
      <c r="TO12" s="41">
        <f>IF(TC12&gt;0,TC12,"")</f>
        <v>8.6999999999999993</v>
      </c>
      <c r="TP12" s="41">
        <f>IF(TD12&gt;0,TD12,"")</f>
        <v>8.5050000000000008</v>
      </c>
      <c r="TQ12" s="41">
        <f>IF(SUM(TA12:TD12)-TE12&gt;0,SUM(TA12:TD12)-TE12,"")</f>
        <v>28.655000000000001</v>
      </c>
      <c r="TR12" s="41">
        <f>IF(MAX(TN12,TQ12)&gt;0,MAX(TN12,TQ12),"")</f>
        <v>50.47</v>
      </c>
      <c r="TS12" s="41">
        <f>IF(TH12&gt;0,TH12,"")</f>
        <v>8.9</v>
      </c>
      <c r="TT12" s="41">
        <f>IF(TI12&gt;0,TI12,"")</f>
        <v>8.7900000000000009</v>
      </c>
      <c r="TU12" s="41">
        <f>IF(SUM(TF12:TI12)-TJ12&gt;0,SUM(TF12:TI12)-TJ12,"")</f>
        <v>30.740000000000002</v>
      </c>
      <c r="TV12" s="41">
        <f>IF(SUM(TR12,TU12)&gt;0,SUM(TR12,TU12),"")</f>
        <v>81.210000000000008</v>
      </c>
    </row>
    <row r="13" spans="1:542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8</v>
      </c>
      <c r="B13" s="5" t="s">
        <v>126</v>
      </c>
      <c r="C13" s="4" t="s">
        <v>8</v>
      </c>
      <c r="D13" s="4">
        <v>2005</v>
      </c>
      <c r="E13" s="9">
        <f>SUM(J13:V13)+SUM(J13:T13)*0.0000001+SUM(J13)*0.0000000000001</f>
        <v>232.17002319800551</v>
      </c>
      <c r="F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P","")</f>
        <v/>
      </c>
      <c r="G13" s="3" t="str">
        <f>IF(OR(AND(AQ13&gt;=AY$31,AQ13&lt;&gt;"",AN13=""),AND(AT13&gt;=AY$31,AT13&lt;&gt;"",AN13=""),AND(AX13&gt;=AY$31,AX13&lt;&gt;"",AN13=""),AND(BR13&gt;=BZ$31,BR13&lt;&gt;"",BO13=""),AND(BU13&gt;=BZ$31,BU13&lt;&gt;"",BO13=""),AND(BY13&gt;=BZ$31,BY13&lt;&gt;"",BO13=""),AND(CS13&gt;=DA$31,CS13&lt;&gt;"",CP13=""),AND(CV13&gt;=DA$31,CV13&lt;&gt;"",CP13=""),AND(CZ13&gt;=DA$31,CZ13&lt;&gt;"",CP13=""),AND(DZ13&gt;=EK$31,DZ13&lt;&gt;""),AND(EC13&gt;=EK$31,EC13&lt;&gt;""),AND(EG13&gt;=EK$31,EG13&lt;&gt;""),AND(EJ13&gt;=EK$31,EJ13&lt;&gt;""),AND(FH13&gt;=FS$31,FH13&lt;&gt;""),AND(FK13&gt;=FS$31,FK13&lt;&gt;""),AND(FO13&gt;=FS$31,FO13&lt;&gt;""),AND(FR13&gt;=FS$31,FR13&lt;&gt;""),AND(GP13&gt;=HA$31,GP13&lt;&gt;""),AND(GS13&gt;=HA$31,GS13&lt;&gt;""),AND(GW13&gt;=HA$31,GW13&lt;&gt;""),AND(GZ13&gt;=HA$31,GZ13&lt;&gt;""),AND(HX13&gt;=II$31,HX13&lt;&gt;""),AND(IA13&gt;=II$31,IA13&lt;&gt;""),AND(IE13&gt;=II$31,IE13&lt;&gt;""),AND(IH13&gt;=II$31,IH13&lt;&gt;""),AND(JF13&gt;=JQ$31,JF13&lt;&gt;""),AND(JI13&gt;=JQ$31,JI13&lt;&gt;""),AND(JM13&gt;=JQ$31,JM13&lt;&gt;""),AND(JP13&gt;=JQ$31,JP13&lt;&gt;""),AND(KN13&gt;=KY$31,KN13&lt;&gt;""),AND(KQ13&gt;=KY$31,KQ13&lt;&gt;""),AND(KU13&gt;=KY$31,KU13&lt;&gt;""),AND(KX13&gt;=KY$31,KX13&lt;&gt;""),AND(LV13&gt;=MG$31,LV13&lt;&gt;""),AND(LY13&gt;=MG$31,LY13&lt;&gt;""),AND(MC13&gt;=MG$31,MC13&lt;&gt;""),AND(MF13&gt;=MG$31,MF13&lt;&gt;""),AND(ND13&gt;=NO$31,ND13&lt;&gt;""),AND(NG13&gt;=NO$31,NG13&lt;&gt;""),AND(NK13&gt;=NO$31,NK13&lt;&gt;""),AND(NN13&gt;=NO$31,NN13&lt;&gt;""),AND(OL13&gt;=OW$31,OL13&lt;&gt;""),AND(OO13&gt;=OW$31,OO13&lt;&gt;""),AND(OS13&gt;=OW$31,OS13&lt;&gt;""),AND(OV13&gt;=OW$31,OV13&lt;&gt;""),AND(PT13&gt;=QE$31,PT13&lt;&gt;""),AND(PW13&gt;=QE$31,PW13&lt;&gt;""),AND(QA13&gt;=QE$31,QA13&lt;&gt;""),AND(QD13&gt;=QE$31,QD13&lt;&gt;""),AND(RB13&gt;=RM$31,RB13&lt;&gt;""),AND(RE13&gt;=RM$31,RE13&lt;&gt;""),AND(RI13&gt;=RM$31,RI13&lt;&gt;""),AND(RL13&gt;=RM$31,RL13&lt;&gt;""),AND(SJ13&gt;=SU$31,SJ13&lt;&gt;""),AND(SM13&gt;=SU$31,SM13&lt;&gt;""),AND(SQ13&gt;=SU$31,SQ13&lt;&gt;""),AND(ST13&gt;=SU$31,ST13&lt;&gt;"")),"P","")</f>
        <v>P</v>
      </c>
      <c r="H13" s="37" t="str">
        <f>IF(AND(G13="P",F13=""),"No DD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Merit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Excellence",IF(I13="P","Worlds Team",IF(F13="P","National Team","")))))</f>
        <v>No DD</v>
      </c>
      <c r="I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J13" s="8">
        <f>IF(COUNT(AQ13,AT13,BR13,BU13,CS13,CV13)&gt;0,LARGE((AQ13,AT13,BR13,BU13,CS13,CV13),1),0)</f>
        <v>55.14</v>
      </c>
      <c r="K13" s="8" t="str">
        <f>IF(J13="","",IF(OR(J13=CS13,J13=CV13),$CA$1,IF(OR(J13=BR13,J13=BU13),$AZ$1,IF(OR(J13=AQ13,J13=AT13),$Y$1,""))))</f>
        <v>2023 Nationals</v>
      </c>
      <c r="L13" s="8">
        <f>IF(COUNT(AQ13,AT13,BR13,BU13,CS13,CV13)&gt;1,LARGE((AQ13,AT13,BR13,BU13,CS13,CV13),2),0)</f>
        <v>54.33</v>
      </c>
      <c r="M13" s="8" t="str">
        <f>IF(L13="","",IF(OR(L13=CS13,L13=CV13),$CA$1,IF(OR(L13=BR13,L13=BU13),$AZ$1,IF(OR(L13=AQ13,L13=AT13),$Y$1,""))))</f>
        <v>2023 Nationals</v>
      </c>
      <c r="N13" s="8">
        <f>IF(COUNT(AQ13,AT13,BR13,BU13,CS13,CV13)&gt;2,LARGE((AQ13,AT13,BR13,BU13,CS13,CV13),3),0)</f>
        <v>53.98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54.13</v>
      </c>
      <c r="Q13" s="8" t="str">
        <f>IF(P13="","",IF(P13=CZ13,$CA$1,IF(P13=BY13,$AZ$1,IF(P13=AX13,$Y$1,""))))</f>
        <v>2023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Nationals</v>
      </c>
      <c r="T13" s="8">
        <f>IF(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)&gt;0,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0.18999999999999773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Club Championships (May 14)</v>
      </c>
      <c r="Y13" s="23">
        <v>15.7</v>
      </c>
      <c r="Z13" s="23">
        <v>9.1</v>
      </c>
      <c r="AA13" s="23">
        <v>14.4</v>
      </c>
      <c r="AB13" s="23">
        <v>14.78</v>
      </c>
      <c r="AC13" s="23">
        <v>0</v>
      </c>
      <c r="AD13" s="23">
        <v>15.3</v>
      </c>
      <c r="AE13" s="23">
        <v>9.1999999999999993</v>
      </c>
      <c r="AF13" s="23">
        <v>14.2</v>
      </c>
      <c r="AG13" s="23">
        <v>14.51</v>
      </c>
      <c r="AH13" s="23">
        <v>0</v>
      </c>
      <c r="AI13" s="23">
        <v>6.5</v>
      </c>
      <c r="AJ13" s="23">
        <v>3.7</v>
      </c>
      <c r="AK13" s="23">
        <v>6.1</v>
      </c>
      <c r="AL13" s="23">
        <v>6.26</v>
      </c>
      <c r="AM13" s="23">
        <v>0</v>
      </c>
      <c r="AN13" s="28"/>
      <c r="AO13" s="39">
        <f>IF(AA13&gt;0,AA13,"")</f>
        <v>14.4</v>
      </c>
      <c r="AP13" s="39">
        <f>IF(AB13&gt;0,AB13,"")</f>
        <v>14.78</v>
      </c>
      <c r="AQ13" s="41">
        <f>IF(SUM(Y13:AB13)-AC13&gt;0,SUM(Y13:AB13)-AC13,"")</f>
        <v>53.98</v>
      </c>
      <c r="AR13" s="41">
        <f>IF(AF13&gt;0,AF13,"")</f>
        <v>14.2</v>
      </c>
      <c r="AS13" s="41">
        <f>IF(AG13&gt;0,AG13,"")</f>
        <v>14.51</v>
      </c>
      <c r="AT13" s="41">
        <f>IF(SUM(AD13:AG13)-AH13&gt;0,SUM(AD13:AG13)-AH13,"")</f>
        <v>53.21</v>
      </c>
      <c r="AU13" s="41">
        <f>IF(AQ13="","",MAX(AQ13,AT13))</f>
        <v>53.98</v>
      </c>
      <c r="AV13" s="41">
        <f>IF(AK13&gt;0,AK13,"")</f>
        <v>6.1</v>
      </c>
      <c r="AW13" s="41">
        <f>IF(AL13&gt;0,AL13,"")</f>
        <v>6.26</v>
      </c>
      <c r="AX13" s="41">
        <f>IF(SUM(AI13:AL13)-AM13&gt;0,SUM(AI13:AL13)-AM13,"")</f>
        <v>22.559999999999995</v>
      </c>
      <c r="AY13" s="41">
        <f>IF(SUM(AU13,AX13)&gt;0,SUM(AU13,AX13),"")</f>
        <v>76.539999999999992</v>
      </c>
      <c r="AZ13" s="27">
        <v>15.9</v>
      </c>
      <c r="BA13" s="27">
        <v>9.1</v>
      </c>
      <c r="BB13" s="27">
        <v>14.4</v>
      </c>
      <c r="BC13" s="27">
        <v>14.93</v>
      </c>
      <c r="BD13" s="27">
        <v>0</v>
      </c>
      <c r="BE13" s="27">
        <v>16.399999999999999</v>
      </c>
      <c r="BF13" s="27">
        <v>9.1999999999999993</v>
      </c>
      <c r="BG13" s="27">
        <v>14.4</v>
      </c>
      <c r="BH13" s="27">
        <v>15.14</v>
      </c>
      <c r="BI13" s="27">
        <v>0</v>
      </c>
      <c r="BJ13" s="27">
        <v>15.3</v>
      </c>
      <c r="BK13" s="27">
        <v>9.4</v>
      </c>
      <c r="BL13" s="27">
        <v>14.4</v>
      </c>
      <c r="BM13" s="27">
        <v>15.03</v>
      </c>
      <c r="BN13" s="27">
        <v>0</v>
      </c>
      <c r="BO13" s="29"/>
      <c r="BP13" s="40">
        <f>IF(BB13&gt;0,BB13,"")</f>
        <v>14.4</v>
      </c>
      <c r="BQ13" s="40">
        <f>IF(BC13&gt;0,BC13,"")</f>
        <v>14.93</v>
      </c>
      <c r="BR13" s="11">
        <f>IF(SUM(AZ13:BC13)-BD13&gt;0,SUM(AZ13:BC13)-BD13,"")</f>
        <v>54.33</v>
      </c>
      <c r="BS13" s="11">
        <f>IF(BG13&gt;0,BG13,"")</f>
        <v>14.4</v>
      </c>
      <c r="BT13" s="11">
        <f>IF(BH13&gt;0,BH13,"")</f>
        <v>15.14</v>
      </c>
      <c r="BU13" s="11">
        <f>IF(SUM(BE13:BH13)-BI13&gt;0,SUM(BE13:BH13)-BI13,"")</f>
        <v>55.14</v>
      </c>
      <c r="BV13" s="11">
        <f>IF(BR13="","",MAX(BR13,BU13))</f>
        <v>55.14</v>
      </c>
      <c r="BW13" s="11">
        <f>IF(BL13&gt;0,BL13,"")</f>
        <v>14.4</v>
      </c>
      <c r="BX13" s="11">
        <f>IF(BM13&gt;0,BM13,"")</f>
        <v>15.03</v>
      </c>
      <c r="BY13" s="11">
        <f>IF(SUM(BJ13:BM13)-BN13&gt;0,SUM(BJ13:BM13)-BN13,"")</f>
        <v>54.13</v>
      </c>
      <c r="BZ13" s="11">
        <f>IF(SUM(BV13,BY13)&gt;0,SUM(BV13,BY13),"")</f>
        <v>109.27000000000001</v>
      </c>
      <c r="CA13" s="23">
        <v>5.8</v>
      </c>
      <c r="CB13" s="23">
        <v>3.4</v>
      </c>
      <c r="CC13" s="23">
        <v>5.9</v>
      </c>
      <c r="CD13" s="23">
        <v>6.18</v>
      </c>
      <c r="CE13" s="23">
        <v>0</v>
      </c>
      <c r="CF13" s="23">
        <v>5.7</v>
      </c>
      <c r="CG13" s="23">
        <v>3.3</v>
      </c>
      <c r="CH13" s="23">
        <v>5.9</v>
      </c>
      <c r="CI13" s="23">
        <v>6.13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5.9</v>
      </c>
      <c r="CR13" s="39">
        <f>IF(CD13&gt;0,CD13,"")</f>
        <v>6.18</v>
      </c>
      <c r="CS13" s="41">
        <f>IF(SUM(CA13:CD13)-CE13&gt;0,SUM(CA13:CD13)-CE13,"")</f>
        <v>21.28</v>
      </c>
      <c r="CT13" s="41">
        <f>IF(CH13&gt;0,CH13,"")</f>
        <v>5.9</v>
      </c>
      <c r="CU13" s="41">
        <f>IF(CI13&gt;0,CI13,"")</f>
        <v>6.13</v>
      </c>
      <c r="CV13" s="41">
        <f>IF(SUM(CF13:CI13)-CJ13&gt;0,SUM(CF13:CI13)-CJ13,"")</f>
        <v>21.03</v>
      </c>
      <c r="CW13" s="41">
        <f>IF(CS13="","",MAX(CS13,CV13))</f>
        <v>21.28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21.28</v>
      </c>
      <c r="DB13" s="52">
        <f>IF(MAX(ED13,FL13,GT13,IB13,JJ13,KR13,LZ13,NH13,OP13,PX13,RF13,SN13)-IF(N13="",0,N13)&gt;0.001,MAX(ED13,FL13,GT13,IB13,JJ13,KR13,LZ13,NH13,OP13,PX13,RF13,SN13)-IF(N13="",0,N13),"")</f>
        <v>0.18999999999999773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>
        <v>15.2</v>
      </c>
      <c r="DE13" s="17">
        <v>9.5</v>
      </c>
      <c r="DF13" s="17">
        <v>14.4</v>
      </c>
      <c r="DG13" s="17">
        <v>14.7</v>
      </c>
      <c r="DH13" s="17">
        <v>0</v>
      </c>
      <c r="DI13" s="17">
        <v>15.7</v>
      </c>
      <c r="DJ13" s="17">
        <v>9.1</v>
      </c>
      <c r="DK13" s="17">
        <v>14.4</v>
      </c>
      <c r="DL13" s="17">
        <v>14.97</v>
      </c>
      <c r="DM13" s="17">
        <v>0</v>
      </c>
      <c r="DN13" s="17"/>
      <c r="DO13" s="17"/>
      <c r="DP13" s="17"/>
      <c r="DQ13" s="17"/>
      <c r="DR13" s="17"/>
      <c r="DS13" s="17">
        <v>15.3</v>
      </c>
      <c r="DT13" s="17">
        <v>8.8000000000000007</v>
      </c>
      <c r="DU13" s="17">
        <v>14.4</v>
      </c>
      <c r="DV13" s="17">
        <v>14.8</v>
      </c>
      <c r="DW13" s="17">
        <v>0</v>
      </c>
      <c r="DX13" s="41">
        <f>IF(DF13&gt;0,DF13,"")</f>
        <v>14.4</v>
      </c>
      <c r="DY13" s="41">
        <f>IF(DG13&gt;0,DG13,"")</f>
        <v>14.7</v>
      </c>
      <c r="DZ13" s="41">
        <f>IF(SUM(DD13:DG13)-DH13&gt;0,SUM(DD13:DG13)-DH13,"")</f>
        <v>53.8</v>
      </c>
      <c r="EA13" s="41">
        <f>IF(DK13&gt;0,DK13,"")</f>
        <v>14.4</v>
      </c>
      <c r="EB13" s="41">
        <f>IF(DL13&gt;0,DL13,"")</f>
        <v>14.97</v>
      </c>
      <c r="EC13" s="41">
        <f>IF(SUM(DI13:DL13)-DM13&gt;0,SUM(DI13:DL13)-DM13,"")</f>
        <v>54.169999999999995</v>
      </c>
      <c r="ED13" s="41">
        <f>IF(MAX(DZ13,EC13)&gt;0,MAX(DZ13,EC13),"")</f>
        <v>54.169999999999995</v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>
        <f>IF(DU13&gt;0,DU13,"")</f>
        <v>14.4</v>
      </c>
      <c r="EI13" s="41">
        <f>IF(DV13&gt;0,DV13,"")</f>
        <v>14.8</v>
      </c>
      <c r="EJ13" s="41">
        <f>IF(SUM(DS13:DV13)-DW13&gt;0,SUM(DS13:DV13)-DW13,"")</f>
        <v>53.3</v>
      </c>
      <c r="EK13" s="41">
        <f>IF(SUM(ED13,EG13,EJ13)&gt;0,SUM(ED13,EG13,EJ13),"")</f>
        <v>107.47</v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>
        <v>4.0999999999999996</v>
      </c>
      <c r="QG13" s="17">
        <v>2.5</v>
      </c>
      <c r="QH13" s="17">
        <v>5.0999999999999996</v>
      </c>
      <c r="QI13" s="17">
        <v>4.79</v>
      </c>
      <c r="QJ13" s="17">
        <v>0</v>
      </c>
      <c r="QK13" s="17">
        <v>4.3</v>
      </c>
      <c r="QL13" s="17">
        <v>2.7</v>
      </c>
      <c r="QM13" s="17">
        <v>5.0999999999999996</v>
      </c>
      <c r="QN13" s="17">
        <v>4.83</v>
      </c>
      <c r="QO13" s="17">
        <v>0</v>
      </c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>
        <f>IF(QH13&gt;0,QH13,"")</f>
        <v>5.0999999999999996</v>
      </c>
      <c r="RA13" s="41">
        <f>IF(QI13&gt;0,QI13,"")</f>
        <v>4.79</v>
      </c>
      <c r="RB13" s="41">
        <f>IF(SUM(QF13:QI13)-QJ13&gt;0,SUM(QF13:QI13)-QJ13,"")</f>
        <v>16.489999999999998</v>
      </c>
      <c r="RC13" s="41">
        <f>IF(QM13&gt;0,QM13,"")</f>
        <v>5.0999999999999996</v>
      </c>
      <c r="RD13" s="41">
        <f>IF(QN13&gt;0,QN13,"")</f>
        <v>4.83</v>
      </c>
      <c r="RE13" s="41">
        <f>IF(SUM(QK13:QN13)-QO13&gt;0,SUM(QK13:QN13)-QO13,"")</f>
        <v>16.93</v>
      </c>
      <c r="RF13" s="41">
        <f>IF(MAX(RB13,RE13)&gt;0,MAX(RB13,RE13),"")</f>
        <v>16.93</v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>
        <f>IF(SUM(RF13,RI13,RL13)&gt;0,SUM(RF13,RI13,RL13),"")</f>
        <v>16.93</v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10.85</v>
      </c>
      <c r="SW13" s="23">
        <f>IF($CP13="P",CB13,(CB13+BA13)/2)</f>
        <v>6.25</v>
      </c>
      <c r="SX13" s="23">
        <f>IF($CP13="P",CC13,(CC13+BB13)/2)</f>
        <v>10.15</v>
      </c>
      <c r="SY13" s="23">
        <f>IF($CP13="P",CD13,(CD13+BC13)/2)</f>
        <v>10.555</v>
      </c>
      <c r="SZ13" s="23">
        <f>IF($CP13="P",CE13,(CE13+BD13)/2)</f>
        <v>0</v>
      </c>
      <c r="TA13" s="23">
        <f>IF($CP13="P",CF13,(CF13+BE13)/2)</f>
        <v>11.049999999999999</v>
      </c>
      <c r="TB13" s="23">
        <f>IF($CP13="P",CG13,(CG13+BF13)/2)</f>
        <v>6.25</v>
      </c>
      <c r="TC13" s="23">
        <f>IF($CP13="P",CH13,(CH13+BG13)/2)</f>
        <v>10.15</v>
      </c>
      <c r="TD13" s="23">
        <f>IF($CP13="P",CI13,(CI13+BH13)/2)</f>
        <v>10.635</v>
      </c>
      <c r="TE13" s="23">
        <f>IF($CP13="P",CJ13,(CJ13+BI13)/2)</f>
        <v>0</v>
      </c>
      <c r="TF13" s="23">
        <f>IF($CP13="P",CK13,(CK13+BJ13)/2)</f>
        <v>7.65</v>
      </c>
      <c r="TG13" s="23">
        <f>IF($CP13="P",CL13,(CL13+BK13)/2)</f>
        <v>4.7</v>
      </c>
      <c r="TH13" s="23">
        <f>IF($CP13="P",CM13,(CM13+BL13)/2)</f>
        <v>7.2</v>
      </c>
      <c r="TI13" s="23">
        <f>IF($CP13="P",CN13,(CN13+BM13)/2)</f>
        <v>7.5149999999999997</v>
      </c>
      <c r="TJ13" s="23">
        <f>IF($CP13="P",CO13,(CO13+BN13)/2)</f>
        <v>0</v>
      </c>
      <c r="TK13" s="28" t="s">
        <v>57</v>
      </c>
      <c r="TL13" s="41">
        <f>IF(SX13&gt;0,SX13,"")</f>
        <v>10.15</v>
      </c>
      <c r="TM13" s="41">
        <f>IF(SY13&gt;0,SY13,"")</f>
        <v>10.555</v>
      </c>
      <c r="TN13" s="41">
        <f>IF(SUM(SV13:SY13)-SZ13&gt;0,SUM(SV13:SY13)-SZ13,"")</f>
        <v>37.805</v>
      </c>
      <c r="TO13" s="41">
        <f>IF(TC13&gt;0,TC13,"")</f>
        <v>10.15</v>
      </c>
      <c r="TP13" s="41">
        <f>IF(TD13&gt;0,TD13,"")</f>
        <v>10.635</v>
      </c>
      <c r="TQ13" s="41">
        <f>IF(SUM(TA13:TD13)-TE13&gt;0,SUM(TA13:TD13)-TE13,"")</f>
        <v>38.084999999999994</v>
      </c>
      <c r="TR13" s="41">
        <f>IF(MAX(TN13,TQ13)&gt;0,MAX(TN13,TQ13),"")</f>
        <v>38.084999999999994</v>
      </c>
      <c r="TS13" s="41">
        <f>IF(TH13&gt;0,TH13,"")</f>
        <v>7.2</v>
      </c>
      <c r="TT13" s="41">
        <f>IF(TI13&gt;0,TI13,"")</f>
        <v>7.5149999999999997</v>
      </c>
      <c r="TU13" s="41">
        <f>IF(SUM(TF13:TI13)-TJ13&gt;0,SUM(TF13:TI13)-TJ13,"")</f>
        <v>27.065000000000001</v>
      </c>
      <c r="TV13" s="41">
        <f>IF(SUM(TR13,TU13)&gt;0,SUM(TR13,TU13),"")</f>
        <v>65.149999999999991</v>
      </c>
    </row>
    <row r="14" spans="1:542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9</v>
      </c>
      <c r="B14" s="5" t="s">
        <v>152</v>
      </c>
      <c r="C14" s="4" t="s">
        <v>151</v>
      </c>
      <c r="D14" s="4">
        <v>2004</v>
      </c>
      <c r="E14" s="9">
        <f>SUM(J14:V14)+SUM(J14:T14)*0.0000001+SUM(J14)*0.0000000000001</f>
        <v>230.70002208200546</v>
      </c>
      <c r="F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P","")</f>
        <v/>
      </c>
      <c r="G14" s="3" t="str">
        <f>IF(OR(AND(AQ14&gt;=AY$31,AQ14&lt;&gt;"",AN14=""),AND(AT14&gt;=AY$31,AT14&lt;&gt;"",AN14=""),AND(AX14&gt;=AY$31,AX14&lt;&gt;"",AN14=""),AND(BR14&gt;=BZ$31,BR14&lt;&gt;"",BO14=""),AND(BU14&gt;=BZ$31,BU14&lt;&gt;"",BO14=""),AND(BY14&gt;=BZ$31,BY14&lt;&gt;"",BO14=""),AND(CS14&gt;=DA$31,CS14&lt;&gt;"",CP14=""),AND(CV14&gt;=DA$31,CV14&lt;&gt;"",CP14=""),AND(CZ14&gt;=DA$31,CZ14&lt;&gt;"",CP14=""),AND(DZ14&gt;=EK$31,DZ14&lt;&gt;""),AND(EC14&gt;=EK$31,EC14&lt;&gt;""),AND(EG14&gt;=EK$31,EG14&lt;&gt;""),AND(EJ14&gt;=EK$31,EJ14&lt;&gt;""),AND(FH14&gt;=FS$31,FH14&lt;&gt;""),AND(FK14&gt;=FS$31,FK14&lt;&gt;""),AND(FO14&gt;=FS$31,FO14&lt;&gt;""),AND(FR14&gt;=FS$31,FR14&lt;&gt;""),AND(GP14&gt;=HA$31,GP14&lt;&gt;""),AND(GS14&gt;=HA$31,GS14&lt;&gt;""),AND(GW14&gt;=HA$31,GW14&lt;&gt;""),AND(GZ14&gt;=HA$31,GZ14&lt;&gt;""),AND(HX14&gt;=II$31,HX14&lt;&gt;""),AND(IA14&gt;=II$31,IA14&lt;&gt;""),AND(IE14&gt;=II$31,IE14&lt;&gt;""),AND(IH14&gt;=II$31,IH14&lt;&gt;""),AND(JF14&gt;=JQ$31,JF14&lt;&gt;""),AND(JI14&gt;=JQ$31,JI14&lt;&gt;""),AND(JM14&gt;=JQ$31,JM14&lt;&gt;""),AND(JP14&gt;=JQ$31,JP14&lt;&gt;""),AND(KN14&gt;=KY$31,KN14&lt;&gt;""),AND(KQ14&gt;=KY$31,KQ14&lt;&gt;""),AND(KU14&gt;=KY$31,KU14&lt;&gt;""),AND(KX14&gt;=KY$31,KX14&lt;&gt;""),AND(LV14&gt;=MG$31,LV14&lt;&gt;""),AND(LY14&gt;=MG$31,LY14&lt;&gt;""),AND(MC14&gt;=MG$31,MC14&lt;&gt;""),AND(MF14&gt;=MG$31,MF14&lt;&gt;""),AND(ND14&gt;=NO$31,ND14&lt;&gt;""),AND(NG14&gt;=NO$31,NG14&lt;&gt;""),AND(NK14&gt;=NO$31,NK14&lt;&gt;""),AND(NN14&gt;=NO$31,NN14&lt;&gt;""),AND(OL14&gt;=OW$31,OL14&lt;&gt;""),AND(OO14&gt;=OW$31,OO14&lt;&gt;""),AND(OS14&gt;=OW$31,OS14&lt;&gt;""),AND(OV14&gt;=OW$31,OV14&lt;&gt;""),AND(PT14&gt;=QE$31,PT14&lt;&gt;""),AND(PW14&gt;=QE$31,PW14&lt;&gt;""),AND(QA14&gt;=QE$31,QA14&lt;&gt;""),AND(QD14&gt;=QE$31,QD14&lt;&gt;""),AND(RB14&gt;=RM$31,RB14&lt;&gt;""),AND(RE14&gt;=RM$31,RE14&lt;&gt;""),AND(RI14&gt;=RM$31,RI14&lt;&gt;""),AND(RL14&gt;=RM$31,RL14&lt;&gt;""),AND(SJ14&gt;=SU$31,SJ14&lt;&gt;""),AND(SM14&gt;=SU$31,SM14&lt;&gt;""),AND(SQ14&gt;=SU$31,SQ14&lt;&gt;""),AND(ST14&gt;=SU$31,ST14&lt;&gt;"")),"P","")</f>
        <v>P</v>
      </c>
      <c r="H14" s="37" t="str">
        <f>IF(AND(G14="P",F14=""),"No DD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Merit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Excellence",IF(I14="P","Worlds Team",IF(F14="P","National Team","")))))</f>
        <v>No DD</v>
      </c>
      <c r="I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J14" s="8">
        <f>IF(COUNT(AQ14,AT14,BR14,BU14,CS14,CV14)&gt;0,LARGE((AQ14,AT14,BR14,BU14,CS14,CV14),1),0)</f>
        <v>54.769999999999996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53.910000000000004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43.65</v>
      </c>
      <c r="O14" s="8" t="str">
        <f>IF(N14="","",IF(OR(N14=CS14,N14=CV14),$CA$1,IF(OR(N14=BR14,N14=BU14),$AZ$1,IF(OR(N14=AQ14,N14=AT14),$Y$1,""))))</f>
        <v>2023 Elite Canada</v>
      </c>
      <c r="P14" s="8">
        <f>IF(MAX(AX14,BY14,CZ14)&gt;0,MAX(AX14,BY14,CZ14),0)</f>
        <v>54.489999999999995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Domestic 3rd Trial</v>
      </c>
      <c r="T14" s="8">
        <f>IF(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)&gt;0,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9.8800000000000026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Club Championships (May 14)</v>
      </c>
      <c r="Y14" s="23">
        <v>12.2</v>
      </c>
      <c r="Z14" s="23">
        <v>8.1999999999999993</v>
      </c>
      <c r="AA14" s="23">
        <v>10.7</v>
      </c>
      <c r="AB14" s="23">
        <v>12.55</v>
      </c>
      <c r="AC14" s="23">
        <v>0</v>
      </c>
      <c r="AD14" s="23">
        <v>16</v>
      </c>
      <c r="AE14" s="23">
        <v>9.5</v>
      </c>
      <c r="AF14" s="23">
        <v>13.4</v>
      </c>
      <c r="AG14" s="23">
        <v>15.97</v>
      </c>
      <c r="AH14" s="23">
        <v>0.1</v>
      </c>
      <c r="AI14" s="23">
        <v>14.7</v>
      </c>
      <c r="AJ14" s="23">
        <v>8.9</v>
      </c>
      <c r="AK14" s="23">
        <v>13.4</v>
      </c>
      <c r="AL14" s="23">
        <v>15.87</v>
      </c>
      <c r="AM14" s="23">
        <v>0.1</v>
      </c>
      <c r="AN14" s="28"/>
      <c r="AO14" s="39">
        <f>IF(AA14&gt;0,AA14,"")</f>
        <v>10.7</v>
      </c>
      <c r="AP14" s="39">
        <f>IF(AB14&gt;0,AB14,"")</f>
        <v>12.55</v>
      </c>
      <c r="AQ14" s="41">
        <f>IF(SUM(Y14:AB14)-AC14&gt;0,SUM(Y14:AB14)-AC14,"")</f>
        <v>43.65</v>
      </c>
      <c r="AR14" s="41">
        <f>IF(AF14&gt;0,AF14,"")</f>
        <v>13.4</v>
      </c>
      <c r="AS14" s="41">
        <f>IF(AG14&gt;0,AG14,"")</f>
        <v>15.97</v>
      </c>
      <c r="AT14" s="41">
        <f>IF(SUM(AD14:AG14)-AH14&gt;0,SUM(AD14:AG14)-AH14,"")</f>
        <v>54.769999999999996</v>
      </c>
      <c r="AU14" s="41">
        <f>IF(AQ14="","",MAX(AQ14,AT14))</f>
        <v>54.769999999999996</v>
      </c>
      <c r="AV14" s="41">
        <f>IF(AK14&gt;0,AK14,"")</f>
        <v>13.4</v>
      </c>
      <c r="AW14" s="41">
        <f>IF(AL14&gt;0,AL14,"")</f>
        <v>15.87</v>
      </c>
      <c r="AX14" s="41">
        <f>IF(SUM(AI14:AL14)-AM14&gt;0,SUM(AI14:AL14)-AM14,"")</f>
        <v>52.769999999999996</v>
      </c>
      <c r="AY14" s="41">
        <f>IF(SUM(AU14,AX14)&gt;0,SUM(AU14,AX14),"")</f>
        <v>107.53999999999999</v>
      </c>
      <c r="AZ14" s="27">
        <v>6.85</v>
      </c>
      <c r="BA14" s="27">
        <v>4.5999999999999996</v>
      </c>
      <c r="BB14" s="27">
        <v>6.35</v>
      </c>
      <c r="BC14" s="27">
        <v>7.1800000000000006</v>
      </c>
      <c r="BD14" s="27">
        <v>0</v>
      </c>
      <c r="BE14" s="27">
        <v>10.9</v>
      </c>
      <c r="BF14" s="27">
        <v>6.65</v>
      </c>
      <c r="BG14" s="27">
        <v>9.4499999999999993</v>
      </c>
      <c r="BH14" s="27">
        <v>11.49</v>
      </c>
      <c r="BI14" s="27">
        <v>0.05</v>
      </c>
      <c r="BJ14" s="27">
        <v>7.35</v>
      </c>
      <c r="BK14" s="27">
        <v>4.45</v>
      </c>
      <c r="BL14" s="27">
        <v>6.7</v>
      </c>
      <c r="BM14" s="27">
        <v>7.9349999999999996</v>
      </c>
      <c r="BN14" s="27">
        <v>0.05</v>
      </c>
      <c r="BO14" s="29" t="s">
        <v>57</v>
      </c>
      <c r="BP14" s="40">
        <f>IF(BB14&gt;0,BB14,"")</f>
        <v>6.35</v>
      </c>
      <c r="BQ14" s="40">
        <f>IF(BC14&gt;0,BC14,"")</f>
        <v>7.1800000000000006</v>
      </c>
      <c r="BR14" s="11">
        <f>IF(SUM(AZ14:BC14)-BD14&gt;0,SUM(AZ14:BC14)-BD14,"")</f>
        <v>24.979999999999997</v>
      </c>
      <c r="BS14" s="11">
        <f>IF(BG14&gt;0,BG14,"")</f>
        <v>9.4499999999999993</v>
      </c>
      <c r="BT14" s="11">
        <f>IF(BH14&gt;0,BH14,"")</f>
        <v>11.49</v>
      </c>
      <c r="BU14" s="11">
        <f>IF(SUM(BE14:BH14)-BI14&gt;0,SUM(BE14:BH14)-BI14,"")</f>
        <v>38.440000000000005</v>
      </c>
      <c r="BV14" s="11">
        <f>IF(BR14="","",MAX(BR14,BU14))</f>
        <v>38.440000000000005</v>
      </c>
      <c r="BW14" s="11">
        <f>IF(BL14&gt;0,BL14,"")</f>
        <v>6.7</v>
      </c>
      <c r="BX14" s="11">
        <f>IF(BM14&gt;0,BM14,"")</f>
        <v>7.9349999999999996</v>
      </c>
      <c r="BY14" s="11">
        <f>IF(SUM(BJ14:BM14)-BN14&gt;0,SUM(BJ14:BM14)-BN14,"")</f>
        <v>26.384999999999998</v>
      </c>
      <c r="BZ14" s="11">
        <f>IF(SUM(BV14,BY14)&gt;0,SUM(BV14,BY14),"")</f>
        <v>64.825000000000003</v>
      </c>
      <c r="CA14" s="23">
        <v>11.2</v>
      </c>
      <c r="CB14" s="23">
        <v>7.1</v>
      </c>
      <c r="CC14" s="23">
        <v>10.1</v>
      </c>
      <c r="CD14" s="23">
        <v>13.07</v>
      </c>
      <c r="CE14" s="23">
        <v>0</v>
      </c>
      <c r="CF14" s="23">
        <v>15.3</v>
      </c>
      <c r="CG14" s="23">
        <v>9</v>
      </c>
      <c r="CH14" s="23">
        <v>13.4</v>
      </c>
      <c r="CI14" s="23">
        <v>16.309999999999999</v>
      </c>
      <c r="CJ14" s="23">
        <v>0.1</v>
      </c>
      <c r="CK14" s="23">
        <v>15.8</v>
      </c>
      <c r="CL14" s="23">
        <v>8.5</v>
      </c>
      <c r="CM14" s="23">
        <v>14</v>
      </c>
      <c r="CN14" s="23">
        <v>16.190000000000001</v>
      </c>
      <c r="CO14" s="23">
        <v>0</v>
      </c>
      <c r="CP14" s="28"/>
      <c r="CQ14" s="39">
        <f>IF(CC14&gt;0,CC14,"")</f>
        <v>10.1</v>
      </c>
      <c r="CR14" s="39">
        <f>IF(CD14&gt;0,CD14,"")</f>
        <v>13.07</v>
      </c>
      <c r="CS14" s="41">
        <f>IF(SUM(CA14:CD14)-CE14&gt;0,SUM(CA14:CD14)-CE14,"")</f>
        <v>41.47</v>
      </c>
      <c r="CT14" s="41">
        <f>IF(CH14&gt;0,CH14,"")</f>
        <v>13.4</v>
      </c>
      <c r="CU14" s="41">
        <f>IF(CI14&gt;0,CI14,"")</f>
        <v>16.309999999999999</v>
      </c>
      <c r="CV14" s="41">
        <f>IF(SUM(CF14:CI14)-CJ14&gt;0,SUM(CF14:CI14)-CJ14,"")</f>
        <v>53.910000000000004</v>
      </c>
      <c r="CW14" s="41">
        <f>IF(CS14="","",MAX(CS14,CV14))</f>
        <v>53.910000000000004</v>
      </c>
      <c r="CX14" s="41">
        <f>IF(CM14&gt;0,CM14,"")</f>
        <v>14</v>
      </c>
      <c r="CY14" s="41">
        <f>IF(CN14&gt;0,CN14,"")</f>
        <v>16.190000000000001</v>
      </c>
      <c r="CZ14" s="41">
        <f>IF(SUM(CK14:CN14)-CO14&gt;0,SUM(CK14:CN14)-CO14,"")</f>
        <v>54.489999999999995</v>
      </c>
      <c r="DA14" s="41">
        <f>IF(SUM(CW14,CZ14)&gt;0,SUM(CW14,CZ14),"")</f>
        <v>108.4</v>
      </c>
      <c r="DB14" s="52">
        <f>IF(MAX(ED14,FL14,GT14,IB14,JJ14,KR14,LZ14,NH14,OP14,PX14,RF14,SN14)-IF(N14="",0,N14)&gt;0.001,MAX(ED14,FL14,GT14,IB14,JJ14,KR14,LZ14,NH14,OP14,PX14,RF14,SN14)-IF(N14="",0,N14),"")</f>
        <v>9.8800000000000026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>IF(DF14&gt;0,DF14,"")</f>
        <v>12.3</v>
      </c>
      <c r="DY14" s="41">
        <f>IF(DG14&gt;0,DG14,"")</f>
        <v>15.58</v>
      </c>
      <c r="DZ14" s="41">
        <f>IF(SUM(DD14:DG14)-DH14&gt;0,SUM(DD14:DG14)-DH14,"")</f>
        <v>50.58</v>
      </c>
      <c r="EA14" s="41">
        <f>IF(DK14&gt;0,DK14,"")</f>
        <v>13.8</v>
      </c>
      <c r="EB14" s="41">
        <f>IF(DL14&gt;0,DL14,"")</f>
        <v>15.83</v>
      </c>
      <c r="EC14" s="41">
        <f>IF(SUM(DI14:DL14)-DM14&gt;0,SUM(DI14:DL14)-DM14,"")</f>
        <v>53.53</v>
      </c>
      <c r="ED14" s="41">
        <f>IF(MAX(DZ14,EC14)&gt;0,MAX(DZ14,EC14),"")</f>
        <v>53.53</v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>
        <f>IF(DU14&gt;0,DU14,"")</f>
        <v>13.8</v>
      </c>
      <c r="EI14" s="41">
        <f>IF(DV14&gt;0,DV14,"")</f>
        <v>15.76</v>
      </c>
      <c r="EJ14" s="41">
        <f>IF(SUM(DS14:DV14)-DW14&gt;0,SUM(DS14:DV14)-DW14,"")</f>
        <v>53.46</v>
      </c>
      <c r="EK14" s="41">
        <f>IF(SUM(ED14,EG14,EJ14)&gt;0,SUM(ED14,EG14,EJ14),"")</f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9.0249999999999986</v>
      </c>
      <c r="SW14" s="23">
        <f>IF($CP14="P",CB14,(CB14+BA14)/2)</f>
        <v>5.85</v>
      </c>
      <c r="SX14" s="23">
        <f>IF($CP14="P",CC14,(CC14+BB14)/2)</f>
        <v>8.2249999999999996</v>
      </c>
      <c r="SY14" s="23">
        <f>IF($CP14="P",CD14,(CD14+BC14)/2)</f>
        <v>10.125</v>
      </c>
      <c r="SZ14" s="23">
        <f>IF($CP14="P",CE14,(CE14+BD14)/2)</f>
        <v>0</v>
      </c>
      <c r="TA14" s="23">
        <f>IF($CP14="P",CF14,(CF14+BE14)/2)</f>
        <v>13.100000000000001</v>
      </c>
      <c r="TB14" s="23">
        <f>IF($CP14="P",CG14,(CG14+BF14)/2)</f>
        <v>7.8250000000000002</v>
      </c>
      <c r="TC14" s="23">
        <f>IF($CP14="P",CH14,(CH14+BG14)/2)</f>
        <v>11.425000000000001</v>
      </c>
      <c r="TD14" s="23">
        <f>IF($CP14="P",CI14,(CI14+BH14)/2)</f>
        <v>13.899999999999999</v>
      </c>
      <c r="TE14" s="23">
        <f>IF($CP14="P",CJ14,(CJ14+BI14)/2)</f>
        <v>7.5000000000000011E-2</v>
      </c>
      <c r="TF14" s="23">
        <f>IF($CP14="P",CK14,(CK14+BJ14)/2)</f>
        <v>11.574999999999999</v>
      </c>
      <c r="TG14" s="23">
        <f>IF($CP14="P",CL14,(CL14+BK14)/2)</f>
        <v>6.4749999999999996</v>
      </c>
      <c r="TH14" s="23">
        <f>IF($CP14="P",CM14,(CM14+BL14)/2)</f>
        <v>10.35</v>
      </c>
      <c r="TI14" s="23">
        <f>IF($CP14="P",CN14,(CN14+BM14)/2)</f>
        <v>12.0625</v>
      </c>
      <c r="TJ14" s="23">
        <f>IF($CP14="P",CO14,(CO14+BN14)/2)</f>
        <v>2.5000000000000001E-2</v>
      </c>
      <c r="TK14" s="28" t="s">
        <v>57</v>
      </c>
      <c r="TL14" s="41">
        <f>IF(SX14&gt;0,SX14,"")</f>
        <v>8.2249999999999996</v>
      </c>
      <c r="TM14" s="41">
        <f>IF(SY14&gt;0,SY14,"")</f>
        <v>10.125</v>
      </c>
      <c r="TN14" s="41">
        <f>IF(SUM(SV14:SY14)-SZ14&gt;0,SUM(SV14:SY14)-SZ14,"")</f>
        <v>33.224999999999994</v>
      </c>
      <c r="TO14" s="41">
        <f>IF(TC14&gt;0,TC14,"")</f>
        <v>11.425000000000001</v>
      </c>
      <c r="TP14" s="41">
        <f>IF(TD14&gt;0,TD14,"")</f>
        <v>13.899999999999999</v>
      </c>
      <c r="TQ14" s="41">
        <f>IF(SUM(TA14:TD14)-TE14&gt;0,SUM(TA14:TD14)-TE14,"")</f>
        <v>46.174999999999997</v>
      </c>
      <c r="TR14" s="41">
        <f>IF(MAX(TN14,TQ14)&gt;0,MAX(TN14,TQ14),"")</f>
        <v>46.174999999999997</v>
      </c>
      <c r="TS14" s="41">
        <f>IF(TH14&gt;0,TH14,"")</f>
        <v>10.35</v>
      </c>
      <c r="TT14" s="41">
        <f>IF(TI14&gt;0,TI14,"")</f>
        <v>12.0625</v>
      </c>
      <c r="TU14" s="41">
        <f>IF(SUM(TF14:TI14)-TJ14&gt;0,SUM(TF14:TI14)-TJ14,"")</f>
        <v>40.4375</v>
      </c>
      <c r="TV14" s="41">
        <f>IF(SUM(TR14,TU14)&gt;0,SUM(TR14,TU14),"")</f>
        <v>86.612499999999997</v>
      </c>
    </row>
    <row r="15" spans="1:542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10</v>
      </c>
      <c r="B15" s="5" t="s">
        <v>231</v>
      </c>
      <c r="C15" s="4" t="s">
        <v>3</v>
      </c>
      <c r="D15" s="4">
        <v>2005</v>
      </c>
      <c r="E15" s="9">
        <f>SUM(J15:V15)+SUM(J15:T15)*0.0000001+SUM(J15)*0.0000000000001</f>
        <v>226.29002261700543</v>
      </c>
      <c r="F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P","")</f>
        <v/>
      </c>
      <c r="G15" s="3" t="str">
        <f>IF(OR(AND(AQ15&gt;=AY$31,AQ15&lt;&gt;"",AN15=""),AND(AT15&gt;=AY$31,AT15&lt;&gt;"",AN15=""),AND(AX15&gt;=AY$31,AX15&lt;&gt;"",AN15=""),AND(BR15&gt;=BZ$31,BR15&lt;&gt;"",BO15=""),AND(BU15&gt;=BZ$31,BU15&lt;&gt;"",BO15=""),AND(BY15&gt;=BZ$31,BY15&lt;&gt;"",BO15=""),AND(CS15&gt;=DA$31,CS15&lt;&gt;"",CP15=""),AND(CV15&gt;=DA$31,CV15&lt;&gt;"",CP15=""),AND(CZ15&gt;=DA$31,CZ15&lt;&gt;"",CP15=""),AND(DZ15&gt;=EK$31,DZ15&lt;&gt;""),AND(EC15&gt;=EK$31,EC15&lt;&gt;""),AND(EG15&gt;=EK$31,EG15&lt;&gt;""),AND(EJ15&gt;=EK$31,EJ15&lt;&gt;""),AND(FH15&gt;=FS$31,FH15&lt;&gt;""),AND(FK15&gt;=FS$31,FK15&lt;&gt;""),AND(FO15&gt;=FS$31,FO15&lt;&gt;""),AND(FR15&gt;=FS$31,FR15&lt;&gt;""),AND(GP15&gt;=HA$31,GP15&lt;&gt;""),AND(GS15&gt;=HA$31,GS15&lt;&gt;""),AND(GW15&gt;=HA$31,GW15&lt;&gt;""),AND(GZ15&gt;=HA$31,GZ15&lt;&gt;""),AND(HX15&gt;=II$31,HX15&lt;&gt;""),AND(IA15&gt;=II$31,IA15&lt;&gt;""),AND(IE15&gt;=II$31,IE15&lt;&gt;""),AND(IH15&gt;=II$31,IH15&lt;&gt;""),AND(JF15&gt;=JQ$31,JF15&lt;&gt;""),AND(JI15&gt;=JQ$31,JI15&lt;&gt;""),AND(JM15&gt;=JQ$31,JM15&lt;&gt;""),AND(JP15&gt;=JQ$31,JP15&lt;&gt;""),AND(KN15&gt;=KY$31,KN15&lt;&gt;""),AND(KQ15&gt;=KY$31,KQ15&lt;&gt;""),AND(KU15&gt;=KY$31,KU15&lt;&gt;""),AND(KX15&gt;=KY$31,KX15&lt;&gt;""),AND(LV15&gt;=MG$31,LV15&lt;&gt;""),AND(LY15&gt;=MG$31,LY15&lt;&gt;""),AND(MC15&gt;=MG$31,MC15&lt;&gt;""),AND(MF15&gt;=MG$31,MF15&lt;&gt;""),AND(ND15&gt;=NO$31,ND15&lt;&gt;""),AND(NG15&gt;=NO$31,NG15&lt;&gt;""),AND(NK15&gt;=NO$31,NK15&lt;&gt;""),AND(NN15&gt;=NO$31,NN15&lt;&gt;""),AND(OL15&gt;=OW$31,OL15&lt;&gt;""),AND(OO15&gt;=OW$31,OO15&lt;&gt;""),AND(OS15&gt;=OW$31,OS15&lt;&gt;""),AND(OV15&gt;=OW$31,OV15&lt;&gt;""),AND(PT15&gt;=QE$31,PT15&lt;&gt;""),AND(PW15&gt;=QE$31,PW15&lt;&gt;""),AND(QA15&gt;=QE$31,QA15&lt;&gt;""),AND(QD15&gt;=QE$31,QD15&lt;&gt;""),AND(RB15&gt;=RM$31,RB15&lt;&gt;""),AND(RE15&gt;=RM$31,RE15&lt;&gt;""),AND(RI15&gt;=RM$31,RI15&lt;&gt;""),AND(RL15&gt;=RM$31,RL15&lt;&gt;""),AND(SJ15&gt;=SU$31,SJ15&lt;&gt;""),AND(SM15&gt;=SU$31,SM15&lt;&gt;""),AND(SQ15&gt;=SU$31,SQ15&lt;&gt;""),AND(ST15&gt;=SU$31,ST15&lt;&gt;"")),"P","")</f>
        <v>P</v>
      </c>
      <c r="H15" s="37" t="str">
        <f>IF(AND(G15="P",F15=""),"No DD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Merit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Excellence",IF(I15="P","Worlds Team",IF(F15="P","National Team","")))))</f>
        <v>No DD</v>
      </c>
      <c r="I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J15" s="8">
        <f>IF(COUNT(AQ15,AT15,BR15,BU15,CS15,CV15)&gt;0,LARGE((AQ15,AT15,BR15,BU15,CS15,CV15),1),0)</f>
        <v>54.05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53.33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Domestic 3rd Trial</v>
      </c>
      <c r="T15" s="8">
        <f>IF(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)&gt;0,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0.12000000000001165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WAGC (Nov 18)</v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>IF(AA15&gt;0,AA15,"")</f>
        <v>5.6</v>
      </c>
      <c r="AP15" s="39">
        <f>IF(AB15&gt;0,AB15,"")</f>
        <v>6.37</v>
      </c>
      <c r="AQ15" s="41">
        <f>IF(SUM(Y15:AB15)-AC15&gt;0,SUM(Y15:AB15)-AC15,"")</f>
        <v>33.669999999999995</v>
      </c>
      <c r="AR15" s="41">
        <f>IF(AF15&gt;0,AF15,"")</f>
        <v>11.5</v>
      </c>
      <c r="AS15" s="41">
        <f>IF(AG15&gt;0,AG15,"")</f>
        <v>14.05</v>
      </c>
      <c r="AT15" s="41">
        <f>IF(SUM(AD15:AG15)-AH15&gt;0,SUM(AD15:AG15)-AH15,"")</f>
        <v>49.25</v>
      </c>
      <c r="AU15" s="41">
        <f>IF(AQ15="","",MAX(AQ15,AT15))</f>
        <v>49.25</v>
      </c>
      <c r="AV15" s="41">
        <f>IF(AK15&gt;0,AK15,"")</f>
        <v>12.7</v>
      </c>
      <c r="AW15" s="41">
        <f>IF(AL15&gt;0,AL15,"")</f>
        <v>15.13</v>
      </c>
      <c r="AX15" s="41">
        <f>IF(SUM(AI15:AL15)-AM15&gt;0,SUM(AI15:AL15)-AM15,"")</f>
        <v>48.73</v>
      </c>
      <c r="AY15" s="41">
        <f>IF(SUM(AU15,AX15)&gt;0,SUM(AU15,AX15),"")</f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>IF(BB15&gt;0,BB15,"")</f>
        <v>13.7</v>
      </c>
      <c r="BQ15" s="40">
        <f>IF(BC15&gt;0,BC15,"")</f>
        <v>15.55</v>
      </c>
      <c r="BR15" s="11">
        <f>IF(SUM(AZ15:BC15)-BD15&gt;0,SUM(AZ15:BC15)-BD15,"")</f>
        <v>54.05</v>
      </c>
      <c r="BS15" s="11">
        <f>IF(BG15&gt;0,BG15,"")</f>
        <v>13.7</v>
      </c>
      <c r="BT15" s="11">
        <f>IF(BH15&gt;0,BH15,"")</f>
        <v>15.24</v>
      </c>
      <c r="BU15" s="11">
        <f>IF(SUM(BE15:BH15)-BI15&gt;0,SUM(BE15:BH15)-BI15,"")</f>
        <v>53.04</v>
      </c>
      <c r="BV15" s="11">
        <f>IF(BR15="","",MAX(BR15,BU15))</f>
        <v>54.05</v>
      </c>
      <c r="BW15" s="11">
        <f>IF(BL15&gt;0,BL15,"")</f>
        <v>13.7</v>
      </c>
      <c r="BX15" s="11">
        <f>IF(BM15&gt;0,BM15,"")</f>
        <v>15.53</v>
      </c>
      <c r="BY15" s="11">
        <f>IF(SUM(BJ15:BM15)-BN15&gt;0,SUM(BJ15:BM15)-BN15,"")</f>
        <v>53.33</v>
      </c>
      <c r="BZ15" s="11">
        <f>IF(SUM(BV15,BY15)&gt;0,SUM(BV15,BY15),"")</f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>IF(CC15&gt;0,CC15,"")</f>
        <v>6.5</v>
      </c>
      <c r="CR15" s="39">
        <f>IF(CD15&gt;0,CD15,"")</f>
        <v>6.48</v>
      </c>
      <c r="CS15" s="41">
        <f>IF(SUM(CA15:CD15)-CE15&gt;0,SUM(CA15:CD15)-CE15,"")</f>
        <v>22.48</v>
      </c>
      <c r="CT15" s="41">
        <f>IF(CH15&gt;0,CH15,"")</f>
        <v>14</v>
      </c>
      <c r="CU15" s="41">
        <f>IF(CI15&gt;0,CI15,"")</f>
        <v>15.15</v>
      </c>
      <c r="CV15" s="41">
        <f>IF(SUM(CF15:CI15)-CJ15&gt;0,SUM(CF15:CI15)-CJ15,"")</f>
        <v>51.749999999999993</v>
      </c>
      <c r="CW15" s="41">
        <f>IF(CS15="","",MAX(CS15,CV15))</f>
        <v>51.749999999999993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51.749999999999993</v>
      </c>
      <c r="DB15" s="52">
        <f>IF(MAX(ED15,FL15,GT15,IB15,JJ15,KR15,LZ15,NH15,OP15,PX15,RF15,SN15)-IF(N15="",0,N15)&gt;0.001,MAX(ED15,FL15,GT15,IB15,JJ15,KR15,LZ15,NH15,OP15,PX15,RF15,SN15)-IF(N15="",0,N15),"")</f>
        <v>0.12000000000001165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>
        <v>5.3</v>
      </c>
      <c r="QG15" s="17">
        <v>3.8</v>
      </c>
      <c r="QH15" s="17">
        <v>6.5</v>
      </c>
      <c r="QI15" s="17">
        <v>6.33</v>
      </c>
      <c r="QJ15" s="17">
        <v>0</v>
      </c>
      <c r="QK15" s="17">
        <v>13.3</v>
      </c>
      <c r="QL15" s="17">
        <v>9.3000000000000007</v>
      </c>
      <c r="QM15" s="17">
        <v>14</v>
      </c>
      <c r="QN15" s="17">
        <v>15.27</v>
      </c>
      <c r="QO15" s="17">
        <v>0</v>
      </c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>
        <f>IF(QH15&gt;0,QH15,"")</f>
        <v>6.5</v>
      </c>
      <c r="RA15" s="41">
        <f>IF(QI15&gt;0,QI15,"")</f>
        <v>6.33</v>
      </c>
      <c r="RB15" s="41">
        <f>IF(SUM(QF15:QI15)-QJ15&gt;0,SUM(QF15:QI15)-QJ15,"")</f>
        <v>21.93</v>
      </c>
      <c r="RC15" s="41">
        <f>IF(QM15&gt;0,QM15,"")</f>
        <v>14</v>
      </c>
      <c r="RD15" s="41">
        <f>IF(QN15&gt;0,QN15,"")</f>
        <v>15.27</v>
      </c>
      <c r="RE15" s="41">
        <f>IF(SUM(QK15:QN15)-QO15&gt;0,SUM(QK15:QN15)-QO15,"")</f>
        <v>51.870000000000005</v>
      </c>
      <c r="RF15" s="41">
        <f>IF(MAX(RB15,RE15)&gt;0,MAX(RB15,RE15),"")</f>
        <v>51.870000000000005</v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>
        <f>IF(SUM(RF15,RI15,RL15)&gt;0,SUM(RF15,RI15,RL15),"")</f>
        <v>51.870000000000005</v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10.55</v>
      </c>
      <c r="SW15" s="23">
        <f>IF($CP15="P",CB15,(CB15+BA15)/2)</f>
        <v>6.6</v>
      </c>
      <c r="SX15" s="23">
        <f>IF($CP15="P",CC15,(CC15+BB15)/2)</f>
        <v>10.1</v>
      </c>
      <c r="SY15" s="23">
        <f>IF($CP15="P",CD15,(CD15+BC15)/2)</f>
        <v>11.015000000000001</v>
      </c>
      <c r="SZ15" s="23">
        <f>IF($CP15="P",CE15,(CE15+BD15)/2)</f>
        <v>0</v>
      </c>
      <c r="TA15" s="23">
        <f>IF($CP15="P",CF15,(CF15+BE15)/2)</f>
        <v>14.3</v>
      </c>
      <c r="TB15" s="23">
        <f>IF($CP15="P",CG15,(CG15+BF15)/2)</f>
        <v>9.15</v>
      </c>
      <c r="TC15" s="23">
        <f>IF($CP15="P",CH15,(CH15+BG15)/2)</f>
        <v>13.85</v>
      </c>
      <c r="TD15" s="23">
        <f>IF($CP15="P",CI15,(CI15+BH15)/2)</f>
        <v>15.195</v>
      </c>
      <c r="TE15" s="23">
        <f>IF($CP15="P",CJ15,(CJ15+BI15)/2)</f>
        <v>0.1</v>
      </c>
      <c r="TF15" s="23">
        <f>IF($CP15="P",CK15,(CK15+BJ15)/2)</f>
        <v>7.55</v>
      </c>
      <c r="TG15" s="23">
        <f>IF($CP15="P",CL15,(CL15+BK15)/2)</f>
        <v>4.5</v>
      </c>
      <c r="TH15" s="23">
        <f>IF($CP15="P",CM15,(CM15+BL15)/2)</f>
        <v>6.85</v>
      </c>
      <c r="TI15" s="23">
        <f>IF($CP15="P",CN15,(CN15+BM15)/2)</f>
        <v>7.7649999999999997</v>
      </c>
      <c r="TJ15" s="23">
        <f>IF($CP15="P",CO15,(CO15+BN15)/2)</f>
        <v>0</v>
      </c>
      <c r="TK15" s="28" t="s">
        <v>57</v>
      </c>
      <c r="TL15" s="41">
        <f>IF(SX15&gt;0,SX15,"")</f>
        <v>10.1</v>
      </c>
      <c r="TM15" s="41">
        <f>IF(SY15&gt;0,SY15,"")</f>
        <v>11.015000000000001</v>
      </c>
      <c r="TN15" s="41">
        <f>IF(SUM(SV15:SY15)-SZ15&gt;0,SUM(SV15:SY15)-SZ15,"")</f>
        <v>38.265000000000001</v>
      </c>
      <c r="TO15" s="41">
        <f>IF(TC15&gt;0,TC15,"")</f>
        <v>13.85</v>
      </c>
      <c r="TP15" s="41">
        <f>IF(TD15&gt;0,TD15,"")</f>
        <v>15.195</v>
      </c>
      <c r="TQ15" s="41">
        <f>IF(SUM(TA15:TD15)-TE15&gt;0,SUM(TA15:TD15)-TE15,"")</f>
        <v>52.395000000000003</v>
      </c>
      <c r="TR15" s="41">
        <f>IF(MAX(TN15,TQ15)&gt;0,MAX(TN15,TQ15),"")</f>
        <v>52.395000000000003</v>
      </c>
      <c r="TS15" s="41">
        <f>IF(TH15&gt;0,TH15,"")</f>
        <v>6.85</v>
      </c>
      <c r="TT15" s="41">
        <f>IF(TI15&gt;0,TI15,"")</f>
        <v>7.7649999999999997</v>
      </c>
      <c r="TU15" s="41">
        <f>IF(SUM(TF15:TI15)-TJ15&gt;0,SUM(TF15:TI15)-TJ15,"")</f>
        <v>26.664999999999999</v>
      </c>
      <c r="TV15" s="41">
        <f>IF(SUM(TR15,TU15)&gt;0,SUM(TR15,TU15),"")</f>
        <v>79.06</v>
      </c>
    </row>
    <row r="16" spans="1:542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87</v>
      </c>
      <c r="C16" s="4" t="s">
        <v>5</v>
      </c>
      <c r="D16" s="4">
        <v>2003</v>
      </c>
      <c r="E16" s="9">
        <f>SUM(J16:V16)+SUM(J16:T16)*0.0000001+SUM(J16)*0.0000000000001</f>
        <v>223.40002223700523</v>
      </c>
      <c r="F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P","")</f>
        <v/>
      </c>
      <c r="G16" s="3" t="str">
        <f>IF(OR(AND(AQ16&gt;=AY$31,AQ16&lt;&gt;"",AN16=""),AND(AT16&gt;=AY$31,AT16&lt;&gt;"",AN16=""),AND(AX16&gt;=AY$31,AX16&lt;&gt;"",AN16=""),AND(BR16&gt;=BZ$31,BR16&lt;&gt;"",BO16=""),AND(BU16&gt;=BZ$31,BU16&lt;&gt;"",BO16=""),AND(BY16&gt;=BZ$31,BY16&lt;&gt;"",BO16=""),AND(CS16&gt;=DA$31,CS16&lt;&gt;"",CP16=""),AND(CV16&gt;=DA$31,CV16&lt;&gt;"",CP16=""),AND(CZ16&gt;=DA$31,CZ16&lt;&gt;"",CP16=""),AND(DZ16&gt;=EK$31,DZ16&lt;&gt;""),AND(EC16&gt;=EK$31,EC16&lt;&gt;""),AND(EG16&gt;=EK$31,EG16&lt;&gt;""),AND(EJ16&gt;=EK$31,EJ16&lt;&gt;""),AND(FH16&gt;=FS$31,FH16&lt;&gt;""),AND(FK16&gt;=FS$31,FK16&lt;&gt;""),AND(FO16&gt;=FS$31,FO16&lt;&gt;""),AND(FR16&gt;=FS$31,FR16&lt;&gt;""),AND(GP16&gt;=HA$31,GP16&lt;&gt;""),AND(GS16&gt;=HA$31,GS16&lt;&gt;""),AND(GW16&gt;=HA$31,GW16&lt;&gt;""),AND(GZ16&gt;=HA$31,GZ16&lt;&gt;""),AND(HX16&gt;=II$31,HX16&lt;&gt;""),AND(IA16&gt;=II$31,IA16&lt;&gt;""),AND(IE16&gt;=II$31,IE16&lt;&gt;""),AND(IH16&gt;=II$31,IH16&lt;&gt;""),AND(JF16&gt;=JQ$31,JF16&lt;&gt;""),AND(JI16&gt;=JQ$31,JI16&lt;&gt;""),AND(JM16&gt;=JQ$31,JM16&lt;&gt;""),AND(JP16&gt;=JQ$31,JP16&lt;&gt;""),AND(KN16&gt;=KY$31,KN16&lt;&gt;""),AND(KQ16&gt;=KY$31,KQ16&lt;&gt;""),AND(KU16&gt;=KY$31,KU16&lt;&gt;""),AND(KX16&gt;=KY$31,KX16&lt;&gt;""),AND(LV16&gt;=MG$31,LV16&lt;&gt;""),AND(LY16&gt;=MG$31,LY16&lt;&gt;""),AND(MC16&gt;=MG$31,MC16&lt;&gt;""),AND(MF16&gt;=MG$31,MF16&lt;&gt;""),AND(ND16&gt;=NO$31,ND16&lt;&gt;""),AND(NG16&gt;=NO$31,NG16&lt;&gt;""),AND(NK16&gt;=NO$31,NK16&lt;&gt;""),AND(NN16&gt;=NO$31,NN16&lt;&gt;""),AND(OL16&gt;=OW$31,OL16&lt;&gt;""),AND(OO16&gt;=OW$31,OO16&lt;&gt;""),AND(OS16&gt;=OW$31,OS16&lt;&gt;""),AND(OV16&gt;=OW$31,OV16&lt;&gt;""),AND(PT16&gt;=QE$31,PT16&lt;&gt;""),AND(PW16&gt;=QE$31,PW16&lt;&gt;""),AND(QA16&gt;=QE$31,QA16&lt;&gt;""),AND(QD16&gt;=QE$31,QD16&lt;&gt;""),AND(RB16&gt;=RM$31,RB16&lt;&gt;""),AND(RE16&gt;=RM$31,RE16&lt;&gt;""),AND(RI16&gt;=RM$31,RI16&lt;&gt;""),AND(RL16&gt;=RM$31,RL16&lt;&gt;""),AND(SJ16&gt;=SU$31,SJ16&lt;&gt;""),AND(SM16&gt;=SU$31,SM16&lt;&gt;""),AND(SQ16&gt;=SU$31,SQ16&lt;&gt;""),AND(ST16&gt;=SU$31,ST16&lt;&gt;"")),"P","")</f>
        <v/>
      </c>
      <c r="H16" s="37" t="str">
        <f>IF(AND(G16="P",F16=""),"No DD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Merit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Excellence",IF(I16="P","Worlds Team",IF(F16="P","National Team","")))))</f>
        <v/>
      </c>
      <c r="I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J16" s="8">
        <f>IF(COUNT(AQ16,AT16,BR16,BU16,CS16,CV16)&gt;0,LARGE((AQ16,AT16,BR16,BU16,CS16,CV16),1),0)</f>
        <v>52.440000000000005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51.69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50.85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52.790000000000006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)&gt;0,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>
        <f>IF(MAX(DB16,DC16)&gt;0,MAX(DB16,DC16),"")</f>
        <v>1.029999999999994</v>
      </c>
      <c r="W16" s="11" t="str">
        <f>IF(V16="","",IF(V16=DB16,"("&amp;DB$2&amp;")",IF(V16=DC16,"("&amp;DC$2&amp;")")))</f>
        <v>(Prelim)</v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>IF(AA16&gt;0,AA16,"")</f>
        <v>13.9</v>
      </c>
      <c r="AP16" s="39">
        <f>IF(AB16&gt;0,AB16,"")</f>
        <v>13.99</v>
      </c>
      <c r="AQ16" s="41">
        <f>IF(SUM(Y16:AB16)-AC16&gt;0,SUM(Y16:AB16)-AC16,"")</f>
        <v>50.39</v>
      </c>
      <c r="AR16" s="41">
        <f>IF(AF16&gt;0,AF16,"")</f>
        <v>13.7</v>
      </c>
      <c r="AS16" s="41">
        <f>IF(AG16&gt;0,AG16,"")</f>
        <v>14.35</v>
      </c>
      <c r="AT16" s="41">
        <f>IF(SUM(AD16:AG16)-AH16&gt;0,SUM(AD16:AG16)-AH16,"")</f>
        <v>50.85</v>
      </c>
      <c r="AU16" s="41">
        <f>IF(AQ16="","",MAX(AQ16,AT16))</f>
        <v>50.85</v>
      </c>
      <c r="AV16" s="41">
        <f>IF(AK16&gt;0,AK16,"")</f>
        <v>13.7</v>
      </c>
      <c r="AW16" s="41">
        <f>IF(AL16&gt;0,AL16,"")</f>
        <v>14.64</v>
      </c>
      <c r="AX16" s="41">
        <f>IF(SUM(AI16:AL16)-AM16&gt;0,SUM(AI16:AL16)-AM16,"")</f>
        <v>52.14</v>
      </c>
      <c r="AY16" s="41">
        <f>IF(SUM(AU16,AX16)&gt;0,SUM(AU16,AX16),"")</f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>
        <f>IF(BG16&gt;0,BG16,"")</f>
        <v>14.2</v>
      </c>
      <c r="BT16" s="11">
        <f>IF(BH16&gt;0,BH16,"")</f>
        <v>14.45</v>
      </c>
      <c r="BU16" s="11">
        <f>IF(SUM(BE16:BH16)-BI16&gt;0,SUM(BE16:BH16)-BI16,"")</f>
        <v>49.650000000000006</v>
      </c>
      <c r="BV16" s="11" t="str">
        <f>IF(BR16="","",MAX(BR16,BU16))</f>
        <v/>
      </c>
      <c r="BW16" s="11">
        <f>IF(BL16&gt;0,BL16,"")</f>
        <v>4.9000000000000004</v>
      </c>
      <c r="BX16" s="11">
        <f>IF(BM16&gt;0,BM16,"")</f>
        <v>4.71</v>
      </c>
      <c r="BY16" s="11">
        <f>IF(SUM(BJ16:BM16)-BN16&gt;0,SUM(BJ16:BM16)-BN16,"")</f>
        <v>16.510000000000002</v>
      </c>
      <c r="BZ16" s="11">
        <f>IF(SUM(BV16,BY16)&gt;0,SUM(BV16,BY16),"")</f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>IF(CC16&gt;0,CC16,"")</f>
        <v>13.5</v>
      </c>
      <c r="CR16" s="39">
        <f>IF(CD16&gt;0,CD16,"")</f>
        <v>15.24</v>
      </c>
      <c r="CS16" s="41">
        <f>IF(SUM(CA16:CD16)-CE16&gt;0,SUM(CA16:CD16)-CE16,"")</f>
        <v>52.440000000000005</v>
      </c>
      <c r="CT16" s="41">
        <f>IF(CH16&gt;0,CH16,"")</f>
        <v>14.6</v>
      </c>
      <c r="CU16" s="41">
        <f>IF(CI16&gt;0,CI16,"")</f>
        <v>15.39</v>
      </c>
      <c r="CV16" s="41">
        <f>IF(SUM(CF16:CI16)-CJ16&gt;0,SUM(CF16:CI16)-CJ16,"")</f>
        <v>51.69</v>
      </c>
      <c r="CW16" s="41">
        <f>IF(CS16="","",MAX(CS16,CV16))</f>
        <v>52.440000000000005</v>
      </c>
      <c r="CX16" s="41">
        <f>IF(CM16&gt;0,CM16,"")</f>
        <v>13.7</v>
      </c>
      <c r="CY16" s="41">
        <f>IF(CN16&gt;0,CN16,"")</f>
        <v>15.59</v>
      </c>
      <c r="CZ16" s="41">
        <f>IF(SUM(CK16:CN16)-CO16&gt;0,SUM(CK16:CN16)-CO16,"")</f>
        <v>52.790000000000006</v>
      </c>
      <c r="DA16" s="41">
        <f>IF(SUM(CW16,CZ16)&gt;0,SUM(CW16,CZ16),"")</f>
        <v>105.23000000000002</v>
      </c>
      <c r="DB16" s="52">
        <f>IF(MAX(ED16,FL16,GT16,IB16,JJ16,KR16,LZ16,NH16,OP16,PX16,RF16,SN16)-IF(N16="",0,N16)&gt;0.001,MAX(ED16,FL16,GT16,IB16,JJ16,KR16,LZ16,NH16,OP16,PX16,RF16,SN16)-IF(N16="",0,N16),"")</f>
        <v>1.029999999999994</v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>
        <v>13.9</v>
      </c>
      <c r="DE16" s="17">
        <v>9.5</v>
      </c>
      <c r="DF16" s="17">
        <v>13.7</v>
      </c>
      <c r="DG16" s="17">
        <v>14.78</v>
      </c>
      <c r="DH16" s="17">
        <v>0</v>
      </c>
      <c r="DI16" s="17">
        <v>2.6</v>
      </c>
      <c r="DJ16" s="17">
        <v>1.7</v>
      </c>
      <c r="DK16" s="17">
        <v>3.2</v>
      </c>
      <c r="DL16" s="17">
        <v>3.28</v>
      </c>
      <c r="DM16" s="17">
        <v>0</v>
      </c>
      <c r="DN16" s="17"/>
      <c r="DO16" s="17"/>
      <c r="DP16" s="17"/>
      <c r="DQ16" s="17"/>
      <c r="DR16" s="17"/>
      <c r="DS16" s="17">
        <v>5.5</v>
      </c>
      <c r="DT16" s="17">
        <v>3.7</v>
      </c>
      <c r="DU16" s="17">
        <v>5.8</v>
      </c>
      <c r="DV16" s="17">
        <v>6.33</v>
      </c>
      <c r="DW16" s="17">
        <v>0</v>
      </c>
      <c r="DX16" s="41">
        <f>IF(DF16&gt;0,DF16,"")</f>
        <v>13.7</v>
      </c>
      <c r="DY16" s="41">
        <f>IF(DG16&gt;0,DG16,"")</f>
        <v>14.78</v>
      </c>
      <c r="DZ16" s="41">
        <f>IF(SUM(DD16:DG16)-DH16&gt;0,SUM(DD16:DG16)-DH16,"")</f>
        <v>51.879999999999995</v>
      </c>
      <c r="EA16" s="41">
        <f>IF(DK16&gt;0,DK16,"")</f>
        <v>3.2</v>
      </c>
      <c r="EB16" s="41">
        <f>IF(DL16&gt;0,DL16,"")</f>
        <v>3.28</v>
      </c>
      <c r="EC16" s="41">
        <f>IF(SUM(DI16:DL16)-DM16&gt;0,SUM(DI16:DL16)-DM16,"")</f>
        <v>10.78</v>
      </c>
      <c r="ED16" s="41">
        <f>IF(MAX(DZ16,EC16)&gt;0,MAX(DZ16,EC16),"")</f>
        <v>51.879999999999995</v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>
        <f>IF(DU16&gt;0,DU16,"")</f>
        <v>5.8</v>
      </c>
      <c r="EI16" s="41">
        <f>IF(DV16&gt;0,DV16,"")</f>
        <v>6.33</v>
      </c>
      <c r="EJ16" s="41">
        <f>IF(SUM(DS16:DV16)-DW16&gt;0,SUM(DS16:DV16)-DW16,"")</f>
        <v>21.33</v>
      </c>
      <c r="EK16" s="41">
        <f>IF(SUM(ED16,EG16,EJ16)&gt;0,SUM(ED16,EG16,EJ16),"")</f>
        <v>73.209999999999994</v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7.45</v>
      </c>
      <c r="SW16" s="23">
        <f>IF($CP16="P",CB16,(CB16+BA16)/2)</f>
        <v>4.4000000000000004</v>
      </c>
      <c r="SX16" s="23">
        <f>IF($CP16="P",CC16,(CC16+BB16)/2)</f>
        <v>6.75</v>
      </c>
      <c r="SY16" s="23">
        <f>IF($CP16="P",CD16,(CD16+BC16)/2)</f>
        <v>7.62</v>
      </c>
      <c r="SZ16" s="23">
        <f>IF($CP16="P",CE16,(CE16+BD16)/2)</f>
        <v>0</v>
      </c>
      <c r="TA16" s="23">
        <f>IF($CP16="P",CF16,(CF16+BE16)/2)</f>
        <v>12.55</v>
      </c>
      <c r="TB16" s="23">
        <f>IF($CP16="P",CG16,(CG16+BF16)/2)</f>
        <v>8.8000000000000007</v>
      </c>
      <c r="TC16" s="23">
        <f>IF($CP16="P",CH16,(CH16+BG16)/2)</f>
        <v>14.399999999999999</v>
      </c>
      <c r="TD16" s="23">
        <f>IF($CP16="P",CI16,(CI16+BH16)/2)</f>
        <v>14.92</v>
      </c>
      <c r="TE16" s="23">
        <f>IF($CP16="P",CJ16,(CJ16+BI16)/2)</f>
        <v>0</v>
      </c>
      <c r="TF16" s="23">
        <f>IF($CP16="P",CK16,(CK16+BJ16)/2)</f>
        <v>9.3000000000000007</v>
      </c>
      <c r="TG16" s="23">
        <f>IF($CP16="P",CL16,(CL16+BK16)/2)</f>
        <v>5.9</v>
      </c>
      <c r="TH16" s="23">
        <f>IF($CP16="P",CM16,(CM16+BL16)/2)</f>
        <v>9.3000000000000007</v>
      </c>
      <c r="TI16" s="23">
        <f>IF($CP16="P",CN16,(CN16+BM16)/2)</f>
        <v>10.15</v>
      </c>
      <c r="TJ16" s="23">
        <f>IF($CP16="P",CO16,(CO16+BN16)/2)</f>
        <v>0</v>
      </c>
      <c r="TK16" s="28" t="s">
        <v>57</v>
      </c>
      <c r="TL16" s="41">
        <f>IF(SX16&gt;0,SX16,"")</f>
        <v>6.75</v>
      </c>
      <c r="TM16" s="41">
        <f>IF(SY16&gt;0,SY16,"")</f>
        <v>7.62</v>
      </c>
      <c r="TN16" s="41">
        <f>IF(SUM(SV16:SY16)-SZ16&gt;0,SUM(SV16:SY16)-SZ16,"")</f>
        <v>26.220000000000002</v>
      </c>
      <c r="TO16" s="41">
        <f>IF(TC16&gt;0,TC16,"")</f>
        <v>14.399999999999999</v>
      </c>
      <c r="TP16" s="41">
        <f>IF(TD16&gt;0,TD16,"")</f>
        <v>14.92</v>
      </c>
      <c r="TQ16" s="41">
        <f>IF(SUM(TA16:TD16)-TE16&gt;0,SUM(TA16:TD16)-TE16,"")</f>
        <v>50.67</v>
      </c>
      <c r="TR16" s="41">
        <f>IF(MAX(TN16,TQ16)&gt;0,MAX(TN16,TQ16),"")</f>
        <v>50.67</v>
      </c>
      <c r="TS16" s="41">
        <f>IF(TH16&gt;0,TH16,"")</f>
        <v>9.3000000000000007</v>
      </c>
      <c r="TT16" s="41">
        <f>IF(TI16&gt;0,TI16,"")</f>
        <v>10.15</v>
      </c>
      <c r="TU16" s="41">
        <f>IF(SUM(TF16:TI16)-TJ16&gt;0,SUM(TF16:TI16)-TJ16,"")</f>
        <v>34.65</v>
      </c>
      <c r="TV16" s="41">
        <f>IF(SUM(TR16,TU16)&gt;0,SUM(TR16,TU16),"")</f>
        <v>85.32</v>
      </c>
    </row>
    <row r="17" spans="1:542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32</v>
      </c>
      <c r="C17" s="4" t="s">
        <v>8</v>
      </c>
      <c r="D17" s="4">
        <v>1998</v>
      </c>
      <c r="E17" s="9">
        <f>SUM(J17:V17)+SUM(J17:T17)*0.0000001+SUM(J17)*0.0000000000001</f>
        <v>220.49002204900523</v>
      </c>
      <c r="F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P","")</f>
        <v/>
      </c>
      <c r="G17" s="3" t="str">
        <f>IF(OR(AND(AQ17&gt;=AY$31,AQ17&lt;&gt;"",AN17=""),AND(AT17&gt;=AY$31,AT17&lt;&gt;"",AN17=""),AND(AX17&gt;=AY$31,AX17&lt;&gt;"",AN17=""),AND(BR17&gt;=BZ$31,BR17&lt;&gt;"",BO17=""),AND(BU17&gt;=BZ$31,BU17&lt;&gt;"",BO17=""),AND(BY17&gt;=BZ$31,BY17&lt;&gt;"",BO17=""),AND(CS17&gt;=DA$31,CS17&lt;&gt;"",CP17=""),AND(CV17&gt;=DA$31,CV17&lt;&gt;"",CP17=""),AND(CZ17&gt;=DA$31,CZ17&lt;&gt;"",CP17=""),AND(DZ17&gt;=EK$31,DZ17&lt;&gt;""),AND(EC17&gt;=EK$31,EC17&lt;&gt;""),AND(EG17&gt;=EK$31,EG17&lt;&gt;""),AND(EJ17&gt;=EK$31,EJ17&lt;&gt;""),AND(FH17&gt;=FS$31,FH17&lt;&gt;""),AND(FK17&gt;=FS$31,FK17&lt;&gt;""),AND(FO17&gt;=FS$31,FO17&lt;&gt;""),AND(FR17&gt;=FS$31,FR17&lt;&gt;""),AND(GP17&gt;=HA$31,GP17&lt;&gt;""),AND(GS17&gt;=HA$31,GS17&lt;&gt;""),AND(GW17&gt;=HA$31,GW17&lt;&gt;""),AND(GZ17&gt;=HA$31,GZ17&lt;&gt;""),AND(HX17&gt;=II$31,HX17&lt;&gt;""),AND(IA17&gt;=II$31,IA17&lt;&gt;""),AND(IE17&gt;=II$31,IE17&lt;&gt;""),AND(IH17&gt;=II$31,IH17&lt;&gt;""),AND(JF17&gt;=JQ$31,JF17&lt;&gt;""),AND(JI17&gt;=JQ$31,JI17&lt;&gt;""),AND(JM17&gt;=JQ$31,JM17&lt;&gt;""),AND(JP17&gt;=JQ$31,JP17&lt;&gt;""),AND(KN17&gt;=KY$31,KN17&lt;&gt;""),AND(KQ17&gt;=KY$31,KQ17&lt;&gt;""),AND(KU17&gt;=KY$31,KU17&lt;&gt;""),AND(KX17&gt;=KY$31,KX17&lt;&gt;""),AND(LV17&gt;=MG$31,LV17&lt;&gt;""),AND(LY17&gt;=MG$31,LY17&lt;&gt;""),AND(MC17&gt;=MG$31,MC17&lt;&gt;""),AND(MF17&gt;=MG$31,MF17&lt;&gt;""),AND(ND17&gt;=NO$31,ND17&lt;&gt;""),AND(NG17&gt;=NO$31,NG17&lt;&gt;""),AND(NK17&gt;=NO$31,NK17&lt;&gt;""),AND(NN17&gt;=NO$31,NN17&lt;&gt;""),AND(OL17&gt;=OW$31,OL17&lt;&gt;""),AND(OO17&gt;=OW$31,OO17&lt;&gt;""),AND(OS17&gt;=OW$31,OS17&lt;&gt;""),AND(OV17&gt;=OW$31,OV17&lt;&gt;""),AND(PT17&gt;=QE$31,PT17&lt;&gt;""),AND(PW17&gt;=QE$31,PW17&lt;&gt;""),AND(QA17&gt;=QE$31,QA17&lt;&gt;""),AND(QD17&gt;=QE$31,QD17&lt;&gt;""),AND(RB17&gt;=RM$31,RB17&lt;&gt;""),AND(RE17&gt;=RM$31,RE17&lt;&gt;""),AND(RI17&gt;=RM$31,RI17&lt;&gt;""),AND(RL17&gt;=RM$31,RL17&lt;&gt;""),AND(SJ17&gt;=SU$31,SJ17&lt;&gt;""),AND(SM17&gt;=SU$31,SM17&lt;&gt;""),AND(SQ17&gt;=SU$31,SQ17&lt;&gt;""),AND(ST17&gt;=SU$31,ST17&lt;&gt;"")),"P","")</f>
        <v/>
      </c>
      <c r="H17" s="37" t="str">
        <f>IF(AND(G17="P",F17=""),"No DD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Merit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Excellence",IF(I17="P","Worlds Team",IF(F17="P","National Team","")))))</f>
        <v/>
      </c>
      <c r="I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J17" s="8">
        <f>IF(COUNT(AQ17,AT17,BR17,BU17,CS17,CV17)&gt;0,LARGE((AQ17,AT17,BR17,BU17,CS17,CV17),1),0)</f>
        <v>52.54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52.319999999999993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52.07</v>
      </c>
      <c r="O17" s="8" t="str">
        <f>IF(N17="","",IF(OR(N17=CS17,N17=CV17),$CA$1,IF(OR(N17=BR17,N17=BU17),$AZ$1,IF(OR(N17=AQ17,N17=AT17),$Y$1,""))))</f>
        <v>2023 Domestic 3rd Trial</v>
      </c>
      <c r="P17" s="8">
        <f>IF(MAX(AX17,BY17,CZ17)&gt;0,MAX(AX17,BY17,CZ17),0)</f>
        <v>49.76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13.8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Domestic 3rd Trial</v>
      </c>
      <c r="T17" s="8">
        <f>IF(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)&gt;0,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14.5</v>
      </c>
      <c r="Z17" s="23">
        <v>9</v>
      </c>
      <c r="AA17" s="23">
        <v>13.6</v>
      </c>
      <c r="AB17" s="23">
        <v>15.44</v>
      </c>
      <c r="AC17" s="23">
        <v>0</v>
      </c>
      <c r="AD17" s="23">
        <v>12.6</v>
      </c>
      <c r="AE17" s="23">
        <v>9.1999999999999993</v>
      </c>
      <c r="AF17" s="23">
        <v>13.5</v>
      </c>
      <c r="AG17" s="23">
        <v>15.77</v>
      </c>
      <c r="AH17" s="23">
        <v>0.2</v>
      </c>
      <c r="AI17" s="23">
        <v>14.9</v>
      </c>
      <c r="AJ17" s="23">
        <v>8.9</v>
      </c>
      <c r="AK17" s="23">
        <v>12.1</v>
      </c>
      <c r="AL17" s="23">
        <v>15.26</v>
      </c>
      <c r="AM17" s="23">
        <v>1.4</v>
      </c>
      <c r="AN17" s="28"/>
      <c r="AO17" s="39">
        <f>IF(AA17&gt;0,AA17,"")</f>
        <v>13.6</v>
      </c>
      <c r="AP17" s="39">
        <f>IF(AB17&gt;0,AB17,"")</f>
        <v>15.44</v>
      </c>
      <c r="AQ17" s="41">
        <f>IF(SUM(Y17:AB17)-AC17&gt;0,SUM(Y17:AB17)-AC17,"")</f>
        <v>52.54</v>
      </c>
      <c r="AR17" s="41">
        <f>IF(AF17&gt;0,AF17,"")</f>
        <v>13.5</v>
      </c>
      <c r="AS17" s="41">
        <f>IF(AG17&gt;0,AG17,"")</f>
        <v>15.77</v>
      </c>
      <c r="AT17" s="41">
        <f>IF(SUM(AD17:AG17)-AH17&gt;0,SUM(AD17:AG17)-AH17,"")</f>
        <v>50.86999999999999</v>
      </c>
      <c r="AU17" s="41">
        <f>IF(AQ17="","",MAX(AQ17,AT17))</f>
        <v>52.54</v>
      </c>
      <c r="AV17" s="41">
        <f>IF(AK17&gt;0,AK17,"")</f>
        <v>12.1</v>
      </c>
      <c r="AW17" s="41">
        <f>IF(AL17&gt;0,AL17,"")</f>
        <v>15.26</v>
      </c>
      <c r="AX17" s="41">
        <f>IF(SUM(AI17:AL17)-AM17&gt;0,SUM(AI17:AL17)-AM17,"")</f>
        <v>49.76</v>
      </c>
      <c r="AY17" s="41">
        <f>IF(SUM(AU17,AX17)&gt;0,SUM(AU17,AX17),"")</f>
        <v>102.3</v>
      </c>
      <c r="AZ17" s="27">
        <v>4.5999999999999996</v>
      </c>
      <c r="BA17" s="27">
        <v>3</v>
      </c>
      <c r="BB17" s="27">
        <v>4.2</v>
      </c>
      <c r="BC17" s="27">
        <v>4.9400000000000004</v>
      </c>
      <c r="BD17" s="27">
        <v>0</v>
      </c>
      <c r="BE17" s="27">
        <v>15.1</v>
      </c>
      <c r="BF17" s="27">
        <v>9.1</v>
      </c>
      <c r="BG17" s="27">
        <v>12.6</v>
      </c>
      <c r="BH17" s="27">
        <v>15.52</v>
      </c>
      <c r="BI17" s="27">
        <v>0</v>
      </c>
      <c r="BJ17" s="27">
        <v>3</v>
      </c>
      <c r="BK17" s="27">
        <v>1.5</v>
      </c>
      <c r="BL17" s="27">
        <v>2.7</v>
      </c>
      <c r="BM17" s="27">
        <v>4.04</v>
      </c>
      <c r="BN17" s="27">
        <v>0</v>
      </c>
      <c r="BO17" s="29"/>
      <c r="BP17" s="40">
        <f>IF(BB17&gt;0,BB17,"")</f>
        <v>4.2</v>
      </c>
      <c r="BQ17" s="40">
        <f>IF(BC17&gt;0,BC17,"")</f>
        <v>4.9400000000000004</v>
      </c>
      <c r="BR17" s="11">
        <f>IF(SUM(AZ17:BC17)-BD17&gt;0,SUM(AZ17:BC17)-BD17,"")</f>
        <v>16.740000000000002</v>
      </c>
      <c r="BS17" s="11">
        <f>IF(BG17&gt;0,BG17,"")</f>
        <v>12.6</v>
      </c>
      <c r="BT17" s="11">
        <f>IF(BH17&gt;0,BH17,"")</f>
        <v>15.52</v>
      </c>
      <c r="BU17" s="11">
        <f>IF(SUM(BE17:BH17)-BI17&gt;0,SUM(BE17:BH17)-BI17,"")</f>
        <v>52.319999999999993</v>
      </c>
      <c r="BV17" s="11">
        <f>IF(BR17="","",MAX(BR17,BU17))</f>
        <v>52.319999999999993</v>
      </c>
      <c r="BW17" s="11">
        <f>IF(BL17&gt;0,BL17,"")</f>
        <v>2.7</v>
      </c>
      <c r="BX17" s="11">
        <f>IF(BM17&gt;0,BM17,"")</f>
        <v>4.04</v>
      </c>
      <c r="BY17" s="11">
        <f>IF(SUM(BJ17:BM17)-BN17&gt;0,SUM(BJ17:BM17)-BN17,"")</f>
        <v>11.24</v>
      </c>
      <c r="BZ17" s="11">
        <f>IF(SUM(BV17,BY17)&gt;0,SUM(BV17,BY17),"")</f>
        <v>63.559999999999995</v>
      </c>
      <c r="CA17" s="23">
        <v>13.4</v>
      </c>
      <c r="CB17" s="23">
        <v>9.1</v>
      </c>
      <c r="CC17" s="23">
        <v>13.8</v>
      </c>
      <c r="CD17" s="23">
        <v>15.98</v>
      </c>
      <c r="CE17" s="23">
        <v>0.4</v>
      </c>
      <c r="CF17" s="23">
        <v>13.5</v>
      </c>
      <c r="CG17" s="23">
        <v>8.9</v>
      </c>
      <c r="CH17" s="23">
        <v>13.8</v>
      </c>
      <c r="CI17" s="23">
        <v>16.07</v>
      </c>
      <c r="CJ17" s="23">
        <v>0.2</v>
      </c>
      <c r="CK17" s="23"/>
      <c r="CL17" s="23"/>
      <c r="CM17" s="23"/>
      <c r="CN17" s="23"/>
      <c r="CO17" s="23"/>
      <c r="CP17" s="28"/>
      <c r="CQ17" s="39">
        <f>IF(CC17&gt;0,CC17,"")</f>
        <v>13.8</v>
      </c>
      <c r="CR17" s="39">
        <f>IF(CD17&gt;0,CD17,"")</f>
        <v>15.98</v>
      </c>
      <c r="CS17" s="41">
        <f>IF(SUM(CA17:CD17)-CE17&gt;0,SUM(CA17:CD17)-CE17,"")</f>
        <v>51.88</v>
      </c>
      <c r="CT17" s="41">
        <f>IF(CH17&gt;0,CH17,"")</f>
        <v>13.8</v>
      </c>
      <c r="CU17" s="41">
        <f>IF(CI17&gt;0,CI17,"")</f>
        <v>16.07</v>
      </c>
      <c r="CV17" s="41">
        <f>IF(SUM(CF17:CI17)-CJ17&gt;0,SUM(CF17:CI17)-CJ17,"")</f>
        <v>52.07</v>
      </c>
      <c r="CW17" s="41">
        <f>IF(CS17="","",MAX(CS17,CV17))</f>
        <v>52.07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52.07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9</v>
      </c>
      <c r="SW17" s="23">
        <f>IF($CP17="P",CB17,(CB17+BA17)/2)</f>
        <v>6.05</v>
      </c>
      <c r="SX17" s="23">
        <f>IF($CP17="P",CC17,(CC17+BB17)/2)</f>
        <v>9</v>
      </c>
      <c r="SY17" s="23">
        <f>IF($CP17="P",CD17,(CD17+BC17)/2)</f>
        <v>10.46</v>
      </c>
      <c r="SZ17" s="23">
        <f>IF($CP17="P",CE17,(CE17+BD17)/2)</f>
        <v>0.2</v>
      </c>
      <c r="TA17" s="23">
        <f>IF($CP17="P",CF17,(CF17+BE17)/2)</f>
        <v>14.3</v>
      </c>
      <c r="TB17" s="23">
        <f>IF($CP17="P",CG17,(CG17+BF17)/2)</f>
        <v>9</v>
      </c>
      <c r="TC17" s="23">
        <f>IF($CP17="P",CH17,(CH17+BG17)/2)</f>
        <v>13.2</v>
      </c>
      <c r="TD17" s="23">
        <f>IF($CP17="P",CI17,(CI17+BH17)/2)</f>
        <v>15.795</v>
      </c>
      <c r="TE17" s="23">
        <f>IF($CP17="P",CJ17,(CJ17+BI17)/2)</f>
        <v>0.1</v>
      </c>
      <c r="TF17" s="23">
        <f>IF($CP17="P",CK17,(CK17+BJ17)/2)</f>
        <v>1.5</v>
      </c>
      <c r="TG17" s="23">
        <f>IF($CP17="P",CL17,(CL17+BK17)/2)</f>
        <v>0.75</v>
      </c>
      <c r="TH17" s="23">
        <f>IF($CP17="P",CM17,(CM17+BL17)/2)</f>
        <v>1.35</v>
      </c>
      <c r="TI17" s="23">
        <f>IF($CP17="P",CN17,(CN17+BM17)/2)</f>
        <v>2.02</v>
      </c>
      <c r="TJ17" s="23">
        <f>IF($CP17="P",CO17,(CO17+BN17)/2)</f>
        <v>0</v>
      </c>
      <c r="TK17" s="28" t="s">
        <v>57</v>
      </c>
      <c r="TL17" s="41">
        <f>IF(SX17&gt;0,SX17,"")</f>
        <v>9</v>
      </c>
      <c r="TM17" s="41">
        <f>IF(SY17&gt;0,SY17,"")</f>
        <v>10.46</v>
      </c>
      <c r="TN17" s="41">
        <f>IF(SUM(SV17:SY17)-SZ17&gt;0,SUM(SV17:SY17)-SZ17,"")</f>
        <v>34.31</v>
      </c>
      <c r="TO17" s="41">
        <f>IF(TC17&gt;0,TC17,"")</f>
        <v>13.2</v>
      </c>
      <c r="TP17" s="41">
        <f>IF(TD17&gt;0,TD17,"")</f>
        <v>15.795</v>
      </c>
      <c r="TQ17" s="41">
        <f>IF(SUM(TA17:TD17)-TE17&gt;0,SUM(TA17:TD17)-TE17,"")</f>
        <v>52.195</v>
      </c>
      <c r="TR17" s="41">
        <f>IF(MAX(TN17,TQ17)&gt;0,MAX(TN17,TQ17),"")</f>
        <v>52.195</v>
      </c>
      <c r="TS17" s="41">
        <f>IF(TH17&gt;0,TH17,"")</f>
        <v>1.35</v>
      </c>
      <c r="TT17" s="41">
        <f>IF(TI17&gt;0,TI17,"")</f>
        <v>2.02</v>
      </c>
      <c r="TU17" s="41">
        <f>IF(SUM(TF17:TI17)-TJ17&gt;0,SUM(TF17:TI17)-TJ17,"")</f>
        <v>5.62</v>
      </c>
      <c r="TV17" s="41">
        <f>IF(SUM(TR17,TU17)&gt;0,SUM(TR17,TU17),"")</f>
        <v>57.814999999999998</v>
      </c>
    </row>
    <row r="18" spans="1:542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251</v>
      </c>
      <c r="C18" s="4" t="s">
        <v>5</v>
      </c>
      <c r="D18" s="4">
        <v>2007</v>
      </c>
      <c r="E18" s="9">
        <f>SUM(J18:V18)+SUM(J18:T18)*0.0000001+SUM(J18)*0.0000000000001</f>
        <v>196.87001754700538</v>
      </c>
      <c r="F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P","")</f>
        <v/>
      </c>
      <c r="G18" s="3" t="str">
        <f>IF(OR(AND(AQ18&gt;=AY$31,AQ18&lt;&gt;"",AN18=""),AND(AT18&gt;=AY$31,AT18&lt;&gt;"",AN18=""),AND(AX18&gt;=AY$31,AX18&lt;&gt;"",AN18=""),AND(BR18&gt;=BZ$31,BR18&lt;&gt;"",BO18=""),AND(BU18&gt;=BZ$31,BU18&lt;&gt;"",BO18=""),AND(BY18&gt;=BZ$31,BY18&lt;&gt;"",BO18=""),AND(CS18&gt;=DA$31,CS18&lt;&gt;"",CP18=""),AND(CV18&gt;=DA$31,CV18&lt;&gt;"",CP18=""),AND(CZ18&gt;=DA$31,CZ18&lt;&gt;"",CP18=""),AND(DZ18&gt;=EK$31,DZ18&lt;&gt;""),AND(EC18&gt;=EK$31,EC18&lt;&gt;""),AND(EG18&gt;=EK$31,EG18&lt;&gt;""),AND(EJ18&gt;=EK$31,EJ18&lt;&gt;""),AND(FH18&gt;=FS$31,FH18&lt;&gt;""),AND(FK18&gt;=FS$31,FK18&lt;&gt;""),AND(FO18&gt;=FS$31,FO18&lt;&gt;""),AND(FR18&gt;=FS$31,FR18&lt;&gt;""),AND(GP18&gt;=HA$31,GP18&lt;&gt;""),AND(GS18&gt;=HA$31,GS18&lt;&gt;""),AND(GW18&gt;=HA$31,GW18&lt;&gt;""),AND(GZ18&gt;=HA$31,GZ18&lt;&gt;""),AND(HX18&gt;=II$31,HX18&lt;&gt;""),AND(IA18&gt;=II$31,IA18&lt;&gt;""),AND(IE18&gt;=II$31,IE18&lt;&gt;""),AND(IH18&gt;=II$31,IH18&lt;&gt;""),AND(JF18&gt;=JQ$31,JF18&lt;&gt;""),AND(JI18&gt;=JQ$31,JI18&lt;&gt;""),AND(JM18&gt;=JQ$31,JM18&lt;&gt;""),AND(JP18&gt;=JQ$31,JP18&lt;&gt;""),AND(KN18&gt;=KY$31,KN18&lt;&gt;""),AND(KQ18&gt;=KY$31,KQ18&lt;&gt;""),AND(KU18&gt;=KY$31,KU18&lt;&gt;""),AND(KX18&gt;=KY$31,KX18&lt;&gt;""),AND(LV18&gt;=MG$31,LV18&lt;&gt;""),AND(LY18&gt;=MG$31,LY18&lt;&gt;""),AND(MC18&gt;=MG$31,MC18&lt;&gt;""),AND(MF18&gt;=MG$31,MF18&lt;&gt;""),AND(ND18&gt;=NO$31,ND18&lt;&gt;""),AND(NG18&gt;=NO$31,NG18&lt;&gt;""),AND(NK18&gt;=NO$31,NK18&lt;&gt;""),AND(NN18&gt;=NO$31,NN18&lt;&gt;""),AND(OL18&gt;=OW$31,OL18&lt;&gt;""),AND(OO18&gt;=OW$31,OO18&lt;&gt;""),AND(OS18&gt;=OW$31,OS18&lt;&gt;""),AND(OV18&gt;=OW$31,OV18&lt;&gt;""),AND(PT18&gt;=QE$31,PT18&lt;&gt;""),AND(PW18&gt;=QE$31,PW18&lt;&gt;""),AND(QA18&gt;=QE$31,QA18&lt;&gt;""),AND(QD18&gt;=QE$31,QD18&lt;&gt;""),AND(RB18&gt;=RM$31,RB18&lt;&gt;""),AND(RE18&gt;=RM$31,RE18&lt;&gt;""),AND(RI18&gt;=RM$31,RI18&lt;&gt;""),AND(RL18&gt;=RM$31,RL18&lt;&gt;""),AND(SJ18&gt;=SU$31,SJ18&lt;&gt;""),AND(SM18&gt;=SU$31,SM18&lt;&gt;""),AND(SQ18&gt;=SU$31,SQ18&lt;&gt;""),AND(ST18&gt;=SU$31,ST18&lt;&gt;"")),"P","")</f>
        <v/>
      </c>
      <c r="H18" s="37" t="str">
        <f>IF(AND(G18="P",F18=""),"No DD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Merit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Excellence",IF(I18="P","Worlds Team",IF(F18="P","National Team","")))))</f>
        <v/>
      </c>
      <c r="I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J18" s="8">
        <f>IF(COUNT(AQ18,AT18,BR18,BU18,CS18,CV18)&gt;0,LARGE((AQ18,AT18,BR18,BU18,CS18,CV18),1),0)</f>
        <v>53.759999999999991</v>
      </c>
      <c r="K18" s="8" t="str">
        <f>IF(J18="","",IF(OR(J18=CS18,J18=CV18),$CA$1,IF(OR(J18=BR18,J18=BU18),$AZ$1,IF(OR(J18=AQ18,J18=AT18),$Y$1,""))))</f>
        <v>2023 Domestic 3rd Trial</v>
      </c>
      <c r="L18" s="8">
        <f>IF(COUNT(AQ18,AT18,BR18,BU18,CS18,CV18)&gt;1,LARGE((AQ18,AT18,BR18,BU18,CS18,CV18),2),0)</f>
        <v>52.78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0</v>
      </c>
      <c r="O18" s="8" t="str">
        <f>IF(N18="","",IF(OR(N18=CS18,N18=CV18),$CA$1,IF(OR(N18=BR18,N18=BU18),$AZ$1,IF(OR(N18=AQ18,N18=AT18),$Y$1,""))))</f>
        <v/>
      </c>
      <c r="P18" s="8">
        <f>IF(MAX(AX18,BY18,CZ18)&gt;0,MAX(AX18,BY18,CZ18),0)</f>
        <v>53.93</v>
      </c>
      <c r="Q18" s="8" t="str">
        <f>IF(P18="","",IF(P18=CZ18,$CA$1,IF(P18=BY18,$AZ$1,IF(P18=AX18,$Y$1,""))))</f>
        <v>2023 Domestic 3rd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15.000000000000002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)&gt;0,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21.4</v>
      </c>
      <c r="W18" s="11" t="str">
        <f>IF(V18="","",IF(V18=DB18,"("&amp;DB$2&amp;")",IF(V18=DC18,"("&amp;DC$2&amp;")")))</f>
        <v>(Prelim)</v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2023 WAGC (Nov 18)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>IF(AA18&gt;0,AA18,"")</f>
        <v/>
      </c>
      <c r="AP18" s="39" t="str">
        <f>IF(AB18&gt;0,AB18,"")</f>
        <v/>
      </c>
      <c r="AQ18" s="41" t="str">
        <f>IF(SUM(Y18:AB18)-AC18&gt;0,SUM(Y18:AB18)-AC18,"")</f>
        <v/>
      </c>
      <c r="AR18" s="41" t="str">
        <f>IF(AF18&gt;0,AF18,"")</f>
        <v/>
      </c>
      <c r="AS18" s="41" t="str">
        <f>IF(AG18&gt;0,AG18,"")</f>
        <v/>
      </c>
      <c r="AT18" s="41" t="str">
        <f>IF(SUM(AD18:AG18)-AH18&gt;0,SUM(AD18:AG18)-AH18,"")</f>
        <v/>
      </c>
      <c r="AU18" s="41" t="str">
        <f>IF(AQ18="","",MAX(AQ18,AT18))</f>
        <v/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 t="str">
        <f>IF(SUM(AU18,AX18)&gt;0,SUM(AU18,AX18),"")</f>
        <v/>
      </c>
      <c r="AZ18" s="27">
        <v>15.9</v>
      </c>
      <c r="BA18" s="27">
        <v>9.1999999999999993</v>
      </c>
      <c r="BB18" s="27">
        <v>12.7</v>
      </c>
      <c r="BC18" s="27">
        <v>14.98</v>
      </c>
      <c r="BD18" s="27">
        <v>0</v>
      </c>
      <c r="BE18" s="27"/>
      <c r="BF18" s="27"/>
      <c r="BG18" s="27"/>
      <c r="BH18" s="27"/>
      <c r="BI18" s="27"/>
      <c r="BJ18" s="27">
        <v>14</v>
      </c>
      <c r="BK18" s="27">
        <v>8.9</v>
      </c>
      <c r="BL18" s="27">
        <v>12.6</v>
      </c>
      <c r="BM18" s="27">
        <v>14.63</v>
      </c>
      <c r="BN18" s="27">
        <v>0</v>
      </c>
      <c r="BO18" s="29"/>
      <c r="BP18" s="40">
        <f>IF(BB18&gt;0,BB18,"")</f>
        <v>12.7</v>
      </c>
      <c r="BQ18" s="40">
        <f>IF(BC18&gt;0,BC18,"")</f>
        <v>14.98</v>
      </c>
      <c r="BR18" s="11">
        <f>IF(SUM(AZ18:BC18)-BD18&gt;0,SUM(AZ18:BC18)-BD18,"")</f>
        <v>52.78</v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>
        <f>IF(BR18="","",MAX(BR18,BU18))</f>
        <v>52.78</v>
      </c>
      <c r="BW18" s="11">
        <f>IF(BL18&gt;0,BL18,"")</f>
        <v>12.6</v>
      </c>
      <c r="BX18" s="11">
        <f>IF(BM18&gt;0,BM18,"")</f>
        <v>14.63</v>
      </c>
      <c r="BY18" s="11">
        <f>IF(SUM(BJ18:BM18)-BN18&gt;0,SUM(BJ18:BM18)-BN18,"")</f>
        <v>50.13</v>
      </c>
      <c r="BZ18" s="11">
        <f>IF(SUM(BV18,BY18)&gt;0,SUM(BV18,BY18),"")</f>
        <v>102.91</v>
      </c>
      <c r="CA18" s="23">
        <v>15.4</v>
      </c>
      <c r="CB18" s="23">
        <v>9</v>
      </c>
      <c r="CC18" s="23">
        <v>13.7</v>
      </c>
      <c r="CD18" s="23">
        <v>15.66</v>
      </c>
      <c r="CE18" s="23">
        <v>0</v>
      </c>
      <c r="CF18" s="23"/>
      <c r="CG18" s="23"/>
      <c r="CH18" s="23"/>
      <c r="CI18" s="23"/>
      <c r="CJ18" s="23"/>
      <c r="CK18" s="23">
        <v>14.4</v>
      </c>
      <c r="CL18" s="23">
        <v>9.1</v>
      </c>
      <c r="CM18" s="23">
        <v>15.000000000000002</v>
      </c>
      <c r="CN18" s="23">
        <v>15.43</v>
      </c>
      <c r="CO18" s="23">
        <v>0</v>
      </c>
      <c r="CP18" s="28"/>
      <c r="CQ18" s="39">
        <f>IF(CC18&gt;0,CC18,"")</f>
        <v>13.7</v>
      </c>
      <c r="CR18" s="39">
        <f>IF(CD18&gt;0,CD18,"")</f>
        <v>15.66</v>
      </c>
      <c r="CS18" s="41">
        <f>IF(SUM(CA18:CD18)-CE18&gt;0,SUM(CA18:CD18)-CE18,"")</f>
        <v>53.759999999999991</v>
      </c>
      <c r="CT18" s="41" t="str">
        <f>IF(CH18&gt;0,CH18,"")</f>
        <v/>
      </c>
      <c r="CU18" s="41" t="str">
        <f>IF(CI18&gt;0,CI18,"")</f>
        <v/>
      </c>
      <c r="CV18" s="41" t="str">
        <f>IF(SUM(CF18:CI18)-CJ18&gt;0,SUM(CF18:CI18)-CJ18,"")</f>
        <v/>
      </c>
      <c r="CW18" s="41">
        <f>IF(CS18="","",MAX(CS18,CV18))</f>
        <v>53.759999999999991</v>
      </c>
      <c r="CX18" s="41">
        <f>IF(CM18&gt;0,CM18,"")</f>
        <v>15.000000000000002</v>
      </c>
      <c r="CY18" s="41">
        <f>IF(CN18&gt;0,CN18,"")</f>
        <v>15.43</v>
      </c>
      <c r="CZ18" s="41">
        <f>IF(SUM(CK18:CN18)-CO18&gt;0,SUM(CK18:CN18)-CO18,"")</f>
        <v>53.93</v>
      </c>
      <c r="DA18" s="41">
        <f>IF(SUM(CW18,CZ18)&gt;0,SUM(CW18,CZ18),"")</f>
        <v>107.69</v>
      </c>
      <c r="DB18" s="52">
        <f>IF(MAX(ED18,FL18,GT18,IB18,JJ18,KR18,LZ18,NH18,OP18,PX18,RF18,SN18)-IF(N18="",0,N18)&gt;0.001,MAX(ED18,FL18,GT18,IB18,JJ18,KR18,LZ18,NH18,OP18,PX18,RF18,SN18)-IF(N18="",0,N18),"")</f>
        <v>21.4</v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>
        <v>6</v>
      </c>
      <c r="QG18" s="17">
        <v>3.8</v>
      </c>
      <c r="QH18" s="17">
        <v>5.2</v>
      </c>
      <c r="QI18" s="17">
        <v>6.4</v>
      </c>
      <c r="QJ18" s="17">
        <v>0</v>
      </c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>
        <f>IF(QH18&gt;0,QH18,"")</f>
        <v>5.2</v>
      </c>
      <c r="RA18" s="41">
        <f>IF(QI18&gt;0,QI18,"")</f>
        <v>6.4</v>
      </c>
      <c r="RB18" s="41">
        <f>IF(SUM(QF18:QI18)-QJ18&gt;0,SUM(QF18:QI18)-QJ18,"")</f>
        <v>21.4</v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>
        <f>IF(MAX(RB18,RE18)&gt;0,MAX(RB18,RE18),"")</f>
        <v>21.4</v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>
        <f>IF(SUM(RF18,RI18,RL18)&gt;0,SUM(RF18,RI18,RL18),"")</f>
        <v>21.4</v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15.65</v>
      </c>
      <c r="SW18" s="23">
        <f>IF($CP18="P",CB18,(CB18+BA18)/2)</f>
        <v>9.1</v>
      </c>
      <c r="SX18" s="23">
        <f>IF($CP18="P",CC18,(CC18+BB18)/2)</f>
        <v>13.2</v>
      </c>
      <c r="SY18" s="23">
        <f>IF($CP18="P",CD18,(CD18+BC18)/2)</f>
        <v>15.32</v>
      </c>
      <c r="SZ18" s="23">
        <f>IF($CP18="P",CE18,(CE18+BD18)/2)</f>
        <v>0</v>
      </c>
      <c r="TA18" s="23">
        <f>IF($CP18="P",CF18,(CF18+BE18)/2)</f>
        <v>0</v>
      </c>
      <c r="TB18" s="23">
        <f>IF($CP18="P",CG18,(CG18+BF18)/2)</f>
        <v>0</v>
      </c>
      <c r="TC18" s="23">
        <f>IF($CP18="P",CH18,(CH18+BG18)/2)</f>
        <v>0</v>
      </c>
      <c r="TD18" s="23">
        <f>IF($CP18="P",CI18,(CI18+BH18)/2)</f>
        <v>0</v>
      </c>
      <c r="TE18" s="23">
        <f>IF($CP18="P",CJ18,(CJ18+BI18)/2)</f>
        <v>0</v>
      </c>
      <c r="TF18" s="23">
        <f>IF($CP18="P",CK18,(CK18+BJ18)/2)</f>
        <v>14.2</v>
      </c>
      <c r="TG18" s="23">
        <f>IF($CP18="P",CL18,(CL18+BK18)/2)</f>
        <v>9</v>
      </c>
      <c r="TH18" s="23">
        <f>IF($CP18="P",CM18,(CM18+BL18)/2)</f>
        <v>13.8</v>
      </c>
      <c r="TI18" s="23">
        <f>IF($CP18="P",CN18,(CN18+BM18)/2)</f>
        <v>15.030000000000001</v>
      </c>
      <c r="TJ18" s="23">
        <f>IF($CP18="P",CO18,(CO18+BN18)/2)</f>
        <v>0</v>
      </c>
      <c r="TK18" s="28" t="s">
        <v>57</v>
      </c>
      <c r="TL18" s="41">
        <f>IF(SX18&gt;0,SX18,"")</f>
        <v>13.2</v>
      </c>
      <c r="TM18" s="41">
        <f>IF(SY18&gt;0,SY18,"")</f>
        <v>15.32</v>
      </c>
      <c r="TN18" s="41">
        <f>IF(SUM(SV18:SY18)-SZ18&gt;0,SUM(SV18:SY18)-SZ18,"")</f>
        <v>53.27</v>
      </c>
      <c r="TO18" s="41" t="str">
        <f>IF(TC18&gt;0,TC18,"")</f>
        <v/>
      </c>
      <c r="TP18" s="41" t="str">
        <f>IF(TD18&gt;0,TD18,"")</f>
        <v/>
      </c>
      <c r="TQ18" s="41" t="str">
        <f>IF(SUM(TA18:TD18)-TE18&gt;0,SUM(TA18:TD18)-TE18,"")</f>
        <v/>
      </c>
      <c r="TR18" s="41">
        <f>IF(MAX(TN18,TQ18)&gt;0,MAX(TN18,TQ18),"")</f>
        <v>53.27</v>
      </c>
      <c r="TS18" s="41">
        <f>IF(TH18&gt;0,TH18,"")</f>
        <v>13.8</v>
      </c>
      <c r="TT18" s="41">
        <f>IF(TI18&gt;0,TI18,"")</f>
        <v>15.030000000000001</v>
      </c>
      <c r="TU18" s="41">
        <f>IF(SUM(TF18:TI18)-TJ18&gt;0,SUM(TF18:TI18)-TJ18,"")</f>
        <v>52.03</v>
      </c>
      <c r="TV18" s="41">
        <f>IF(SUM(TR18,TU18)&gt;0,SUM(TR18,TU18),"")</f>
        <v>105.30000000000001</v>
      </c>
    </row>
    <row r="19" spans="1:542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92</v>
      </c>
      <c r="C19" s="4" t="s">
        <v>8</v>
      </c>
      <c r="D19" s="4">
        <v>2004</v>
      </c>
      <c r="E19" s="9">
        <f>SUM(J19:V19)+SUM(J19:T19)*0.0000001+SUM(J19)*0.0000000000001</f>
        <v>186.99001869900525</v>
      </c>
      <c r="F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P","")</f>
        <v/>
      </c>
      <c r="G19" s="3" t="str">
        <f>IF(OR(AND(AQ19&gt;=AY$31,AQ19&lt;&gt;"",AN19=""),AND(AT19&gt;=AY$31,AT19&lt;&gt;"",AN19=""),AND(AX19&gt;=AY$31,AX19&lt;&gt;"",AN19=""),AND(BR19&gt;=BZ$31,BR19&lt;&gt;"",BO19=""),AND(BU19&gt;=BZ$31,BU19&lt;&gt;"",BO19=""),AND(BY19&gt;=BZ$31,BY19&lt;&gt;"",BO19=""),AND(CS19&gt;=DA$31,CS19&lt;&gt;"",CP19=""),AND(CV19&gt;=DA$31,CV19&lt;&gt;"",CP19=""),AND(CZ19&gt;=DA$31,CZ19&lt;&gt;"",CP19=""),AND(DZ19&gt;=EK$31,DZ19&lt;&gt;""),AND(EC19&gt;=EK$31,EC19&lt;&gt;""),AND(EG19&gt;=EK$31,EG19&lt;&gt;""),AND(EJ19&gt;=EK$31,EJ19&lt;&gt;""),AND(FH19&gt;=FS$31,FH19&lt;&gt;""),AND(FK19&gt;=FS$31,FK19&lt;&gt;""),AND(FO19&gt;=FS$31,FO19&lt;&gt;""),AND(FR19&gt;=FS$31,FR19&lt;&gt;""),AND(GP19&gt;=HA$31,GP19&lt;&gt;""),AND(GS19&gt;=HA$31,GS19&lt;&gt;""),AND(GW19&gt;=HA$31,GW19&lt;&gt;""),AND(GZ19&gt;=HA$31,GZ19&lt;&gt;""),AND(HX19&gt;=II$31,HX19&lt;&gt;""),AND(IA19&gt;=II$31,IA19&lt;&gt;""),AND(IE19&gt;=II$31,IE19&lt;&gt;""),AND(IH19&gt;=II$31,IH19&lt;&gt;""),AND(JF19&gt;=JQ$31,JF19&lt;&gt;""),AND(JI19&gt;=JQ$31,JI19&lt;&gt;""),AND(JM19&gt;=JQ$31,JM19&lt;&gt;""),AND(JP19&gt;=JQ$31,JP19&lt;&gt;""),AND(KN19&gt;=KY$31,KN19&lt;&gt;""),AND(KQ19&gt;=KY$31,KQ19&lt;&gt;""),AND(KU19&gt;=KY$31,KU19&lt;&gt;""),AND(KX19&gt;=KY$31,KX19&lt;&gt;""),AND(LV19&gt;=MG$31,LV19&lt;&gt;""),AND(LY19&gt;=MG$31,LY19&lt;&gt;""),AND(MC19&gt;=MG$31,MC19&lt;&gt;""),AND(MF19&gt;=MG$31,MF19&lt;&gt;""),AND(ND19&gt;=NO$31,ND19&lt;&gt;""),AND(NG19&gt;=NO$31,NG19&lt;&gt;""),AND(NK19&gt;=NO$31,NK19&lt;&gt;""),AND(NN19&gt;=NO$31,NN19&lt;&gt;""),AND(OL19&gt;=OW$31,OL19&lt;&gt;""),AND(OO19&gt;=OW$31,OO19&lt;&gt;""),AND(OS19&gt;=OW$31,OS19&lt;&gt;""),AND(OV19&gt;=OW$31,OV19&lt;&gt;""),AND(PT19&gt;=QE$31,PT19&lt;&gt;""),AND(PW19&gt;=QE$31,PW19&lt;&gt;""),AND(QA19&gt;=QE$31,QA19&lt;&gt;""),AND(QD19&gt;=QE$31,QD19&lt;&gt;""),AND(RB19&gt;=RM$31,RB19&lt;&gt;""),AND(RE19&gt;=RM$31,RE19&lt;&gt;""),AND(RI19&gt;=RM$31,RI19&lt;&gt;""),AND(RL19&gt;=RM$31,RL19&lt;&gt;""),AND(SJ19&gt;=SU$31,SJ19&lt;&gt;""),AND(SM19&gt;=SU$31,SM19&lt;&gt;""),AND(SQ19&gt;=SU$31,SQ19&lt;&gt;""),AND(ST19&gt;=SU$31,ST19&lt;&gt;"")),"P","")</f>
        <v/>
      </c>
      <c r="H19" s="37" t="str">
        <f>IF(AND(G19="P",F19=""),"No DD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Merit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Excellence",IF(I19="P","Worlds Team",IF(F19="P","National Team","")))))</f>
        <v/>
      </c>
      <c r="I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J19" s="8">
        <f>IF(COUNT(AQ19,AT19,BR19,BU19,CS19,CV19)&gt;0,LARGE((AQ19,AT19,BR19,BU19,CS19,CV19),1),0)</f>
        <v>52.599999999999994</v>
      </c>
      <c r="K19" s="8" t="str">
        <f>IF(J19="","",IF(OR(J19=CS19,J19=CV19),$CA$1,IF(OR(J19=BR19,J19=BU19),$AZ$1,IF(OR(J19=AQ19,J19=AT19),$Y$1,""))))</f>
        <v>2023 Elite Canada</v>
      </c>
      <c r="L19" s="8">
        <f>IF(COUNT(AQ19,AT19,BR19,BU19,CS19,CV19)&gt;1,LARGE((AQ19,AT19,BR19,BU19,CS19,CV19),2),0)</f>
        <v>50.26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16.79</v>
      </c>
      <c r="O19" s="8" t="str">
        <f>IF(N19="","",IF(OR(N19=CS19,N19=CV19),$CA$1,IF(OR(N19=BR19,N19=BU19),$AZ$1,IF(OR(N19=AQ19,N19=AT19),$Y$1,""))))</f>
        <v>2023 Elite Canada</v>
      </c>
      <c r="P19" s="8">
        <f>IF(MAX(AX19,BY19,CZ19)&gt;0,MAX(AX19,BY19,CZ19),0)</f>
        <v>53.84</v>
      </c>
      <c r="Q19" s="8" t="str">
        <f>IF(P19="","",IF(P19=CZ19,$CA$1,IF(P19=BY19,$AZ$1,IF(P19=AX19,$Y$1,""))))</f>
        <v>2023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13.5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)&gt;0,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4.8</v>
      </c>
      <c r="Z19" s="23">
        <v>2.9</v>
      </c>
      <c r="AA19" s="23">
        <v>4.4000000000000004</v>
      </c>
      <c r="AB19" s="23">
        <v>4.6900000000000004</v>
      </c>
      <c r="AC19" s="23">
        <v>0</v>
      </c>
      <c r="AD19" s="23">
        <v>14.8</v>
      </c>
      <c r="AE19" s="23">
        <v>9.5</v>
      </c>
      <c r="AF19" s="23">
        <v>13.5</v>
      </c>
      <c r="AG19" s="23">
        <v>14.8</v>
      </c>
      <c r="AH19" s="23">
        <v>0</v>
      </c>
      <c r="AI19" s="23">
        <v>15.5</v>
      </c>
      <c r="AJ19" s="23">
        <v>9.6999999999999993</v>
      </c>
      <c r="AK19" s="23">
        <v>13.5</v>
      </c>
      <c r="AL19" s="23">
        <v>15.14</v>
      </c>
      <c r="AM19" s="23">
        <v>0</v>
      </c>
      <c r="AN19" s="28"/>
      <c r="AO19" s="39">
        <f>IF(AA19&gt;0,AA19,"")</f>
        <v>4.4000000000000004</v>
      </c>
      <c r="AP19" s="39">
        <f>IF(AB19&gt;0,AB19,"")</f>
        <v>4.6900000000000004</v>
      </c>
      <c r="AQ19" s="41">
        <f>IF(SUM(Y19:AB19)-AC19&gt;0,SUM(Y19:AB19)-AC19,"")</f>
        <v>16.79</v>
      </c>
      <c r="AR19" s="41">
        <f>IF(AF19&gt;0,AF19,"")</f>
        <v>13.5</v>
      </c>
      <c r="AS19" s="41">
        <f>IF(AG19&gt;0,AG19,"")</f>
        <v>14.8</v>
      </c>
      <c r="AT19" s="41">
        <f>IF(SUM(AD19:AG19)-AH19&gt;0,SUM(AD19:AG19)-AH19,"")</f>
        <v>52.599999999999994</v>
      </c>
      <c r="AU19" s="41">
        <f>IF(AQ19="","",MAX(AQ19,AT19))</f>
        <v>52.599999999999994</v>
      </c>
      <c r="AV19" s="41">
        <f>IF(AK19&gt;0,AK19,"")</f>
        <v>13.5</v>
      </c>
      <c r="AW19" s="41">
        <f>IF(AL19&gt;0,AL19,"")</f>
        <v>15.14</v>
      </c>
      <c r="AX19" s="41">
        <f>IF(SUM(AI19:AL19)-AM19&gt;0,SUM(AI19:AL19)-AM19,"")</f>
        <v>53.84</v>
      </c>
      <c r="AY19" s="41">
        <f>IF(SUM(AU19,AX19)&gt;0,SUM(AU19,AX19),"")</f>
        <v>106.44</v>
      </c>
      <c r="AZ19" s="27">
        <v>4.4000000000000004</v>
      </c>
      <c r="BA19" s="27">
        <v>2.6</v>
      </c>
      <c r="BB19" s="27">
        <v>4.2</v>
      </c>
      <c r="BC19" s="27">
        <v>4.66</v>
      </c>
      <c r="BD19" s="27">
        <v>0</v>
      </c>
      <c r="BE19" s="27">
        <v>15.08</v>
      </c>
      <c r="BF19" s="27">
        <v>9.3000000000000007</v>
      </c>
      <c r="BG19" s="27">
        <v>11.7</v>
      </c>
      <c r="BH19" s="27">
        <v>14.18</v>
      </c>
      <c r="BI19" s="27">
        <v>0</v>
      </c>
      <c r="BJ19" s="27">
        <v>4.4000000000000004</v>
      </c>
      <c r="BK19" s="27">
        <v>2.5</v>
      </c>
      <c r="BL19" s="27">
        <v>4.2</v>
      </c>
      <c r="BM19" s="27">
        <v>4.57</v>
      </c>
      <c r="BN19" s="27">
        <v>0</v>
      </c>
      <c r="BO19" s="29"/>
      <c r="BP19" s="40">
        <f>IF(BB19&gt;0,BB19,"")</f>
        <v>4.2</v>
      </c>
      <c r="BQ19" s="40">
        <f>IF(BC19&gt;0,BC19,"")</f>
        <v>4.66</v>
      </c>
      <c r="BR19" s="11">
        <f>IF(SUM(AZ19:BC19)-BD19&gt;0,SUM(AZ19:BC19)-BD19,"")</f>
        <v>15.86</v>
      </c>
      <c r="BS19" s="11">
        <f>IF(BG19&gt;0,BG19,"")</f>
        <v>11.7</v>
      </c>
      <c r="BT19" s="11">
        <f>IF(BH19&gt;0,BH19,"")</f>
        <v>14.18</v>
      </c>
      <c r="BU19" s="11">
        <f>IF(SUM(BE19:BH19)-BI19&gt;0,SUM(BE19:BH19)-BI19,"")</f>
        <v>50.26</v>
      </c>
      <c r="BV19" s="11">
        <f>IF(BR19="","",MAX(BR19,BU19))</f>
        <v>50.26</v>
      </c>
      <c r="BW19" s="11">
        <f>IF(BL19&gt;0,BL19,"")</f>
        <v>4.2</v>
      </c>
      <c r="BX19" s="11">
        <f>IF(BM19&gt;0,BM19,"")</f>
        <v>4.57</v>
      </c>
      <c r="BY19" s="11">
        <f>IF(SUM(BJ19:BM19)-BN19&gt;0,SUM(BJ19:BM19)-BN19,"")</f>
        <v>15.670000000000002</v>
      </c>
      <c r="BZ19" s="11">
        <f>IF(SUM(BV19,BY19)&gt;0,SUM(BV19,BY19),"")</f>
        <v>65.930000000000007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2.2000000000000002</v>
      </c>
      <c r="SW19" s="23">
        <f>IF($CP19="P",CB19,(CB19+BA19)/2)</f>
        <v>1.3</v>
      </c>
      <c r="SX19" s="23">
        <f>IF($CP19="P",CC19,(CC19+BB19)/2)</f>
        <v>2.1</v>
      </c>
      <c r="SY19" s="23">
        <f>IF($CP19="P",CD19,(CD19+BC19)/2)</f>
        <v>2.33</v>
      </c>
      <c r="SZ19" s="23">
        <f>IF($CP19="P",CE19,(CE19+BD19)/2)</f>
        <v>0</v>
      </c>
      <c r="TA19" s="23">
        <f>IF($CP19="P",CF19,(CF19+BE19)/2)</f>
        <v>7.54</v>
      </c>
      <c r="TB19" s="23">
        <f>IF($CP19="P",CG19,(CG19+BF19)/2)</f>
        <v>4.6500000000000004</v>
      </c>
      <c r="TC19" s="23">
        <f>IF($CP19="P",CH19,(CH19+BG19)/2)</f>
        <v>5.85</v>
      </c>
      <c r="TD19" s="23">
        <f>IF($CP19="P",CI19,(CI19+BH19)/2)</f>
        <v>7.09</v>
      </c>
      <c r="TE19" s="23">
        <f>IF($CP19="P",CJ19,(CJ19+BI19)/2)</f>
        <v>0</v>
      </c>
      <c r="TF19" s="23">
        <f>IF($CP19="P",CK19,(CK19+BJ19)/2)</f>
        <v>2.2000000000000002</v>
      </c>
      <c r="TG19" s="23">
        <f>IF($CP19="P",CL19,(CL19+BK19)/2)</f>
        <v>1.25</v>
      </c>
      <c r="TH19" s="23">
        <f>IF($CP19="P",CM19,(CM19+BL19)/2)</f>
        <v>2.1</v>
      </c>
      <c r="TI19" s="23">
        <f>IF($CP19="P",CN19,(CN19+BM19)/2)</f>
        <v>2.2850000000000001</v>
      </c>
      <c r="TJ19" s="23">
        <f>IF($CP19="P",CO19,(CO19+BN19)/2)</f>
        <v>0</v>
      </c>
      <c r="TK19" s="28" t="s">
        <v>57</v>
      </c>
      <c r="TL19" s="41">
        <f>IF(SX19&gt;0,SX19,"")</f>
        <v>2.1</v>
      </c>
      <c r="TM19" s="41">
        <f>IF(SY19&gt;0,SY19,"")</f>
        <v>2.33</v>
      </c>
      <c r="TN19" s="41">
        <f>IF(SUM(SV19:SY19)-SZ19&gt;0,SUM(SV19:SY19)-SZ19,"")</f>
        <v>7.93</v>
      </c>
      <c r="TO19" s="41">
        <f>IF(TC19&gt;0,TC19,"")</f>
        <v>5.85</v>
      </c>
      <c r="TP19" s="41">
        <f>IF(TD19&gt;0,TD19,"")</f>
        <v>7.09</v>
      </c>
      <c r="TQ19" s="41">
        <f>IF(SUM(TA19:TD19)-TE19&gt;0,SUM(TA19:TD19)-TE19,"")</f>
        <v>25.13</v>
      </c>
      <c r="TR19" s="41">
        <f>IF(MAX(TN19,TQ19)&gt;0,MAX(TN19,TQ19),"")</f>
        <v>25.13</v>
      </c>
      <c r="TS19" s="41">
        <f>IF(TH19&gt;0,TH19,"")</f>
        <v>2.1</v>
      </c>
      <c r="TT19" s="41">
        <f>IF(TI19&gt;0,TI19,"")</f>
        <v>2.2850000000000001</v>
      </c>
      <c r="TU19" s="41">
        <f>IF(SUM(TF19:TI19)-TJ19&gt;0,SUM(TF19:TI19)-TJ19,"")</f>
        <v>7.8350000000000009</v>
      </c>
      <c r="TV19" s="41">
        <f>IF(SUM(TR19,TU19)&gt;0,SUM(TR19,TU19),"")</f>
        <v>32.965000000000003</v>
      </c>
    </row>
    <row r="20" spans="1:542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147</v>
      </c>
      <c r="C20" s="4" t="s">
        <v>5</v>
      </c>
      <c r="D20" s="4">
        <v>2004</v>
      </c>
      <c r="E20" s="9">
        <f>SUM(J20:V20)+SUM(J20:T20)*0.0000001+SUM(J20)*0.0000000000001</f>
        <v>140.01001256300447</v>
      </c>
      <c r="F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P","")</f>
        <v/>
      </c>
      <c r="G20" s="3" t="str">
        <f>IF(OR(AND(AQ20&gt;=AY$31,AQ20&lt;&gt;"",AN20=""),AND(AT20&gt;=AY$31,AT20&lt;&gt;"",AN20=""),AND(AX20&gt;=AY$31,AX20&lt;&gt;"",AN20=""),AND(BR20&gt;=BZ$31,BR20&lt;&gt;"",BO20=""),AND(BU20&gt;=BZ$31,BU20&lt;&gt;"",BO20=""),AND(BY20&gt;=BZ$31,BY20&lt;&gt;"",BO20=""),AND(CS20&gt;=DA$31,CS20&lt;&gt;"",CP20=""),AND(CV20&gt;=DA$31,CV20&lt;&gt;"",CP20=""),AND(CZ20&gt;=DA$31,CZ20&lt;&gt;"",CP20=""),AND(DZ20&gt;=EK$31,DZ20&lt;&gt;""),AND(EC20&gt;=EK$31,EC20&lt;&gt;""),AND(EG20&gt;=EK$31,EG20&lt;&gt;""),AND(EJ20&gt;=EK$31,EJ20&lt;&gt;""),AND(FH20&gt;=FS$31,FH20&lt;&gt;""),AND(FK20&gt;=FS$31,FK20&lt;&gt;""),AND(FO20&gt;=FS$31,FO20&lt;&gt;""),AND(FR20&gt;=FS$31,FR20&lt;&gt;""),AND(GP20&gt;=HA$31,GP20&lt;&gt;""),AND(GS20&gt;=HA$31,GS20&lt;&gt;""),AND(GW20&gt;=HA$31,GW20&lt;&gt;""),AND(GZ20&gt;=HA$31,GZ20&lt;&gt;""),AND(HX20&gt;=II$31,HX20&lt;&gt;""),AND(IA20&gt;=II$31,IA20&lt;&gt;""),AND(IE20&gt;=II$31,IE20&lt;&gt;""),AND(IH20&gt;=II$31,IH20&lt;&gt;""),AND(JF20&gt;=JQ$31,JF20&lt;&gt;""),AND(JI20&gt;=JQ$31,JI20&lt;&gt;""),AND(JM20&gt;=JQ$31,JM20&lt;&gt;""),AND(JP20&gt;=JQ$31,JP20&lt;&gt;""),AND(KN20&gt;=KY$31,KN20&lt;&gt;""),AND(KQ20&gt;=KY$31,KQ20&lt;&gt;""),AND(KU20&gt;=KY$31,KU20&lt;&gt;""),AND(KX20&gt;=KY$31,KX20&lt;&gt;""),AND(LV20&gt;=MG$31,LV20&lt;&gt;""),AND(LY20&gt;=MG$31,LY20&lt;&gt;""),AND(MC20&gt;=MG$31,MC20&lt;&gt;""),AND(MF20&gt;=MG$31,MF20&lt;&gt;""),AND(ND20&gt;=NO$31,ND20&lt;&gt;""),AND(NG20&gt;=NO$31,NG20&lt;&gt;""),AND(NK20&gt;=NO$31,NK20&lt;&gt;""),AND(NN20&gt;=NO$31,NN20&lt;&gt;""),AND(OL20&gt;=OW$31,OL20&lt;&gt;""),AND(OO20&gt;=OW$31,OO20&lt;&gt;""),AND(OS20&gt;=OW$31,OS20&lt;&gt;""),AND(OV20&gt;=OW$31,OV20&lt;&gt;""),AND(PT20&gt;=QE$31,PT20&lt;&gt;""),AND(PW20&gt;=QE$31,PW20&lt;&gt;""),AND(QA20&gt;=QE$31,QA20&lt;&gt;""),AND(QD20&gt;=QE$31,QD20&lt;&gt;""),AND(RB20&gt;=RM$31,RB20&lt;&gt;""),AND(RE20&gt;=RM$31,RE20&lt;&gt;""),AND(RI20&gt;=RM$31,RI20&lt;&gt;""),AND(RL20&gt;=RM$31,RL20&lt;&gt;""),AND(SJ20&gt;=SU$31,SJ20&lt;&gt;""),AND(SM20&gt;=SU$31,SM20&lt;&gt;""),AND(SQ20&gt;=SU$31,SQ20&lt;&gt;""),AND(ST20&gt;=SU$31,ST20&lt;&gt;"")),"P","")</f>
        <v/>
      </c>
      <c r="H20" s="37" t="str">
        <f>IF(AND(G20="P",F20=""),"No DD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Merit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Excellence",IF(I20="P","Worlds Team",IF(F20="P","National Team","")))))</f>
        <v/>
      </c>
      <c r="I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J20" s="8">
        <f>IF(COUNT(AQ20,AT20,BR20,BU20,CS20,CV20)&gt;0,LARGE((AQ20,AT20,BR20,BU20,CS20,CV20),1),0)</f>
        <v>44.629999999999995</v>
      </c>
      <c r="K20" s="8" t="str">
        <f>IF(J20="","",IF(OR(J20=CS20,J20=CV20),$CA$1,IF(OR(J20=BR20,J20=BU20),$AZ$1,IF(OR(J20=AQ20,J20=AT20),$Y$1,""))))</f>
        <v>2023 Elite Canada</v>
      </c>
      <c r="L20" s="8">
        <f>IF(COUNT(AQ20,AT20,BR20,BU20,CS20,CV20)&gt;1,LARGE((AQ20,AT20,BR20,BU20,CS20,CV20),2),0)</f>
        <v>35.81</v>
      </c>
      <c r="M20" s="8" t="str">
        <f>IF(L20="","",IF(OR(L20=CS20,L20=CV20),$CA$1,IF(OR(L20=BR20,L20=BU20),$AZ$1,IF(OR(L20=AQ20,L20=AT20),$Y$1,""))))</f>
        <v>2023 Nationals</v>
      </c>
      <c r="N20" s="8">
        <f>IF(COUNT(AQ20,AT20,BR20,BU20,CS20,CV20)&gt;2,LARGE((AQ20,AT20,BR20,BU20,CS20,CV20),3),0)</f>
        <v>33.29</v>
      </c>
      <c r="O20" s="8" t="str">
        <f>IF(N20="","",IF(OR(N20=CS20,N20=CV20),$CA$1,IF(OR(N20=BR20,N20=BU20),$AZ$1,IF(OR(N20=AQ20,N20=AT20),$Y$1,""))))</f>
        <v>2023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11.9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)&gt;0,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>
        <f>IF(MAX(DB20,DC20)&gt;0,MAX(DB20,DC20),"")</f>
        <v>14.380000000000003</v>
      </c>
      <c r="W20" s="11" t="str">
        <f>IF(V20="","",IF(V20=DB20,"("&amp;DB$2&amp;")",IF(V20=DC20,"("&amp;DC$2&amp;")")))</f>
        <v>(Prelim)</v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>2023 Pan Am Club Championships (May 14)</v>
      </c>
      <c r="Y20" s="23">
        <v>5.8</v>
      </c>
      <c r="Z20" s="23">
        <v>3.8</v>
      </c>
      <c r="AA20" s="23">
        <v>5.4</v>
      </c>
      <c r="AB20" s="23">
        <v>6.49</v>
      </c>
      <c r="AC20" s="23">
        <v>0.2</v>
      </c>
      <c r="AD20" s="23">
        <v>10.8</v>
      </c>
      <c r="AE20" s="23">
        <v>8.1</v>
      </c>
      <c r="AF20" s="23">
        <v>11.9</v>
      </c>
      <c r="AG20" s="23">
        <v>13.83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5.4</v>
      </c>
      <c r="AP20" s="39">
        <f>IF(AB20&gt;0,AB20,"")</f>
        <v>6.49</v>
      </c>
      <c r="AQ20" s="41">
        <f>IF(SUM(Y20:AB20)-AC20&gt;0,SUM(Y20:AB20)-AC20,"")</f>
        <v>21.290000000000003</v>
      </c>
      <c r="AR20" s="41">
        <f>IF(AF20&gt;0,AF20,"")</f>
        <v>11.9</v>
      </c>
      <c r="AS20" s="41">
        <f>IF(AG20&gt;0,AG20,"")</f>
        <v>13.83</v>
      </c>
      <c r="AT20" s="41">
        <f>IF(SUM(AD20:AG20)-AH20&gt;0,SUM(AD20:AG20)-AH20,"")</f>
        <v>44.629999999999995</v>
      </c>
      <c r="AU20" s="41">
        <f>IF(AQ20="","",MAX(AQ20,AT20))</f>
        <v>44.629999999999995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44.629999999999995</v>
      </c>
      <c r="AZ20" s="27">
        <v>4.25</v>
      </c>
      <c r="BA20" s="27">
        <v>6.7</v>
      </c>
      <c r="BB20" s="27">
        <v>9.4</v>
      </c>
      <c r="BC20" s="27">
        <v>12.94</v>
      </c>
      <c r="BD20" s="27">
        <v>0</v>
      </c>
      <c r="BE20" s="27">
        <v>8.6999999999999993</v>
      </c>
      <c r="BF20" s="27">
        <v>6.6</v>
      </c>
      <c r="BG20" s="27">
        <v>9.4</v>
      </c>
      <c r="BH20" s="27">
        <v>11.11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9.4</v>
      </c>
      <c r="BQ20" s="40">
        <f>IF(BC20&gt;0,BC20,"")</f>
        <v>12.94</v>
      </c>
      <c r="BR20" s="11">
        <f>IF(SUM(AZ20:BC20)-BD20&gt;0,SUM(AZ20:BC20)-BD20,"")</f>
        <v>33.29</v>
      </c>
      <c r="BS20" s="11">
        <f>IF(BG20&gt;0,BG20,"")</f>
        <v>9.4</v>
      </c>
      <c r="BT20" s="11">
        <f>IF(BH20&gt;0,BH20,"")</f>
        <v>11.11</v>
      </c>
      <c r="BU20" s="11">
        <f>IF(SUM(BE20:BH20)-BI20&gt;0,SUM(BE20:BH20)-BI20,"")</f>
        <v>35.81</v>
      </c>
      <c r="BV20" s="11">
        <f>IF(BR20="","",MAX(BR20,BU20))</f>
        <v>35.81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35.81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>IF(CC20&gt;0,CC20,"")</f>
        <v/>
      </c>
      <c r="CR20" s="39" t="str">
        <f>IF(CD20&gt;0,CD20,"")</f>
        <v/>
      </c>
      <c r="CS20" s="41" t="str">
        <f>IF(SUM(CA20:CD20)-CE20&gt;0,SUM(CA20:CD20)-CE20,"")</f>
        <v/>
      </c>
      <c r="CT20" s="41" t="str">
        <f>IF(CH20&gt;0,CH20,"")</f>
        <v/>
      </c>
      <c r="CU20" s="41" t="str">
        <f>IF(CI20&gt;0,CI20,"")</f>
        <v/>
      </c>
      <c r="CV20" s="41" t="str">
        <f>IF(SUM(CF20:CI20)-CJ20&gt;0,SUM(CF20:CI20)-CJ20,"")</f>
        <v/>
      </c>
      <c r="CW20" s="41" t="str">
        <f>IF(CS20="","",MAX(CS20,CV20))</f>
        <v/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 t="str">
        <f>IF(SUM(CW20,CZ20)&gt;0,SUM(CW20,CZ20),"")</f>
        <v/>
      </c>
      <c r="DB20" s="52">
        <f>IF(MAX(ED20,FL20,GT20,IB20,JJ20,KR20,LZ20,NH20,OP20,PX20,RF20,SN20)-IF(N20="",0,N20)&gt;0.001,MAX(ED20,FL20,GT20,IB20,JJ20,KR20,LZ20,NH20,OP20,PX20,RF20,SN20)-IF(N20="",0,N20),"")</f>
        <v>14.380000000000003</v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>
        <v>11.6</v>
      </c>
      <c r="DE20" s="17">
        <v>8.6</v>
      </c>
      <c r="DF20" s="17">
        <v>10.5</v>
      </c>
      <c r="DG20" s="17">
        <v>15.95</v>
      </c>
      <c r="DH20" s="17">
        <v>0</v>
      </c>
      <c r="DI20" s="17">
        <v>11.5</v>
      </c>
      <c r="DJ20" s="17">
        <v>9.4</v>
      </c>
      <c r="DK20" s="17">
        <v>11.6</v>
      </c>
      <c r="DL20" s="17">
        <v>15.17</v>
      </c>
      <c r="DM20" s="17">
        <v>0</v>
      </c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>
        <f>IF(DF20&gt;0,DF20,"")</f>
        <v>10.5</v>
      </c>
      <c r="DY20" s="41">
        <f>IF(DG20&gt;0,DG20,"")</f>
        <v>15.95</v>
      </c>
      <c r="DZ20" s="41">
        <f>IF(SUM(DD20:DG20)-DH20&gt;0,SUM(DD20:DG20)-DH20,"")</f>
        <v>46.65</v>
      </c>
      <c r="EA20" s="41">
        <f>IF(DK20&gt;0,DK20,"")</f>
        <v>11.6</v>
      </c>
      <c r="EB20" s="41">
        <f>IF(DL20&gt;0,DL20,"")</f>
        <v>15.17</v>
      </c>
      <c r="EC20" s="41">
        <f>IF(SUM(DI20:DL20)-DM20&gt;0,SUM(DI20:DL20)-DM20,"")</f>
        <v>47.67</v>
      </c>
      <c r="ED20" s="41">
        <f>IF(MAX(DZ20,EC20)&gt;0,MAX(DZ20,EC20),"")</f>
        <v>47.67</v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>
        <f>IF(SUM(ED20,EG20,EJ20)&gt;0,SUM(ED20,EG20,EJ20),"")</f>
        <v>47.67</v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2.125</v>
      </c>
      <c r="SW20" s="23">
        <f>IF($CP20="P",CB20,(CB20+BA20)/2)</f>
        <v>3.35</v>
      </c>
      <c r="SX20" s="23">
        <f>IF($CP20="P",CC20,(CC20+BB20)/2)</f>
        <v>4.7</v>
      </c>
      <c r="SY20" s="23">
        <f>IF($CP20="P",CD20,(CD20+BC20)/2)</f>
        <v>6.47</v>
      </c>
      <c r="SZ20" s="23">
        <f>IF($CP20="P",CE20,(CE20+BD20)/2)</f>
        <v>0</v>
      </c>
      <c r="TA20" s="23">
        <f>IF($CP20="P",CF20,(CF20+BE20)/2)</f>
        <v>4.3499999999999996</v>
      </c>
      <c r="TB20" s="23">
        <f>IF($CP20="P",CG20,(CG20+BF20)/2)</f>
        <v>3.3</v>
      </c>
      <c r="TC20" s="23">
        <f>IF($CP20="P",CH20,(CH20+BG20)/2)</f>
        <v>4.7</v>
      </c>
      <c r="TD20" s="23">
        <f>IF($CP20="P",CI20,(CI20+BH20)/2)</f>
        <v>5.5549999999999997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4.7</v>
      </c>
      <c r="TM20" s="41">
        <f>IF(SY20&gt;0,SY20,"")</f>
        <v>6.47</v>
      </c>
      <c r="TN20" s="41">
        <f>IF(SUM(SV20:SY20)-SZ20&gt;0,SUM(SV20:SY20)-SZ20,"")</f>
        <v>16.645</v>
      </c>
      <c r="TO20" s="41">
        <f>IF(TC20&gt;0,TC20,"")</f>
        <v>4.7</v>
      </c>
      <c r="TP20" s="41">
        <f>IF(TD20&gt;0,TD20,"")</f>
        <v>5.5549999999999997</v>
      </c>
      <c r="TQ20" s="41">
        <f>IF(SUM(TA20:TD20)-TE20&gt;0,SUM(TA20:TD20)-TE20,"")</f>
        <v>17.905000000000001</v>
      </c>
      <c r="TR20" s="41">
        <f>IF(MAX(TN20,TQ20)&gt;0,MAX(TN20,TQ20),"")</f>
        <v>17.905000000000001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17.905000000000001</v>
      </c>
    </row>
    <row r="21" spans="1:542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77</v>
      </c>
      <c r="C21" s="4" t="s">
        <v>76</v>
      </c>
      <c r="D21" s="4">
        <v>2001</v>
      </c>
      <c r="E21" s="9">
        <f>SUM(J21:V21)+SUM(J21:T21)*0.0000001+SUM(J21)*0.0000000000001</f>
        <v>107.16001071600367</v>
      </c>
      <c r="F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P","")</f>
        <v/>
      </c>
      <c r="G21" s="3" t="str">
        <f>IF(OR(AND(AQ21&gt;=AY$31,AQ21&lt;&gt;"",AN21=""),AND(AT21&gt;=AY$31,AT21&lt;&gt;"",AN21=""),AND(AX21&gt;=AY$31,AX21&lt;&gt;"",AN21=""),AND(BR21&gt;=BZ$31,BR21&lt;&gt;"",BO21=""),AND(BU21&gt;=BZ$31,BU21&lt;&gt;"",BO21=""),AND(BY21&gt;=BZ$31,BY21&lt;&gt;"",BO21=""),AND(CS21&gt;=DA$31,CS21&lt;&gt;"",CP21=""),AND(CV21&gt;=DA$31,CV21&lt;&gt;"",CP21=""),AND(CZ21&gt;=DA$31,CZ21&lt;&gt;"",CP21=""),AND(DZ21&gt;=EK$31,DZ21&lt;&gt;""),AND(EC21&gt;=EK$31,EC21&lt;&gt;""),AND(EG21&gt;=EK$31,EG21&lt;&gt;""),AND(EJ21&gt;=EK$31,EJ21&lt;&gt;""),AND(FH21&gt;=FS$31,FH21&lt;&gt;""),AND(FK21&gt;=FS$31,FK21&lt;&gt;""),AND(FO21&gt;=FS$31,FO21&lt;&gt;""),AND(FR21&gt;=FS$31,FR21&lt;&gt;""),AND(GP21&gt;=HA$31,GP21&lt;&gt;""),AND(GS21&gt;=HA$31,GS21&lt;&gt;""),AND(GW21&gt;=HA$31,GW21&lt;&gt;""),AND(GZ21&gt;=HA$31,GZ21&lt;&gt;""),AND(HX21&gt;=II$31,HX21&lt;&gt;""),AND(IA21&gt;=II$31,IA21&lt;&gt;""),AND(IE21&gt;=II$31,IE21&lt;&gt;""),AND(IH21&gt;=II$31,IH21&lt;&gt;""),AND(JF21&gt;=JQ$31,JF21&lt;&gt;""),AND(JI21&gt;=JQ$31,JI21&lt;&gt;""),AND(JM21&gt;=JQ$31,JM21&lt;&gt;""),AND(JP21&gt;=JQ$31,JP21&lt;&gt;""),AND(KN21&gt;=KY$31,KN21&lt;&gt;""),AND(KQ21&gt;=KY$31,KQ21&lt;&gt;""),AND(KU21&gt;=KY$31,KU21&lt;&gt;""),AND(KX21&gt;=KY$31,KX21&lt;&gt;""),AND(LV21&gt;=MG$31,LV21&lt;&gt;""),AND(LY21&gt;=MG$31,LY21&lt;&gt;""),AND(MC21&gt;=MG$31,MC21&lt;&gt;""),AND(MF21&gt;=MG$31,MF21&lt;&gt;""),AND(ND21&gt;=NO$31,ND21&lt;&gt;""),AND(NG21&gt;=NO$31,NG21&lt;&gt;""),AND(NK21&gt;=NO$31,NK21&lt;&gt;""),AND(NN21&gt;=NO$31,NN21&lt;&gt;""),AND(OL21&gt;=OW$31,OL21&lt;&gt;""),AND(OO21&gt;=OW$31,OO21&lt;&gt;""),AND(OS21&gt;=OW$31,OS21&lt;&gt;""),AND(OV21&gt;=OW$31,OV21&lt;&gt;""),AND(PT21&gt;=QE$31,PT21&lt;&gt;""),AND(PW21&gt;=QE$31,PW21&lt;&gt;""),AND(QA21&gt;=QE$31,QA21&lt;&gt;""),AND(QD21&gt;=QE$31,QD21&lt;&gt;""),AND(RB21&gt;=RM$31,RB21&lt;&gt;""),AND(RE21&gt;=RM$31,RE21&lt;&gt;""),AND(RI21&gt;=RM$31,RI21&lt;&gt;""),AND(RL21&gt;=RM$31,RL21&lt;&gt;""),AND(SJ21&gt;=SU$31,SJ21&lt;&gt;""),AND(SM21&gt;=SU$31,SM21&lt;&gt;""),AND(SQ21&gt;=SU$31,SQ21&lt;&gt;""),AND(ST21&gt;=SU$31,ST21&lt;&gt;"")),"P","")</f>
        <v/>
      </c>
      <c r="H21" s="37" t="str">
        <f>IF(AND(G21="P",F21=""),"No DD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Merit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Excellence",IF(I21="P","Worlds Team",IF(F21="P","National Team","")))))</f>
        <v/>
      </c>
      <c r="I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J21" s="8">
        <f>IF(COUNT(AQ21,AT21,BR21,BU21,CS21,CV21)&gt;0,LARGE((AQ21,AT21,BR21,BU21,CS21,CV21),1),0)</f>
        <v>36.51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32.42</v>
      </c>
      <c r="M21" s="8" t="str">
        <f>IF(L21="","",IF(OR(L21=CS21,L21=CV21),$CA$1,IF(OR(L21=BR21,L21=BU21),$AZ$1,IF(OR(L21=AQ21,L21=AT21),$Y$1,""))))</f>
        <v>2023 Domestic 3rd Trial</v>
      </c>
      <c r="N21" s="8">
        <f>IF(COUNT(AQ21,AT21,BR21,BU21,CS21,CV21)&gt;2,LARGE((AQ21,AT21,BR21,BU21,CS21,CV21),3),0)</f>
        <v>28.33</v>
      </c>
      <c r="O21" s="8" t="str">
        <f>IF(N21="","",IF(OR(N21=CS21,N21=CV21),$CA$1,IF(OR(N21=BR21,N21=BU21),$AZ$1,IF(OR(N21=AQ21,N21=AT21),$Y$1,""))))</f>
        <v>2023 Elite Canada</v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)&gt;0,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7.3</v>
      </c>
      <c r="Z21" s="23">
        <v>4.8</v>
      </c>
      <c r="AA21" s="23">
        <v>8.1999999999999993</v>
      </c>
      <c r="AB21" s="23">
        <v>8.0299999999999994</v>
      </c>
      <c r="AC21" s="23">
        <v>0</v>
      </c>
      <c r="AD21" s="23">
        <v>18.8</v>
      </c>
      <c r="AE21" s="23">
        <v>2</v>
      </c>
      <c r="AF21" s="23">
        <v>3.8</v>
      </c>
      <c r="AG21" s="23">
        <v>3.29</v>
      </c>
      <c r="AH21" s="23">
        <v>0</v>
      </c>
      <c r="AI21" s="23"/>
      <c r="AJ21" s="23"/>
      <c r="AK21" s="23"/>
      <c r="AL21" s="23"/>
      <c r="AM21" s="23"/>
      <c r="AN21" s="28"/>
      <c r="AO21" s="39">
        <f>IF(AA21&gt;0,AA21,"")</f>
        <v>8.1999999999999993</v>
      </c>
      <c r="AP21" s="39">
        <f>IF(AB21&gt;0,AB21,"")</f>
        <v>8.0299999999999994</v>
      </c>
      <c r="AQ21" s="41">
        <f>IF(SUM(Y21:AB21)-AC21&gt;0,SUM(Y21:AB21)-AC21,"")</f>
        <v>28.33</v>
      </c>
      <c r="AR21" s="41">
        <f>IF(AF21&gt;0,AF21,"")</f>
        <v>3.8</v>
      </c>
      <c r="AS21" s="41">
        <f>IF(AG21&gt;0,AG21,"")</f>
        <v>3.29</v>
      </c>
      <c r="AT21" s="41">
        <f>IF(SUM(AD21:AG21)-AH21&gt;0,SUM(AD21:AG21)-AH21,"")</f>
        <v>27.89</v>
      </c>
      <c r="AU21" s="41">
        <f>IF(AQ21="","",MAX(AQ21,AT21))</f>
        <v>28.33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28.33</v>
      </c>
      <c r="AZ21" s="27">
        <v>10.199999999999999</v>
      </c>
      <c r="BA21" s="27">
        <v>5.9</v>
      </c>
      <c r="BB21" s="27">
        <v>9.9</v>
      </c>
      <c r="BC21" s="27">
        <v>10.51</v>
      </c>
      <c r="BD21" s="27">
        <v>0</v>
      </c>
      <c r="BE21" s="27">
        <v>7.5</v>
      </c>
      <c r="BF21" s="27">
        <v>4.5</v>
      </c>
      <c r="BG21" s="27">
        <v>7.8</v>
      </c>
      <c r="BH21" s="27">
        <v>7.7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9.9</v>
      </c>
      <c r="BQ21" s="40">
        <f>IF(BC21&gt;0,BC21,"")</f>
        <v>10.51</v>
      </c>
      <c r="BR21" s="11">
        <f>IF(SUM(AZ21:BC21)-BD21&gt;0,SUM(AZ21:BC21)-BD21,"")</f>
        <v>36.51</v>
      </c>
      <c r="BS21" s="11">
        <f>IF(BG21&gt;0,BG21,"")</f>
        <v>7.8</v>
      </c>
      <c r="BT21" s="11">
        <f>IF(BH21&gt;0,BH21,"")</f>
        <v>7.7</v>
      </c>
      <c r="BU21" s="11">
        <f>IF(SUM(BE21:BH21)-BI21&gt;0,SUM(BE21:BH21)-BI21,"")</f>
        <v>27.5</v>
      </c>
      <c r="BV21" s="11">
        <f>IF(BR21="","",MAX(BR21,BU21))</f>
        <v>36.51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36.51</v>
      </c>
      <c r="CA21" s="23">
        <v>8.75</v>
      </c>
      <c r="CB21" s="23">
        <v>5.35</v>
      </c>
      <c r="CC21" s="23">
        <v>9.0500000000000007</v>
      </c>
      <c r="CD21" s="23">
        <v>9.27</v>
      </c>
      <c r="CE21" s="23">
        <v>0</v>
      </c>
      <c r="CF21" s="23">
        <v>13.15</v>
      </c>
      <c r="CG21" s="23">
        <v>3.25</v>
      </c>
      <c r="CH21" s="23">
        <v>5.8</v>
      </c>
      <c r="CI21" s="23">
        <v>5.4950000000000001</v>
      </c>
      <c r="CJ21" s="23">
        <v>0</v>
      </c>
      <c r="CK21" s="23">
        <v>0</v>
      </c>
      <c r="CL21" s="23">
        <v>0</v>
      </c>
      <c r="CM21" s="23">
        <v>0</v>
      </c>
      <c r="CN21" s="23">
        <v>0</v>
      </c>
      <c r="CO21" s="23">
        <v>0</v>
      </c>
      <c r="CP21" s="28" t="s">
        <v>57</v>
      </c>
      <c r="CQ21" s="39">
        <f>IF(CC21&gt;0,CC21,"")</f>
        <v>9.0500000000000007</v>
      </c>
      <c r="CR21" s="39">
        <f>IF(CD21&gt;0,CD21,"")</f>
        <v>9.27</v>
      </c>
      <c r="CS21" s="41">
        <f>IF(SUM(CA21:CD21)-CE21&gt;0,SUM(CA21:CD21)-CE21,"")</f>
        <v>32.42</v>
      </c>
      <c r="CT21" s="41">
        <f>IF(CH21&gt;0,CH21,"")</f>
        <v>5.8</v>
      </c>
      <c r="CU21" s="41">
        <f>IF(CI21&gt;0,CI21,"")</f>
        <v>5.4950000000000001</v>
      </c>
      <c r="CV21" s="41">
        <f>IF(SUM(CF21:CI21)-CJ21&gt;0,SUM(CF21:CI21)-CJ21,"")</f>
        <v>27.695</v>
      </c>
      <c r="CW21" s="41">
        <f>IF(CS21="","",MAX(CS21,CV21))</f>
        <v>32.42</v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>
        <f>IF(SUM(CW21,CZ21)&gt;0,SUM(CW21,CZ21),"")</f>
        <v>32.42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8.75</v>
      </c>
      <c r="SW21" s="23">
        <f>IF($CP21="P",CB21,(CB21+BA21)/2)</f>
        <v>5.35</v>
      </c>
      <c r="SX21" s="23">
        <f>IF($CP21="P",CC21,(CC21+BB21)/2)</f>
        <v>9.0500000000000007</v>
      </c>
      <c r="SY21" s="23">
        <f>IF($CP21="P",CD21,(CD21+BC21)/2)</f>
        <v>9.27</v>
      </c>
      <c r="SZ21" s="23">
        <f>IF($CP21="P",CE21,(CE21+BD21)/2)</f>
        <v>0</v>
      </c>
      <c r="TA21" s="23">
        <f>IF($CP21="P",CF21,(CF21+BE21)/2)</f>
        <v>13.15</v>
      </c>
      <c r="TB21" s="23">
        <f>IF($CP21="P",CG21,(CG21+BF21)/2)</f>
        <v>3.25</v>
      </c>
      <c r="TC21" s="23">
        <f>IF($CP21="P",CH21,(CH21+BG21)/2)</f>
        <v>5.8</v>
      </c>
      <c r="TD21" s="23">
        <f>IF($CP21="P",CI21,(CI21+BH21)/2)</f>
        <v>5.4950000000000001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>
        <f>IF(SX21&gt;0,SX21,"")</f>
        <v>9.0500000000000007</v>
      </c>
      <c r="TM21" s="41">
        <f>IF(SY21&gt;0,SY21,"")</f>
        <v>9.27</v>
      </c>
      <c r="TN21" s="41">
        <f>IF(SUM(SV21:SY21)-SZ21&gt;0,SUM(SV21:SY21)-SZ21,"")</f>
        <v>32.42</v>
      </c>
      <c r="TO21" s="41">
        <f>IF(TC21&gt;0,TC21,"")</f>
        <v>5.8</v>
      </c>
      <c r="TP21" s="41">
        <f>IF(TD21&gt;0,TD21,"")</f>
        <v>5.4950000000000001</v>
      </c>
      <c r="TQ21" s="41">
        <f>IF(SUM(TA21:TD21)-TE21&gt;0,SUM(TA21:TD21)-TE21,"")</f>
        <v>27.695</v>
      </c>
      <c r="TR21" s="41">
        <f>IF(MAX(TN21,TQ21)&gt;0,MAX(TN21,TQ21),"")</f>
        <v>32.42</v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>
        <f>IF(SUM(TR21,TU21)&gt;0,SUM(TR21,TU21),"")</f>
        <v>32.42</v>
      </c>
    </row>
    <row r="22" spans="1:542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230</v>
      </c>
      <c r="C22" s="4" t="s">
        <v>6</v>
      </c>
      <c r="D22" s="4">
        <v>2001</v>
      </c>
      <c r="E22" s="9">
        <f>SUM(J22:V22)+SUM(J22:T22)*0.0000001+SUM(J22)*0.0000000000001</f>
        <v>106.27001062700531</v>
      </c>
      <c r="F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P","")</f>
        <v/>
      </c>
      <c r="G22" s="3" t="str">
        <f>IF(OR(AND(AQ22&gt;=AY$31,AQ22&lt;&gt;"",AN22=""),AND(AT22&gt;=AY$31,AT22&lt;&gt;"",AN22=""),AND(AX22&gt;=AY$31,AX22&lt;&gt;"",AN22=""),AND(BR22&gt;=BZ$31,BR22&lt;&gt;"",BO22=""),AND(BU22&gt;=BZ$31,BU22&lt;&gt;"",BO22=""),AND(BY22&gt;=BZ$31,BY22&lt;&gt;"",BO22=""),AND(CS22&gt;=DA$31,CS22&lt;&gt;"",CP22=""),AND(CV22&gt;=DA$31,CV22&lt;&gt;"",CP22=""),AND(CZ22&gt;=DA$31,CZ22&lt;&gt;"",CP22=""),AND(DZ22&gt;=EK$31,DZ22&lt;&gt;""),AND(EC22&gt;=EK$31,EC22&lt;&gt;""),AND(EG22&gt;=EK$31,EG22&lt;&gt;""),AND(EJ22&gt;=EK$31,EJ22&lt;&gt;""),AND(FH22&gt;=FS$31,FH22&lt;&gt;""),AND(FK22&gt;=FS$31,FK22&lt;&gt;""),AND(FO22&gt;=FS$31,FO22&lt;&gt;""),AND(FR22&gt;=FS$31,FR22&lt;&gt;""),AND(GP22&gt;=HA$31,GP22&lt;&gt;""),AND(GS22&gt;=HA$31,GS22&lt;&gt;""),AND(GW22&gt;=HA$31,GW22&lt;&gt;""),AND(GZ22&gt;=HA$31,GZ22&lt;&gt;""),AND(HX22&gt;=II$31,HX22&lt;&gt;""),AND(IA22&gt;=II$31,IA22&lt;&gt;""),AND(IE22&gt;=II$31,IE22&lt;&gt;""),AND(IH22&gt;=II$31,IH22&lt;&gt;""),AND(JF22&gt;=JQ$31,JF22&lt;&gt;""),AND(JI22&gt;=JQ$31,JI22&lt;&gt;""),AND(JM22&gt;=JQ$31,JM22&lt;&gt;""),AND(JP22&gt;=JQ$31,JP22&lt;&gt;""),AND(KN22&gt;=KY$31,KN22&lt;&gt;""),AND(KQ22&gt;=KY$31,KQ22&lt;&gt;""),AND(KU22&gt;=KY$31,KU22&lt;&gt;""),AND(KX22&gt;=KY$31,KX22&lt;&gt;""),AND(LV22&gt;=MG$31,LV22&lt;&gt;""),AND(LY22&gt;=MG$31,LY22&lt;&gt;""),AND(MC22&gt;=MG$31,MC22&lt;&gt;""),AND(MF22&gt;=MG$31,MF22&lt;&gt;""),AND(ND22&gt;=NO$31,ND22&lt;&gt;""),AND(NG22&gt;=NO$31,NG22&lt;&gt;""),AND(NK22&gt;=NO$31,NK22&lt;&gt;""),AND(NN22&gt;=NO$31,NN22&lt;&gt;""),AND(OL22&gt;=OW$31,OL22&lt;&gt;""),AND(OO22&gt;=OW$31,OO22&lt;&gt;""),AND(OS22&gt;=OW$31,OS22&lt;&gt;""),AND(OV22&gt;=OW$31,OV22&lt;&gt;""),AND(PT22&gt;=QE$31,PT22&lt;&gt;""),AND(PW22&gt;=QE$31,PW22&lt;&gt;""),AND(QA22&gt;=QE$31,QA22&lt;&gt;""),AND(QD22&gt;=QE$31,QD22&lt;&gt;""),AND(RB22&gt;=RM$31,RB22&lt;&gt;""),AND(RE22&gt;=RM$31,RE22&lt;&gt;""),AND(RI22&gt;=RM$31,RI22&lt;&gt;""),AND(RL22&gt;=RM$31,RL22&lt;&gt;""),AND(SJ22&gt;=SU$31,SJ22&lt;&gt;""),AND(SM22&gt;=SU$31,SM22&lt;&gt;""),AND(SQ22&gt;=SU$31,SQ22&lt;&gt;""),AND(ST22&gt;=SU$31,ST22&lt;&gt;"")),"P","")</f>
        <v/>
      </c>
      <c r="H22" s="37" t="str">
        <f>IF(AND(G22="P",F22=""),"No DD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Merit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Excellence",IF(I22="P","Worlds Team",IF(F22="P","National Team","")))))</f>
        <v/>
      </c>
      <c r="I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J22" s="8">
        <f>IF(COUNT(AQ22,AT22,BR22,BU22,CS22,CV22)&gt;0,LARGE((AQ22,AT22,BR22,BU22,CS22,CV22),1),0)</f>
        <v>53.19</v>
      </c>
      <c r="K22" s="8" t="str">
        <f>IF(J22="","",IF(OR(J22=CS22,J22=CV22),$CA$1,IF(OR(J22=BR22,J22=BU22),$AZ$1,IF(OR(J22=AQ22,J22=AT22),$Y$1,""))))</f>
        <v>2023 Domestic 3rd Trial</v>
      </c>
      <c r="L22" s="8">
        <f>IF(COUNT(AQ22,AT22,BR22,BU22,CS22,CV22)&gt;1,LARGE((AQ22,AT22,BR22,BU22,CS22,CV22),2),0)</f>
        <v>21.62</v>
      </c>
      <c r="M22" s="8" t="str">
        <f>IF(L22="","",IF(OR(L22=CS22,L22=CV22),$CA$1,IF(OR(L22=BR22,L22=BU22),$AZ$1,IF(OR(L22=AQ22,L22=AT22),$Y$1,""))))</f>
        <v>2023 Domestic 3rd Trial</v>
      </c>
      <c r="N22" s="8">
        <f>IF(COUNT(AQ22,AT22,BR22,BU22,CS22,CV22)&gt;2,LARGE((AQ22,AT22,BR22,BU22,CS22,CV22),3),0)</f>
        <v>0</v>
      </c>
      <c r="O22" s="8" t="str">
        <f>IF(N22="","",IF(OR(N22=CS22,N22=CV22),$CA$1,IF(OR(N22=BR22,N22=BU22),$AZ$1,IF(OR(N22=AQ22,N22=AT22),$Y$1,""))))</f>
        <v/>
      </c>
      <c r="P22" s="8">
        <f>IF(MAX(AX22,BY22,CZ22)&gt;0,MAX(AX22,BY22,CZ22),0)</f>
        <v>16.66</v>
      </c>
      <c r="Q22" s="8" t="str">
        <f>IF(P22="","",IF(P22=CZ22,$CA$1,IF(P22=BY22,$AZ$1,IF(P22=AX22,$Y$1,""))))</f>
        <v>2023 Domestic 3rd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14.8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Domestic 3rd Trial</v>
      </c>
      <c r="T22" s="8">
        <f>IF(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)&gt;0,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>IF(BB22&gt;0,BB22,"")</f>
        <v/>
      </c>
      <c r="BQ22" s="40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3">
        <v>5.2</v>
      </c>
      <c r="CB22" s="23">
        <v>3.6</v>
      </c>
      <c r="CC22" s="23">
        <v>6.3</v>
      </c>
      <c r="CD22" s="23">
        <v>6.52</v>
      </c>
      <c r="CE22" s="23">
        <v>0</v>
      </c>
      <c r="CF22" s="23">
        <v>13.1</v>
      </c>
      <c r="CG22" s="23">
        <v>9.6999999999999993</v>
      </c>
      <c r="CH22" s="23">
        <v>14.8</v>
      </c>
      <c r="CI22" s="23">
        <v>15.59</v>
      </c>
      <c r="CJ22" s="23">
        <v>0</v>
      </c>
      <c r="CK22" s="23">
        <v>3.8</v>
      </c>
      <c r="CL22" s="23">
        <v>3</v>
      </c>
      <c r="CM22" s="23">
        <v>4.9000000000000004</v>
      </c>
      <c r="CN22" s="23">
        <v>4.96</v>
      </c>
      <c r="CO22" s="23">
        <v>0</v>
      </c>
      <c r="CP22" s="28"/>
      <c r="CQ22" s="39">
        <f>IF(CC22&gt;0,CC22,"")</f>
        <v>6.3</v>
      </c>
      <c r="CR22" s="39">
        <f>IF(CD22&gt;0,CD22,"")</f>
        <v>6.52</v>
      </c>
      <c r="CS22" s="41">
        <f>IF(SUM(CA22:CD22)-CE22&gt;0,SUM(CA22:CD22)-CE22,"")</f>
        <v>21.62</v>
      </c>
      <c r="CT22" s="41">
        <f>IF(CH22&gt;0,CH22,"")</f>
        <v>14.8</v>
      </c>
      <c r="CU22" s="41">
        <f>IF(CI22&gt;0,CI22,"")</f>
        <v>15.59</v>
      </c>
      <c r="CV22" s="41">
        <f>IF(SUM(CF22:CI22)-CJ22&gt;0,SUM(CF22:CI22)-CJ22,"")</f>
        <v>53.19</v>
      </c>
      <c r="CW22" s="41">
        <f>IF(CS22="","",MAX(CS22,CV22))</f>
        <v>53.19</v>
      </c>
      <c r="CX22" s="41">
        <f>IF(CM22&gt;0,CM22,"")</f>
        <v>4.9000000000000004</v>
      </c>
      <c r="CY22" s="41">
        <f>IF(CN22&gt;0,CN22,"")</f>
        <v>4.96</v>
      </c>
      <c r="CZ22" s="41">
        <f>IF(SUM(CK22:CN22)-CO22&gt;0,SUM(CK22:CN22)-CO22,"")</f>
        <v>16.66</v>
      </c>
      <c r="DA22" s="41">
        <f>IF(SUM(CW22,CZ22)&gt;0,SUM(CW22,CZ22),"")</f>
        <v>69.849999999999994</v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2.6</v>
      </c>
      <c r="SW22" s="23">
        <f>IF($CP22="P",CB22,(CB22+BA22)/2)</f>
        <v>1.8</v>
      </c>
      <c r="SX22" s="23">
        <f>IF($CP22="P",CC22,(CC22+BB22)/2)</f>
        <v>3.15</v>
      </c>
      <c r="SY22" s="23">
        <f>IF($CP22="P",CD22,(CD22+BC22)/2)</f>
        <v>3.26</v>
      </c>
      <c r="SZ22" s="23">
        <f>IF($CP22="P",CE22,(CE22+BD22)/2)</f>
        <v>0</v>
      </c>
      <c r="TA22" s="23">
        <f>IF($CP22="P",CF22,(CF22+BE22)/2)</f>
        <v>6.55</v>
      </c>
      <c r="TB22" s="23">
        <f>IF($CP22="P",CG22,(CG22+BF22)/2)</f>
        <v>4.8499999999999996</v>
      </c>
      <c r="TC22" s="23">
        <f>IF($CP22="P",CH22,(CH22+BG22)/2)</f>
        <v>7.4</v>
      </c>
      <c r="TD22" s="23">
        <f>IF($CP22="P",CI22,(CI22+BH22)/2)</f>
        <v>7.7949999999999999</v>
      </c>
      <c r="TE22" s="23">
        <f>IF($CP22="P",CJ22,(CJ22+BI22)/2)</f>
        <v>0</v>
      </c>
      <c r="TF22" s="23">
        <f>IF($CP22="P",CK22,(CK22+BJ22)/2)</f>
        <v>1.9</v>
      </c>
      <c r="TG22" s="23">
        <f>IF($CP22="P",CL22,(CL22+BK22)/2)</f>
        <v>1.5</v>
      </c>
      <c r="TH22" s="23">
        <f>IF($CP22="P",CM22,(CM22+BL22)/2)</f>
        <v>2.4500000000000002</v>
      </c>
      <c r="TI22" s="23">
        <f>IF($CP22="P",CN22,(CN22+BM22)/2)</f>
        <v>2.48</v>
      </c>
      <c r="TJ22" s="23">
        <f>IF($CP22="P",CO22,(CO22+BN22)/2)</f>
        <v>0</v>
      </c>
      <c r="TK22" s="28" t="s">
        <v>57</v>
      </c>
      <c r="TL22" s="41">
        <f>IF(SX22&gt;0,SX22,"")</f>
        <v>3.15</v>
      </c>
      <c r="TM22" s="41">
        <f>IF(SY22&gt;0,SY22,"")</f>
        <v>3.26</v>
      </c>
      <c r="TN22" s="41">
        <f>IF(SUM(SV22:SY22)-SZ22&gt;0,SUM(SV22:SY22)-SZ22,"")</f>
        <v>10.81</v>
      </c>
      <c r="TO22" s="41">
        <f>IF(TC22&gt;0,TC22,"")</f>
        <v>7.4</v>
      </c>
      <c r="TP22" s="41">
        <f>IF(TD22&gt;0,TD22,"")</f>
        <v>7.7949999999999999</v>
      </c>
      <c r="TQ22" s="41">
        <f>IF(SUM(TA22:TD22)-TE22&gt;0,SUM(TA22:TD22)-TE22,"")</f>
        <v>26.594999999999999</v>
      </c>
      <c r="TR22" s="41">
        <f>IF(MAX(TN22,TQ22)&gt;0,MAX(TN22,TQ22),"")</f>
        <v>26.594999999999999</v>
      </c>
      <c r="TS22" s="41">
        <f>IF(TH22&gt;0,TH22,"")</f>
        <v>2.4500000000000002</v>
      </c>
      <c r="TT22" s="41">
        <f>IF(TI22&gt;0,TI22,"")</f>
        <v>2.48</v>
      </c>
      <c r="TU22" s="41">
        <f>IF(SUM(TF22:TI22)-TJ22&gt;0,SUM(TF22:TI22)-TJ22,"")</f>
        <v>8.33</v>
      </c>
      <c r="TV22" s="41">
        <f>IF(SUM(TR22,TU22)&gt;0,SUM(TR22,TU22),"")</f>
        <v>34.924999999999997</v>
      </c>
    </row>
    <row r="23" spans="1:542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153</v>
      </c>
      <c r="C23" s="4" t="s">
        <v>5</v>
      </c>
      <c r="D23" s="4">
        <v>1993</v>
      </c>
      <c r="E23" s="9">
        <f>SUM(J23:V23)+SUM(J23:T23)*0.0000001+SUM(J23)*0.0000000000001</f>
        <v>62.73000627300339</v>
      </c>
      <c r="F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),"P","")</f>
        <v/>
      </c>
      <c r="G23" s="3" t="str">
        <f>IF(OR(AND(AQ23&gt;=AY$31,AQ23&lt;&gt;"",AN23=""),AND(AT23&gt;=AY$31,AT23&lt;&gt;"",AN23=""),AND(AX23&gt;=AY$31,AX23&lt;&gt;"",AN23=""),AND(BR23&gt;=BZ$31,BR23&lt;&gt;"",BO23=""),AND(BU23&gt;=BZ$31,BU23&lt;&gt;"",BO23=""),AND(BY23&gt;=BZ$31,BY23&lt;&gt;"",BO23=""),AND(CS23&gt;=DA$31,CS23&lt;&gt;"",CP23=""),AND(CV23&gt;=DA$31,CV23&lt;&gt;"",CP23=""),AND(CZ23&gt;=DA$31,CZ23&lt;&gt;"",CP23=""),AND(DZ23&gt;=EK$31,DZ23&lt;&gt;""),AND(EC23&gt;=EK$31,EC23&lt;&gt;""),AND(EG23&gt;=EK$31,EG23&lt;&gt;""),AND(EJ23&gt;=EK$31,EJ23&lt;&gt;""),AND(FH23&gt;=FS$31,FH23&lt;&gt;""),AND(FK23&gt;=FS$31,FK23&lt;&gt;""),AND(FO23&gt;=FS$31,FO23&lt;&gt;""),AND(FR23&gt;=FS$31,FR23&lt;&gt;""),AND(GP23&gt;=HA$31,GP23&lt;&gt;""),AND(GS23&gt;=HA$31,GS23&lt;&gt;""),AND(GW23&gt;=HA$31,GW23&lt;&gt;""),AND(GZ23&gt;=HA$31,GZ23&lt;&gt;""),AND(HX23&gt;=II$31,HX23&lt;&gt;""),AND(IA23&gt;=II$31,IA23&lt;&gt;""),AND(IE23&gt;=II$31,IE23&lt;&gt;""),AND(IH23&gt;=II$31,IH23&lt;&gt;""),AND(JF23&gt;=JQ$31,JF23&lt;&gt;""),AND(JI23&gt;=JQ$31,JI23&lt;&gt;""),AND(JM23&gt;=JQ$31,JM23&lt;&gt;""),AND(JP23&gt;=JQ$31,JP23&lt;&gt;""),AND(KN23&gt;=KY$31,KN23&lt;&gt;""),AND(KQ23&gt;=KY$31,KQ23&lt;&gt;""),AND(KU23&gt;=KY$31,KU23&lt;&gt;""),AND(KX23&gt;=KY$31,KX23&lt;&gt;""),AND(LV23&gt;=MG$31,LV23&lt;&gt;""),AND(LY23&gt;=MG$31,LY23&lt;&gt;""),AND(MC23&gt;=MG$31,MC23&lt;&gt;""),AND(MF23&gt;=MG$31,MF23&lt;&gt;""),AND(ND23&gt;=NO$31,ND23&lt;&gt;""),AND(NG23&gt;=NO$31,NG23&lt;&gt;""),AND(NK23&gt;=NO$31,NK23&lt;&gt;""),AND(NN23&gt;=NO$31,NN23&lt;&gt;""),AND(OL23&gt;=OW$31,OL23&lt;&gt;""),AND(OO23&gt;=OW$31,OO23&lt;&gt;""),AND(OS23&gt;=OW$31,OS23&lt;&gt;""),AND(OV23&gt;=OW$31,OV23&lt;&gt;""),AND(PT23&gt;=QE$31,PT23&lt;&gt;""),AND(PW23&gt;=QE$31,PW23&lt;&gt;""),AND(QA23&gt;=QE$31,QA23&lt;&gt;""),AND(QD23&gt;=QE$31,QD23&lt;&gt;""),AND(RB23&gt;=RM$31,RB23&lt;&gt;""),AND(RE23&gt;=RM$31,RE23&lt;&gt;""),AND(RI23&gt;=RM$31,RI23&lt;&gt;""),AND(RL23&gt;=RM$31,RL23&lt;&gt;""),AND(SJ23&gt;=SU$31,SJ23&lt;&gt;""),AND(SM23&gt;=SU$31,SM23&lt;&gt;""),AND(SQ23&gt;=SU$31,SQ23&lt;&gt;""),AND(ST23&gt;=SU$31,ST23&lt;&gt;"")),"P","")</f>
        <v/>
      </c>
      <c r="H23" s="37" t="str">
        <f>IF(AND(G23="P",F23=""),"No DD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Merit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Excellence",IF(I23="P","Worlds Team",IF(F23="P","National Team","")))))</f>
        <v/>
      </c>
      <c r="I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J23" s="8">
        <f>IF(COUNT(AQ23,AT23,BR23,BU23,CS23,CV23)&gt;0,LARGE((AQ23,AT23,BR23,BU23,CS23,CV23),1),0)</f>
        <v>33.92</v>
      </c>
      <c r="K23" s="8" t="str">
        <f>IF(J23="","",IF(OR(J23=CS23,J23=CV23),$CA$1,IF(OR(J23=BR23,J23=BU23),$AZ$1,IF(OR(J23=AQ23,J23=AT23),$Y$1,""))))</f>
        <v>2023 Elite Canada</v>
      </c>
      <c r="L23" s="8">
        <f>IF(COUNT(AQ23,AT23,BR23,BU23,CS23,CV23)&gt;1,LARGE((AQ23,AT23,BR23,BU23,CS23,CV23),2),0)</f>
        <v>15.63</v>
      </c>
      <c r="M23" s="8" t="str">
        <f>IF(L23="","",IF(OR(L23=CS23,L23=CV23),$CA$1,IF(OR(L23=BR23,L23=BU23),$AZ$1,IF(OR(L23=AQ23,L23=AT23),$Y$1,""))))</f>
        <v>2023 Elite Canada</v>
      </c>
      <c r="N23" s="8">
        <f>IF(COUNT(AQ23,AT23,BR23,BU23,CS23,CV23)&gt;2,LARGE((AQ23,AT23,BR23,BU23,CS23,CV23),3),0)</f>
        <v>5.58</v>
      </c>
      <c r="O23" s="8" t="str">
        <f>IF(N23="","",IF(OR(N23=CS23,N23=CV23),$CA$1,IF(OR(N23=BR23,N23=BU23),$AZ$1,IF(OR(N23=AQ23,N23=AT23),$Y$1,""))))</f>
        <v>2023 Nationals</v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7.6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Elite Canada</v>
      </c>
      <c r="T23" s="8">
        <f>IF(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)&gt;0,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>
        <v>4.3</v>
      </c>
      <c r="Z23" s="23">
        <v>3</v>
      </c>
      <c r="AA23" s="23">
        <v>3.5</v>
      </c>
      <c r="AB23" s="23">
        <v>4.83</v>
      </c>
      <c r="AC23" s="23">
        <v>0</v>
      </c>
      <c r="AD23" s="23">
        <v>9.6</v>
      </c>
      <c r="AE23" s="23">
        <v>6.3</v>
      </c>
      <c r="AF23" s="23">
        <v>7.6</v>
      </c>
      <c r="AG23" s="23">
        <v>10.42</v>
      </c>
      <c r="AH23" s="23">
        <v>0</v>
      </c>
      <c r="AI23" s="23"/>
      <c r="AJ23" s="23"/>
      <c r="AK23" s="23"/>
      <c r="AL23" s="23"/>
      <c r="AM23" s="23"/>
      <c r="AN23" s="28"/>
      <c r="AO23" s="39">
        <f>IF(AA23&gt;0,AA23,"")</f>
        <v>3.5</v>
      </c>
      <c r="AP23" s="39">
        <f>IF(AB23&gt;0,AB23,"")</f>
        <v>4.83</v>
      </c>
      <c r="AQ23" s="41">
        <f>IF(SUM(Y23:AB23)-AC23&gt;0,SUM(Y23:AB23)-AC23,"")</f>
        <v>15.63</v>
      </c>
      <c r="AR23" s="41">
        <f>IF(AF23&gt;0,AF23,"")</f>
        <v>7.6</v>
      </c>
      <c r="AS23" s="41">
        <f>IF(AG23&gt;0,AG23,"")</f>
        <v>10.42</v>
      </c>
      <c r="AT23" s="41">
        <f>IF(SUM(AD23:AG23)-AH23&gt;0,SUM(AD23:AG23)-AH23,"")</f>
        <v>33.92</v>
      </c>
      <c r="AU23" s="41">
        <f>IF(AQ23="","",MAX(AQ23,AT23))</f>
        <v>33.92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33.92</v>
      </c>
      <c r="AZ23" s="27">
        <v>1.2</v>
      </c>
      <c r="BA23" s="27">
        <v>1</v>
      </c>
      <c r="BB23" s="27">
        <v>1.7</v>
      </c>
      <c r="BC23" s="27">
        <v>1.65</v>
      </c>
      <c r="BD23" s="27">
        <v>0</v>
      </c>
      <c r="BE23" s="27">
        <v>1.2</v>
      </c>
      <c r="BF23" s="27">
        <v>1</v>
      </c>
      <c r="BG23" s="27">
        <v>1.7</v>
      </c>
      <c r="BH23" s="27">
        <v>1.68</v>
      </c>
      <c r="BI23" s="27">
        <v>0</v>
      </c>
      <c r="BJ23" s="27"/>
      <c r="BK23" s="27"/>
      <c r="BL23" s="27"/>
      <c r="BM23" s="27"/>
      <c r="BN23" s="27"/>
      <c r="BO23" s="29"/>
      <c r="BP23" s="40">
        <f>IF(BB23&gt;0,BB23,"")</f>
        <v>1.7</v>
      </c>
      <c r="BQ23" s="40">
        <f>IF(BC23&gt;0,BC23,"")</f>
        <v>1.65</v>
      </c>
      <c r="BR23" s="11">
        <f>IF(SUM(AZ23:BC23)-BD23&gt;0,SUM(AZ23:BC23)-BD23,"")</f>
        <v>5.5500000000000007</v>
      </c>
      <c r="BS23" s="11">
        <f>IF(BG23&gt;0,BG23,"")</f>
        <v>1.7</v>
      </c>
      <c r="BT23" s="11">
        <f>IF(BH23&gt;0,BH23,"")</f>
        <v>1.68</v>
      </c>
      <c r="BU23" s="11">
        <f>IF(SUM(BE23:BH23)-BI23&gt;0,SUM(BE23:BH23)-BI23,"")</f>
        <v>5.58</v>
      </c>
      <c r="BV23" s="11">
        <f>IF(BR23="","",MAX(BR23,BU23))</f>
        <v>5.58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5.58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0.6</v>
      </c>
      <c r="SW23" s="23">
        <f>IF($CP23="P",CB23,(CB23+BA23)/2)</f>
        <v>0.5</v>
      </c>
      <c r="SX23" s="23">
        <f>IF($CP23="P",CC23,(CC23+BB23)/2)</f>
        <v>0.85</v>
      </c>
      <c r="SY23" s="23">
        <f>IF($CP23="P",CD23,(CD23+BC23)/2)</f>
        <v>0.82499999999999996</v>
      </c>
      <c r="SZ23" s="23">
        <f>IF($CP23="P",CE23,(CE23+BD23)/2)</f>
        <v>0</v>
      </c>
      <c r="TA23" s="23">
        <f>IF($CP23="P",CF23,(CF23+BE23)/2)</f>
        <v>0.6</v>
      </c>
      <c r="TB23" s="23">
        <f>IF($CP23="P",CG23,(CG23+BF23)/2)</f>
        <v>0.5</v>
      </c>
      <c r="TC23" s="23">
        <f>IF($CP23="P",CH23,(CH23+BG23)/2)</f>
        <v>0.85</v>
      </c>
      <c r="TD23" s="23">
        <f>IF($CP23="P",CI23,(CI23+BH23)/2)</f>
        <v>0.84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0.85</v>
      </c>
      <c r="TM23" s="41">
        <f>IF(SY23&gt;0,SY23,"")</f>
        <v>0.82499999999999996</v>
      </c>
      <c r="TN23" s="41">
        <f>IF(SUM(SV23:SY23)-SZ23&gt;0,SUM(SV23:SY23)-SZ23,"")</f>
        <v>2.7750000000000004</v>
      </c>
      <c r="TO23" s="41">
        <f>IF(TC23&gt;0,TC23,"")</f>
        <v>0.85</v>
      </c>
      <c r="TP23" s="41">
        <f>IF(TD23&gt;0,TD23,"")</f>
        <v>0.84</v>
      </c>
      <c r="TQ23" s="41">
        <f>IF(SUM(TA23:TD23)-TE23&gt;0,SUM(TA23:TD23)-TE23,"")</f>
        <v>2.79</v>
      </c>
      <c r="TR23" s="41">
        <f>IF(MAX(TN23,TQ23)&gt;0,MAX(TN23,TQ23),"")</f>
        <v>2.79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2.79</v>
      </c>
    </row>
    <row r="24" spans="1:542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69</v>
      </c>
      <c r="C24" s="4" t="s">
        <v>5</v>
      </c>
      <c r="D24" s="4">
        <v>1991</v>
      </c>
      <c r="E24" s="9">
        <f>SUM(J24:V24)+SUM(J24:T24)*0.0000001+SUM(J24)*0.0000000000001</f>
        <v>18.550001855001085</v>
      </c>
      <c r="F24" s="3" t="str">
        <f>IF(OR(AND(AO24&gt;=AY$27,AO24&lt;&gt;"",AQ24&gt;=AY$31,AQ24&lt;&gt;"",AN24=""),AND(AR24&gt;=AY$27,AR24&lt;&gt;"",AT24&gt;=AY$31,AT24&lt;&gt;"",AN24=""),AND(AV24&gt;=AY$27,AV24&lt;&gt;"",AX24&gt;=AY$31,AX24&lt;&gt;"",AN24=""),AND(BP24&gt;=BZ$27,BP24&lt;&gt;"",BR24&gt;=BZ$31,BR24&lt;&gt;"",BO24=""),AND(BS24&gt;=BZ$27,BS24&lt;&gt;"",BU24&gt;=BZ$31,BU24&lt;&gt;"",BO24=""),AND(BW24&gt;=BZ$27,BW24&lt;&gt;"",BY24&gt;=BZ$31,BY24&lt;&gt;"",BO24=""),AND(CQ24&gt;=DA$27,CQ24&lt;&gt;"",CS24&gt;=DA$31,CS24&lt;&gt;"",CP24=""),AND(CT24&gt;=DA$27,CT24&lt;&gt;"",CV24&gt;=DA$31,CV24&lt;&gt;"",CP24=""),AND(CX24&gt;=DA$27,CX24&lt;&gt;"",CZ24&gt;=DA$31,CZ24&lt;&gt;"",CP24=""),AND(DX24&gt;=EK$27,DX24&lt;&gt;"",DZ24&gt;=EK$31,DZ24&lt;&gt;""),AND(EA24&gt;=EK$27,EA24&lt;&gt;"",EC24&gt;=EK$31,EC24&lt;&gt;""),AND(EE24&gt;=EK$27,EE24&lt;&gt;"",EG24&gt;=EK$31,EG24&lt;&gt;""),AND(EH24&gt;=EK$27,EH24&lt;&gt;"",EJ24&gt;=EK$31,EJ24&lt;&gt;""),AND(FF24&gt;=FS$27,FF24&lt;&gt;"",FH24&gt;=FS$31,FH24&lt;&gt;""),AND(FI24&gt;=FS$27,FI24&lt;&gt;"",FK24&gt;=FS$31,FK24&lt;&gt;""),AND(FM24&gt;=FS$27,FM24&lt;&gt;"",FO24&gt;=FS$31,FO24&lt;&gt;""),AND(FP24&gt;=FS$27,FP24&lt;&gt;"",FR24&gt;=FS$31,FR24&lt;&gt;""),AND(GN24&gt;=HA$27,GN24&lt;&gt;"",GP24&gt;=HA$31,GP24&lt;&gt;""),AND(GQ24&gt;=HA$27,GQ24&lt;&gt;"",GS24&gt;=HA$31,GS24&lt;&gt;""),AND(GU24&gt;=HA$27,GU24&lt;&gt;"",GW24&gt;=HA$31,GW24&lt;&gt;""),AND(GX24&gt;=HA$27,GX24&lt;&gt;"",GZ24&gt;=HA$31,GZ24&lt;&gt;""),AND(HV24&gt;=II$27,HV24&lt;&gt;"",HX24&gt;=II$31,HX24&lt;&gt;""),AND(HY24&gt;=II$27,HY24&lt;&gt;"",IA24&gt;=II$31,IA24&lt;&gt;""),AND(IC24&gt;=II$27,IC24&lt;&gt;"",IE24&gt;=II$31,IE24&lt;&gt;""),AND(IF24&gt;=II$27,IF24&lt;&gt;"",IH24&gt;=II$31,IH24&lt;&gt;""),AND(JD24&gt;=JQ$27,JD24&lt;&gt;"",JF24&gt;=JQ$31,JF24&lt;&gt;""),AND(JG24&gt;=JQ$27,JG24&lt;&gt;"",JI24&gt;=JQ$31,JI24&lt;&gt;""),AND(JK24&gt;=JQ$27,JK24&lt;&gt;"",JM24&gt;=JQ$31,JM24&lt;&gt;""),AND(JN24&gt;=JQ$27,JN24&lt;&gt;"",JP24&gt;=JQ$31,JP24&lt;&gt;""),AND(KL24&gt;=KY$27,KL24&lt;&gt;"",KN24&gt;=KY$31,KN24&lt;&gt;""),AND(KO24&gt;=KY$27,KO24&lt;&gt;"",KQ24&gt;=KY$31,KQ24&lt;&gt;""),AND(KS24&gt;=KY$27,KS24&lt;&gt;"",KU24&gt;=KY$31,KU24&lt;&gt;""),AND(KV24&gt;=KY$27,KV24&lt;&gt;"",KX24&gt;=KY$31,KX24&lt;&gt;""),AND(LT24&gt;=MG$27,LT24&lt;&gt;"",LV24&gt;=MG$31,LV24&lt;&gt;""),AND(LW24&gt;=MG$27,LW24&lt;&gt;"",LY24&gt;=MG$31,LY24&lt;&gt;""),AND(MA24&gt;=MG$27,MA24&lt;&gt;"",MC24&gt;=MG$31,MC24&lt;&gt;""),AND(MD24&gt;=MG$27,MD24&lt;&gt;"",MF24&gt;=MG$31,MF24&lt;&gt;""),AND(NB24&gt;=NO$27,NB24&lt;&gt;"",ND24&gt;=NO$31,ND24&lt;&gt;""),AND(NE24&gt;=NO$27,NE24&lt;&gt;"",NG24&gt;=NO$31,NG24&lt;&gt;""),AND(NI24&gt;=NO$27,NI24&lt;&gt;"",NK24&gt;=NO$31,NK24&lt;&gt;""),AND(NL24&gt;=NO$27,NL24&lt;&gt;"",NN24&gt;=NO$31,NN24&lt;&gt;""),AND(OJ24&gt;=OW$27,OJ24&lt;&gt;"",OL24&gt;=OW$31,OL24&lt;&gt;""),AND(OM24&gt;=OW$27,OM24&lt;&gt;"",OO24&gt;=OW$31,OO24&lt;&gt;""),AND(OQ24&gt;=OW$27,OQ24&lt;&gt;"",OS24&gt;=OW$31,OS24&lt;&gt;""),AND(OT24&gt;=OW$27,OT24&lt;&gt;"",OV24&gt;=OW$31,OV24&lt;&gt;""),AND(PR24&gt;=QE$27,PR24&lt;&gt;"",PT24&gt;=QE$31,PT24&lt;&gt;""),AND(PU24&gt;=QE$27,PU24&lt;&gt;"",PW24&gt;=QE$31,PW24&lt;&gt;""),AND(PY24&gt;=QE$27,PY24&lt;&gt;"",QA24&gt;=QE$31,QA24&lt;&gt;""),AND(QB24&gt;=QE$27,QB24&lt;&gt;"",QD24&gt;=QE$31,QD24&lt;&gt;""),AND(QZ24&gt;=RM$27,QZ24&lt;&gt;"",RB24&gt;=RM$31,RB24&lt;&gt;""),AND(RC24&gt;=RM$27,RC24&lt;&gt;"",RE24&gt;=RM$31,RE24&lt;&gt;""),AND(RG24&gt;=RM$27,RG24&lt;&gt;"",RI24&gt;=RM$31,RI24&lt;&gt;""),AND(RJ24&gt;=RM$27,RJ24&lt;&gt;"",RL24&gt;=RM$31,RL24&lt;&gt;""),AND(SH24&gt;=SU$27,SH24&lt;&gt;"",SJ24&gt;=SU$31,SJ24&lt;&gt;""),AND(SK24&gt;=SU$27,SK24&lt;&gt;"",SM24&gt;=SU$31,SM24&lt;&gt;""),AND(SO24&gt;=SU$27,SO24&lt;&gt;"",SQ24&gt;=SU$31,SQ24&lt;&gt;""),AND(SR24&gt;=SU$27,SR24&lt;&gt;"",ST24&gt;=SU$31,ST24&lt;&gt;"")),"P","")</f>
        <v/>
      </c>
      <c r="G24" s="3" t="str">
        <f>IF(OR(AND(AQ24&gt;=AY$31,AQ24&lt;&gt;"",AN24=""),AND(AT24&gt;=AY$31,AT24&lt;&gt;"",AN24=""),AND(AX24&gt;=AY$31,AX24&lt;&gt;"",AN24=""),AND(BR24&gt;=BZ$31,BR24&lt;&gt;"",BO24=""),AND(BU24&gt;=BZ$31,BU24&lt;&gt;"",BO24=""),AND(BY24&gt;=BZ$31,BY24&lt;&gt;"",BO24=""),AND(CS24&gt;=DA$31,CS24&lt;&gt;"",CP24=""),AND(CV24&gt;=DA$31,CV24&lt;&gt;"",CP24=""),AND(CZ24&gt;=DA$31,CZ24&lt;&gt;"",CP24=""),AND(DZ24&gt;=EK$31,DZ24&lt;&gt;""),AND(EC24&gt;=EK$31,EC24&lt;&gt;""),AND(EG24&gt;=EK$31,EG24&lt;&gt;""),AND(EJ24&gt;=EK$31,EJ24&lt;&gt;""),AND(FH24&gt;=FS$31,FH24&lt;&gt;""),AND(FK24&gt;=FS$31,FK24&lt;&gt;""),AND(FO24&gt;=FS$31,FO24&lt;&gt;""),AND(FR24&gt;=FS$31,FR24&lt;&gt;""),AND(GP24&gt;=HA$31,GP24&lt;&gt;""),AND(GS24&gt;=HA$31,GS24&lt;&gt;""),AND(GW24&gt;=HA$31,GW24&lt;&gt;""),AND(GZ24&gt;=HA$31,GZ24&lt;&gt;""),AND(HX24&gt;=II$31,HX24&lt;&gt;""),AND(IA24&gt;=II$31,IA24&lt;&gt;""),AND(IE24&gt;=II$31,IE24&lt;&gt;""),AND(IH24&gt;=II$31,IH24&lt;&gt;""),AND(JF24&gt;=JQ$31,JF24&lt;&gt;""),AND(JI24&gt;=JQ$31,JI24&lt;&gt;""),AND(JM24&gt;=JQ$31,JM24&lt;&gt;""),AND(JP24&gt;=JQ$31,JP24&lt;&gt;""),AND(KN24&gt;=KY$31,KN24&lt;&gt;""),AND(KQ24&gt;=KY$31,KQ24&lt;&gt;""),AND(KU24&gt;=KY$31,KU24&lt;&gt;""),AND(KX24&gt;=KY$31,KX24&lt;&gt;""),AND(LV24&gt;=MG$31,LV24&lt;&gt;""),AND(LY24&gt;=MG$31,LY24&lt;&gt;""),AND(MC24&gt;=MG$31,MC24&lt;&gt;""),AND(MF24&gt;=MG$31,MF24&lt;&gt;""),AND(ND24&gt;=NO$31,ND24&lt;&gt;""),AND(NG24&gt;=NO$31,NG24&lt;&gt;""),AND(NK24&gt;=NO$31,NK24&lt;&gt;""),AND(NN24&gt;=NO$31,NN24&lt;&gt;""),AND(OL24&gt;=OW$31,OL24&lt;&gt;""),AND(OO24&gt;=OW$31,OO24&lt;&gt;""),AND(OS24&gt;=OW$31,OS24&lt;&gt;""),AND(OV24&gt;=OW$31,OV24&lt;&gt;""),AND(PT24&gt;=QE$31,PT24&lt;&gt;""),AND(PW24&gt;=QE$31,PW24&lt;&gt;""),AND(QA24&gt;=QE$31,QA24&lt;&gt;""),AND(QD24&gt;=QE$31,QD24&lt;&gt;""),AND(RB24&gt;=RM$31,RB24&lt;&gt;""),AND(RE24&gt;=RM$31,RE24&lt;&gt;""),AND(RI24&gt;=RM$31,RI24&lt;&gt;""),AND(RL24&gt;=RM$31,RL24&lt;&gt;""),AND(SJ24&gt;=SU$31,SJ24&lt;&gt;""),AND(SM24&gt;=SU$31,SM24&lt;&gt;""),AND(SQ24&gt;=SU$31,SQ24&lt;&gt;""),AND(ST24&gt;=SU$31,ST24&lt;&gt;"")),"P","")</f>
        <v/>
      </c>
      <c r="H24" s="37" t="str">
        <f>IF(AND(G24="P",F24=""),"No DD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Merit",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Excellence",IF(I24="P","Worlds Team",IF(F24="P","National Team","")))))</f>
        <v/>
      </c>
      <c r="I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J24" s="8">
        <f>IF(COUNT(AQ24,AT24,BR24,BU24,CS24,CV24)&gt;0,LARGE((AQ24,AT24,BR24,BU24,CS24,CV24),1),0)</f>
        <v>10.8</v>
      </c>
      <c r="K24" s="8" t="str">
        <f>IF(J24="","",IF(OR(J24=CS24,J24=CV24),$CA$1,IF(OR(J24=BR24,J24=BU24),$AZ$1,IF(OR(J24=AQ24,J24=AT24),$Y$1,""))))</f>
        <v>2023 Nationals</v>
      </c>
      <c r="L24" s="8">
        <f>IF(COUNT(AQ24,AT24,BR24,BU24,CS24,CV24)&gt;1,LARGE((AQ24,AT24,BR24,BU24,CS24,CV24),2),0)</f>
        <v>5.65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2.1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)&gt;0,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>
        <v>3.4</v>
      </c>
      <c r="BA24" s="27">
        <v>1.8</v>
      </c>
      <c r="BB24" s="27">
        <v>2.1</v>
      </c>
      <c r="BC24" s="27">
        <v>3.5</v>
      </c>
      <c r="BD24" s="27">
        <v>0</v>
      </c>
      <c r="BE24" s="27">
        <v>1.4</v>
      </c>
      <c r="BF24" s="27">
        <v>1</v>
      </c>
      <c r="BG24" s="27">
        <v>1.5</v>
      </c>
      <c r="BH24" s="27">
        <v>1.75</v>
      </c>
      <c r="BI24" s="27">
        <v>0</v>
      </c>
      <c r="BJ24" s="27"/>
      <c r="BK24" s="27"/>
      <c r="BL24" s="27"/>
      <c r="BM24" s="27"/>
      <c r="BN24" s="27"/>
      <c r="BO24" s="29"/>
      <c r="BP24" s="40">
        <f>IF(BB24&gt;0,BB24,"")</f>
        <v>2.1</v>
      </c>
      <c r="BQ24" s="40">
        <f>IF(BC24&gt;0,BC24,"")</f>
        <v>3.5</v>
      </c>
      <c r="BR24" s="11">
        <f>IF(SUM(AZ24:BC24)-BD24&gt;0,SUM(AZ24:BC24)-BD24,"")</f>
        <v>10.8</v>
      </c>
      <c r="BS24" s="11">
        <f>IF(BG24&gt;0,BG24,"")</f>
        <v>1.5</v>
      </c>
      <c r="BT24" s="11">
        <f>IF(BH24&gt;0,BH24,"")</f>
        <v>1.75</v>
      </c>
      <c r="BU24" s="11">
        <f>IF(SUM(BE24:BH24)-BI24&gt;0,SUM(BE24:BH24)-BI24,"")</f>
        <v>5.65</v>
      </c>
      <c r="BV24" s="11">
        <f>IF(BR24="","",MAX(BR24,BU24))</f>
        <v>10.8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10.8</v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>IF(CC24&gt;0,CC24,"")</f>
        <v/>
      </c>
      <c r="CR24" s="39" t="str">
        <f>IF(CD24&gt;0,CD24,"")</f>
        <v/>
      </c>
      <c r="CS24" s="41" t="str">
        <f>IF(SUM(CA24:CD24)-CE24&gt;0,SUM(CA24:CD24)-CE24,"")</f>
        <v/>
      </c>
      <c r="CT24" s="41" t="str">
        <f>IF(CH24&gt;0,CH24,"")</f>
        <v/>
      </c>
      <c r="CU24" s="41" t="str">
        <f>IF(CI24&gt;0,CI24,"")</f>
        <v/>
      </c>
      <c r="CV24" s="41" t="str">
        <f>IF(SUM(CF24:CI24)-CJ24&gt;0,SUM(CF24:CI24)-CJ24,"")</f>
        <v/>
      </c>
      <c r="CW24" s="41" t="str">
        <f>IF(CS24="","",MAX(CS24,CV24))</f>
        <v/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 t="str">
        <f>IF(SUM(CW24,CZ24)&gt;0,SUM(CW24,CZ24),"")</f>
        <v/>
      </c>
      <c r="DB24" s="52" t="str">
        <f>IF(MAX(ED24,FL24,GT24,IB24,JJ24,KR24,LZ24,NH24,OP24,PX24,RF24,SN24)-IF(N24="",0,N24)&gt;0.001,MAX(ED24,FL24,GT24,IB24,JJ24,KR24,LZ24,NH24,OP24,PX24,RF24,SN24)-IF(N24="",0,N24),"")</f>
        <v/>
      </c>
      <c r="DC24" s="52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3">
        <f>IF($CP24="P",CA24,(CA24+AZ24)/2)</f>
        <v>1.7</v>
      </c>
      <c r="SW24" s="23">
        <f>IF($CP24="P",CB24,(CB24+BA24)/2)</f>
        <v>0.9</v>
      </c>
      <c r="SX24" s="23">
        <f>IF($CP24="P",CC24,(CC24+BB24)/2)</f>
        <v>1.05</v>
      </c>
      <c r="SY24" s="23">
        <f>IF($CP24="P",CD24,(CD24+BC24)/2)</f>
        <v>1.75</v>
      </c>
      <c r="SZ24" s="23">
        <f>IF($CP24="P",CE24,(CE24+BD24)/2)</f>
        <v>0</v>
      </c>
      <c r="TA24" s="23">
        <f>IF($CP24="P",CF24,(CF24+BE24)/2)</f>
        <v>0.7</v>
      </c>
      <c r="TB24" s="23">
        <f>IF($CP24="P",CG24,(CG24+BF24)/2)</f>
        <v>0.5</v>
      </c>
      <c r="TC24" s="23">
        <f>IF($CP24="P",CH24,(CH24+BG24)/2)</f>
        <v>0.75</v>
      </c>
      <c r="TD24" s="23">
        <f>IF($CP24="P",CI24,(CI24+BH24)/2)</f>
        <v>0.875</v>
      </c>
      <c r="TE24" s="23">
        <f>IF($CP24="P",CJ24,(CJ24+BI24)/2)</f>
        <v>0</v>
      </c>
      <c r="TF24" s="23">
        <f>IF($CP24="P",CK24,(CK24+BJ24)/2)</f>
        <v>0</v>
      </c>
      <c r="TG24" s="23">
        <f>IF($CP24="P",CL24,(CL24+BK24)/2)</f>
        <v>0</v>
      </c>
      <c r="TH24" s="23">
        <f>IF($CP24="P",CM24,(CM24+BL24)/2)</f>
        <v>0</v>
      </c>
      <c r="TI24" s="23">
        <f>IF($CP24="P",CN24,(CN24+BM24)/2)</f>
        <v>0</v>
      </c>
      <c r="TJ24" s="23">
        <f>IF($CP24="P",CO24,(CO24+BN24)/2)</f>
        <v>0</v>
      </c>
      <c r="TK24" s="28" t="s">
        <v>57</v>
      </c>
      <c r="TL24" s="41">
        <f>IF(SX24&gt;0,SX24,"")</f>
        <v>1.05</v>
      </c>
      <c r="TM24" s="41">
        <f>IF(SY24&gt;0,SY24,"")</f>
        <v>1.75</v>
      </c>
      <c r="TN24" s="41">
        <f>IF(SUM(SV24:SY24)-SZ24&gt;0,SUM(SV24:SY24)-SZ24,"")</f>
        <v>5.4</v>
      </c>
      <c r="TO24" s="41">
        <f>IF(TC24&gt;0,TC24,"")</f>
        <v>0.75</v>
      </c>
      <c r="TP24" s="41">
        <f>IF(TD24&gt;0,TD24,"")</f>
        <v>0.875</v>
      </c>
      <c r="TQ24" s="41">
        <f>IF(SUM(TA24:TD24)-TE24&gt;0,SUM(TA24:TD24)-TE24,"")</f>
        <v>2.8250000000000002</v>
      </c>
      <c r="TR24" s="41">
        <f>IF(MAX(TN24,TQ24)&gt;0,MAX(TN24,TQ24),"")</f>
        <v>5.4</v>
      </c>
      <c r="TS24" s="41" t="str">
        <f>IF(TH24&gt;0,TH24,"")</f>
        <v/>
      </c>
      <c r="TT24" s="41" t="str">
        <f>IF(TI24&gt;0,TI24,"")</f>
        <v/>
      </c>
      <c r="TU24" s="41" t="str">
        <f>IF(SUM(TF24:TI24)-TJ24&gt;0,SUM(TF24:TI24)-TJ24,"")</f>
        <v/>
      </c>
      <c r="TV24" s="41">
        <f>IF(SUM(TR24,TU24)&gt;0,SUM(TR24,TU24),"")</f>
        <v>5.4</v>
      </c>
    </row>
    <row r="25" spans="1:542" x14ac:dyDescent="0.2">
      <c r="B25" s="5"/>
      <c r="D25" s="1"/>
    </row>
    <row r="26" spans="1:542" x14ac:dyDescent="0.2">
      <c r="G26" s="37"/>
      <c r="I26" s="37"/>
    </row>
    <row r="27" spans="1:542" x14ac:dyDescent="0.2">
      <c r="B27" s="24" t="s">
        <v>54</v>
      </c>
      <c r="C27" s="5"/>
      <c r="G27" s="3"/>
      <c r="AR27" s="42"/>
      <c r="AS27" s="42"/>
      <c r="AT27" s="42"/>
      <c r="AV27" s="33"/>
      <c r="AW27" s="33"/>
      <c r="AY27" s="43">
        <v>15.4</v>
      </c>
      <c r="BS27" s="42"/>
      <c r="BT27" s="42"/>
      <c r="BU27" s="42"/>
      <c r="BW27" s="33"/>
      <c r="BX27" s="33"/>
      <c r="BZ27" s="43">
        <v>15.4</v>
      </c>
      <c r="CT27" s="42"/>
      <c r="CU27" s="42"/>
      <c r="CV27" s="42"/>
      <c r="CX27" s="33"/>
      <c r="CY27" s="33"/>
      <c r="DA27" s="43">
        <v>15.4</v>
      </c>
      <c r="DX27" s="5"/>
      <c r="DY27" s="5"/>
      <c r="EH27" s="2"/>
      <c r="EI27" s="2"/>
      <c r="EK27" s="43">
        <v>15.4</v>
      </c>
      <c r="FF27" s="5"/>
      <c r="FG27" s="5"/>
      <c r="FP27" s="2"/>
      <c r="FQ27" s="2"/>
      <c r="FS27" s="43">
        <v>15.4</v>
      </c>
      <c r="GN27" s="5"/>
      <c r="GO27" s="5"/>
      <c r="GX27" s="2"/>
      <c r="GY27" s="2"/>
      <c r="HA27" s="43">
        <v>15.4</v>
      </c>
      <c r="HV27" s="5"/>
      <c r="HW27" s="5"/>
      <c r="IF27" s="2"/>
      <c r="IG27" s="2"/>
      <c r="II27" s="43">
        <v>15.4</v>
      </c>
      <c r="JD27" s="5"/>
      <c r="JE27" s="5"/>
      <c r="JN27" s="2"/>
      <c r="JO27" s="2"/>
      <c r="JQ27" s="43">
        <v>15.4</v>
      </c>
      <c r="KL27" s="5"/>
      <c r="KM27" s="5"/>
      <c r="KV27" s="2"/>
      <c r="KW27" s="2"/>
      <c r="KY27" s="43">
        <v>15.4</v>
      </c>
      <c r="LT27" s="5"/>
      <c r="LU27" s="5"/>
      <c r="MD27" s="2"/>
      <c r="ME27" s="2"/>
      <c r="MG27" s="43">
        <v>15.4</v>
      </c>
      <c r="NB27" s="5"/>
      <c r="NC27" s="5"/>
      <c r="NL27" s="2"/>
      <c r="NM27" s="2"/>
      <c r="NO27" s="43">
        <v>15.4</v>
      </c>
      <c r="OJ27" s="5"/>
      <c r="OK27" s="5"/>
      <c r="OT27" s="2"/>
      <c r="OU27" s="2"/>
      <c r="OW27" s="43">
        <v>15.4</v>
      </c>
      <c r="PR27" s="5"/>
      <c r="PS27" s="5"/>
      <c r="QB27" s="2"/>
      <c r="QC27" s="2"/>
      <c r="QE27" s="43">
        <v>15.4</v>
      </c>
      <c r="QZ27" s="5"/>
      <c r="RA27" s="5"/>
      <c r="RJ27" s="2"/>
      <c r="RK27" s="2"/>
      <c r="RM27" s="43">
        <v>15.4</v>
      </c>
      <c r="SH27" s="5"/>
      <c r="SI27" s="5"/>
      <c r="SR27" s="2"/>
      <c r="SS27" s="2"/>
      <c r="SU27" s="43">
        <v>15.4</v>
      </c>
    </row>
    <row r="28" spans="1:542" x14ac:dyDescent="0.2">
      <c r="B28" s="31" t="s">
        <v>53</v>
      </c>
      <c r="C28" s="5"/>
      <c r="X28" s="2"/>
      <c r="AR28" s="42"/>
      <c r="AS28" s="42"/>
      <c r="AT28" s="42"/>
      <c r="AV28" s="33"/>
      <c r="AW28" s="33"/>
      <c r="AY28" s="44">
        <v>16</v>
      </c>
      <c r="BS28" s="42"/>
      <c r="BT28" s="42"/>
      <c r="BU28" s="42"/>
      <c r="BW28" s="33"/>
      <c r="BX28" s="33"/>
      <c r="BZ28" s="44">
        <v>16</v>
      </c>
      <c r="CT28" s="42"/>
      <c r="CU28" s="42"/>
      <c r="CV28" s="42"/>
      <c r="CX28" s="33"/>
      <c r="CY28" s="33"/>
      <c r="DA28" s="44">
        <v>16</v>
      </c>
      <c r="DX28" s="5"/>
      <c r="DY28" s="5"/>
      <c r="EH28" s="2"/>
      <c r="EI28" s="2"/>
      <c r="EK28" s="44">
        <v>16</v>
      </c>
      <c r="FF28" s="5"/>
      <c r="FG28" s="5"/>
      <c r="FP28" s="2"/>
      <c r="FQ28" s="2"/>
      <c r="FS28" s="44">
        <v>16</v>
      </c>
      <c r="GN28" s="5"/>
      <c r="GO28" s="5"/>
      <c r="GX28" s="2"/>
      <c r="GY28" s="2"/>
      <c r="HA28" s="44">
        <v>16</v>
      </c>
      <c r="HV28" s="5"/>
      <c r="HW28" s="5"/>
      <c r="IF28" s="2"/>
      <c r="IG28" s="2"/>
      <c r="II28" s="44">
        <v>16</v>
      </c>
      <c r="JD28" s="5"/>
      <c r="JE28" s="5"/>
      <c r="JN28" s="2"/>
      <c r="JO28" s="2"/>
      <c r="JQ28" s="44">
        <v>16</v>
      </c>
      <c r="KL28" s="5"/>
      <c r="KM28" s="5"/>
      <c r="KV28" s="2"/>
      <c r="KW28" s="2"/>
      <c r="KY28" s="44">
        <v>16</v>
      </c>
      <c r="LT28" s="5"/>
      <c r="LU28" s="5"/>
      <c r="MD28" s="2"/>
      <c r="ME28" s="2"/>
      <c r="MG28" s="44">
        <v>16</v>
      </c>
      <c r="NB28" s="5"/>
      <c r="NC28" s="5"/>
      <c r="NL28" s="2"/>
      <c r="NM28" s="2"/>
      <c r="NO28" s="44">
        <v>16</v>
      </c>
      <c r="OJ28" s="5"/>
      <c r="OK28" s="5"/>
      <c r="OT28" s="2"/>
      <c r="OU28" s="2"/>
      <c r="OW28" s="44">
        <v>16</v>
      </c>
      <c r="PR28" s="5"/>
      <c r="PS28" s="5"/>
      <c r="QB28" s="2"/>
      <c r="QC28" s="2"/>
      <c r="QE28" s="44">
        <v>16</v>
      </c>
      <c r="QZ28" s="5"/>
      <c r="RA28" s="5"/>
      <c r="RJ28" s="2"/>
      <c r="RK28" s="2"/>
      <c r="RM28" s="44">
        <v>16</v>
      </c>
      <c r="SH28" s="5"/>
      <c r="SI28" s="5"/>
      <c r="SR28" s="2"/>
      <c r="SS28" s="2"/>
      <c r="SU28" s="44">
        <v>16</v>
      </c>
    </row>
    <row r="29" spans="1:542" x14ac:dyDescent="0.2">
      <c r="A29" s="5"/>
      <c r="B29" s="32" t="s">
        <v>67</v>
      </c>
      <c r="C29" s="5"/>
      <c r="E29" s="2"/>
      <c r="AR29" s="42"/>
      <c r="AS29" s="42"/>
      <c r="AT29" s="42"/>
      <c r="AU29" s="33"/>
      <c r="AV29" s="33"/>
      <c r="AW29" s="33"/>
      <c r="AX29" s="33"/>
      <c r="AY29" s="45">
        <v>16.2</v>
      </c>
      <c r="BS29" s="42"/>
      <c r="BT29" s="42"/>
      <c r="BU29" s="42"/>
      <c r="BW29" s="33"/>
      <c r="BX29" s="33"/>
      <c r="BZ29" s="45">
        <v>16.2</v>
      </c>
      <c r="CT29" s="42"/>
      <c r="CU29" s="42"/>
      <c r="CV29" s="42"/>
      <c r="CW29" s="33"/>
      <c r="CX29" s="33"/>
      <c r="CY29" s="33"/>
      <c r="CZ29" s="33"/>
      <c r="DA29" s="45">
        <v>16.2</v>
      </c>
      <c r="DX29" s="5"/>
      <c r="DY29" s="5"/>
      <c r="EH29" s="2"/>
      <c r="EI29" s="2"/>
      <c r="EK29" s="45">
        <v>16.2</v>
      </c>
      <c r="FF29" s="5"/>
      <c r="FG29" s="5"/>
      <c r="FP29" s="2"/>
      <c r="FQ29" s="2"/>
      <c r="FS29" s="45">
        <v>16.2</v>
      </c>
      <c r="GN29" s="5"/>
      <c r="GO29" s="5"/>
      <c r="GX29" s="2"/>
      <c r="GY29" s="2"/>
      <c r="HA29" s="45">
        <v>16.2</v>
      </c>
      <c r="HV29" s="5"/>
      <c r="HW29" s="5"/>
      <c r="IF29" s="2"/>
      <c r="IG29" s="2"/>
      <c r="II29" s="45">
        <v>16.2</v>
      </c>
      <c r="JD29" s="5"/>
      <c r="JE29" s="5"/>
      <c r="JN29" s="2"/>
      <c r="JO29" s="2"/>
      <c r="JQ29" s="45">
        <v>16.2</v>
      </c>
      <c r="KL29" s="5"/>
      <c r="KM29" s="5"/>
      <c r="KV29" s="2"/>
      <c r="KW29" s="2"/>
      <c r="KY29" s="45">
        <v>16.2</v>
      </c>
      <c r="LT29" s="5"/>
      <c r="LU29" s="5"/>
      <c r="MD29" s="2"/>
      <c r="ME29" s="2"/>
      <c r="MG29" s="45">
        <v>16.2</v>
      </c>
      <c r="NB29" s="5"/>
      <c r="NC29" s="5"/>
      <c r="NL29" s="2"/>
      <c r="NM29" s="2"/>
      <c r="NO29" s="45">
        <v>16.2</v>
      </c>
      <c r="OJ29" s="5"/>
      <c r="OK29" s="5"/>
      <c r="OT29" s="2"/>
      <c r="OU29" s="2"/>
      <c r="OW29" s="45">
        <v>16.2</v>
      </c>
      <c r="PR29" s="5"/>
      <c r="PS29" s="5"/>
      <c r="QB29" s="2"/>
      <c r="QC29" s="2"/>
      <c r="QE29" s="45">
        <v>16.2</v>
      </c>
      <c r="QZ29" s="5"/>
      <c r="RA29" s="5"/>
      <c r="RJ29" s="2"/>
      <c r="RK29" s="2"/>
      <c r="RM29" s="45">
        <v>16.2</v>
      </c>
      <c r="SH29" s="5"/>
      <c r="SI29" s="5"/>
      <c r="SR29" s="2"/>
      <c r="SS29" s="2"/>
      <c r="SU29" s="45">
        <v>16.2</v>
      </c>
    </row>
    <row r="30" spans="1:542" x14ac:dyDescent="0.2">
      <c r="A30" s="5"/>
      <c r="B30" s="36" t="s">
        <v>80</v>
      </c>
      <c r="C30" s="5"/>
      <c r="E30" s="2"/>
      <c r="AR30" s="42"/>
      <c r="AS30" s="42"/>
      <c r="AT30" s="42"/>
      <c r="AU30" s="33"/>
      <c r="AV30" s="33"/>
      <c r="AW30" s="33"/>
      <c r="AX30" s="33"/>
      <c r="AY30" s="46">
        <v>17.100000000000001</v>
      </c>
      <c r="BS30" s="42"/>
      <c r="BT30" s="42"/>
      <c r="BU30" s="42"/>
      <c r="BW30" s="33"/>
      <c r="BX30" s="33"/>
      <c r="BZ30" s="46">
        <v>17.100000000000001</v>
      </c>
      <c r="CT30" s="42"/>
      <c r="CU30" s="42"/>
      <c r="CV30" s="42"/>
      <c r="CW30" s="33"/>
      <c r="CX30" s="33"/>
      <c r="CY30" s="33"/>
      <c r="CZ30" s="33"/>
      <c r="DA30" s="46">
        <v>17.100000000000001</v>
      </c>
      <c r="DX30" s="5"/>
      <c r="DY30" s="5"/>
      <c r="EH30" s="2"/>
      <c r="EI30" s="2"/>
      <c r="EK30" s="46">
        <v>17.100000000000001</v>
      </c>
      <c r="FF30" s="5"/>
      <c r="FG30" s="5"/>
      <c r="FP30" s="2"/>
      <c r="FQ30" s="2"/>
      <c r="FS30" s="46">
        <v>17.100000000000001</v>
      </c>
      <c r="GN30" s="5"/>
      <c r="GO30" s="5"/>
      <c r="GX30" s="2"/>
      <c r="GY30" s="2"/>
      <c r="HA30" s="46">
        <v>17.100000000000001</v>
      </c>
      <c r="HV30" s="5"/>
      <c r="HW30" s="5"/>
      <c r="IF30" s="2"/>
      <c r="IG30" s="2"/>
      <c r="II30" s="46">
        <v>17.100000000000001</v>
      </c>
      <c r="JD30" s="5"/>
      <c r="JE30" s="5"/>
      <c r="JN30" s="2"/>
      <c r="JO30" s="2"/>
      <c r="JQ30" s="46">
        <v>17.100000000000001</v>
      </c>
      <c r="KL30" s="5"/>
      <c r="KM30" s="5"/>
      <c r="KV30" s="2"/>
      <c r="KW30" s="2"/>
      <c r="KY30" s="46">
        <v>17.100000000000001</v>
      </c>
      <c r="LT30" s="5"/>
      <c r="LU30" s="5"/>
      <c r="MD30" s="2"/>
      <c r="ME30" s="2"/>
      <c r="MG30" s="46">
        <v>17.100000000000001</v>
      </c>
      <c r="NB30" s="5"/>
      <c r="NC30" s="5"/>
      <c r="NL30" s="2"/>
      <c r="NM30" s="2"/>
      <c r="NO30" s="46">
        <v>17.100000000000001</v>
      </c>
      <c r="OJ30" s="5"/>
      <c r="OK30" s="5"/>
      <c r="OT30" s="2"/>
      <c r="OU30" s="2"/>
      <c r="OW30" s="46">
        <v>17.100000000000001</v>
      </c>
      <c r="PR30" s="5"/>
      <c r="PS30" s="5"/>
      <c r="QB30" s="2"/>
      <c r="QC30" s="2"/>
      <c r="QE30" s="46">
        <v>17.100000000000001</v>
      </c>
      <c r="QZ30" s="5"/>
      <c r="RA30" s="5"/>
      <c r="RJ30" s="2"/>
      <c r="RK30" s="2"/>
      <c r="RM30" s="46">
        <v>17.100000000000001</v>
      </c>
      <c r="SH30" s="5"/>
      <c r="SI30" s="5"/>
      <c r="SR30" s="2"/>
      <c r="SS30" s="2"/>
      <c r="SU30" s="46">
        <v>17.100000000000001</v>
      </c>
    </row>
    <row r="31" spans="1:542" x14ac:dyDescent="0.2">
      <c r="A31" s="5"/>
      <c r="B31" s="35" t="s">
        <v>51</v>
      </c>
      <c r="C31" s="5"/>
      <c r="P31" s="2"/>
      <c r="AR31" s="42"/>
      <c r="AS31" s="42"/>
      <c r="AT31" s="42"/>
      <c r="AU31" s="33"/>
      <c r="AV31" s="33"/>
      <c r="AW31" s="33"/>
      <c r="AX31" s="33"/>
      <c r="AY31" s="47">
        <v>54</v>
      </c>
      <c r="BS31" s="42"/>
      <c r="BT31" s="42"/>
      <c r="BU31" s="42"/>
      <c r="BW31" s="33"/>
      <c r="BX31" s="33"/>
      <c r="BZ31" s="47">
        <v>54</v>
      </c>
      <c r="CT31" s="42"/>
      <c r="CU31" s="42"/>
      <c r="CV31" s="42"/>
      <c r="CW31" s="33"/>
      <c r="CX31" s="33"/>
      <c r="CY31" s="33"/>
      <c r="CZ31" s="33"/>
      <c r="DA31" s="47">
        <v>54</v>
      </c>
      <c r="DX31" s="5"/>
      <c r="DY31" s="5"/>
      <c r="EH31" s="2"/>
      <c r="EI31" s="2"/>
      <c r="EK31" s="47">
        <v>54</v>
      </c>
      <c r="FF31" s="5"/>
      <c r="FG31" s="5"/>
      <c r="FP31" s="2"/>
      <c r="FQ31" s="2"/>
      <c r="FS31" s="47">
        <v>54</v>
      </c>
      <c r="GN31" s="5"/>
      <c r="GO31" s="5"/>
      <c r="GX31" s="2"/>
      <c r="GY31" s="2"/>
      <c r="HA31" s="47">
        <v>54</v>
      </c>
      <c r="HV31" s="5"/>
      <c r="HW31" s="5"/>
      <c r="IF31" s="2"/>
      <c r="IG31" s="2"/>
      <c r="II31" s="47">
        <v>54</v>
      </c>
      <c r="JD31" s="5"/>
      <c r="JE31" s="5"/>
      <c r="JN31" s="2"/>
      <c r="JO31" s="2"/>
      <c r="JQ31" s="47">
        <v>54</v>
      </c>
      <c r="KL31" s="5"/>
      <c r="KM31" s="5"/>
      <c r="KV31" s="2"/>
      <c r="KW31" s="2"/>
      <c r="KY31" s="47">
        <v>54</v>
      </c>
      <c r="LT31" s="5"/>
      <c r="LU31" s="5"/>
      <c r="MD31" s="2"/>
      <c r="ME31" s="2"/>
      <c r="MG31" s="47">
        <v>54</v>
      </c>
      <c r="NB31" s="5"/>
      <c r="NC31" s="5"/>
      <c r="NL31" s="2"/>
      <c r="NM31" s="2"/>
      <c r="NO31" s="47">
        <v>54</v>
      </c>
      <c r="OJ31" s="5"/>
      <c r="OK31" s="5"/>
      <c r="OT31" s="2"/>
      <c r="OU31" s="2"/>
      <c r="OW31" s="47">
        <v>54</v>
      </c>
      <c r="PR31" s="5"/>
      <c r="PS31" s="5"/>
      <c r="QB31" s="2"/>
      <c r="QC31" s="2"/>
      <c r="QE31" s="47">
        <v>54</v>
      </c>
      <c r="QZ31" s="5"/>
      <c r="RA31" s="5"/>
      <c r="RJ31" s="2"/>
      <c r="RK31" s="2"/>
      <c r="RM31" s="47">
        <v>54</v>
      </c>
      <c r="SH31" s="5"/>
      <c r="SI31" s="5"/>
      <c r="SR31" s="2"/>
      <c r="SS31" s="2"/>
      <c r="SU31" s="47">
        <v>54</v>
      </c>
    </row>
    <row r="32" spans="1:542" x14ac:dyDescent="0.2">
      <c r="A32" s="5"/>
      <c r="B32" s="25" t="s">
        <v>52</v>
      </c>
      <c r="C32" s="5"/>
      <c r="P32" s="2"/>
      <c r="AR32" s="42"/>
      <c r="AS32" s="42"/>
      <c r="AT32" s="42"/>
      <c r="AU32" s="33"/>
      <c r="AV32" s="33"/>
      <c r="AW32" s="33"/>
      <c r="AX32" s="33"/>
      <c r="AY32" s="48">
        <v>56</v>
      </c>
      <c r="BS32" s="42"/>
      <c r="BT32" s="42"/>
      <c r="BU32" s="42"/>
      <c r="BW32" s="33"/>
      <c r="BX32" s="33"/>
      <c r="BZ32" s="48">
        <v>56</v>
      </c>
      <c r="CT32" s="42"/>
      <c r="CU32" s="42"/>
      <c r="CV32" s="42"/>
      <c r="CW32" s="33"/>
      <c r="CX32" s="33"/>
      <c r="CY32" s="33"/>
      <c r="CZ32" s="33"/>
      <c r="DA32" s="48">
        <v>56</v>
      </c>
      <c r="DX32" s="5"/>
      <c r="DY32" s="5"/>
      <c r="EH32" s="2"/>
      <c r="EI32" s="2"/>
      <c r="EK32" s="48">
        <v>56</v>
      </c>
      <c r="FF32" s="5"/>
      <c r="FG32" s="5"/>
      <c r="FP32" s="2"/>
      <c r="FQ32" s="2"/>
      <c r="FS32" s="48">
        <v>56</v>
      </c>
      <c r="GN32" s="5"/>
      <c r="GO32" s="5"/>
      <c r="GX32" s="2"/>
      <c r="GY32" s="2"/>
      <c r="HA32" s="48">
        <v>56</v>
      </c>
      <c r="HV32" s="5"/>
      <c r="HW32" s="5"/>
      <c r="IF32" s="2"/>
      <c r="IG32" s="2"/>
      <c r="II32" s="48">
        <v>56</v>
      </c>
      <c r="JD32" s="5"/>
      <c r="JE32" s="5"/>
      <c r="JN32" s="2"/>
      <c r="JO32" s="2"/>
      <c r="JQ32" s="48">
        <v>56</v>
      </c>
      <c r="KL32" s="5"/>
      <c r="KM32" s="5"/>
      <c r="KV32" s="2"/>
      <c r="KW32" s="2"/>
      <c r="KY32" s="48">
        <v>56</v>
      </c>
      <c r="LT32" s="5"/>
      <c r="LU32" s="5"/>
      <c r="MD32" s="2"/>
      <c r="ME32" s="2"/>
      <c r="MG32" s="48">
        <v>56</v>
      </c>
      <c r="NB32" s="5"/>
      <c r="NC32" s="5"/>
      <c r="NL32" s="2"/>
      <c r="NM32" s="2"/>
      <c r="NO32" s="48">
        <v>56</v>
      </c>
      <c r="OJ32" s="5"/>
      <c r="OK32" s="5"/>
      <c r="OT32" s="2"/>
      <c r="OU32" s="2"/>
      <c r="OW32" s="48">
        <v>56</v>
      </c>
      <c r="PR32" s="5"/>
      <c r="PS32" s="5"/>
      <c r="QB32" s="2"/>
      <c r="QC32" s="2"/>
      <c r="QE32" s="48">
        <v>56</v>
      </c>
      <c r="QZ32" s="5"/>
      <c r="RA32" s="5"/>
      <c r="RJ32" s="2"/>
      <c r="RK32" s="2"/>
      <c r="RM32" s="48">
        <v>56</v>
      </c>
      <c r="SH32" s="5"/>
      <c r="SI32" s="5"/>
      <c r="SR32" s="2"/>
      <c r="SS32" s="2"/>
      <c r="SU32" s="48">
        <v>56</v>
      </c>
    </row>
    <row r="33" spans="1:515" x14ac:dyDescent="0.2">
      <c r="A33" s="5"/>
      <c r="B33" s="34" t="s">
        <v>66</v>
      </c>
      <c r="C33" s="5"/>
      <c r="AR33" s="42"/>
      <c r="AS33" s="42"/>
      <c r="AT33" s="42"/>
      <c r="AU33" s="33"/>
      <c r="AV33" s="33"/>
      <c r="AW33" s="33"/>
      <c r="AX33" s="33"/>
      <c r="AY33" s="49">
        <v>57</v>
      </c>
      <c r="BS33" s="42"/>
      <c r="BT33" s="42"/>
      <c r="BU33" s="42"/>
      <c r="BW33" s="33"/>
      <c r="BX33" s="33"/>
      <c r="BZ33" s="49">
        <v>57</v>
      </c>
      <c r="CT33" s="42"/>
      <c r="CU33" s="42"/>
      <c r="CV33" s="42"/>
      <c r="CW33" s="33"/>
      <c r="CX33" s="33"/>
      <c r="CY33" s="33"/>
      <c r="CZ33" s="33"/>
      <c r="DA33" s="49">
        <v>57</v>
      </c>
      <c r="DX33" s="5"/>
      <c r="DY33" s="5"/>
      <c r="EH33" s="2"/>
      <c r="EI33" s="2"/>
      <c r="EJ33" s="38"/>
      <c r="EK33" s="49">
        <v>57</v>
      </c>
      <c r="FF33" s="5"/>
      <c r="FG33" s="5"/>
      <c r="FP33" s="2"/>
      <c r="FQ33" s="2"/>
      <c r="FR33" s="38"/>
      <c r="FS33" s="49">
        <v>57</v>
      </c>
      <c r="GN33" s="5"/>
      <c r="GO33" s="5"/>
      <c r="GX33" s="2"/>
      <c r="GY33" s="2"/>
      <c r="GZ33" s="38"/>
      <c r="HA33" s="49">
        <v>57</v>
      </c>
      <c r="HV33" s="5"/>
      <c r="HW33" s="5"/>
      <c r="IF33" s="2"/>
      <c r="IG33" s="2"/>
      <c r="IH33" s="38"/>
      <c r="II33" s="49">
        <v>57</v>
      </c>
      <c r="JD33" s="5"/>
      <c r="JE33" s="5"/>
      <c r="JN33" s="2"/>
      <c r="JO33" s="2"/>
      <c r="JP33" s="38"/>
      <c r="JQ33" s="49">
        <v>57</v>
      </c>
      <c r="KL33" s="5"/>
      <c r="KM33" s="5"/>
      <c r="KV33" s="2"/>
      <c r="KW33" s="2"/>
      <c r="KX33" s="38"/>
      <c r="KY33" s="49">
        <v>57</v>
      </c>
      <c r="LT33" s="5"/>
      <c r="LU33" s="5"/>
      <c r="MD33" s="2"/>
      <c r="ME33" s="2"/>
      <c r="MF33" s="38"/>
      <c r="MG33" s="49">
        <v>57</v>
      </c>
      <c r="NB33" s="5"/>
      <c r="NC33" s="5"/>
      <c r="NL33" s="2"/>
      <c r="NM33" s="2"/>
      <c r="NN33" s="38"/>
      <c r="NO33" s="49">
        <v>57</v>
      </c>
      <c r="OJ33" s="5"/>
      <c r="OK33" s="5"/>
      <c r="OT33" s="2"/>
      <c r="OU33" s="2"/>
      <c r="OV33" s="38"/>
      <c r="OW33" s="49">
        <v>57</v>
      </c>
      <c r="PR33" s="5"/>
      <c r="PS33" s="5"/>
      <c r="QB33" s="2"/>
      <c r="QC33" s="2"/>
      <c r="QD33" s="38"/>
      <c r="QE33" s="49">
        <v>57</v>
      </c>
      <c r="QZ33" s="5"/>
      <c r="RA33" s="5"/>
      <c r="RJ33" s="2"/>
      <c r="RK33" s="2"/>
      <c r="RL33" s="38"/>
      <c r="RM33" s="49">
        <v>57</v>
      </c>
      <c r="SH33" s="5"/>
      <c r="SI33" s="5"/>
      <c r="SR33" s="2"/>
      <c r="SS33" s="2"/>
      <c r="ST33" s="38"/>
      <c r="SU33" s="49">
        <v>57</v>
      </c>
    </row>
    <row r="34" spans="1:515" x14ac:dyDescent="0.2">
      <c r="A34" s="5"/>
      <c r="B34" s="26" t="s">
        <v>35</v>
      </c>
      <c r="C34" s="5"/>
      <c r="P34" s="2"/>
      <c r="AR34" s="42"/>
      <c r="AS34" s="42"/>
      <c r="AT34" s="42"/>
      <c r="AU34" s="33"/>
      <c r="AV34" s="42"/>
      <c r="AW34" s="42"/>
      <c r="AX34" s="33"/>
      <c r="AY34" s="50">
        <v>59</v>
      </c>
      <c r="BS34" s="42"/>
      <c r="BT34" s="42"/>
      <c r="BU34" s="42"/>
      <c r="BW34" s="42"/>
      <c r="BX34" s="33"/>
      <c r="BZ34" s="50">
        <v>59</v>
      </c>
      <c r="CT34" s="42"/>
      <c r="CU34" s="42"/>
      <c r="CV34" s="42"/>
      <c r="CW34" s="33"/>
      <c r="CX34" s="42"/>
      <c r="CY34" s="33"/>
      <c r="CZ34" s="33"/>
      <c r="DA34" s="50">
        <v>59</v>
      </c>
      <c r="DX34" s="5"/>
      <c r="DY34" s="5"/>
      <c r="EH34" s="42"/>
      <c r="EI34" s="2"/>
      <c r="EK34" s="50">
        <v>59</v>
      </c>
      <c r="FF34" s="5"/>
      <c r="FG34" s="5"/>
      <c r="FP34" s="42"/>
      <c r="FQ34" s="2"/>
      <c r="FS34" s="50">
        <v>59</v>
      </c>
      <c r="GN34" s="5"/>
      <c r="GO34" s="5"/>
      <c r="GX34" s="2"/>
      <c r="GY34" s="2"/>
      <c r="HA34" s="50">
        <v>59</v>
      </c>
      <c r="HV34" s="5"/>
      <c r="HW34" s="5"/>
      <c r="IF34" s="42"/>
      <c r="IG34" s="2"/>
      <c r="II34" s="50">
        <v>59</v>
      </c>
      <c r="JD34" s="5"/>
      <c r="JE34" s="5"/>
      <c r="JN34" s="2"/>
      <c r="JO34" s="2"/>
      <c r="JQ34" s="50">
        <v>59</v>
      </c>
      <c r="KL34" s="5"/>
      <c r="KM34" s="5"/>
      <c r="KV34" s="2"/>
      <c r="KW34" s="2"/>
      <c r="KY34" s="50">
        <v>59</v>
      </c>
      <c r="LT34" s="5"/>
      <c r="LU34" s="5"/>
      <c r="MD34" s="2"/>
      <c r="ME34" s="2"/>
      <c r="MG34" s="50">
        <v>59</v>
      </c>
      <c r="NB34" s="5"/>
      <c r="NC34" s="5"/>
      <c r="NL34" s="2"/>
      <c r="NM34" s="2"/>
      <c r="NO34" s="50">
        <v>59</v>
      </c>
      <c r="OJ34" s="5"/>
      <c r="OK34" s="5"/>
      <c r="OT34" s="2"/>
      <c r="OU34" s="2"/>
      <c r="OW34" s="50">
        <v>59</v>
      </c>
      <c r="PR34" s="5"/>
      <c r="PS34" s="5"/>
      <c r="QB34" s="2"/>
      <c r="QC34" s="2"/>
      <c r="QE34" s="50">
        <v>59</v>
      </c>
      <c r="QZ34" s="5"/>
      <c r="RA34" s="5"/>
      <c r="RJ34" s="2"/>
      <c r="RK34" s="2"/>
      <c r="RM34" s="50">
        <v>59</v>
      </c>
      <c r="SH34" s="5"/>
      <c r="SI34" s="5"/>
      <c r="SR34" s="2"/>
      <c r="SS34" s="2"/>
      <c r="SU34" s="50">
        <v>59</v>
      </c>
    </row>
    <row r="35" spans="1:515" x14ac:dyDescent="0.2">
      <c r="B35" s="30" t="s">
        <v>58</v>
      </c>
      <c r="C35" s="2"/>
      <c r="AU35" s="33"/>
      <c r="AX35" s="33"/>
      <c r="CW35" s="33"/>
      <c r="CZ35" s="33"/>
    </row>
    <row r="36" spans="1:515" x14ac:dyDescent="0.2">
      <c r="A36" s="5"/>
      <c r="B36" s="5"/>
      <c r="C36" s="2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A38" s="5"/>
      <c r="B38" s="5"/>
      <c r="C38" s="20"/>
      <c r="V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4">
      <sortCondition descending="1" ref="F1:F25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4">
    <cfRule type="expression" dxfId="742" priority="51275" stopIfTrue="1">
      <formula>IF($AN4&lt;&gt;"",1,0)</formula>
    </cfRule>
  </conditionalFormatting>
  <conditionalFormatting sqref="AZ4:BZ24">
    <cfRule type="expression" dxfId="741" priority="210" stopIfTrue="1">
      <formula>IF($BO4&lt;&gt;"",1,0)</formula>
    </cfRule>
  </conditionalFormatting>
  <conditionalFormatting sqref="CA4:DA24">
    <cfRule type="expression" dxfId="740" priority="206" stopIfTrue="1">
      <formula>IF($CP4&lt;&gt;"",1,0)</formula>
    </cfRule>
  </conditionalFormatting>
  <conditionalFormatting sqref="BW35:BW1048576 BP1:BP1048576 BS1:BS1048576 BW1:BW33">
    <cfRule type="cellIs" dxfId="739" priority="52632" operator="between">
      <formula>$BZ$30</formula>
      <formula>1000</formula>
    </cfRule>
    <cfRule type="cellIs" dxfId="738" priority="52633" operator="between">
      <formula>$BZ$29</formula>
      <formula>$BZ$30</formula>
    </cfRule>
    <cfRule type="cellIs" dxfId="737" priority="52634" operator="between">
      <formula>$BZ$28</formula>
      <formula>$BZ$29</formula>
    </cfRule>
    <cfRule type="cellIs" dxfId="736" priority="52635" operator="between">
      <formula>$BZ$27</formula>
      <formula>$BZ$28</formula>
    </cfRule>
  </conditionalFormatting>
  <conditionalFormatting sqref="CX35:CX1048576 CQ1:CQ1048576 CT1:CT1048576 CX1:CX33">
    <cfRule type="cellIs" dxfId="735" priority="51509" operator="between">
      <formula>$DA$30</formula>
      <formula>1000</formula>
    </cfRule>
    <cfRule type="cellIs" dxfId="734" priority="51510" operator="between">
      <formula>$DA$29</formula>
      <formula>$DA$30</formula>
    </cfRule>
    <cfRule type="cellIs" dxfId="733" priority="51511" operator="between">
      <formula>$DA$28</formula>
      <formula>$DA$29</formula>
    </cfRule>
    <cfRule type="cellIs" dxfId="732" priority="51512" operator="between">
      <formula>$DA$27</formula>
      <formula>$DA$28</formula>
    </cfRule>
  </conditionalFormatting>
  <conditionalFormatting sqref="EH35:EH1048576 DX1:DX1048576 EA1:EA1048576 EE1:EE1048576 EH1:EH33">
    <cfRule type="cellIs" dxfId="731" priority="52660" operator="between">
      <formula>$EK$30</formula>
      <formula>1000</formula>
    </cfRule>
    <cfRule type="cellIs" dxfId="730" priority="52661" operator="between">
      <formula>$EK$29</formula>
      <formula>$EK$30</formula>
    </cfRule>
    <cfRule type="cellIs" dxfId="729" priority="52662" operator="between">
      <formula>$EK$28</formula>
      <formula>$EK$29</formula>
    </cfRule>
    <cfRule type="cellIs" dxfId="728" priority="52663" operator="between">
      <formula>$EK$27</formula>
      <formula>$EK$28</formula>
    </cfRule>
  </conditionalFormatting>
  <conditionalFormatting sqref="FP35:FP1048576 FF1:FF1048576 FI1:FI1048576 FM1:FM1048576 FP1:FP33">
    <cfRule type="cellIs" dxfId="727" priority="190" operator="between">
      <formula>$FS$30</formula>
      <formula>1000</formula>
    </cfRule>
    <cfRule type="cellIs" dxfId="726" priority="191" operator="between">
      <formula>$FS$29</formula>
      <formula>$FS$30</formula>
    </cfRule>
    <cfRule type="cellIs" dxfId="725" priority="192" operator="between">
      <formula>$FS$28</formula>
      <formula>$FS$29</formula>
    </cfRule>
    <cfRule type="cellIs" dxfId="724" priority="193" operator="between">
      <formula>$FS$27</formula>
      <formula>$FS$28</formula>
    </cfRule>
  </conditionalFormatting>
  <conditionalFormatting sqref="IF35:IF1048576 HV1:HV1048576 HY1:HY1048576 IC1:IC1048576 IF1:IF33">
    <cfRule type="cellIs" dxfId="723" priority="158" operator="between">
      <formula>$II$30</formula>
      <formula>1000</formula>
    </cfRule>
    <cfRule type="cellIs" dxfId="722" priority="159" operator="between">
      <formula>$II$29</formula>
      <formula>$II$30</formula>
    </cfRule>
    <cfRule type="cellIs" dxfId="721" priority="160" operator="between">
      <formula>$II$28</formula>
      <formula>$II$29</formula>
    </cfRule>
    <cfRule type="cellIs" dxfId="720" priority="161" operator="between">
      <formula>$II$27</formula>
      <formula>$II$28</formula>
    </cfRule>
  </conditionalFormatting>
  <conditionalFormatting sqref="AW34 AO1:AO1048576 AR1:AR1048576 AV1:AV1048576">
    <cfRule type="cellIs" dxfId="719" priority="22" operator="between">
      <formula>$AY$30</formula>
      <formula>1000</formula>
    </cfRule>
    <cfRule type="cellIs" dxfId="718" priority="23" operator="between">
      <formula>$AY$29</formula>
      <formula>$AY$30</formula>
    </cfRule>
    <cfRule type="cellIs" dxfId="717" priority="24" operator="between">
      <formula>$AY$28</formula>
      <formula>$AY$29</formula>
    </cfRule>
    <cfRule type="cellIs" dxfId="716" priority="25" operator="between">
      <formula>$AY$27</formula>
      <formula>$AY$28</formula>
    </cfRule>
  </conditionalFormatting>
  <conditionalFormatting sqref="BW34">
    <cfRule type="cellIs" dxfId="715" priority="18" operator="between">
      <formula>$AY$30</formula>
      <formula>1000</formula>
    </cfRule>
    <cfRule type="cellIs" dxfId="714" priority="19" operator="between">
      <formula>$AY$29</formula>
      <formula>$AY$30</formula>
    </cfRule>
    <cfRule type="cellIs" dxfId="713" priority="20" operator="between">
      <formula>$AY$28</formula>
      <formula>$AY$29</formula>
    </cfRule>
    <cfRule type="cellIs" dxfId="712" priority="21" operator="between">
      <formula>$AY$27</formula>
      <formula>$AY$28</formula>
    </cfRule>
  </conditionalFormatting>
  <conditionalFormatting sqref="CX34">
    <cfRule type="cellIs" dxfId="711" priority="14" operator="between">
      <formula>$AY$30</formula>
      <formula>1000</formula>
    </cfRule>
    <cfRule type="cellIs" dxfId="710" priority="15" operator="between">
      <formula>$AY$29</formula>
      <formula>$AY$30</formula>
    </cfRule>
    <cfRule type="cellIs" dxfId="709" priority="16" operator="between">
      <formula>$AY$28</formula>
      <formula>$AY$29</formula>
    </cfRule>
    <cfRule type="cellIs" dxfId="708" priority="17" operator="between">
      <formula>$AY$27</formula>
      <formula>$AY$28</formula>
    </cfRule>
  </conditionalFormatting>
  <conditionalFormatting sqref="EH34">
    <cfRule type="cellIs" dxfId="707" priority="10" operator="between">
      <formula>$AY$30</formula>
      <formula>1000</formula>
    </cfRule>
    <cfRule type="cellIs" dxfId="706" priority="11" operator="between">
      <formula>$AY$29</formula>
      <formula>$AY$30</formula>
    </cfRule>
    <cfRule type="cellIs" dxfId="705" priority="12" operator="between">
      <formula>$AY$28</formula>
      <formula>$AY$29</formula>
    </cfRule>
    <cfRule type="cellIs" dxfId="704" priority="13" operator="between">
      <formula>$AY$27</formula>
      <formula>$AY$28</formula>
    </cfRule>
  </conditionalFormatting>
  <conditionalFormatting sqref="FP34">
    <cfRule type="cellIs" dxfId="703" priority="6" operator="between">
      <formula>$AY$30</formula>
      <formula>1000</formula>
    </cfRule>
    <cfRule type="cellIs" dxfId="702" priority="7" operator="between">
      <formula>$AY$29</formula>
      <formula>$AY$30</formula>
    </cfRule>
    <cfRule type="cellIs" dxfId="701" priority="8" operator="between">
      <formula>$AY$28</formula>
      <formula>$AY$29</formula>
    </cfRule>
    <cfRule type="cellIs" dxfId="700" priority="9" operator="between">
      <formula>$AY$27</formula>
      <formula>$AY$28</formula>
    </cfRule>
  </conditionalFormatting>
  <conditionalFormatting sqref="IF34">
    <cfRule type="cellIs" dxfId="699" priority="2" operator="between">
      <formula>$AY$30</formula>
      <formula>1000</formula>
    </cfRule>
    <cfRule type="cellIs" dxfId="698" priority="3" operator="between">
      <formula>$AY$29</formula>
      <formula>$AY$30</formula>
    </cfRule>
    <cfRule type="cellIs" dxfId="697" priority="4" operator="between">
      <formula>$AY$28</formula>
      <formula>$AY$29</formula>
    </cfRule>
    <cfRule type="cellIs" dxfId="696" priority="5" operator="between">
      <formula>$AY$27</formula>
      <formula>$AY$28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AY$34</formula>
      <formula>1000</formula>
    </cfRule>
    <cfRule type="cellIs" dxfId="691" priority="81978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EK$34</formula>
      <formula>1000</formula>
    </cfRule>
    <cfRule type="cellIs" dxfId="689" priority="81990" operator="between">
      <formula>EK$33</formula>
      <formula>EK$34</formula>
    </cfRule>
  </conditionalFormatting>
  <conditionalFormatting sqref="AQ1:AQ1048576 AT1:AT1048576 AX1:AX1048576">
    <cfRule type="cellIs" dxfId="688" priority="82061" operator="between">
      <formula>$AY$34</formula>
      <formula>1000</formula>
    </cfRule>
    <cfRule type="cellIs" dxfId="687" priority="82062" operator="between">
      <formula>$AY$33</formula>
      <formula>$AY$34</formula>
    </cfRule>
    <cfRule type="cellIs" dxfId="686" priority="82063" operator="between">
      <formula>$AY$32</formula>
      <formula>$AY$33</formula>
    </cfRule>
    <cfRule type="cellIs" dxfId="685" priority="82064" operator="between">
      <formula>$AY$31</formula>
      <formula>$AY$32</formula>
    </cfRule>
  </conditionalFormatting>
  <conditionalFormatting sqref="BR1:BR1048576 BU1:BU1048576 BY1:BY1048576">
    <cfRule type="cellIs" dxfId="684" priority="82097" operator="between">
      <formula>$BZ$34</formula>
      <formula>1000</formula>
    </cfRule>
    <cfRule type="cellIs" dxfId="683" priority="82098" operator="between">
      <formula>$BZ$33</formula>
      <formula>$BZ$34</formula>
    </cfRule>
    <cfRule type="cellIs" dxfId="682" priority="82099" operator="between">
      <formula>$BZ$32</formula>
      <formula>$BZ$33</formula>
    </cfRule>
    <cfRule type="cellIs" dxfId="681" priority="82100" operator="between">
      <formula>$BZ$31</formula>
      <formula>$BZ$32</formula>
    </cfRule>
  </conditionalFormatting>
  <conditionalFormatting sqref="CS1:CS1048576 CV1:CV1048576 CZ1:CZ1048576">
    <cfRule type="cellIs" dxfId="680" priority="82133" operator="between">
      <formula>$DA$34</formula>
      <formula>1000</formula>
    </cfRule>
    <cfRule type="cellIs" dxfId="679" priority="82134" operator="between">
      <formula>$DA$33</formula>
      <formula>$DA$34</formula>
    </cfRule>
    <cfRule type="cellIs" dxfId="678" priority="82135" operator="between">
      <formula>$DA$32</formula>
      <formula>$DA$33</formula>
    </cfRule>
    <cfRule type="cellIs" dxfId="677" priority="82136" operator="between">
      <formula>$DA$31</formula>
      <formula>$DA$32</formula>
    </cfRule>
  </conditionalFormatting>
  <conditionalFormatting sqref="NB1:NB1048576 NE1:NE1048576 NI1:NI1048576 NL1:NL1048576">
    <cfRule type="cellIs" dxfId="676" priority="82169" operator="between">
      <formula>$NO$27</formula>
      <formula>$NO$28</formula>
    </cfRule>
  </conditionalFormatting>
  <conditionalFormatting sqref="DZ1:DZ1048576 EC1:EC1048576 EG1:EG1048576 EJ1:EJ1048576">
    <cfRule type="cellIs" dxfId="675" priority="82181" operator="between">
      <formula>$EK$34</formula>
      <formula>1000</formula>
    </cfRule>
    <cfRule type="cellIs" dxfId="674" priority="82182" operator="between">
      <formula>$EK$33</formula>
      <formula>$EK$34</formula>
    </cfRule>
    <cfRule type="cellIs" dxfId="673" priority="82183" operator="between">
      <formula>$EK$32</formula>
      <formula>$EK$33</formula>
    </cfRule>
    <cfRule type="cellIs" dxfId="672" priority="82184" operator="between">
      <formula>$EK$31</formula>
      <formula>$EK$32</formula>
    </cfRule>
  </conditionalFormatting>
  <conditionalFormatting sqref="FH1:FH1048576 FK1:FK1048576 FO1:FO1048576 FR1:FR1048576">
    <cfRule type="cellIs" dxfId="671" priority="82229" operator="between">
      <formula>$FS$34</formula>
      <formula>1000</formula>
    </cfRule>
    <cfRule type="cellIs" dxfId="670" priority="82230" operator="between">
      <formula>$FS$33</formula>
      <formula>$FS$34</formula>
    </cfRule>
    <cfRule type="cellIs" dxfId="669" priority="82231" operator="between">
      <formula>$FS$32</formula>
      <formula>$FS$33</formula>
    </cfRule>
    <cfRule type="cellIs" dxfId="668" priority="82232" operator="between">
      <formula>$FS$31</formula>
      <formula>$FS$32</formula>
    </cfRule>
  </conditionalFormatting>
  <conditionalFormatting sqref="GN1:GN1048576 GQ1:GQ1048576 GU1:GU1048576 GX1:GX1048576">
    <cfRule type="cellIs" dxfId="667" priority="82277" operator="between">
      <formula>$HA$30</formula>
      <formula>1000</formula>
    </cfRule>
    <cfRule type="cellIs" dxfId="666" priority="82278" operator="between">
      <formula>$HA$29</formula>
      <formula>$HA$30</formula>
    </cfRule>
    <cfRule type="cellIs" dxfId="665" priority="82279" operator="between">
      <formula>$HA$28</formula>
      <formula>$HA$29</formula>
    </cfRule>
    <cfRule type="cellIs" dxfId="664" priority="82280" operator="between">
      <formula>$HA$27</formula>
      <formula>$HA$28</formula>
    </cfRule>
  </conditionalFormatting>
  <conditionalFormatting sqref="GP1:GP1048576 GS1:GS1048576 GW1:GW1048576 GZ1:GZ1048576">
    <cfRule type="cellIs" dxfId="663" priority="82325" operator="between">
      <formula>$HA$34</formula>
      <formula>1000</formula>
    </cfRule>
    <cfRule type="cellIs" dxfId="662" priority="82326" operator="between">
      <formula>$HA$33</formula>
      <formula>$HA$34</formula>
    </cfRule>
    <cfRule type="cellIs" dxfId="661" priority="82327" operator="between">
      <formula>$HA$32</formula>
      <formula>$HA$33</formula>
    </cfRule>
    <cfRule type="cellIs" dxfId="660" priority="82328" operator="between">
      <formula>$HA$31</formula>
      <formula>$HA$32</formula>
    </cfRule>
  </conditionalFormatting>
  <conditionalFormatting sqref="HX1:HX1048576 IA1:IA1048576 IE1:IE1048576 IH1:IH1048576">
    <cfRule type="cellIs" dxfId="659" priority="82373" operator="between">
      <formula>$II$34</formula>
      <formula>1000</formula>
    </cfRule>
    <cfRule type="cellIs" dxfId="658" priority="82374" operator="between">
      <formula>$II$33</formula>
      <formula>$II$34</formula>
    </cfRule>
    <cfRule type="cellIs" dxfId="657" priority="82375" operator="between">
      <formula>$II$32</formula>
      <formula>$II$33</formula>
    </cfRule>
    <cfRule type="cellIs" dxfId="656" priority="82376" operator="between">
      <formula>$II$31</formula>
      <formula>$II$32</formula>
    </cfRule>
  </conditionalFormatting>
  <conditionalFormatting sqref="JD1:JD1048576 JG1:JG1048576 JK1:JK1048576 JN1:JN1048576">
    <cfRule type="cellIs" dxfId="655" priority="82421" operator="between">
      <formula>$JQ$30</formula>
      <formula>1000</formula>
    </cfRule>
    <cfRule type="cellIs" dxfId="654" priority="82422" operator="between">
      <formula>$JQ$29</formula>
      <formula>$JQ$30</formula>
    </cfRule>
    <cfRule type="cellIs" dxfId="653" priority="82423" operator="between">
      <formula>$JQ$28</formula>
      <formula>$JQ$29</formula>
    </cfRule>
    <cfRule type="cellIs" dxfId="652" priority="82424" operator="between">
      <formula>$JQ$27</formula>
      <formula>$JQ$28</formula>
    </cfRule>
  </conditionalFormatting>
  <conditionalFormatting sqref="JF1:JF1048576 JI1:JI1048576 JM1:JM1048576 JP1:JP1048576">
    <cfRule type="cellIs" dxfId="651" priority="82469" operator="between">
      <formula>$JQ$34</formula>
      <formula>1000</formula>
    </cfRule>
    <cfRule type="cellIs" dxfId="650" priority="82470" operator="between">
      <formula>$JQ$33</formula>
      <formula>$JQ$34</formula>
    </cfRule>
    <cfRule type="cellIs" dxfId="649" priority="82471" operator="between">
      <formula>$JQ$32</formula>
      <formula>$JQ$33</formula>
    </cfRule>
    <cfRule type="cellIs" dxfId="648" priority="82472" operator="between">
      <formula>$JQ$31</formula>
      <formula>$JQ$32</formula>
    </cfRule>
  </conditionalFormatting>
  <conditionalFormatting sqref="KL1:KL1048576 KO1:KO1048576 KS1:KS1048576 KV1:KV1048576">
    <cfRule type="cellIs" dxfId="647" priority="82517" operator="between">
      <formula>$KY$30</formula>
      <formula>1000</formula>
    </cfRule>
    <cfRule type="cellIs" dxfId="646" priority="82518" operator="between">
      <formula>$KY$29</formula>
      <formula>$KY$30</formula>
    </cfRule>
    <cfRule type="cellIs" dxfId="645" priority="82519" operator="between">
      <formula>$KY$28</formula>
      <formula>$KY$29</formula>
    </cfRule>
    <cfRule type="cellIs" dxfId="644" priority="82520" operator="between">
      <formula>$KY$27</formula>
      <formula>$KY$28</formula>
    </cfRule>
  </conditionalFormatting>
  <conditionalFormatting sqref="KN1:KN1048576 KQ1:KQ1048576 KU1:KU1048576 KX1:KX1048576">
    <cfRule type="cellIs" dxfId="643" priority="82565" operator="between">
      <formula>$KY$34</formula>
      <formula>1000</formula>
    </cfRule>
    <cfRule type="cellIs" dxfId="642" priority="82566" operator="between">
      <formula>$KY$33</formula>
      <formula>$KY$34</formula>
    </cfRule>
    <cfRule type="cellIs" dxfId="641" priority="82567" operator="between">
      <formula>$KY$32</formula>
      <formula>$KY$33</formula>
    </cfRule>
    <cfRule type="cellIs" dxfId="640" priority="82568" operator="between">
      <formula>$KY$31</formula>
      <formula>$KY$32</formula>
    </cfRule>
  </conditionalFormatting>
  <conditionalFormatting sqref="LT1:LT1048576 LW1:LW1048576 MA1:MA1048576 MD1:MD1048576">
    <cfRule type="cellIs" dxfId="639" priority="82613" operator="between">
      <formula>$MG$30</formula>
      <formula>1000</formula>
    </cfRule>
    <cfRule type="cellIs" dxfId="638" priority="82614" operator="between">
      <formula>$MG$29</formula>
      <formula>$MG$30</formula>
    </cfRule>
    <cfRule type="cellIs" dxfId="637" priority="82615" operator="between">
      <formula>$MG$28</formula>
      <formula>$MG$29</formula>
    </cfRule>
    <cfRule type="cellIs" dxfId="636" priority="82616" operator="between">
      <formula>$MG$27</formula>
      <formula>$MG$28</formula>
    </cfRule>
  </conditionalFormatting>
  <conditionalFormatting sqref="LV1:LV1048576 LY1:LY1048576 MC1:MC1048576 MF1:MF1048576">
    <cfRule type="cellIs" dxfId="635" priority="82661" operator="between">
      <formula>$MG$34</formula>
      <formula>1000</formula>
    </cfRule>
    <cfRule type="cellIs" dxfId="634" priority="82662" operator="between">
      <formula>$MG$33</formula>
      <formula>$MG$34</formula>
    </cfRule>
    <cfRule type="cellIs" dxfId="633" priority="82663" operator="between">
      <formula>$MG$32</formula>
      <formula>$MG$33</formula>
    </cfRule>
    <cfRule type="cellIs" dxfId="632" priority="82664" operator="between">
      <formula>$MG$31</formula>
      <formula>$MG$32</formula>
    </cfRule>
  </conditionalFormatting>
  <conditionalFormatting sqref="NB1:NB1048576 NE1:NE1048576 NI1:NI1048576">
    <cfRule type="cellIs" dxfId="631" priority="82709" operator="between">
      <formula>$NO$30</formula>
      <formula>1000</formula>
    </cfRule>
    <cfRule type="cellIs" dxfId="630" priority="82710" operator="between">
      <formula>$NO$29</formula>
      <formula>$NO$30</formula>
    </cfRule>
    <cfRule type="cellIs" dxfId="629" priority="82711" operator="between">
      <formula>$NO$28</formula>
      <formula>$NO$29</formula>
    </cfRule>
  </conditionalFormatting>
  <conditionalFormatting sqref="ND1:ND1048576 NG1:NG1048576 NK1:NK1048576 NN1:NN1048576">
    <cfRule type="cellIs" dxfId="628" priority="82736" operator="between">
      <formula>$NO$34</formula>
      <formula>1000</formula>
    </cfRule>
    <cfRule type="cellIs" dxfId="627" priority="82737" operator="between">
      <formula>$NO$33</formula>
      <formula>$NO$34</formula>
    </cfRule>
    <cfRule type="cellIs" dxfId="626" priority="82738" operator="between">
      <formula>$NO$32</formula>
      <formula>$NO$33</formula>
    </cfRule>
    <cfRule type="cellIs" dxfId="625" priority="82739" operator="between">
      <formula>$NO$31</formula>
      <formula>$NO$32</formula>
    </cfRule>
  </conditionalFormatting>
  <conditionalFormatting sqref="OJ1:OJ1048576 OM1:OM1048576 OQ1:OQ1048576 OT1:OT1048576">
    <cfRule type="cellIs" dxfId="624" priority="82784" operator="between">
      <formula>$OW$30</formula>
      <formula>1000</formula>
    </cfRule>
    <cfRule type="cellIs" dxfId="623" priority="82785" operator="between">
      <formula>$OW$29</formula>
      <formula>$OW$30</formula>
    </cfRule>
    <cfRule type="cellIs" dxfId="622" priority="82786" operator="between">
      <formula>$OW$28</formula>
      <formula>$OW$29</formula>
    </cfRule>
    <cfRule type="cellIs" dxfId="621" priority="82787" operator="between">
      <formula>$OW$27</formula>
      <formula>$OW$28</formula>
    </cfRule>
  </conditionalFormatting>
  <conditionalFormatting sqref="OL1:OL1048576 OO1:OO1048576 OS1:OS1048576 OV1:OV1048576">
    <cfRule type="cellIs" dxfId="620" priority="82832" operator="between">
      <formula>$OW$34</formula>
      <formula>1000</formula>
    </cfRule>
    <cfRule type="cellIs" dxfId="619" priority="82833" operator="between">
      <formula>$OW$33</formula>
      <formula>$OW$34</formula>
    </cfRule>
    <cfRule type="cellIs" dxfId="618" priority="82834" operator="between">
      <formula>$OW$32</formula>
      <formula>$OW$33</formula>
    </cfRule>
    <cfRule type="cellIs" dxfId="617" priority="82835" operator="between">
      <formula>$OW$31</formula>
      <formula>$OW$32</formula>
    </cfRule>
  </conditionalFormatting>
  <conditionalFormatting sqref="PR1:PR1048576 PU1:PU1048576 PY1:PY1048576 QB1:QB1048576">
    <cfRule type="cellIs" dxfId="616" priority="82880" operator="between">
      <formula>$QE$30</formula>
      <formula>1000</formula>
    </cfRule>
    <cfRule type="cellIs" dxfId="615" priority="82881" operator="between">
      <formula>$QE$29</formula>
      <formula>$QE$30</formula>
    </cfRule>
    <cfRule type="cellIs" dxfId="614" priority="82882" operator="between">
      <formula>$QE$28</formula>
      <formula>$QE$29</formula>
    </cfRule>
    <cfRule type="cellIs" dxfId="613" priority="82883" operator="between">
      <formula>$QE$27</formula>
      <formula>$QE$28</formula>
    </cfRule>
  </conditionalFormatting>
  <conditionalFormatting sqref="PT1:PT1048576 PW1:PW1048576 QA1:QA1048576 QD1:QD1048576">
    <cfRule type="cellIs" dxfId="612" priority="82928" operator="between">
      <formula>$QE$34</formula>
      <formula>1000</formula>
    </cfRule>
    <cfRule type="cellIs" dxfId="611" priority="82929" operator="between">
      <formula>$QE$33</formula>
      <formula>$QE$34</formula>
    </cfRule>
    <cfRule type="cellIs" dxfId="610" priority="82930" operator="between">
      <formula>$QE$32</formula>
      <formula>$QE$33</formula>
    </cfRule>
    <cfRule type="cellIs" dxfId="609" priority="82931" operator="between">
      <formula>$QE$31</formula>
      <formula>$QE$32</formula>
    </cfRule>
  </conditionalFormatting>
  <conditionalFormatting sqref="QZ1:QZ1048576 RC1:RC1048576 RG1:RG1048576 RJ1:RJ1048576">
    <cfRule type="cellIs" dxfId="608" priority="82976" operator="between">
      <formula>$RM$30</formula>
      <formula>1000</formula>
    </cfRule>
    <cfRule type="cellIs" dxfId="607" priority="82977" operator="between">
      <formula>$RM$29</formula>
      <formula>$RM$30</formula>
    </cfRule>
    <cfRule type="cellIs" dxfId="606" priority="82978" operator="between">
      <formula>$RM$28</formula>
      <formula>$RM$29</formula>
    </cfRule>
    <cfRule type="cellIs" dxfId="605" priority="82979" operator="between">
      <formula>$RM$27</formula>
      <formula>$RM$28</formula>
    </cfRule>
  </conditionalFormatting>
  <conditionalFormatting sqref="RB1:RB1048576 RE1:RE1048576 RI1:RI1048576 RL1:RL1048576">
    <cfRule type="cellIs" dxfId="604" priority="83024" operator="between">
      <formula>$RM$34</formula>
      <formula>1000</formula>
    </cfRule>
    <cfRule type="cellIs" dxfId="603" priority="83025" operator="between">
      <formula>$RM$33</formula>
      <formula>$RM$34</formula>
    </cfRule>
    <cfRule type="cellIs" dxfId="602" priority="83026" operator="between">
      <formula>$RM$32</formula>
      <formula>$RM$33</formula>
    </cfRule>
    <cfRule type="cellIs" dxfId="601" priority="83027" operator="between">
      <formula>$RM$31</formula>
      <formula>$RM$32</formula>
    </cfRule>
  </conditionalFormatting>
  <conditionalFormatting sqref="SH1:SH1048576 SK1:SK1048576 SO1:SO1048576 SR1:SR1048576">
    <cfRule type="cellIs" dxfId="600" priority="83072" operator="between">
      <formula>$SU$30</formula>
      <formula>1000</formula>
    </cfRule>
    <cfRule type="cellIs" dxfId="599" priority="83073" operator="between">
      <formula>$SU$29</formula>
      <formula>$SU$30</formula>
    </cfRule>
    <cfRule type="cellIs" dxfId="598" priority="83074" operator="between">
      <formula>$SU$28</formula>
      <formula>$SU$29</formula>
    </cfRule>
    <cfRule type="cellIs" dxfId="597" priority="83075" operator="between">
      <formula>$SU$27</formula>
      <formula>$SU$28</formula>
    </cfRule>
  </conditionalFormatting>
  <conditionalFormatting sqref="SJ1:SJ1048576 SM1:SM1048576 SQ1:SQ1048576 ST1:ST1048576">
    <cfRule type="cellIs" dxfId="596" priority="83120" operator="between">
      <formula>$SU$34</formula>
      <formula>1000</formula>
    </cfRule>
    <cfRule type="cellIs" dxfId="595" priority="83121" operator="between">
      <formula>$SU$33</formula>
      <formula>$SU$34</formula>
    </cfRule>
    <cfRule type="cellIs" dxfId="594" priority="83122" operator="between">
      <formula>$SU$32</formula>
      <formula>$SU$33</formula>
    </cfRule>
    <cfRule type="cellIs" dxfId="593" priority="83123" operator="between">
      <formula>$SU$31</formula>
      <formula>$SU$32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100</v>
      </c>
      <c r="K1" s="71" t="s">
        <v>33</v>
      </c>
      <c r="L1" s="73" t="s">
        <v>101</v>
      </c>
      <c r="M1" s="71" t="s">
        <v>33</v>
      </c>
      <c r="N1" s="73" t="s">
        <v>125</v>
      </c>
      <c r="O1" s="71" t="s">
        <v>33</v>
      </c>
      <c r="P1" s="71" t="s">
        <v>13</v>
      </c>
      <c r="Q1" s="71" t="s">
        <v>33</v>
      </c>
      <c r="R1" s="71" t="s">
        <v>102</v>
      </c>
      <c r="S1" s="71" t="s">
        <v>33</v>
      </c>
      <c r="T1" s="73" t="s">
        <v>103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175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212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173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237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198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205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211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224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235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236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240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243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244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 t="s">
        <v>258</v>
      </c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104</v>
      </c>
      <c r="AP2" s="14" t="s">
        <v>105</v>
      </c>
      <c r="AQ2" s="14" t="s">
        <v>21</v>
      </c>
      <c r="AR2" s="14" t="s">
        <v>81</v>
      </c>
      <c r="AS2" s="14" t="s">
        <v>106</v>
      </c>
      <c r="AT2" s="14" t="s">
        <v>22</v>
      </c>
      <c r="AU2" s="14" t="s">
        <v>24</v>
      </c>
      <c r="AV2" s="14" t="s">
        <v>107</v>
      </c>
      <c r="AW2" s="14" t="s">
        <v>108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104</v>
      </c>
      <c r="BQ2" s="13" t="s">
        <v>105</v>
      </c>
      <c r="BR2" s="13" t="s">
        <v>21</v>
      </c>
      <c r="BS2" s="13" t="s">
        <v>81</v>
      </c>
      <c r="BT2" s="13" t="s">
        <v>106</v>
      </c>
      <c r="BU2" s="13" t="s">
        <v>22</v>
      </c>
      <c r="BV2" s="13" t="s">
        <v>24</v>
      </c>
      <c r="BW2" s="13" t="s">
        <v>107</v>
      </c>
      <c r="BX2" s="13" t="s">
        <v>108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104</v>
      </c>
      <c r="CR2" s="14" t="s">
        <v>105</v>
      </c>
      <c r="CS2" s="14" t="s">
        <v>21</v>
      </c>
      <c r="CT2" s="14" t="s">
        <v>81</v>
      </c>
      <c r="CU2" s="14" t="s">
        <v>106</v>
      </c>
      <c r="CV2" s="14" t="s">
        <v>22</v>
      </c>
      <c r="CW2" s="14" t="s">
        <v>24</v>
      </c>
      <c r="CX2" s="14" t="s">
        <v>107</v>
      </c>
      <c r="CY2" s="14" t="s">
        <v>108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109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104</v>
      </c>
      <c r="DY2" s="14" t="s">
        <v>105</v>
      </c>
      <c r="DZ2" s="14" t="s">
        <v>21</v>
      </c>
      <c r="EA2" s="14" t="s">
        <v>81</v>
      </c>
      <c r="EB2" s="14" t="s">
        <v>106</v>
      </c>
      <c r="EC2" s="14" t="s">
        <v>22</v>
      </c>
      <c r="ED2" s="14" t="s">
        <v>24</v>
      </c>
      <c r="EE2" s="14" t="s">
        <v>110</v>
      </c>
      <c r="EF2" s="14" t="s">
        <v>111</v>
      </c>
      <c r="EG2" s="14" t="s">
        <v>109</v>
      </c>
      <c r="EH2" s="14" t="s">
        <v>107</v>
      </c>
      <c r="EI2" s="14" t="s">
        <v>108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109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104</v>
      </c>
      <c r="FG2" s="13" t="s">
        <v>105</v>
      </c>
      <c r="FH2" s="13" t="s">
        <v>21</v>
      </c>
      <c r="FI2" s="13" t="s">
        <v>81</v>
      </c>
      <c r="FJ2" s="13" t="s">
        <v>106</v>
      </c>
      <c r="FK2" s="13" t="s">
        <v>22</v>
      </c>
      <c r="FL2" s="13" t="s">
        <v>24</v>
      </c>
      <c r="FM2" s="13" t="s">
        <v>110</v>
      </c>
      <c r="FN2" s="13" t="s">
        <v>111</v>
      </c>
      <c r="FO2" s="13" t="s">
        <v>109</v>
      </c>
      <c r="FP2" s="13" t="s">
        <v>107</v>
      </c>
      <c r="FQ2" s="13" t="s">
        <v>108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109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104</v>
      </c>
      <c r="GO2" s="14" t="s">
        <v>105</v>
      </c>
      <c r="GP2" s="14" t="s">
        <v>21</v>
      </c>
      <c r="GQ2" s="14" t="s">
        <v>81</v>
      </c>
      <c r="GR2" s="14" t="s">
        <v>106</v>
      </c>
      <c r="GS2" s="14" t="s">
        <v>22</v>
      </c>
      <c r="GT2" s="14" t="s">
        <v>24</v>
      </c>
      <c r="GU2" s="14" t="s">
        <v>110</v>
      </c>
      <c r="GV2" s="14" t="s">
        <v>111</v>
      </c>
      <c r="GW2" s="14" t="s">
        <v>109</v>
      </c>
      <c r="GX2" s="14" t="s">
        <v>107</v>
      </c>
      <c r="GY2" s="14" t="s">
        <v>108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109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104</v>
      </c>
      <c r="HW2" s="13" t="s">
        <v>105</v>
      </c>
      <c r="HX2" s="13" t="s">
        <v>21</v>
      </c>
      <c r="HY2" s="13" t="s">
        <v>81</v>
      </c>
      <c r="HZ2" s="13" t="s">
        <v>106</v>
      </c>
      <c r="IA2" s="13" t="s">
        <v>22</v>
      </c>
      <c r="IB2" s="13" t="s">
        <v>24</v>
      </c>
      <c r="IC2" s="13" t="s">
        <v>110</v>
      </c>
      <c r="ID2" s="13" t="s">
        <v>111</v>
      </c>
      <c r="IE2" s="13" t="s">
        <v>109</v>
      </c>
      <c r="IF2" s="13" t="s">
        <v>107</v>
      </c>
      <c r="IG2" s="13" t="s">
        <v>108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109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104</v>
      </c>
      <c r="JE2" s="14" t="s">
        <v>105</v>
      </c>
      <c r="JF2" s="14" t="s">
        <v>21</v>
      </c>
      <c r="JG2" s="14" t="s">
        <v>81</v>
      </c>
      <c r="JH2" s="14" t="s">
        <v>106</v>
      </c>
      <c r="JI2" s="14" t="s">
        <v>22</v>
      </c>
      <c r="JJ2" s="14" t="s">
        <v>24</v>
      </c>
      <c r="JK2" s="14" t="s">
        <v>110</v>
      </c>
      <c r="JL2" s="14" t="s">
        <v>111</v>
      </c>
      <c r="JM2" s="14" t="s">
        <v>109</v>
      </c>
      <c r="JN2" s="14" t="s">
        <v>107</v>
      </c>
      <c r="JO2" s="14" t="s">
        <v>108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109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104</v>
      </c>
      <c r="KM2" s="13" t="s">
        <v>105</v>
      </c>
      <c r="KN2" s="13" t="s">
        <v>21</v>
      </c>
      <c r="KO2" s="13" t="s">
        <v>81</v>
      </c>
      <c r="KP2" s="13" t="s">
        <v>106</v>
      </c>
      <c r="KQ2" s="13" t="s">
        <v>22</v>
      </c>
      <c r="KR2" s="13" t="s">
        <v>24</v>
      </c>
      <c r="KS2" s="13" t="s">
        <v>110</v>
      </c>
      <c r="KT2" s="13" t="s">
        <v>111</v>
      </c>
      <c r="KU2" s="13" t="s">
        <v>109</v>
      </c>
      <c r="KV2" s="13" t="s">
        <v>107</v>
      </c>
      <c r="KW2" s="13" t="s">
        <v>108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109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104</v>
      </c>
      <c r="LU2" s="14" t="s">
        <v>105</v>
      </c>
      <c r="LV2" s="14" t="s">
        <v>21</v>
      </c>
      <c r="LW2" s="14" t="s">
        <v>81</v>
      </c>
      <c r="LX2" s="14" t="s">
        <v>106</v>
      </c>
      <c r="LY2" s="14" t="s">
        <v>22</v>
      </c>
      <c r="LZ2" s="14" t="s">
        <v>24</v>
      </c>
      <c r="MA2" s="14" t="s">
        <v>110</v>
      </c>
      <c r="MB2" s="14" t="s">
        <v>111</v>
      </c>
      <c r="MC2" s="14" t="s">
        <v>109</v>
      </c>
      <c r="MD2" s="14" t="s">
        <v>107</v>
      </c>
      <c r="ME2" s="14" t="s">
        <v>108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109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104</v>
      </c>
      <c r="NC2" s="13" t="s">
        <v>105</v>
      </c>
      <c r="ND2" s="13" t="s">
        <v>21</v>
      </c>
      <c r="NE2" s="13" t="s">
        <v>81</v>
      </c>
      <c r="NF2" s="13" t="s">
        <v>106</v>
      </c>
      <c r="NG2" s="13" t="s">
        <v>22</v>
      </c>
      <c r="NH2" s="13" t="s">
        <v>24</v>
      </c>
      <c r="NI2" s="13" t="s">
        <v>110</v>
      </c>
      <c r="NJ2" s="13" t="s">
        <v>111</v>
      </c>
      <c r="NK2" s="13" t="s">
        <v>109</v>
      </c>
      <c r="NL2" s="13" t="s">
        <v>107</v>
      </c>
      <c r="NM2" s="13" t="s">
        <v>108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109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104</v>
      </c>
      <c r="OK2" s="14" t="s">
        <v>105</v>
      </c>
      <c r="OL2" s="14" t="s">
        <v>21</v>
      </c>
      <c r="OM2" s="14" t="s">
        <v>81</v>
      </c>
      <c r="ON2" s="14" t="s">
        <v>106</v>
      </c>
      <c r="OO2" s="14" t="s">
        <v>22</v>
      </c>
      <c r="OP2" s="14" t="s">
        <v>24</v>
      </c>
      <c r="OQ2" s="14" t="s">
        <v>110</v>
      </c>
      <c r="OR2" s="14" t="s">
        <v>111</v>
      </c>
      <c r="OS2" s="14" t="s">
        <v>109</v>
      </c>
      <c r="OT2" s="14" t="s">
        <v>107</v>
      </c>
      <c r="OU2" s="14" t="s">
        <v>108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109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104</v>
      </c>
      <c r="PS2" s="13" t="s">
        <v>105</v>
      </c>
      <c r="PT2" s="13" t="s">
        <v>21</v>
      </c>
      <c r="PU2" s="13" t="s">
        <v>81</v>
      </c>
      <c r="PV2" s="13" t="s">
        <v>106</v>
      </c>
      <c r="PW2" s="13" t="s">
        <v>22</v>
      </c>
      <c r="PX2" s="13" t="s">
        <v>24</v>
      </c>
      <c r="PY2" s="13" t="s">
        <v>110</v>
      </c>
      <c r="PZ2" s="13" t="s">
        <v>111</v>
      </c>
      <c r="QA2" s="13" t="s">
        <v>109</v>
      </c>
      <c r="QB2" s="13" t="s">
        <v>107</v>
      </c>
      <c r="QC2" s="13" t="s">
        <v>108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109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104</v>
      </c>
      <c r="RA2" s="14" t="s">
        <v>105</v>
      </c>
      <c r="RB2" s="14" t="s">
        <v>21</v>
      </c>
      <c r="RC2" s="14" t="s">
        <v>81</v>
      </c>
      <c r="RD2" s="14" t="s">
        <v>106</v>
      </c>
      <c r="RE2" s="14" t="s">
        <v>22</v>
      </c>
      <c r="RF2" s="14" t="s">
        <v>24</v>
      </c>
      <c r="RG2" s="14" t="s">
        <v>110</v>
      </c>
      <c r="RH2" s="14" t="s">
        <v>111</v>
      </c>
      <c r="RI2" s="14" t="s">
        <v>109</v>
      </c>
      <c r="RJ2" s="14" t="s">
        <v>107</v>
      </c>
      <c r="RK2" s="14" t="s">
        <v>108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109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104</v>
      </c>
      <c r="SI2" s="13" t="s">
        <v>105</v>
      </c>
      <c r="SJ2" s="13" t="s">
        <v>21</v>
      </c>
      <c r="SK2" s="13" t="s">
        <v>81</v>
      </c>
      <c r="SL2" s="13" t="s">
        <v>106</v>
      </c>
      <c r="SM2" s="13" t="s">
        <v>22</v>
      </c>
      <c r="SN2" s="13" t="s">
        <v>24</v>
      </c>
      <c r="SO2" s="13" t="s">
        <v>110</v>
      </c>
      <c r="SP2" s="13" t="s">
        <v>111</v>
      </c>
      <c r="SQ2" s="13" t="s">
        <v>109</v>
      </c>
      <c r="SR2" s="13" t="s">
        <v>107</v>
      </c>
      <c r="SS2" s="13" t="s">
        <v>108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104</v>
      </c>
      <c r="TM2" s="14" t="s">
        <v>105</v>
      </c>
      <c r="TN2" s="14" t="s">
        <v>21</v>
      </c>
      <c r="TO2" s="14" t="s">
        <v>81</v>
      </c>
      <c r="TP2" s="14" t="s">
        <v>106</v>
      </c>
      <c r="TQ2" s="14" t="s">
        <v>22</v>
      </c>
      <c r="TR2" s="14" t="s">
        <v>24</v>
      </c>
      <c r="TS2" s="14" t="s">
        <v>107</v>
      </c>
      <c r="TT2" s="14" t="s">
        <v>108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>IF(AA4&gt;0,AA4,"")</f>
        <v>14.4</v>
      </c>
      <c r="AP4" s="39">
        <f>IF(AB4&gt;0,AB4,"")</f>
        <v>15.56</v>
      </c>
      <c r="AQ4" s="41">
        <f>IF(SUM(Y4:AB4)-AC4&gt;0,SUM(Y4:AB4)-AC4,"")</f>
        <v>55.260000000000005</v>
      </c>
      <c r="AR4" s="41">
        <f>IF(AF4&gt;0,AF4,"")</f>
        <v>14.8</v>
      </c>
      <c r="AS4" s="41">
        <f>IF(AG4&gt;0,AG4,"")</f>
        <v>15.56</v>
      </c>
      <c r="AT4" s="41">
        <f>IF(SUM(AD4:AG4)-AH4&gt;0,SUM(AD4:AG4)-AH4,"")</f>
        <v>55.06</v>
      </c>
      <c r="AU4" s="41">
        <f>IF(AQ4="","",MAX(AQ4,AT4))</f>
        <v>55.260000000000005</v>
      </c>
      <c r="AV4" s="41">
        <f>IF(AK4&gt;0,AK4,"")</f>
        <v>14.4</v>
      </c>
      <c r="AW4" s="41">
        <f>IF(AL4&gt;0,AL4,"")</f>
        <v>15.86</v>
      </c>
      <c r="AX4" s="41">
        <f>IF(SUM(AI4:AL4)-AM4&gt;0,SUM(AI4:AL4)-AM4,"")</f>
        <v>56.46</v>
      </c>
      <c r="AY4" s="41">
        <f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>IF(BB4&gt;0,BB4,"")</f>
        <v>14</v>
      </c>
      <c r="BQ4" s="40">
        <f>IF(BC4&gt;0,BC4,"")</f>
        <v>15.32</v>
      </c>
      <c r="BR4" s="11">
        <f>IF(SUM(AZ4:BC4)-BD4&gt;0,SUM(AZ4:BC4)-BD4,"")</f>
        <v>51.32</v>
      </c>
      <c r="BS4" s="11">
        <f>IF(BG4&gt;0,BG4,"")</f>
        <v>14</v>
      </c>
      <c r="BT4" s="11">
        <f>IF(BH4&gt;0,BH4,"")</f>
        <v>15.47</v>
      </c>
      <c r="BU4" s="11">
        <f>IF(SUM(BE4:BH4)-BI4&gt;0,SUM(BE4:BH4)-BI4,"")</f>
        <v>54.87</v>
      </c>
      <c r="BV4" s="11">
        <f>IF(BR4="","",MAX(BR4,BU4))</f>
        <v>54.87</v>
      </c>
      <c r="BW4" s="11">
        <f>IF(BL4&gt;0,BL4,"")</f>
        <v>10.3</v>
      </c>
      <c r="BX4" s="11">
        <f>IF(BM4&gt;0,BM4,"")</f>
        <v>10.73</v>
      </c>
      <c r="BY4" s="11">
        <f>IF(SUM(BJ4:BM4)-BN4&gt;0,SUM(BJ4:BM4)-BN4,"")</f>
        <v>36.93</v>
      </c>
      <c r="BZ4" s="11">
        <f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>IF(CC4&gt;0,CC4,"")</f>
        <v>14</v>
      </c>
      <c r="CR4" s="39">
        <f>IF(CD4&gt;0,CD4,"")</f>
        <v>15.05</v>
      </c>
      <c r="CS4" s="41">
        <f>IF(SUM(CA4:CD4)-CE4&gt;0,SUM(CA4:CD4)-CE4,"")</f>
        <v>53.55</v>
      </c>
      <c r="CT4" s="41">
        <f>IF(CH4&gt;0,CH4,"")</f>
        <v>4.9000000000000004</v>
      </c>
      <c r="CU4" s="41">
        <f>IF(CI4&gt;0,CI4,"")</f>
        <v>4.9800000000000004</v>
      </c>
      <c r="CV4" s="41">
        <f>IF(SUM(CF4:CI4)-CJ4&gt;0,SUM(CF4:CI4)-CJ4,"")</f>
        <v>17.48</v>
      </c>
      <c r="CW4" s="41">
        <f>IF(CS4="","",MAX(CS4,CV4))</f>
        <v>53.55</v>
      </c>
      <c r="CX4" s="41">
        <f>IF(CM4&gt;0,CM4,"")</f>
        <v>13.2</v>
      </c>
      <c r="CY4" s="41">
        <f>IF(CN4&gt;0,CN4,"")</f>
        <v>15.2</v>
      </c>
      <c r="CZ4" s="41">
        <f>IF(SUM(CK4:CN4)-CO4&gt;0,SUM(CK4:CN4)-CO4,"")</f>
        <v>52.8</v>
      </c>
      <c r="DA4" s="41">
        <f>IF(SUM(CW4,CZ4)&gt;0,SUM(CW4,CZ4),"")</f>
        <v>106.35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>IF(DF4&gt;0,DF4,"")</f>
        <v/>
      </c>
      <c r="DY4" s="41" t="str">
        <f>IF(DG4&gt;0,DG4,"")</f>
        <v/>
      </c>
      <c r="DZ4" s="41" t="str">
        <f>IF(SUM(DD4:DG4)-DH4&gt;0,SUM(DD4:DG4)-DH4,"")</f>
        <v/>
      </c>
      <c r="EA4" s="41" t="str">
        <f>IF(DK4&gt;0,DK4,"")</f>
        <v/>
      </c>
      <c r="EB4" s="41" t="str">
        <f>IF(DL4&gt;0,DL4,"")</f>
        <v/>
      </c>
      <c r="EC4" s="41" t="str">
        <f>IF(SUM(DI4:DL4)-DM4&gt;0,SUM(DI4:DL4)-DM4,"")</f>
        <v/>
      </c>
      <c r="ED4" s="41" t="str">
        <f>IF(MAX(DZ4,EC4)&gt;0,MAX(DZ4,EC4),"")</f>
        <v/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 t="str">
        <f>IF(SUM(ED4,EG4,EJ4)&gt;0,SUM(ED4,EG4,EJ4),"")</f>
        <v/>
      </c>
      <c r="EL4" s="18">
        <v>14.5</v>
      </c>
      <c r="EM4" s="18">
        <v>9.3000000000000007</v>
      </c>
      <c r="EN4" s="18">
        <v>13.6</v>
      </c>
      <c r="EO4" s="18">
        <v>14.84</v>
      </c>
      <c r="EP4" s="18">
        <v>0</v>
      </c>
      <c r="EQ4" s="18">
        <v>15.6</v>
      </c>
      <c r="ER4" s="18">
        <v>9.5</v>
      </c>
      <c r="ES4" s="18">
        <v>14</v>
      </c>
      <c r="ET4" s="18">
        <v>15.19</v>
      </c>
      <c r="EU4" s="18">
        <v>0</v>
      </c>
      <c r="EV4" s="18"/>
      <c r="EW4" s="18"/>
      <c r="EX4" s="18"/>
      <c r="EY4" s="18"/>
      <c r="EZ4" s="18"/>
      <c r="FA4" s="18">
        <v>8.1999999999999993</v>
      </c>
      <c r="FB4" s="18">
        <v>4.8</v>
      </c>
      <c r="FC4" s="18">
        <v>7.6</v>
      </c>
      <c r="FD4" s="18">
        <v>8.14</v>
      </c>
      <c r="FE4" s="18">
        <v>0</v>
      </c>
      <c r="FF4" s="11">
        <f>IF(EN4&gt;0,EN4,"")</f>
        <v>13.6</v>
      </c>
      <c r="FG4" s="11">
        <f>IF(EO4&gt;0,EO4,"")</f>
        <v>14.84</v>
      </c>
      <c r="FH4" s="11">
        <f>IF(SUM(EL4:EO4)-EP4&gt;0,SUM(EL4:EO4)-EP4,"")</f>
        <v>52.239999999999995</v>
      </c>
      <c r="FI4" s="11">
        <f>IF(ES4&gt;0,ES4,"")</f>
        <v>14</v>
      </c>
      <c r="FJ4" s="11">
        <f>IF(ET4&gt;0,ET4,"")</f>
        <v>15.19</v>
      </c>
      <c r="FK4" s="11">
        <f>IF(SUM(EQ4:ET4)-EU4&gt;0,SUM(EQ4:ET4)-EU4,"")</f>
        <v>54.29</v>
      </c>
      <c r="FL4" s="11">
        <f>IF(MAX(FH4,FK4)&gt;0,MAX(FH4,FK4),"")</f>
        <v>54.29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7.6</v>
      </c>
      <c r="FQ4" s="11">
        <f>IF(FD4&gt;0,FD4,"")</f>
        <v>8.14</v>
      </c>
      <c r="FR4" s="11">
        <f>IF(SUM(FA4:FD4)-FE4&gt;0,SUM(FA4:FD4)-FE4,"")</f>
        <v>28.740000000000002</v>
      </c>
      <c r="FS4" s="11">
        <f>IF(SUM(FL4,FO4,FR4)&gt;0,SUM(FL4,FO4,FR4),"")</f>
        <v>83.03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>
        <v>15.9</v>
      </c>
      <c r="GJ4" s="17">
        <v>9.3000000000000007</v>
      </c>
      <c r="GK4" s="17">
        <v>14</v>
      </c>
      <c r="GL4" s="17">
        <v>15.16</v>
      </c>
      <c r="GM4" s="17">
        <v>0</v>
      </c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>
        <f>IF(GK4&gt;0,GK4,"")</f>
        <v>14</v>
      </c>
      <c r="GY4" s="41">
        <f>IF(GL4&gt;0,GL4,"")</f>
        <v>15.16</v>
      </c>
      <c r="GZ4" s="41">
        <f>IF(SUM(GI4:GL4)-GM4&gt;0,SUM(GI4:GL4)-GM4,"")</f>
        <v>54.36</v>
      </c>
      <c r="HA4" s="41">
        <f>IF(SUM(GT4,GW4,GZ4)&gt;0,SUM(GT4,GW4,GZ4),"")</f>
        <v>54.36</v>
      </c>
      <c r="HB4" s="18">
        <v>14.2</v>
      </c>
      <c r="HC4" s="18">
        <v>9.1999999999999993</v>
      </c>
      <c r="HD4" s="18">
        <v>13.1</v>
      </c>
      <c r="HE4" s="18">
        <v>14.85</v>
      </c>
      <c r="HF4" s="18">
        <v>0</v>
      </c>
      <c r="HG4" s="18">
        <v>14.9</v>
      </c>
      <c r="HH4" s="18">
        <v>9.1999999999999993</v>
      </c>
      <c r="HI4" s="18">
        <v>14</v>
      </c>
      <c r="HJ4" s="18">
        <v>15.24</v>
      </c>
      <c r="HK4" s="18">
        <v>0</v>
      </c>
      <c r="HL4" s="18">
        <v>15.1</v>
      </c>
      <c r="HM4" s="18">
        <v>9.3000000000000007</v>
      </c>
      <c r="HN4" s="18">
        <v>14.4</v>
      </c>
      <c r="HO4" s="18">
        <v>15.31</v>
      </c>
      <c r="HP4" s="18">
        <v>0</v>
      </c>
      <c r="HQ4" s="18">
        <v>3.2</v>
      </c>
      <c r="HR4" s="18">
        <v>1.8</v>
      </c>
      <c r="HS4" s="18">
        <v>3.2</v>
      </c>
      <c r="HT4" s="18">
        <v>3.43</v>
      </c>
      <c r="HU4" s="18">
        <v>0</v>
      </c>
      <c r="HV4" s="11">
        <f>IF(HD4&gt;0,HD4,"")</f>
        <v>13.1</v>
      </c>
      <c r="HW4" s="11">
        <f>IF(HE4&gt;0,HE4,"")</f>
        <v>14.85</v>
      </c>
      <c r="HX4" s="11">
        <f>IF(SUM(HB4:HE4)-HF4&gt;0,SUM(HB4:HE4)-HF4,"")</f>
        <v>51.35</v>
      </c>
      <c r="HY4" s="11">
        <f>IF(HI4&gt;0,HI4,"")</f>
        <v>14</v>
      </c>
      <c r="HZ4" s="11">
        <f>IF(HJ4&gt;0,HJ4,"")</f>
        <v>15.24</v>
      </c>
      <c r="IA4" s="11">
        <f>IF(SUM(HG4:HJ4)-HK4&gt;0,SUM(HG4:HJ4)-HK4,"")</f>
        <v>53.34</v>
      </c>
      <c r="IB4" s="11">
        <f>IF(MAX(HX4,IA4)&gt;0,MAX(HX4,IA4),"")</f>
        <v>53.34</v>
      </c>
      <c r="IC4" s="11">
        <f>IF(HN4&gt;0,HN4,"")</f>
        <v>14.4</v>
      </c>
      <c r="ID4" s="11">
        <f>IF(HO4&gt;0,HO4,"")</f>
        <v>15.31</v>
      </c>
      <c r="IE4" s="11">
        <f>IF(SUM(HL4:HO4)-HP4&gt;0,SUM(HL4:HO4)-HP4,"")</f>
        <v>54.11</v>
      </c>
      <c r="IF4" s="11">
        <f>IF(HS4&gt;0,HS4,"")</f>
        <v>3.2</v>
      </c>
      <c r="IG4" s="11">
        <f>IF(HT4&gt;0,HT4,"")</f>
        <v>3.43</v>
      </c>
      <c r="IH4" s="11">
        <f>IF(SUM(HQ4:HT4)-HU4&gt;0,SUM(HQ4:HT4)-HU4,"")</f>
        <v>11.629999999999999</v>
      </c>
      <c r="II4" s="11">
        <f>IF(SUM(IB4,IE4,IH4)&gt;0,SUM(IB4,IE4,IH4),"")</f>
        <v>119.08</v>
      </c>
      <c r="IJ4" s="17">
        <v>15.4</v>
      </c>
      <c r="IK4" s="17">
        <v>9.1999999999999993</v>
      </c>
      <c r="IL4" s="17">
        <v>14.4</v>
      </c>
      <c r="IM4" s="17">
        <v>15.32</v>
      </c>
      <c r="IN4" s="17">
        <v>0.2</v>
      </c>
      <c r="IO4" s="17">
        <v>3.2</v>
      </c>
      <c r="IP4" s="17">
        <v>1.9</v>
      </c>
      <c r="IQ4" s="17">
        <v>3.2</v>
      </c>
      <c r="IR4" s="17">
        <v>3.31</v>
      </c>
      <c r="IS4" s="17">
        <v>0</v>
      </c>
      <c r="IT4" s="17">
        <v>15.2</v>
      </c>
      <c r="IU4" s="17">
        <v>9.3000000000000007</v>
      </c>
      <c r="IV4" s="17">
        <v>14</v>
      </c>
      <c r="IW4" s="17">
        <v>15.3</v>
      </c>
      <c r="IX4" s="17">
        <v>0</v>
      </c>
      <c r="IY4" s="17"/>
      <c r="IZ4" s="17"/>
      <c r="JA4" s="17"/>
      <c r="JB4" s="17"/>
      <c r="JC4" s="17"/>
      <c r="JD4" s="41">
        <f>IF(IL4&gt;0,IL4,"")</f>
        <v>14.4</v>
      </c>
      <c r="JE4" s="41">
        <f>IF(IM4&gt;0,IM4,"")</f>
        <v>15.32</v>
      </c>
      <c r="JF4" s="41">
        <f>IF(SUM(IJ4:IM4)-IN4&gt;0,SUM(IJ4:IM4)-IN4,"")</f>
        <v>54.12</v>
      </c>
      <c r="JG4" s="41">
        <f>IF(IQ4&gt;0,IQ4,"")</f>
        <v>3.2</v>
      </c>
      <c r="JH4" s="41">
        <f>IF(IR4&gt;0,IR4,"")</f>
        <v>3.31</v>
      </c>
      <c r="JI4" s="41">
        <f>IF(SUM(IO4:IR4)-IS4&gt;0,SUM(IO4:IR4)-IS4,"")</f>
        <v>11.610000000000001</v>
      </c>
      <c r="JJ4" s="41">
        <f>IF(MAX(JF4,JI4)&gt;0,MAX(JF4,JI4),"")</f>
        <v>54.12</v>
      </c>
      <c r="JK4" s="41">
        <f>IF(IV4&gt;0,IV4,"")</f>
        <v>14</v>
      </c>
      <c r="JL4" s="41">
        <f>IF(IW4&gt;0,IW4,"")</f>
        <v>15.3</v>
      </c>
      <c r="JM4" s="41">
        <f>IF(SUM(IT4:IW4)-IX4&gt;0,SUM(IT4:IW4)-IX4,"")</f>
        <v>53.8</v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107.91999999999999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15.2</v>
      </c>
      <c r="LA4" s="17">
        <v>9.1</v>
      </c>
      <c r="LB4" s="17">
        <v>14</v>
      </c>
      <c r="LC4" s="17">
        <v>14.88</v>
      </c>
      <c r="LD4" s="17">
        <v>0</v>
      </c>
      <c r="LE4" s="17">
        <v>15.6</v>
      </c>
      <c r="LF4" s="17">
        <v>9.4</v>
      </c>
      <c r="LG4" s="17">
        <v>12.3</v>
      </c>
      <c r="LH4" s="17">
        <v>14.97</v>
      </c>
      <c r="LI4" s="17">
        <v>0</v>
      </c>
      <c r="LJ4" s="17">
        <v>15</v>
      </c>
      <c r="LK4" s="17">
        <v>9.5</v>
      </c>
      <c r="LL4" s="17">
        <v>14.2</v>
      </c>
      <c r="LM4" s="17">
        <v>14.94</v>
      </c>
      <c r="LN4" s="17">
        <v>0</v>
      </c>
      <c r="LO4" s="17"/>
      <c r="LP4" s="17"/>
      <c r="LQ4" s="17"/>
      <c r="LR4" s="17"/>
      <c r="LS4" s="17"/>
      <c r="LT4" s="41">
        <f>IF(LB4&gt;0,LB4,"")</f>
        <v>14</v>
      </c>
      <c r="LU4" s="41">
        <f>IF(LC4&gt;0,LC4,"")</f>
        <v>14.88</v>
      </c>
      <c r="LV4" s="41">
        <f>IF(SUM(KZ4:LC4)-LD4&gt;0,SUM(KZ4:LC4)-LD4,"")</f>
        <v>53.18</v>
      </c>
      <c r="LW4" s="41">
        <f>IF(LG4&gt;0,LG4,"")</f>
        <v>12.3</v>
      </c>
      <c r="LX4" s="41">
        <f>IF(LH4&gt;0,LH4,"")</f>
        <v>14.97</v>
      </c>
      <c r="LY4" s="41">
        <f>IF(SUM(LE4:LH4)-LI4&gt;0,SUM(LE4:LH4)-LI4,"")</f>
        <v>52.269999999999996</v>
      </c>
      <c r="LZ4" s="41">
        <f>IF(MAX(LV4,LY4)&gt;0,MAX(LV4,LY4),"")</f>
        <v>53.18</v>
      </c>
      <c r="MA4" s="41">
        <f>IF(LL4&gt;0,LL4,"")</f>
        <v>14.2</v>
      </c>
      <c r="MB4" s="41">
        <f>IF(LM4&gt;0,LM4,"")</f>
        <v>14.94</v>
      </c>
      <c r="MC4" s="41">
        <f>IF(SUM(LJ4:LM4)-LN4&gt;0,SUM(LJ4:LM4)-LN4,"")</f>
        <v>53.64</v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106.82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>
        <v>15</v>
      </c>
      <c r="NQ4" s="17">
        <v>9.3000000000000007</v>
      </c>
      <c r="NR4" s="17">
        <v>13.2</v>
      </c>
      <c r="NS4" s="17">
        <v>14.93</v>
      </c>
      <c r="NT4" s="17">
        <v>0</v>
      </c>
      <c r="NU4" s="17">
        <v>14.6</v>
      </c>
      <c r="NV4" s="17">
        <v>9.3000000000000007</v>
      </c>
      <c r="NW4" s="17">
        <v>13.6</v>
      </c>
      <c r="NX4" s="17">
        <v>14.81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13.2</v>
      </c>
      <c r="OK4" s="41">
        <f>IF(NS4&gt;0,NS4,"")</f>
        <v>14.93</v>
      </c>
      <c r="OL4" s="41">
        <f>IF(SUM(NP4:NS4)-NT4&gt;0,SUM(NP4:NS4)-NT4,"")</f>
        <v>52.43</v>
      </c>
      <c r="OM4" s="41">
        <f>IF(NW4&gt;0,NW4,"")</f>
        <v>13.6</v>
      </c>
      <c r="ON4" s="41">
        <f>IF(NX4&gt;0,NX4,"")</f>
        <v>14.81</v>
      </c>
      <c r="OO4" s="41">
        <f>IF(SUM(NU4:NX4)-NY4&gt;0,SUM(NU4:NX4)-NY4,"")</f>
        <v>52.31</v>
      </c>
      <c r="OP4" s="41">
        <f>IF(MAX(OL4,OO4)&gt;0,MAX(OL4,OO4),"")</f>
        <v>52.43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52.43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>
        <v>10.9</v>
      </c>
      <c r="PN4" s="18">
        <v>6</v>
      </c>
      <c r="PO4" s="18">
        <v>9.3000000000000007</v>
      </c>
      <c r="PP4" s="18">
        <v>10.82</v>
      </c>
      <c r="PQ4" s="18">
        <v>0</v>
      </c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>
        <f>IF(PO4&gt;0,PO4,"")</f>
        <v>9.3000000000000007</v>
      </c>
      <c r="QC4" s="11">
        <f>IF(PP4&gt;0,PP4,"")</f>
        <v>10.82</v>
      </c>
      <c r="QD4" s="11">
        <f>IF(SUM(PM4:PP4)-PQ4&gt;0,SUM(PM4:PP4)-PQ4,"")</f>
        <v>37.019999999999996</v>
      </c>
      <c r="QE4" s="11">
        <f>IF(SUM(PX4,QA4,QD4)&gt;0,SUM(PX4,QA4,QD4),"")</f>
        <v>37.019999999999996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>
        <v>15.2</v>
      </c>
      <c r="RO4" s="18">
        <v>9.5</v>
      </c>
      <c r="RP4" s="18">
        <v>13</v>
      </c>
      <c r="RQ4" s="18">
        <v>15.1</v>
      </c>
      <c r="RR4" s="18">
        <v>0</v>
      </c>
      <c r="RS4" s="18">
        <v>15.1</v>
      </c>
      <c r="RT4" s="18">
        <v>9.1</v>
      </c>
      <c r="RU4" s="18">
        <v>10.3</v>
      </c>
      <c r="RV4" s="18">
        <v>15.22</v>
      </c>
      <c r="RW4" s="18">
        <v>0</v>
      </c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>
        <f>IF(RP4&gt;0,RP4,"")</f>
        <v>13</v>
      </c>
      <c r="SI4" s="11">
        <f>IF(RQ4&gt;0,RQ4,"")</f>
        <v>15.1</v>
      </c>
      <c r="SJ4" s="11">
        <f>IF(SUM(RN4:RQ4)-RR4&gt;0,SUM(RN4:RQ4)-RR4,"")</f>
        <v>52.800000000000004</v>
      </c>
      <c r="SK4" s="11">
        <f>IF(RU4&gt;0,RU4,"")</f>
        <v>10.3</v>
      </c>
      <c r="SL4" s="11">
        <f>IF(RV4&gt;0,RV4,"")</f>
        <v>15.22</v>
      </c>
      <c r="SM4" s="11">
        <f>IF(SUM(RS4:RV4)-RW4&gt;0,SUM(RS4:RV4)-RW4,"")</f>
        <v>49.72</v>
      </c>
      <c r="SN4" s="11">
        <f>IF(MAX(SJ4,SM4)&gt;0,MAX(SJ4,SM4),"")</f>
        <v>52.800000000000004</v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>
        <f>IF(SUM(SN4,SQ4,ST4)&gt;0,SUM(SN4,SQ4,ST4),"")</f>
        <v>52.800000000000004</v>
      </c>
      <c r="SV4" s="23">
        <f>IF($CP4="P",CA4,(CA4+AZ4)/2)</f>
        <v>14.15</v>
      </c>
      <c r="SW4" s="23">
        <f>IF($CP4="P",CB4,(CB4+BA4)/2)</f>
        <v>9.1</v>
      </c>
      <c r="SX4" s="23">
        <f>IF($CP4="P",CC4,(CC4+BB4)/2)</f>
        <v>14</v>
      </c>
      <c r="SY4" s="23">
        <f>IF($CP4="P",CD4,(CD4+BC4)/2)</f>
        <v>15.185</v>
      </c>
      <c r="SZ4" s="23">
        <f>IF($CP4="P",CE4,(CE4+BD4)/2)</f>
        <v>0</v>
      </c>
      <c r="TA4" s="23">
        <f>IF($CP4="P",CF4,(CF4+BE4)/2)</f>
        <v>10.15</v>
      </c>
      <c r="TB4" s="23">
        <f>IF($CP4="P",CG4,(CG4+BF4)/2)</f>
        <v>6.35</v>
      </c>
      <c r="TC4" s="23">
        <f>IF($CP4="P",CH4,(CH4+BG4)/2)</f>
        <v>9.4499999999999993</v>
      </c>
      <c r="TD4" s="23">
        <f>IF($CP4="P",CI4,(CI4+BH4)/2)</f>
        <v>10.225000000000001</v>
      </c>
      <c r="TE4" s="23">
        <f>IF($CP4="P",CJ4,(CJ4+BI4)/2)</f>
        <v>0</v>
      </c>
      <c r="TF4" s="23">
        <f>IF($CP4="P",CK4,(CK4+BJ4)/2)</f>
        <v>12.85</v>
      </c>
      <c r="TG4" s="23">
        <f>IF($CP4="P",CL4,(CL4+BK4)/2)</f>
        <v>7.4</v>
      </c>
      <c r="TH4" s="23">
        <f>IF($CP4="P",CM4,(CM4+BL4)/2)</f>
        <v>11.75</v>
      </c>
      <c r="TI4" s="23">
        <f>IF($CP4="P",CN4,(CN4+BM4)/2)</f>
        <v>12.965</v>
      </c>
      <c r="TJ4" s="23">
        <f>IF($CP4="P",CO4,(CO4+BN4)/2)</f>
        <v>0.1</v>
      </c>
      <c r="TK4" s="28" t="s">
        <v>57</v>
      </c>
      <c r="TL4" s="41">
        <f>IF(SX4&gt;0,SX4,"")</f>
        <v>14</v>
      </c>
      <c r="TM4" s="41">
        <f>IF(SY4&gt;0,SY4,"")</f>
        <v>15.185</v>
      </c>
      <c r="TN4" s="41">
        <f>IF(SUM(SV4:SY4)-SZ4&gt;0,SUM(SV4:SY4)-SZ4,"")</f>
        <v>52.435000000000002</v>
      </c>
      <c r="TO4" s="41">
        <f>IF(TC4&gt;0,TC4,"")</f>
        <v>9.4499999999999993</v>
      </c>
      <c r="TP4" s="41">
        <f>IF(TD4&gt;0,TD4,"")</f>
        <v>10.225000000000001</v>
      </c>
      <c r="TQ4" s="41">
        <f>IF(SUM(TA4:TD4)-TE4&gt;0,SUM(TA4:TD4)-TE4,"")</f>
        <v>36.174999999999997</v>
      </c>
      <c r="TR4" s="41">
        <f>IF(MAX(TN4,TQ4)&gt;0,MAX(TN4,TQ4),"")</f>
        <v>52.435000000000002</v>
      </c>
      <c r="TS4" s="41">
        <f>IF(TH4&gt;0,TH4,"")</f>
        <v>11.75</v>
      </c>
      <c r="TT4" s="41">
        <f>IF(TI4&gt;0,TI4,"")</f>
        <v>12.965</v>
      </c>
      <c r="TU4" s="41">
        <f>IF(SUM(TF4:TI4)-TJ4&gt;0,SUM(TF4:TI4)-TJ4,"")</f>
        <v>44.865000000000002</v>
      </c>
      <c r="TV4" s="41">
        <f>IF(SUM(TR4,TU4)&gt;0,SUM(TR4,TU4),"")</f>
        <v>97.300000000000011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251.62002514800554</v>
      </c>
      <c r="F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G5" s="3" t="str">
        <f>IF(OR(AND(AQ5&gt;=AY$25,AQ5&lt;&gt;"",AN5=""),AND(AT5&gt;=AY$25,AT5&lt;&gt;"",AN5=""),AND(AX5&gt;=AY$25,AX5&lt;&gt;"",AN5=""),AND(BR5&gt;=BZ$25,BR5&lt;&gt;"",BO5=""),AND(BU5&gt;=BZ$25,BU5&lt;&gt;"",BO5=""),AND(BY5&gt;=BZ$25,BY5&lt;&gt;"",BO5=""),AND(CS5&gt;=DA$25,CS5&lt;&gt;"",CP5=""),AND(CV5&gt;=DA$25,CV5&lt;&gt;"",CP5=""),AND(CZ5&gt;=DA$25,CZ5&lt;&gt;"",CP5=""),AND(DZ5&gt;=EK$25,DZ5&lt;&gt;""),AND(EC5&gt;=EK$25,EC5&lt;&gt;""),AND(EG5&gt;=EK$25,EG5&lt;&gt;""),AND(EJ5&gt;=EK$25,EJ5&lt;&gt;""),AND(FH5&gt;=FS$25,FH5&lt;&gt;""),AND(FK5&gt;=FS$25,FK5&lt;&gt;""),AND(FO5&gt;=FS$25,FO5&lt;&gt;""),AND(FR5&gt;=FS$25,FR5&lt;&gt;""),AND(GP5&gt;=HA$25,GP5&lt;&gt;""),AND(GS5&gt;=HA$25,GS5&lt;&gt;""),AND(GW5&gt;=HA$25,GW5&lt;&gt;""),AND(GZ5&gt;=HA$25,GZ5&lt;&gt;""),AND(HX5&gt;=II$25,HX5&lt;&gt;""),AND(IA5&gt;=II$25,IA5&lt;&gt;""),AND(IE5&gt;=II$25,IE5&lt;&gt;""),AND(IH5&gt;=II$25,IH5&lt;&gt;""),AND(JF5&gt;=JQ$25,JF5&lt;&gt;""),AND(JI5&gt;=JQ$25,JI5&lt;&gt;""),AND(JM5&gt;=JQ$25,JM5&lt;&gt;""),AND(JP5&gt;=JQ$25,JP5&lt;&gt;""),AND(KN5&gt;=KY$25,KN5&lt;&gt;""),AND(KQ5&gt;=KY$25,KQ5&lt;&gt;""),AND(KU5&gt;=KY$25,KU5&lt;&gt;""),AND(KX5&gt;=KY$25,KX5&lt;&gt;""),AND(LV5&gt;=MG$25,LV5&lt;&gt;""),AND(LY5&gt;=MG$25,LY5&lt;&gt;""),AND(MC5&gt;=MG$25,MC5&lt;&gt;""),AND(MF5&gt;=MG$25,MF5&lt;&gt;""),AND(ND5&gt;=NO$25,ND5&lt;&gt;""),AND(NG5&gt;=NO$25,NG5&lt;&gt;""),AND(NK5&gt;=NO$25,NK5&lt;&gt;""),AND(NN5&gt;=NO$25,NN5&lt;&gt;""),AND(OL5&gt;=OW$25,OL5&lt;&gt;""),AND(OO5&gt;=OW$25,OO5&lt;&gt;""),AND(OS5&gt;=OW$25,OS5&lt;&gt;""),AND(OV5&gt;=OW$25,OV5&lt;&gt;""),AND(PT5&gt;=QE$25,PT5&lt;&gt;""),AND(PW5&gt;=QE$25,PW5&lt;&gt;""),AND(QA5&gt;=QE$25,QA5&lt;&gt;""),AND(QD5&gt;=QE$25,QD5&lt;&gt;""),AND(RB5&gt;=RM$25,RB5&lt;&gt;""),AND(RE5&gt;=RM$25,RE5&lt;&gt;""),AND(RI5&gt;=RM$25,RI5&lt;&gt;""),AND(RL5&gt;=RM$25,RL5&lt;&gt;""),AND(SJ5&gt;=SU$25,SJ5&lt;&gt;""),AND(SM5&gt;=SU$25,SM5&lt;&gt;""),AND(SQ5&gt;=SU$25,SQ5&lt;&gt;""),AND(ST5&gt;=SU$25,ST5&lt;&gt;"")),"P","")</f>
        <v>P</v>
      </c>
      <c r="H5" s="37" t="str">
        <f>IF(AND(G5="P",F5=""),"No DD",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Merit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Excellence",IF(I5="P","Worlds Team",IF(F5="P","National Team","")))))</f>
        <v>Merit</v>
      </c>
      <c r="I5" s="3" t="str">
        <f>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P","")</f>
        <v>P</v>
      </c>
      <c r="J5" s="8">
        <f>IF(COUNT(AQ5,AT5,BR5,BU5,CS5,CV5)&gt;0,LARGE((AQ5,AT5,BR5,BU5,CS5,CV5),1),0)</f>
        <v>55.43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55.19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55.1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World Cup AZE (Feb 25)</v>
      </c>
      <c r="T5" s="8">
        <f>IF(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&gt;0,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,0)</f>
        <v>15.43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0.13999999999999346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Championships (Nov 12)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>IF(AA5&gt;0,AA5,"")</f>
        <v>14.4</v>
      </c>
      <c r="AP5" s="39">
        <f>IF(AB5&gt;0,AB5,"")</f>
        <v>15.39</v>
      </c>
      <c r="AQ5" s="41">
        <f>IF(SUM(Y5:AB5)-AC5&gt;0,SUM(Y5:AB5)-AC5,"")</f>
        <v>55.19</v>
      </c>
      <c r="AR5" s="41">
        <f>IF(AF5&gt;0,AF5,"")</f>
        <v>2</v>
      </c>
      <c r="AS5" s="41">
        <f>IF(AG5&gt;0,AG5,"")</f>
        <v>1.76</v>
      </c>
      <c r="AT5" s="41">
        <f>IF(SUM(AD5:AG5)-AH5&gt;0,SUM(AD5:AG5)-AH5,"")</f>
        <v>6.3599999999999994</v>
      </c>
      <c r="AU5" s="41">
        <f>IF(AQ5="","",MAX(AQ5,AT5))</f>
        <v>55.19</v>
      </c>
      <c r="AV5" s="41">
        <f>IF(AK5&gt;0,AK5,"")</f>
        <v>14.4</v>
      </c>
      <c r="AW5" s="41">
        <f>IF(AL5&gt;0,AL5,"")</f>
        <v>15.23</v>
      </c>
      <c r="AX5" s="41">
        <f>IF(SUM(AI5:AL5)-AM5&gt;0,SUM(AI5:AL5)-AM5,"")</f>
        <v>55.33</v>
      </c>
      <c r="AY5" s="41">
        <f>IF(SUM(AU5,AX5)&gt;0,SUM(AU5,AX5),"")</f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>IF(BB5&gt;0,BB5,"")</f>
        <v>14</v>
      </c>
      <c r="BQ5" s="40">
        <f>IF(BC5&gt;0,BC5,"")</f>
        <v>14.81</v>
      </c>
      <c r="BR5" s="11">
        <f>IF(SUM(AZ5:BC5)-BD5&gt;0,SUM(AZ5:BC5)-BD5,"")</f>
        <v>54.71</v>
      </c>
      <c r="BS5" s="11">
        <f>IF(BG5&gt;0,BG5,"")</f>
        <v>4.9000000000000004</v>
      </c>
      <c r="BT5" s="11">
        <f>IF(BH5&gt;0,BH5,"")</f>
        <v>4.8</v>
      </c>
      <c r="BU5" s="11">
        <f>IF(SUM(BE5:BH5)-BI5&gt;0,SUM(BE5:BH5)-BI5,"")</f>
        <v>17.3</v>
      </c>
      <c r="BV5" s="11">
        <f>IF(BR5="","",MAX(BR5,BU5))</f>
        <v>54.71</v>
      </c>
      <c r="BW5" s="11">
        <f>IF(BL5&gt;0,BL5,"")</f>
        <v>14</v>
      </c>
      <c r="BX5" s="11">
        <f>IF(BM5&gt;0,BM5,"")</f>
        <v>14.46</v>
      </c>
      <c r="BY5" s="11">
        <f>IF(SUM(BJ5:BM5)-BN5&gt;0,SUM(BJ5:BM5)-BN5,"")</f>
        <v>52.059999999999995</v>
      </c>
      <c r="BZ5" s="11">
        <f>IF(SUM(BV5,BY5)&gt;0,SUM(BV5,BY5),"")</f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>IF(CC5&gt;0,CC5,"")</f>
        <v>14.4</v>
      </c>
      <c r="CR5" s="39">
        <f>IF(CD5&gt;0,CD5,"")</f>
        <v>15.1</v>
      </c>
      <c r="CS5" s="41">
        <f>IF(SUM(CA5:CD5)-CE5&gt;0,SUM(CA5:CD5)-CE5,"")</f>
        <v>55.1</v>
      </c>
      <c r="CT5" s="41">
        <f>IF(CH5&gt;0,CH5,"")</f>
        <v>14.4</v>
      </c>
      <c r="CU5" s="41">
        <f>IF(CI5&gt;0,CI5,"")</f>
        <v>15.43</v>
      </c>
      <c r="CV5" s="41">
        <f>IF(SUM(CF5:CI5)-CJ5&gt;0,SUM(CF5:CI5)-CJ5,"")</f>
        <v>55.43</v>
      </c>
      <c r="CW5" s="41">
        <f>IF(CS5="","",MAX(CS5,CV5))</f>
        <v>55.43</v>
      </c>
      <c r="CX5" s="41">
        <f>IF(CM5&gt;0,CM5,"")</f>
        <v>14.4</v>
      </c>
      <c r="CY5" s="41">
        <f>IF(CN5&gt;0,CN5,"")</f>
        <v>15.36</v>
      </c>
      <c r="CZ5" s="41">
        <f>IF(SUM(CK5:CN5)-CO5&gt;0,SUM(CK5:CN5)-CO5,"")</f>
        <v>54.76</v>
      </c>
      <c r="DA5" s="41">
        <f>IF(SUM(CW5,CZ5)&gt;0,SUM(CW5,CZ5),"")</f>
        <v>110.19</v>
      </c>
      <c r="DB5" s="52">
        <f>IF(MAX(ED5,FL5,GT5,IB5,JJ5,KR5,LZ5,NH5,OP5,PX5,RF5,SN5)-IF(N5="",0,N5)&gt;0.001,MAX(ED5,FL5,GT5,IB5,JJ5,KR5,LZ5,NH5,OP5,PX5,RF5,SN5)-IF(N5="",0,N5),"")</f>
        <v>0.13999999999999346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16.2</v>
      </c>
      <c r="EM5" s="18">
        <v>9.5</v>
      </c>
      <c r="EN5" s="18">
        <v>14</v>
      </c>
      <c r="EO5" s="18">
        <v>14.83</v>
      </c>
      <c r="EP5" s="18">
        <v>0.4</v>
      </c>
      <c r="EQ5" s="18">
        <v>15.9</v>
      </c>
      <c r="ER5" s="18">
        <v>9.4</v>
      </c>
      <c r="ES5" s="18">
        <v>14.4</v>
      </c>
      <c r="ET5" s="18">
        <v>15.01</v>
      </c>
      <c r="EU5" s="18">
        <v>0</v>
      </c>
      <c r="EV5" s="18"/>
      <c r="EW5" s="18"/>
      <c r="EX5" s="18"/>
      <c r="EY5" s="18"/>
      <c r="EZ5" s="18"/>
      <c r="FA5" s="18">
        <v>16.600000000000001</v>
      </c>
      <c r="FB5" s="18">
        <v>9.6999999999999993</v>
      </c>
      <c r="FC5" s="18">
        <v>13.2</v>
      </c>
      <c r="FD5" s="18">
        <v>14.8</v>
      </c>
      <c r="FE5" s="18">
        <v>0</v>
      </c>
      <c r="FF5" s="11">
        <f>IF(EN5&gt;0,EN5,"")</f>
        <v>14</v>
      </c>
      <c r="FG5" s="11">
        <f>IF(EO5&gt;0,EO5,"")</f>
        <v>14.83</v>
      </c>
      <c r="FH5" s="11">
        <f>IF(SUM(EL5:EO5)-EP5&gt;0,SUM(EL5:EO5)-EP5,"")</f>
        <v>54.13</v>
      </c>
      <c r="FI5" s="11">
        <f>IF(ES5&gt;0,ES5,"")</f>
        <v>14.4</v>
      </c>
      <c r="FJ5" s="11">
        <f>IF(ET5&gt;0,ET5,"")</f>
        <v>15.01</v>
      </c>
      <c r="FK5" s="11">
        <f>IF(SUM(EQ5:ET5)-EU5&gt;0,SUM(EQ5:ET5)-EU5,"")</f>
        <v>54.71</v>
      </c>
      <c r="FL5" s="11">
        <f>IF(MAX(FH5,FK5)&gt;0,MAX(FH5,FK5),"")</f>
        <v>54.71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13.2</v>
      </c>
      <c r="FQ5" s="11">
        <f>IF(FD5&gt;0,FD5,"")</f>
        <v>14.8</v>
      </c>
      <c r="FR5" s="11">
        <f>IF(SUM(FA5:FD5)-FE5&gt;0,SUM(FA5:FD5)-FE5,"")</f>
        <v>54.3</v>
      </c>
      <c r="FS5" s="11">
        <f>IF(SUM(FL5,FO5,FR5)&gt;0,SUM(FL5,FO5,FR5),"")</f>
        <v>109.00999999999999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>
        <v>16.600000000000001</v>
      </c>
      <c r="GJ5" s="17">
        <v>9.6999999999999993</v>
      </c>
      <c r="GK5" s="17">
        <v>14</v>
      </c>
      <c r="GL5" s="17">
        <v>15.05</v>
      </c>
      <c r="GM5" s="17">
        <v>0</v>
      </c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>
        <f>IF(GK5&gt;0,GK5,"")</f>
        <v>14</v>
      </c>
      <c r="GY5" s="41">
        <f>IF(GL5&gt;0,GL5,"")</f>
        <v>15.05</v>
      </c>
      <c r="GZ5" s="41">
        <f>IF(SUM(GI5:GL5)-GM5&gt;0,SUM(GI5:GL5)-GM5,"")</f>
        <v>55.349999999999994</v>
      </c>
      <c r="HA5" s="41">
        <f>IF(SUM(GT5,GW5,GZ5)&gt;0,SUM(GT5,GW5,GZ5),"")</f>
        <v>55.349999999999994</v>
      </c>
      <c r="HB5" s="18">
        <v>14.8</v>
      </c>
      <c r="HC5" s="18">
        <v>9.6999999999999993</v>
      </c>
      <c r="HD5" s="18">
        <v>14.4</v>
      </c>
      <c r="HE5" s="18">
        <v>14.76</v>
      </c>
      <c r="HF5" s="18">
        <v>0</v>
      </c>
      <c r="HG5" s="18">
        <v>15.6</v>
      </c>
      <c r="HH5" s="18">
        <v>9.4</v>
      </c>
      <c r="HI5" s="18">
        <v>14.4</v>
      </c>
      <c r="HJ5" s="18">
        <v>15.13</v>
      </c>
      <c r="HK5" s="18">
        <v>0</v>
      </c>
      <c r="HL5" s="18">
        <v>15.4</v>
      </c>
      <c r="HM5" s="18">
        <v>9.4</v>
      </c>
      <c r="HN5" s="18">
        <v>14.4</v>
      </c>
      <c r="HO5" s="18">
        <v>14.91</v>
      </c>
      <c r="HP5" s="18">
        <v>0</v>
      </c>
      <c r="HQ5" s="18">
        <v>1.6</v>
      </c>
      <c r="HR5" s="18">
        <v>1</v>
      </c>
      <c r="HS5" s="18">
        <v>2</v>
      </c>
      <c r="HT5" s="18">
        <v>1.68</v>
      </c>
      <c r="HU5" s="18">
        <v>0</v>
      </c>
      <c r="HV5" s="11">
        <f>IF(HD5&gt;0,HD5,"")</f>
        <v>14.4</v>
      </c>
      <c r="HW5" s="11">
        <f>IF(HE5&gt;0,HE5,"")</f>
        <v>14.76</v>
      </c>
      <c r="HX5" s="11">
        <f>IF(SUM(HB5:HE5)-HF5&gt;0,SUM(HB5:HE5)-HF5,"")</f>
        <v>53.66</v>
      </c>
      <c r="HY5" s="11">
        <f>IF(HI5&gt;0,HI5,"")</f>
        <v>14.4</v>
      </c>
      <c r="HZ5" s="11">
        <f>IF(HJ5&gt;0,HJ5,"")</f>
        <v>15.13</v>
      </c>
      <c r="IA5" s="11">
        <f>IF(SUM(HG5:HJ5)-HK5&gt;0,SUM(HG5:HJ5)-HK5,"")</f>
        <v>54.53</v>
      </c>
      <c r="IB5" s="11">
        <f>IF(MAX(HX5,IA5)&gt;0,MAX(HX5,IA5),"")</f>
        <v>54.53</v>
      </c>
      <c r="IC5" s="11">
        <f>IF(HN5&gt;0,HN5,"")</f>
        <v>14.4</v>
      </c>
      <c r="ID5" s="11">
        <f>IF(HO5&gt;0,HO5,"")</f>
        <v>14.91</v>
      </c>
      <c r="IE5" s="11">
        <f>IF(SUM(HL5:HO5)-HP5&gt;0,SUM(HL5:HO5)-HP5,"")</f>
        <v>54.11</v>
      </c>
      <c r="IF5" s="11">
        <f>IF(HS5&gt;0,HS5,"")</f>
        <v>2</v>
      </c>
      <c r="IG5" s="11">
        <f>IF(HT5&gt;0,HT5,"")</f>
        <v>1.68</v>
      </c>
      <c r="IH5" s="11">
        <f>IF(SUM(HQ5:HT5)-HU5&gt;0,SUM(HQ5:HT5)-HU5,"")</f>
        <v>6.2799999999999994</v>
      </c>
      <c r="II5" s="11">
        <f>IF(SUM(IB5,IE5,IH5)&gt;0,SUM(IB5,IE5,IH5),"")</f>
        <v>114.92</v>
      </c>
      <c r="IJ5" s="17">
        <v>14.4</v>
      </c>
      <c r="IK5" s="17">
        <v>8.5</v>
      </c>
      <c r="IL5" s="17">
        <v>12.4</v>
      </c>
      <c r="IM5" s="17">
        <v>13.58</v>
      </c>
      <c r="IN5" s="17">
        <v>0</v>
      </c>
      <c r="IO5" s="17">
        <v>15.7</v>
      </c>
      <c r="IP5" s="17">
        <v>9.6</v>
      </c>
      <c r="IQ5" s="17">
        <v>14.4</v>
      </c>
      <c r="IR5" s="17">
        <v>14.84</v>
      </c>
      <c r="IS5" s="17">
        <v>0</v>
      </c>
      <c r="IT5" s="17">
        <v>16.3</v>
      </c>
      <c r="IU5" s="17">
        <v>9.4</v>
      </c>
      <c r="IV5" s="17">
        <v>14</v>
      </c>
      <c r="IW5" s="17">
        <v>14.87</v>
      </c>
      <c r="IX5" s="17">
        <v>0</v>
      </c>
      <c r="IY5" s="17">
        <v>9.6</v>
      </c>
      <c r="IZ5" s="17">
        <v>5.7</v>
      </c>
      <c r="JA5" s="17">
        <v>9.1999999999999993</v>
      </c>
      <c r="JB5" s="17">
        <v>9.2200000000000006</v>
      </c>
      <c r="JC5" s="17">
        <v>0.2</v>
      </c>
      <c r="JD5" s="41">
        <f>IF(IL5&gt;0,IL5,"")</f>
        <v>12.4</v>
      </c>
      <c r="JE5" s="41">
        <f>IF(IM5&gt;0,IM5,"")</f>
        <v>13.58</v>
      </c>
      <c r="JF5" s="41">
        <f>IF(SUM(IJ5:IM5)-IN5&gt;0,SUM(IJ5:IM5)-IN5,"")</f>
        <v>48.879999999999995</v>
      </c>
      <c r="JG5" s="41">
        <f>IF(IQ5&gt;0,IQ5,"")</f>
        <v>14.4</v>
      </c>
      <c r="JH5" s="41">
        <f>IF(IR5&gt;0,IR5,"")</f>
        <v>14.84</v>
      </c>
      <c r="JI5" s="41">
        <f>IF(SUM(IO5:IR5)-IS5&gt;0,SUM(IO5:IR5)-IS5,"")</f>
        <v>54.539999999999992</v>
      </c>
      <c r="JJ5" s="41">
        <f>IF(MAX(JF5,JI5)&gt;0,MAX(JF5,JI5),"")</f>
        <v>54.539999999999992</v>
      </c>
      <c r="JK5" s="41">
        <f>IF(IV5&gt;0,IV5,"")</f>
        <v>14</v>
      </c>
      <c r="JL5" s="41">
        <f>IF(IW5&gt;0,IW5,"")</f>
        <v>14.87</v>
      </c>
      <c r="JM5" s="41">
        <f>IF(SUM(IT5:IW5)-IX5&gt;0,SUM(IT5:IW5)-IX5,"")</f>
        <v>54.57</v>
      </c>
      <c r="JN5" s="41">
        <f>IF(JA5&gt;0,JA5,"")</f>
        <v>9.1999999999999993</v>
      </c>
      <c r="JO5" s="41">
        <f>IF(JB5&gt;0,JB5,"")</f>
        <v>9.2200000000000006</v>
      </c>
      <c r="JP5" s="41">
        <f>IF(SUM(IY5:JB5)-JC5&gt;0,SUM(IY5:JB5)-JC5,"")</f>
        <v>33.519999999999996</v>
      </c>
      <c r="JQ5" s="41">
        <f>IF(SUM(JJ5,JM5,JP5)&gt;0,SUM(JJ5,JM5,JP5),"")</f>
        <v>142.63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16.3</v>
      </c>
      <c r="LA5" s="17">
        <v>9.5</v>
      </c>
      <c r="LB5" s="17">
        <v>14.4</v>
      </c>
      <c r="LC5" s="17">
        <v>14.93</v>
      </c>
      <c r="LD5" s="17">
        <v>0</v>
      </c>
      <c r="LE5" s="17">
        <v>15.6</v>
      </c>
      <c r="LF5" s="17">
        <v>9.6</v>
      </c>
      <c r="LG5" s="17">
        <v>15</v>
      </c>
      <c r="LH5" s="17">
        <v>14.92</v>
      </c>
      <c r="LI5" s="17">
        <v>0</v>
      </c>
      <c r="LJ5" s="17">
        <v>15.7</v>
      </c>
      <c r="LK5" s="17">
        <v>9.6999999999999993</v>
      </c>
      <c r="LL5" s="17">
        <v>14.4</v>
      </c>
      <c r="LM5" s="17">
        <v>15.07</v>
      </c>
      <c r="LN5" s="17">
        <v>0</v>
      </c>
      <c r="LO5" s="17">
        <v>15.6</v>
      </c>
      <c r="LP5" s="17">
        <v>9.4</v>
      </c>
      <c r="LQ5" s="17">
        <v>14.4</v>
      </c>
      <c r="LR5" s="17">
        <v>15.27</v>
      </c>
      <c r="LS5" s="17">
        <v>0</v>
      </c>
      <c r="LT5" s="41">
        <f>IF(LB5&gt;0,LB5,"")</f>
        <v>14.4</v>
      </c>
      <c r="LU5" s="41">
        <f>IF(LC5&gt;0,LC5,"")</f>
        <v>14.93</v>
      </c>
      <c r="LV5" s="41">
        <f>IF(SUM(KZ5:LC5)-LD5&gt;0,SUM(KZ5:LC5)-LD5,"")</f>
        <v>55.13</v>
      </c>
      <c r="LW5" s="41">
        <f>IF(LG5&gt;0,LG5,"")</f>
        <v>15</v>
      </c>
      <c r="LX5" s="41">
        <f>IF(LH5&gt;0,LH5,"")</f>
        <v>14.92</v>
      </c>
      <c r="LY5" s="41">
        <f>IF(SUM(LE5:LH5)-LI5&gt;0,SUM(LE5:LH5)-LI5,"")</f>
        <v>55.120000000000005</v>
      </c>
      <c r="LZ5" s="41">
        <f>IF(MAX(LV5,LY5)&gt;0,MAX(LV5,LY5),"")</f>
        <v>55.13</v>
      </c>
      <c r="MA5" s="41">
        <f>IF(LL5&gt;0,LL5,"")</f>
        <v>14.4</v>
      </c>
      <c r="MB5" s="41">
        <f>IF(LM5&gt;0,LM5,"")</f>
        <v>15.07</v>
      </c>
      <c r="MC5" s="41">
        <f>IF(SUM(LJ5:LM5)-LN5&gt;0,SUM(LJ5:LM5)-LN5,"")</f>
        <v>54.87</v>
      </c>
      <c r="MD5" s="41">
        <f>IF(LQ5&gt;0,LQ5,"")</f>
        <v>14.4</v>
      </c>
      <c r="ME5" s="41">
        <f>IF(LR5&gt;0,LR5,"")</f>
        <v>15.27</v>
      </c>
      <c r="MF5" s="41">
        <f>IF(SUM(LO5:LR5)-LS5&gt;0,SUM(LO5:LR5)-LS5,"")</f>
        <v>54.67</v>
      </c>
      <c r="MG5" s="41">
        <f>IF(SUM(LZ5,MC5,MF5)&gt;0,SUM(LZ5,MC5,MF5),"")</f>
        <v>164.67000000000002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14.7</v>
      </c>
      <c r="NQ5" s="17">
        <v>9.1</v>
      </c>
      <c r="NR5" s="17">
        <v>14.4</v>
      </c>
      <c r="NS5" s="17">
        <v>14.78</v>
      </c>
      <c r="NT5" s="17">
        <v>0</v>
      </c>
      <c r="NU5" s="17">
        <v>16.2</v>
      </c>
      <c r="NV5" s="17">
        <v>9.6</v>
      </c>
      <c r="NW5" s="17">
        <v>14.4</v>
      </c>
      <c r="NX5" s="17">
        <v>15.24</v>
      </c>
      <c r="NY5" s="17">
        <v>0.2</v>
      </c>
      <c r="NZ5" s="17">
        <v>15.8</v>
      </c>
      <c r="OA5" s="17">
        <v>9.8000000000000007</v>
      </c>
      <c r="OB5" s="17">
        <v>14.4</v>
      </c>
      <c r="OC5" s="17">
        <v>14.98</v>
      </c>
      <c r="OD5" s="17">
        <v>0</v>
      </c>
      <c r="OE5" s="17">
        <v>16.100000000000001</v>
      </c>
      <c r="OF5" s="17">
        <v>9.4</v>
      </c>
      <c r="OG5" s="17">
        <v>14.4</v>
      </c>
      <c r="OH5" s="17">
        <v>15.22</v>
      </c>
      <c r="OI5" s="17">
        <v>0</v>
      </c>
      <c r="OJ5" s="41">
        <f>IF(NR5&gt;0,NR5,"")</f>
        <v>14.4</v>
      </c>
      <c r="OK5" s="41">
        <f>IF(NS5&gt;0,NS5,"")</f>
        <v>14.78</v>
      </c>
      <c r="OL5" s="41">
        <f>IF(SUM(NP5:NS5)-NT5&gt;0,SUM(NP5:NS5)-NT5,"")</f>
        <v>52.98</v>
      </c>
      <c r="OM5" s="41">
        <f>IF(NW5&gt;0,NW5,"")</f>
        <v>14.4</v>
      </c>
      <c r="ON5" s="41">
        <f>IF(NX5&gt;0,NX5,"")</f>
        <v>15.24</v>
      </c>
      <c r="OO5" s="41">
        <f>IF(SUM(NU5:NX5)-NY5&gt;0,SUM(NU5:NX5)-NY5,"")</f>
        <v>55.239999999999995</v>
      </c>
      <c r="OP5" s="41">
        <f>IF(MAX(OL5,OO5)&gt;0,MAX(OL5,OO5),"")</f>
        <v>55.239999999999995</v>
      </c>
      <c r="OQ5" s="41">
        <f>IF(OB5&gt;0,OB5,"")</f>
        <v>14.4</v>
      </c>
      <c r="OR5" s="41">
        <f>IF(OC5&gt;0,OC5,"")</f>
        <v>14.98</v>
      </c>
      <c r="OS5" s="41">
        <f>IF(SUM(NZ5:OC5)-OD5&gt;0,SUM(NZ5:OC5)-OD5,"")</f>
        <v>54.980000000000004</v>
      </c>
      <c r="OT5" s="41">
        <f>IF(OG5&gt;0,OG5,"")</f>
        <v>14.4</v>
      </c>
      <c r="OU5" s="41">
        <f>IF(OH5&gt;0,OH5,"")</f>
        <v>15.22</v>
      </c>
      <c r="OV5" s="41">
        <f>IF(SUM(OE5:OH5)-OI5&gt;0,SUM(OE5:OH5)-OI5,"")</f>
        <v>55.12</v>
      </c>
      <c r="OW5" s="41">
        <f>IF(SUM(OP5,OS5,OV5)&gt;0,SUM(OP5,OS5,OV5),"")</f>
        <v>165.34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>
        <v>15.3</v>
      </c>
      <c r="PI5" s="18">
        <v>9.4</v>
      </c>
      <c r="PJ5" s="18">
        <v>14.4</v>
      </c>
      <c r="PK5" s="18">
        <v>14.84</v>
      </c>
      <c r="PL5" s="18">
        <v>0</v>
      </c>
      <c r="PM5" s="18">
        <v>16</v>
      </c>
      <c r="PN5" s="18">
        <v>9.6</v>
      </c>
      <c r="PO5" s="18">
        <v>14.4</v>
      </c>
      <c r="PP5" s="18">
        <v>15.11</v>
      </c>
      <c r="PQ5" s="18">
        <v>0</v>
      </c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>
        <f>IF(PJ5&gt;0,PJ5,"")</f>
        <v>14.4</v>
      </c>
      <c r="PZ5" s="11">
        <f>IF(PK5&gt;0,PK5,"")</f>
        <v>14.84</v>
      </c>
      <c r="QA5" s="11">
        <f>IF(SUM(PH5:PK5)-PL5&gt;0,SUM(PH5:PK5)-PL5,"")</f>
        <v>53.94</v>
      </c>
      <c r="QB5" s="11">
        <f>IF(PO5&gt;0,PO5,"")</f>
        <v>14.4</v>
      </c>
      <c r="QC5" s="11">
        <f>IF(PP5&gt;0,PP5,"")</f>
        <v>15.11</v>
      </c>
      <c r="QD5" s="11">
        <f>IF(SUM(PM5:PP5)-PQ5&gt;0,SUM(PM5:PP5)-PQ5,"")</f>
        <v>55.11</v>
      </c>
      <c r="QE5" s="11">
        <f>IF(SUM(PX5,QA5,QD5)&gt;0,SUM(PX5,QA5,QD5),"")</f>
        <v>109.05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>
        <v>15.2</v>
      </c>
      <c r="RO5" s="18">
        <v>9.8000000000000007</v>
      </c>
      <c r="RP5" s="18">
        <v>14.6</v>
      </c>
      <c r="RQ5" s="18">
        <v>14.8</v>
      </c>
      <c r="RR5" s="18">
        <v>0</v>
      </c>
      <c r="RS5" s="18">
        <v>15</v>
      </c>
      <c r="RT5" s="18">
        <v>8.9</v>
      </c>
      <c r="RU5" s="18">
        <v>15</v>
      </c>
      <c r="RV5" s="18">
        <v>14.94</v>
      </c>
      <c r="RW5" s="18">
        <v>0</v>
      </c>
      <c r="RX5" s="18">
        <v>15.1</v>
      </c>
      <c r="RY5" s="18">
        <v>9.6999999999999993</v>
      </c>
      <c r="RZ5" s="18">
        <v>15</v>
      </c>
      <c r="SA5" s="18">
        <v>14.86</v>
      </c>
      <c r="SB5" s="18">
        <v>0</v>
      </c>
      <c r="SC5" s="18">
        <v>3.2</v>
      </c>
      <c r="SD5" s="18">
        <v>1.8</v>
      </c>
      <c r="SE5" s="18">
        <v>3.2</v>
      </c>
      <c r="SF5" s="18">
        <v>3.24</v>
      </c>
      <c r="SG5" s="18">
        <v>0</v>
      </c>
      <c r="SH5" s="11">
        <f>IF(RP5&gt;0,RP5,"")</f>
        <v>14.6</v>
      </c>
      <c r="SI5" s="11">
        <f>IF(RQ5&gt;0,RQ5,"")</f>
        <v>14.8</v>
      </c>
      <c r="SJ5" s="11">
        <f>IF(SUM(RN5:RQ5)-RR5&gt;0,SUM(RN5:RQ5)-RR5,"")</f>
        <v>54.400000000000006</v>
      </c>
      <c r="SK5" s="11">
        <f>IF(RU5&gt;0,RU5,"")</f>
        <v>15</v>
      </c>
      <c r="SL5" s="11">
        <f>IF(RV5&gt;0,RV5,"")</f>
        <v>14.94</v>
      </c>
      <c r="SM5" s="11">
        <f>IF(SUM(RS5:RV5)-RW5&gt;0,SUM(RS5:RV5)-RW5,"")</f>
        <v>53.839999999999996</v>
      </c>
      <c r="SN5" s="11">
        <f>IF(MAX(SJ5,SM5)&gt;0,MAX(SJ5,SM5),"")</f>
        <v>54.400000000000006</v>
      </c>
      <c r="SO5" s="11">
        <f>IF(RZ5&gt;0,RZ5,"")</f>
        <v>15</v>
      </c>
      <c r="SP5" s="11">
        <f>IF(SA5&gt;0,SA5,"")</f>
        <v>14.86</v>
      </c>
      <c r="SQ5" s="11">
        <f>IF(SUM(RX5:SA5)-SB5&gt;0,SUM(RX5:SA5)-SB5,"")</f>
        <v>54.66</v>
      </c>
      <c r="SR5" s="11">
        <f>IF(SE5&gt;0,SE5,"")</f>
        <v>3.2</v>
      </c>
      <c r="SS5" s="11">
        <f>IF(SF5&gt;0,SF5,"")</f>
        <v>3.24</v>
      </c>
      <c r="ST5" s="11">
        <f>IF(SUM(SC5:SF5)-SG5&gt;0,SUM(SC5:SF5)-SG5,"")</f>
        <v>11.44</v>
      </c>
      <c r="SU5" s="11">
        <f>IF(SUM(SN5,SQ5,ST5)&gt;0,SUM(SN5,SQ5,ST5),"")</f>
        <v>120.5</v>
      </c>
      <c r="SV5" s="23">
        <f>IF($CP5="P",CA5,(CA5+AZ5)/2)</f>
        <v>16.25</v>
      </c>
      <c r="SW5" s="23">
        <f>IF($CP5="P",CB5,(CB5+BA5)/2)</f>
        <v>9.5</v>
      </c>
      <c r="SX5" s="23">
        <f>IF($CP5="P",CC5,(CC5+BB5)/2)</f>
        <v>14.2</v>
      </c>
      <c r="SY5" s="23">
        <f>IF($CP5="P",CD5,(CD5+BC5)/2)</f>
        <v>14.955</v>
      </c>
      <c r="SZ5" s="23">
        <f>IF($CP5="P",CE5,(CE5+BD5)/2)</f>
        <v>0</v>
      </c>
      <c r="TA5" s="23">
        <f>IF($CP5="P",CF5,(CF5+BE5)/2)</f>
        <v>10.8</v>
      </c>
      <c r="TB5" s="23">
        <f>IF($CP5="P",CG5,(CG5+BF5)/2)</f>
        <v>6</v>
      </c>
      <c r="TC5" s="23">
        <f>IF($CP5="P",CH5,(CH5+BG5)/2)</f>
        <v>9.65</v>
      </c>
      <c r="TD5" s="23">
        <f>IF($CP5="P",CI5,(CI5+BH5)/2)</f>
        <v>10.115</v>
      </c>
      <c r="TE5" s="23">
        <f>IF($CP5="P",CJ5,(CJ5+BI5)/2)</f>
        <v>0.2</v>
      </c>
      <c r="TF5" s="23">
        <f>IF($CP5="P",CK5,(CK5+BJ5)/2)</f>
        <v>15.5</v>
      </c>
      <c r="TG5" s="23">
        <f>IF($CP5="P",CL5,(CL5+BK5)/2)</f>
        <v>8.9</v>
      </c>
      <c r="TH5" s="23">
        <f>IF($CP5="P",CM5,(CM5+BL5)/2)</f>
        <v>14.2</v>
      </c>
      <c r="TI5" s="23">
        <f>IF($CP5="P",CN5,(CN5+BM5)/2)</f>
        <v>14.91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14.955</v>
      </c>
      <c r="TN5" s="41">
        <f>IF(SUM(SV5:SY5)-SZ5&gt;0,SUM(SV5:SY5)-SZ5,"")</f>
        <v>54.905000000000001</v>
      </c>
      <c r="TO5" s="41">
        <f>IF(TC5&gt;0,TC5,"")</f>
        <v>9.65</v>
      </c>
      <c r="TP5" s="41">
        <f>IF(TD5&gt;0,TD5,"")</f>
        <v>10.115</v>
      </c>
      <c r="TQ5" s="41">
        <f>IF(SUM(TA5:TD5)-TE5&gt;0,SUM(TA5:TD5)-TE5,"")</f>
        <v>36.365000000000002</v>
      </c>
      <c r="TR5" s="41">
        <f>IF(MAX(TN5,TQ5)&gt;0,MAX(TN5,TQ5),"")</f>
        <v>54.905000000000001</v>
      </c>
      <c r="TS5" s="41">
        <f>IF(TH5&gt;0,TH5,"")</f>
        <v>14.2</v>
      </c>
      <c r="TT5" s="41">
        <f>IF(TI5&gt;0,TI5,"")</f>
        <v>14.91</v>
      </c>
      <c r="TU5" s="41">
        <f>IF(SUM(TF5:TI5)-TJ5&gt;0,SUM(TF5:TI5)-TJ5,"")</f>
        <v>53.409999999999989</v>
      </c>
      <c r="TV5" s="41">
        <f>IF(SUM(TR5,TU5)&gt;0,SUM(TR5,TU5),"")</f>
        <v>108.315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244.90002443400553</v>
      </c>
      <c r="F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G6" s="3" t="str">
        <f>IF(OR(AND(AQ6&gt;=AY$25,AQ6&lt;&gt;"",AN6=""),AND(AT6&gt;=AY$25,AT6&lt;&gt;"",AN6=""),AND(AX6&gt;=AY$25,AX6&lt;&gt;"",AN6=""),AND(BR6&gt;=BZ$25,BR6&lt;&gt;"",BO6=""),AND(BU6&gt;=BZ$25,BU6&lt;&gt;"",BO6=""),AND(BY6&gt;=BZ$25,BY6&lt;&gt;"",BO6=""),AND(CS6&gt;=DA$25,CS6&lt;&gt;"",CP6=""),AND(CV6&gt;=DA$25,CV6&lt;&gt;"",CP6=""),AND(CZ6&gt;=DA$25,CZ6&lt;&gt;"",CP6=""),AND(DZ6&gt;=EK$25,DZ6&lt;&gt;""),AND(EC6&gt;=EK$25,EC6&lt;&gt;""),AND(EG6&gt;=EK$25,EG6&lt;&gt;""),AND(EJ6&gt;=EK$25,EJ6&lt;&gt;""),AND(FH6&gt;=FS$25,FH6&lt;&gt;""),AND(FK6&gt;=FS$25,FK6&lt;&gt;""),AND(FO6&gt;=FS$25,FO6&lt;&gt;""),AND(FR6&gt;=FS$25,FR6&lt;&gt;""),AND(GP6&gt;=HA$25,GP6&lt;&gt;""),AND(GS6&gt;=HA$25,GS6&lt;&gt;""),AND(GW6&gt;=HA$25,GW6&lt;&gt;""),AND(GZ6&gt;=HA$25,GZ6&lt;&gt;""),AND(HX6&gt;=II$25,HX6&lt;&gt;""),AND(IA6&gt;=II$25,IA6&lt;&gt;""),AND(IE6&gt;=II$25,IE6&lt;&gt;""),AND(IH6&gt;=II$25,IH6&lt;&gt;""),AND(JF6&gt;=JQ$25,JF6&lt;&gt;""),AND(JI6&gt;=JQ$25,JI6&lt;&gt;""),AND(JM6&gt;=JQ$25,JM6&lt;&gt;""),AND(JP6&gt;=JQ$25,JP6&lt;&gt;""),AND(KN6&gt;=KY$25,KN6&lt;&gt;""),AND(KQ6&gt;=KY$25,KQ6&lt;&gt;""),AND(KU6&gt;=KY$25,KU6&lt;&gt;""),AND(KX6&gt;=KY$25,KX6&lt;&gt;""),AND(LV6&gt;=MG$25,LV6&lt;&gt;""),AND(LY6&gt;=MG$25,LY6&lt;&gt;""),AND(MC6&gt;=MG$25,MC6&lt;&gt;""),AND(MF6&gt;=MG$25,MF6&lt;&gt;""),AND(ND6&gt;=NO$25,ND6&lt;&gt;""),AND(NG6&gt;=NO$25,NG6&lt;&gt;""),AND(NK6&gt;=NO$25,NK6&lt;&gt;""),AND(NN6&gt;=NO$25,NN6&lt;&gt;""),AND(OL6&gt;=OW$25,OL6&lt;&gt;""),AND(OO6&gt;=OW$25,OO6&lt;&gt;""),AND(OS6&gt;=OW$25,OS6&lt;&gt;""),AND(OV6&gt;=OW$25,OV6&lt;&gt;""),AND(PT6&gt;=QE$25,PT6&lt;&gt;""),AND(PW6&gt;=QE$25,PW6&lt;&gt;""),AND(QA6&gt;=QE$25,QA6&lt;&gt;""),AND(QD6&gt;=QE$25,QD6&lt;&gt;""),AND(RB6&gt;=RM$25,RB6&lt;&gt;""),AND(RE6&gt;=RM$25,RE6&lt;&gt;""),AND(RI6&gt;=RM$25,RI6&lt;&gt;""),AND(RL6&gt;=RM$25,RL6&lt;&gt;""),AND(SJ6&gt;=SU$25,SJ6&lt;&gt;""),AND(SM6&gt;=SU$25,SM6&lt;&gt;""),AND(SQ6&gt;=SU$25,SQ6&lt;&gt;""),AND(ST6&gt;=SU$25,ST6&lt;&gt;"")),"P","")</f>
        <v>P</v>
      </c>
      <c r="H6" s="37" t="str">
        <f>IF(AND(G6="P",F6=""),"No DD",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Merit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Excellence",IF(I6="P","Worlds Team",IF(F6="P","National Team","")))))</f>
        <v>Merit</v>
      </c>
      <c r="I6" s="3" t="str">
        <f>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P","")</f>
        <v>P</v>
      </c>
      <c r="J6" s="8">
        <f>IF(COUNT(AQ6,AT6,BR6,BU6,CS6,CV6)&gt;0,LARGE((AQ6,AT6,BR6,BU6,CS6,CV6),1),0)</f>
        <v>54.900000000000006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53.45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52.92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&gt;0,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,0)</f>
        <v>15.3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Domestic 3rd Trial</v>
      </c>
      <c r="V6" s="8">
        <f>IF(MAX(DB6,DC6)&gt;0,MAX(DB6,DC6),"")</f>
        <v>0.55999999999999517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>IF(AA6&gt;0,AA6,"")</f>
        <v>14</v>
      </c>
      <c r="AP6" s="39">
        <f>IF(AB6&gt;0,AB6,"")</f>
        <v>15.27</v>
      </c>
      <c r="AQ6" s="41">
        <f>IF(SUM(Y6:AB6)-AC6&gt;0,SUM(Y6:AB6)-AC6,"")</f>
        <v>53.569999999999993</v>
      </c>
      <c r="AR6" s="41">
        <f>IF(AF6&gt;0,AF6,"")</f>
        <v>2</v>
      </c>
      <c r="AS6" s="41">
        <f>IF(AG6&gt;0,AG6,"")</f>
        <v>1.62</v>
      </c>
      <c r="AT6" s="41">
        <f>IF(SUM(AD6:AG6)-AH6&gt;0,SUM(AD6:AG6)-AH6,"")</f>
        <v>6.22</v>
      </c>
      <c r="AU6" s="41">
        <f>IF(AQ6="","",MAX(AQ6,AT6))</f>
        <v>53.569999999999993</v>
      </c>
      <c r="AV6" s="41">
        <f>IF(AK6&gt;0,AK6,"")</f>
        <v>14.2</v>
      </c>
      <c r="AW6" s="41">
        <f>IF(AL6&gt;0,AL6,"")</f>
        <v>14.83</v>
      </c>
      <c r="AX6" s="41">
        <f>IF(SUM(AI6:AL6)-AM6&gt;0,SUM(AI6:AL6)-AM6,"")</f>
        <v>52.730000000000004</v>
      </c>
      <c r="AY6" s="41">
        <f>IF(SUM(AU6,AX6)&gt;0,SUM(AU6,AX6),"")</f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>IF(BB6&gt;0,BB6,"")</f>
        <v>14.2</v>
      </c>
      <c r="BQ6" s="40">
        <f>IF(BC6&gt;0,BC6,"")</f>
        <v>14.55</v>
      </c>
      <c r="BR6" s="11">
        <f>IF(SUM(AZ6:BC6)-BD6&gt;0,SUM(AZ6:BC6)-BD6,"")</f>
        <v>53.45</v>
      </c>
      <c r="BS6" s="11">
        <f>IF(BG6&gt;0,BG6,"")</f>
        <v>14.2</v>
      </c>
      <c r="BT6" s="11">
        <f>IF(BH6&gt;0,BH6,"")</f>
        <v>14.45</v>
      </c>
      <c r="BU6" s="11">
        <f>IF(SUM(BE6:BH6)-BI6&gt;0,SUM(BE6:BH6)-BI6,"")</f>
        <v>52.650000000000006</v>
      </c>
      <c r="BV6" s="11">
        <f>IF(BR6="","",MAX(BR6,BU6))</f>
        <v>53.45</v>
      </c>
      <c r="BW6" s="11">
        <f>IF(BL6&gt;0,BL6,"")</f>
        <v>14.2</v>
      </c>
      <c r="BX6" s="11">
        <f>IF(BM6&gt;0,BM6,"")</f>
        <v>14.55</v>
      </c>
      <c r="BY6" s="11">
        <f>IF(SUM(BJ6:BM6)-BN6&gt;0,SUM(BJ6:BM6)-BN6,"")</f>
        <v>51.95</v>
      </c>
      <c r="BZ6" s="11">
        <f>IF(SUM(BV6,BY6)&gt;0,SUM(BV6,BY6),"")</f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>IF(CC6&gt;0,CC6,"")</f>
        <v>14.2</v>
      </c>
      <c r="CR6" s="39">
        <f>IF(CD6&gt;0,CD6,"")</f>
        <v>15.3</v>
      </c>
      <c r="CS6" s="41">
        <f>IF(SUM(CA6:CD6)-CE6&gt;0,SUM(CA6:CD6)-CE6,"")</f>
        <v>54.900000000000006</v>
      </c>
      <c r="CT6" s="41">
        <f>IF(CH6&gt;0,CH6,"")</f>
        <v>14.2</v>
      </c>
      <c r="CU6" s="41">
        <f>IF(CI6&gt;0,CI6,"")</f>
        <v>15.25</v>
      </c>
      <c r="CV6" s="41">
        <f>IF(SUM(CF6:CI6)-CJ6&gt;0,SUM(CF6:CI6)-CJ6,"")</f>
        <v>53.25</v>
      </c>
      <c r="CW6" s="41">
        <f>IF(CS6="","",MAX(CS6,CV6))</f>
        <v>54.900000000000006</v>
      </c>
      <c r="CX6" s="41">
        <f>IF(CM6&gt;0,CM6,"")</f>
        <v>14.2</v>
      </c>
      <c r="CY6" s="41">
        <f>IF(CN6&gt;0,CN6,"")</f>
        <v>15.02</v>
      </c>
      <c r="CZ6" s="41">
        <f>IF(SUM(CK6:CN6)-CO6&gt;0,SUM(CK6:CN6)-CO6,"")</f>
        <v>52.92</v>
      </c>
      <c r="DA6" s="41">
        <f>IF(SUM(CW6,CZ6)&gt;0,SUM(CW6,CZ6),"")</f>
        <v>107.82000000000001</v>
      </c>
      <c r="DB6" s="52">
        <f>IF(MAX(ED6,FL6,GT6,IB6,JJ6,KR6,LZ6,NH6,OP6,PX6,RF6,SN6)-IF(N6="",0,N6)&gt;0.001,MAX(ED6,FL6,GT6,IB6,JJ6,KR6,LZ6,NH6,OP6,PX6,RF6,SN6)-IF(N6="",0,N6),"")</f>
        <v>0.55999999999999517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7.000000000000739E-2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>
        <v>13.7</v>
      </c>
      <c r="EM6" s="18">
        <v>8.8000000000000007</v>
      </c>
      <c r="EN6" s="18">
        <v>14.2</v>
      </c>
      <c r="EO6" s="18">
        <v>14.09</v>
      </c>
      <c r="EP6" s="18">
        <v>0</v>
      </c>
      <c r="EQ6" s="18">
        <v>14.4</v>
      </c>
      <c r="ER6" s="18">
        <v>8.8000000000000007</v>
      </c>
      <c r="ES6" s="18">
        <v>14.2</v>
      </c>
      <c r="ET6" s="18">
        <v>14.04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14.2</v>
      </c>
      <c r="FG6" s="11">
        <f>IF(EO6&gt;0,EO6,"")</f>
        <v>14.09</v>
      </c>
      <c r="FH6" s="11">
        <f>IF(SUM(EL6:EO6)-EP6&gt;0,SUM(EL6:EO6)-EP6,"")</f>
        <v>50.790000000000006</v>
      </c>
      <c r="FI6" s="11">
        <f>IF(ES6&gt;0,ES6,"")</f>
        <v>14.2</v>
      </c>
      <c r="FJ6" s="11">
        <f>IF(ET6&gt;0,ET6,"")</f>
        <v>14.04</v>
      </c>
      <c r="FK6" s="11">
        <f>IF(SUM(EQ6:ET6)-EU6&gt;0,SUM(EQ6:ET6)-EU6,"")</f>
        <v>51.440000000000005</v>
      </c>
      <c r="FL6" s="11">
        <f>IF(MAX(FH6,FK6)&gt;0,MAX(FH6,FK6),"")</f>
        <v>51.440000000000005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51.440000000000005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1.4</v>
      </c>
      <c r="HC6" s="18">
        <v>0.8</v>
      </c>
      <c r="HD6" s="18">
        <v>2</v>
      </c>
      <c r="HE6" s="18">
        <v>1.59</v>
      </c>
      <c r="HF6" s="18">
        <v>0</v>
      </c>
      <c r="HG6" s="18">
        <v>5.4</v>
      </c>
      <c r="HH6" s="18">
        <v>3.6</v>
      </c>
      <c r="HI6" s="18">
        <v>6.3</v>
      </c>
      <c r="HJ6" s="18">
        <v>5.95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2</v>
      </c>
      <c r="HW6" s="11">
        <f>IF(HE6&gt;0,HE6,"")</f>
        <v>1.59</v>
      </c>
      <c r="HX6" s="11">
        <f>IF(SUM(HB6:HE6)-HF6&gt;0,SUM(HB6:HE6)-HF6,"")</f>
        <v>5.79</v>
      </c>
      <c r="HY6" s="11">
        <f>IF(HI6&gt;0,HI6,"")</f>
        <v>6.3</v>
      </c>
      <c r="HZ6" s="11">
        <f>IF(HJ6&gt;0,HJ6,"")</f>
        <v>5.95</v>
      </c>
      <c r="IA6" s="11">
        <f>IF(SUM(HG6:HJ6)-HK6&gt;0,SUM(HG6:HJ6)-HK6,"")</f>
        <v>21.25</v>
      </c>
      <c r="IB6" s="11">
        <f>IF(MAX(HX6,IA6)&gt;0,MAX(HX6,IA6),"")</f>
        <v>21.25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21.25</v>
      </c>
      <c r="IJ6" s="17">
        <v>14.9</v>
      </c>
      <c r="IK6" s="17">
        <v>9</v>
      </c>
      <c r="IL6" s="17">
        <v>13.8</v>
      </c>
      <c r="IM6" s="17">
        <v>14.63</v>
      </c>
      <c r="IN6" s="17">
        <v>0</v>
      </c>
      <c r="IO6" s="17">
        <v>16</v>
      </c>
      <c r="IP6" s="17">
        <v>9.1999999999999993</v>
      </c>
      <c r="IQ6" s="17">
        <v>13.8</v>
      </c>
      <c r="IR6" s="17">
        <v>15.01</v>
      </c>
      <c r="IS6" s="17">
        <v>0</v>
      </c>
      <c r="IT6" s="17">
        <v>15</v>
      </c>
      <c r="IU6" s="17">
        <v>9.6</v>
      </c>
      <c r="IV6" s="17">
        <v>13.8</v>
      </c>
      <c r="IW6" s="17">
        <v>14.59</v>
      </c>
      <c r="IX6" s="17">
        <v>0</v>
      </c>
      <c r="IY6" s="17"/>
      <c r="IZ6" s="17"/>
      <c r="JA6" s="17"/>
      <c r="JB6" s="17"/>
      <c r="JC6" s="17"/>
      <c r="JD6" s="41">
        <f>IF(IL6&gt;0,IL6,"")</f>
        <v>13.8</v>
      </c>
      <c r="JE6" s="41">
        <f>IF(IM6&gt;0,IM6,"")</f>
        <v>14.63</v>
      </c>
      <c r="JF6" s="41">
        <f>IF(SUM(IJ6:IM6)-IN6&gt;0,SUM(IJ6:IM6)-IN6,"")</f>
        <v>52.330000000000005</v>
      </c>
      <c r="JG6" s="41">
        <f>IF(IQ6&gt;0,IQ6,"")</f>
        <v>13.8</v>
      </c>
      <c r="JH6" s="41">
        <f>IF(IR6&gt;0,IR6,"")</f>
        <v>15.01</v>
      </c>
      <c r="JI6" s="41">
        <f>IF(SUM(IO6:IR6)-IS6&gt;0,SUM(IO6:IR6)-IS6,"")</f>
        <v>54.01</v>
      </c>
      <c r="JJ6" s="41">
        <f>IF(MAX(JF6,JI6)&gt;0,MAX(JF6,JI6),"")</f>
        <v>54.01</v>
      </c>
      <c r="JK6" s="41">
        <f>IF(IV6&gt;0,IV6,"")</f>
        <v>13.8</v>
      </c>
      <c r="JL6" s="41">
        <f>IF(IW6&gt;0,IW6,"")</f>
        <v>14.59</v>
      </c>
      <c r="JM6" s="41">
        <f>IF(SUM(IT6:IW6)-IX6&gt;0,SUM(IT6:IW6)-IX6,"")</f>
        <v>52.990000000000009</v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107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7</v>
      </c>
      <c r="LA6" s="17">
        <v>4.2</v>
      </c>
      <c r="LB6" s="17">
        <v>7.4</v>
      </c>
      <c r="LC6" s="17">
        <v>7.29</v>
      </c>
      <c r="LD6" s="17">
        <v>0.2</v>
      </c>
      <c r="LE6" s="17">
        <v>13.9</v>
      </c>
      <c r="LF6" s="17">
        <v>8.9</v>
      </c>
      <c r="LG6" s="17">
        <v>13.8</v>
      </c>
      <c r="LH6" s="17">
        <v>13.96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7.4</v>
      </c>
      <c r="LU6" s="41">
        <f>IF(LC6&gt;0,LC6,"")</f>
        <v>7.29</v>
      </c>
      <c r="LV6" s="41">
        <f>IF(SUM(KZ6:LC6)-LD6&gt;0,SUM(KZ6:LC6)-LD6,"")</f>
        <v>25.69</v>
      </c>
      <c r="LW6" s="41">
        <f>IF(LG6&gt;0,LG6,"")</f>
        <v>13.8</v>
      </c>
      <c r="LX6" s="41">
        <f>IF(LH6&gt;0,LH6,"")</f>
        <v>13.96</v>
      </c>
      <c r="LY6" s="41">
        <f>IF(SUM(LE6:LH6)-LI6&gt;0,SUM(LE6:LH6)-LI6,"")</f>
        <v>50.56</v>
      </c>
      <c r="LZ6" s="41">
        <f>IF(MAX(LV6,LY6)&gt;0,MAX(LV6,LY6),"")</f>
        <v>50.56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50.56</v>
      </c>
      <c r="MH6" s="18">
        <v>6</v>
      </c>
      <c r="MI6" s="18">
        <v>3.8</v>
      </c>
      <c r="MJ6" s="18">
        <v>6.1</v>
      </c>
      <c r="MK6" s="18">
        <v>6.16</v>
      </c>
      <c r="ML6" s="18">
        <v>0</v>
      </c>
      <c r="MM6" s="18">
        <v>14.6</v>
      </c>
      <c r="MN6" s="18">
        <v>9.1999999999999993</v>
      </c>
      <c r="MO6" s="18">
        <v>14.2</v>
      </c>
      <c r="MP6" s="18">
        <v>14.5</v>
      </c>
      <c r="MQ6" s="18">
        <v>0</v>
      </c>
      <c r="MR6" s="18"/>
      <c r="MS6" s="18"/>
      <c r="MT6" s="18"/>
      <c r="MU6" s="18"/>
      <c r="MV6" s="18"/>
      <c r="MW6" s="18">
        <v>13.9</v>
      </c>
      <c r="MX6" s="18">
        <v>9</v>
      </c>
      <c r="MY6" s="18">
        <v>12.4</v>
      </c>
      <c r="MZ6" s="18">
        <v>14.03</v>
      </c>
      <c r="NA6" s="18">
        <v>0</v>
      </c>
      <c r="NB6" s="11">
        <f>IF(MJ6&gt;0,MJ6,"")</f>
        <v>6.1</v>
      </c>
      <c r="NC6" s="11">
        <f>IF(MK6&gt;0,MK6,"")</f>
        <v>6.16</v>
      </c>
      <c r="ND6" s="11">
        <f>IF(SUM(MH6:MK6)-ML6&gt;0,SUM(MH6:MK6)-ML6,"")</f>
        <v>22.060000000000002</v>
      </c>
      <c r="NE6" s="11">
        <f>IF(MO6&gt;0,MO6,"")</f>
        <v>14.2</v>
      </c>
      <c r="NF6" s="11">
        <f>IF(MP6&gt;0,MP6,"")</f>
        <v>14.5</v>
      </c>
      <c r="NG6" s="11">
        <f>IF(SUM(MM6:MP6)-MQ6&gt;0,SUM(MM6:MP6)-MQ6,"")</f>
        <v>52.5</v>
      </c>
      <c r="NH6" s="11">
        <f>IF(MAX(ND6,NG6)&gt;0,MAX(ND6,NG6),"")</f>
        <v>52.5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>
        <f>IF(MY6&gt;0,MY6,"")</f>
        <v>12.4</v>
      </c>
      <c r="NM6" s="11">
        <f>IF(MZ6&gt;0,MZ6,"")</f>
        <v>14.03</v>
      </c>
      <c r="NN6" s="11">
        <f>IF(SUM(MW6:MZ6)-NA6&gt;0,SUM(MW6:MZ6)-NA6,"")</f>
        <v>49.33</v>
      </c>
      <c r="NO6" s="11">
        <f>IF(SUM(NH6,NK6,NN6)&gt;0,SUM(NH6,NK6,NN6),"")</f>
        <v>101.83</v>
      </c>
      <c r="NP6" s="17">
        <v>13.1</v>
      </c>
      <c r="NQ6" s="17">
        <v>9.1999999999999993</v>
      </c>
      <c r="NR6" s="17">
        <v>12.9</v>
      </c>
      <c r="NS6" s="17">
        <v>14.27</v>
      </c>
      <c r="NT6" s="17">
        <v>0.2</v>
      </c>
      <c r="NU6" s="17">
        <v>15</v>
      </c>
      <c r="NV6" s="17">
        <v>9.1999999999999993</v>
      </c>
      <c r="NW6" s="17">
        <v>14.2</v>
      </c>
      <c r="NX6" s="17">
        <v>14.58</v>
      </c>
      <c r="NY6" s="17">
        <v>0.2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12.9</v>
      </c>
      <c r="OK6" s="41">
        <f>IF(NS6&gt;0,NS6,"")</f>
        <v>14.27</v>
      </c>
      <c r="OL6" s="41">
        <f>IF(SUM(NP6:NS6)-NT6&gt;0,SUM(NP6:NS6)-NT6,"")</f>
        <v>49.269999999999996</v>
      </c>
      <c r="OM6" s="41">
        <f>IF(NW6&gt;0,NW6,"")</f>
        <v>14.2</v>
      </c>
      <c r="ON6" s="41">
        <f>IF(NX6&gt;0,NX6,"")</f>
        <v>14.58</v>
      </c>
      <c r="OO6" s="41">
        <f>IF(SUM(NU6:NX6)-NY6&gt;0,SUM(NU6:NX6)-NY6,"")</f>
        <v>52.779999999999994</v>
      </c>
      <c r="OP6" s="41">
        <f>IF(MAX(OL6,OO6)&gt;0,MAX(OL6,OO6),"")</f>
        <v>52.779999999999994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52.779999999999994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>
        <v>14.6</v>
      </c>
      <c r="PN6" s="18">
        <v>9</v>
      </c>
      <c r="PO6" s="18">
        <v>14.2</v>
      </c>
      <c r="PP6" s="18">
        <v>14.5</v>
      </c>
      <c r="PQ6" s="18">
        <v>0</v>
      </c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>
        <f>IF(PO6&gt;0,PO6,"")</f>
        <v>14.2</v>
      </c>
      <c r="QC6" s="11">
        <f>IF(PP6&gt;0,PP6,"")</f>
        <v>14.5</v>
      </c>
      <c r="QD6" s="11">
        <f>IF(SUM(PM6:PP6)-PQ6&gt;0,SUM(PM6:PP6)-PQ6,"")</f>
        <v>52.3</v>
      </c>
      <c r="QE6" s="11">
        <f>IF(SUM(PX6,QA6,QD6)&gt;0,SUM(PX6,QA6,QD6),"")</f>
        <v>52.3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>
        <v>4.5999999999999996</v>
      </c>
      <c r="RO6" s="18">
        <v>2.5</v>
      </c>
      <c r="RP6" s="18">
        <v>4.7</v>
      </c>
      <c r="RQ6" s="18">
        <v>4.6500000000000004</v>
      </c>
      <c r="RR6" s="18">
        <v>0</v>
      </c>
      <c r="RS6" s="18">
        <v>4.4000000000000004</v>
      </c>
      <c r="RT6" s="18">
        <v>2.5</v>
      </c>
      <c r="RU6" s="18">
        <v>4.7</v>
      </c>
      <c r="RV6" s="18">
        <v>4.57</v>
      </c>
      <c r="RW6" s="18">
        <v>0</v>
      </c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>
        <f>IF(RP6&gt;0,RP6,"")</f>
        <v>4.7</v>
      </c>
      <c r="SI6" s="11">
        <f>IF(RQ6&gt;0,RQ6,"")</f>
        <v>4.6500000000000004</v>
      </c>
      <c r="SJ6" s="11">
        <f>IF(SUM(RN6:RQ6)-RR6&gt;0,SUM(RN6:RQ6)-RR6,"")</f>
        <v>16.450000000000003</v>
      </c>
      <c r="SK6" s="11">
        <f>IF(RU6&gt;0,RU6,"")</f>
        <v>4.7</v>
      </c>
      <c r="SL6" s="11">
        <f>IF(RV6&gt;0,RV6,"")</f>
        <v>4.57</v>
      </c>
      <c r="SM6" s="11">
        <f>IF(SUM(RS6:RV6)-RW6&gt;0,SUM(RS6:RV6)-RW6,"")</f>
        <v>16.170000000000002</v>
      </c>
      <c r="SN6" s="11">
        <f>IF(MAX(SJ6,SM6)&gt;0,MAX(SJ6,SM6),"")</f>
        <v>16.450000000000003</v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>
        <f>IF(SUM(SN6,SQ6,ST6)&gt;0,SUM(SN6,SQ6,ST6),"")</f>
        <v>16.450000000000003</v>
      </c>
      <c r="SV6" s="23">
        <f>IF($CP6="P",CA6,(CA6+AZ6)/2)</f>
        <v>15.700000000000001</v>
      </c>
      <c r="SW6" s="23">
        <f>IF($CP6="P",CB6,(CB6+BA6)/2)</f>
        <v>9.3500000000000014</v>
      </c>
      <c r="SX6" s="23">
        <f>IF($CP6="P",CC6,(CC6+BB6)/2)</f>
        <v>14.2</v>
      </c>
      <c r="SY6" s="23">
        <f>IF($CP6="P",CD6,(CD6+BC6)/2)</f>
        <v>14.925000000000001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8.9499999999999993</v>
      </c>
      <c r="TC6" s="23">
        <f>IF($CP6="P",CH6,(CH6+BG6)/2)</f>
        <v>14.2</v>
      </c>
      <c r="TD6" s="23">
        <f>IF($CP6="P",CI6,(CI6+BH6)/2)</f>
        <v>14.85</v>
      </c>
      <c r="TE6" s="23">
        <f>IF($CP6="P",CJ6,(CJ6+BI6)/2)</f>
        <v>0</v>
      </c>
      <c r="TF6" s="23">
        <f>IF($CP6="P",CK6,(CK6+BJ6)/2)</f>
        <v>14.75</v>
      </c>
      <c r="TG6" s="23">
        <f>IF($CP6="P",CL6,(CL6+BK6)/2)</f>
        <v>8.6999999999999993</v>
      </c>
      <c r="TH6" s="23">
        <f>IF($CP6="P",CM6,(CM6+BL6)/2)</f>
        <v>14.2</v>
      </c>
      <c r="TI6" s="23">
        <f>IF($CP6="P",CN6,(CN6+BM6)/2)</f>
        <v>14.785</v>
      </c>
      <c r="TJ6" s="23">
        <f>IF($CP6="P",CO6,(CO6+BN6)/2)</f>
        <v>0</v>
      </c>
      <c r="TK6" s="28" t="s">
        <v>57</v>
      </c>
      <c r="TL6" s="41">
        <f>IF(SX6&gt;0,SX6,"")</f>
        <v>14.2</v>
      </c>
      <c r="TM6" s="41">
        <f>IF(SY6&gt;0,SY6,"")</f>
        <v>14.925000000000001</v>
      </c>
      <c r="TN6" s="41">
        <f>IF(SUM(SV6:SY6)-SZ6&gt;0,SUM(SV6:SY6)-SZ6,"")</f>
        <v>54.174999999999997</v>
      </c>
      <c r="TO6" s="41">
        <f>IF(TC6&gt;0,TC6,"")</f>
        <v>14.2</v>
      </c>
      <c r="TP6" s="41">
        <f>IF(TD6&gt;0,TD6,"")</f>
        <v>14.85</v>
      </c>
      <c r="TQ6" s="41">
        <f>IF(SUM(TA6:TD6)-TE6&gt;0,SUM(TA6:TD6)-TE6,"")</f>
        <v>52.949999999999996</v>
      </c>
      <c r="TR6" s="41">
        <f>IF(MAX(TN6,TQ6)&gt;0,MAX(TN6,TQ6),"")</f>
        <v>54.174999999999997</v>
      </c>
      <c r="TS6" s="41">
        <f>IF(TH6&gt;0,TH6,"")</f>
        <v>14.2</v>
      </c>
      <c r="TT6" s="41">
        <f>IF(TI6&gt;0,TI6,"")</f>
        <v>14.785</v>
      </c>
      <c r="TU6" s="41">
        <f>IF(SUM(TF6:TI6)-TJ6&gt;0,SUM(TF6:TI6)-TJ6,"")</f>
        <v>52.435000000000002</v>
      </c>
      <c r="TV6" s="41">
        <f>IF(SUM(TR6,TU6)&gt;0,SUM(TR6,TU6),"")</f>
        <v>106.61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238.39002364500524</v>
      </c>
      <c r="F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G7" s="3" t="str">
        <f>IF(OR(AND(AQ7&gt;=AY$25,AQ7&lt;&gt;"",AN7=""),AND(AT7&gt;=AY$25,AT7&lt;&gt;"",AN7=""),AND(AX7&gt;=AY$25,AX7&lt;&gt;"",AN7=""),AND(BR7&gt;=BZ$25,BR7&lt;&gt;"",BO7=""),AND(BU7&gt;=BZ$25,BU7&lt;&gt;"",BO7=""),AND(BY7&gt;=BZ$25,BY7&lt;&gt;"",BO7=""),AND(CS7&gt;=DA$25,CS7&lt;&gt;"",CP7=""),AND(CV7&gt;=DA$25,CV7&lt;&gt;"",CP7=""),AND(CZ7&gt;=DA$25,CZ7&lt;&gt;"",CP7=""),AND(DZ7&gt;=EK$25,DZ7&lt;&gt;""),AND(EC7&gt;=EK$25,EC7&lt;&gt;""),AND(EG7&gt;=EK$25,EG7&lt;&gt;""),AND(EJ7&gt;=EK$25,EJ7&lt;&gt;""),AND(FH7&gt;=FS$25,FH7&lt;&gt;""),AND(FK7&gt;=FS$25,FK7&lt;&gt;""),AND(FO7&gt;=FS$25,FO7&lt;&gt;""),AND(FR7&gt;=FS$25,FR7&lt;&gt;""),AND(GP7&gt;=HA$25,GP7&lt;&gt;""),AND(GS7&gt;=HA$25,GS7&lt;&gt;""),AND(GW7&gt;=HA$25,GW7&lt;&gt;""),AND(GZ7&gt;=HA$25,GZ7&lt;&gt;""),AND(HX7&gt;=II$25,HX7&lt;&gt;""),AND(IA7&gt;=II$25,IA7&lt;&gt;""),AND(IE7&gt;=II$25,IE7&lt;&gt;""),AND(IH7&gt;=II$25,IH7&lt;&gt;""),AND(JF7&gt;=JQ$25,JF7&lt;&gt;""),AND(JI7&gt;=JQ$25,JI7&lt;&gt;""),AND(JM7&gt;=JQ$25,JM7&lt;&gt;""),AND(JP7&gt;=JQ$25,JP7&lt;&gt;""),AND(KN7&gt;=KY$25,KN7&lt;&gt;""),AND(KQ7&gt;=KY$25,KQ7&lt;&gt;""),AND(KU7&gt;=KY$25,KU7&lt;&gt;""),AND(KX7&gt;=KY$25,KX7&lt;&gt;""),AND(LV7&gt;=MG$25,LV7&lt;&gt;""),AND(LY7&gt;=MG$25,LY7&lt;&gt;""),AND(MC7&gt;=MG$25,MC7&lt;&gt;""),AND(MF7&gt;=MG$25,MF7&lt;&gt;""),AND(ND7&gt;=NO$25,ND7&lt;&gt;""),AND(NG7&gt;=NO$25,NG7&lt;&gt;""),AND(NK7&gt;=NO$25,NK7&lt;&gt;""),AND(NN7&gt;=NO$25,NN7&lt;&gt;""),AND(OL7&gt;=OW$25,OL7&lt;&gt;""),AND(OO7&gt;=OW$25,OO7&lt;&gt;""),AND(OS7&gt;=OW$25,OS7&lt;&gt;""),AND(OV7&gt;=OW$25,OV7&lt;&gt;""),AND(PT7&gt;=QE$25,PT7&lt;&gt;""),AND(PW7&gt;=QE$25,PW7&lt;&gt;""),AND(QA7&gt;=QE$25,QA7&lt;&gt;""),AND(QD7&gt;=QE$25,QD7&lt;&gt;""),AND(RB7&gt;=RM$25,RB7&lt;&gt;""),AND(RE7&gt;=RM$25,RE7&lt;&gt;""),AND(RI7&gt;=RM$25,RI7&lt;&gt;""),AND(RL7&gt;=RM$25,RL7&lt;&gt;""),AND(SJ7&gt;=SU$25,SJ7&lt;&gt;""),AND(SM7&gt;=SU$25,SM7&lt;&gt;""),AND(SQ7&gt;=SU$25,SQ7&lt;&gt;""),AND(ST7&gt;=SU$25,ST7&lt;&gt;"")),"P","")</f>
        <v>P</v>
      </c>
      <c r="H7" s="37" t="str">
        <f>IF(AND(G7="P",F7=""),"No DD",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Merit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Excellence",IF(I7="P","Worlds Team",IF(F7="P","National Team","")))))</f>
        <v>Excellence</v>
      </c>
      <c r="I7" s="3" t="str">
        <f>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P","")</f>
        <v>P</v>
      </c>
      <c r="J7" s="8">
        <f>IF(COUNT(AQ7,AT7,BR7,BU7,CS7,CV7)&gt;0,LARGE((AQ7,AT7,BR7,BU7,CS7,CV7),1),0)</f>
        <v>52.51</v>
      </c>
      <c r="K7" s="8" t="str">
        <f>IF(J7="","",IF(OR(J7=CS7,J7=CV7),$CA$1,IF(OR(J7=BR7,J7=BU7),$AZ$1,IF(OR(J7=AQ7,J7=AT7),$Y$1,""))))</f>
        <v>2023 Nationals</v>
      </c>
      <c r="L7" s="8">
        <f>IF(COUNT(AQ7,AT7,BR7,BU7,CS7,CV7)&gt;1,LARGE((AQ7,AT7,BR7,BU7,CS7,CV7),2),0)</f>
        <v>52.11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49.76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World Cup AZE (Feb 25)</v>
      </c>
      <c r="T7" s="8">
        <f>IF(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&gt;0,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,0)</f>
        <v>14.81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1.9400000000000048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>IF(AA7&gt;0,AA7,"")</f>
        <v>9.1999999999999993</v>
      </c>
      <c r="AP7" s="39">
        <f>IF(AB7&gt;0,AB7,"")</f>
        <v>10.6</v>
      </c>
      <c r="AQ7" s="41">
        <f>IF(SUM(Y7:AB7)-AC7&gt;0,SUM(Y7:AB7)-AC7,"")</f>
        <v>35.9</v>
      </c>
      <c r="AR7" s="41">
        <f>IF(AF7&gt;0,AF7,"")</f>
        <v>13.3</v>
      </c>
      <c r="AS7" s="41">
        <f>IF(AG7&gt;0,AG7,"")</f>
        <v>14.46</v>
      </c>
      <c r="AT7" s="41">
        <f>IF(SUM(AD7:AG7)-AH7&gt;0,SUM(AD7:AG7)-AH7,"")</f>
        <v>49.76</v>
      </c>
      <c r="AU7" s="41">
        <f>IF(AQ7="","",MAX(AQ7,AT7))</f>
        <v>49.76</v>
      </c>
      <c r="AV7" s="41">
        <f>IF(AK7&gt;0,AK7,"")</f>
        <v>12.7</v>
      </c>
      <c r="AW7" s="41">
        <f>IF(AL7&gt;0,AL7,"")</f>
        <v>14.34</v>
      </c>
      <c r="AX7" s="41">
        <f>IF(SUM(AI7:AL7)-AM7&gt;0,SUM(AI7:AL7)-AM7,"")</f>
        <v>49.739999999999995</v>
      </c>
      <c r="AY7" s="41">
        <f>IF(SUM(AU7,AX7)&gt;0,SUM(AU7,AX7),"")</f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>IF(BB7&gt;0,BB7,"")</f>
        <v>3.4</v>
      </c>
      <c r="BQ7" s="40">
        <f>IF(BC7&gt;0,BC7,"")</f>
        <v>3.12</v>
      </c>
      <c r="BR7" s="11">
        <f>IF(SUM(AZ7:BC7)-BD7&gt;0,SUM(AZ7:BC7)-BD7,"")</f>
        <v>10.82</v>
      </c>
      <c r="BS7" s="11">
        <f>IF(BG7&gt;0,BG7,"")</f>
        <v>13.6</v>
      </c>
      <c r="BT7" s="11">
        <f>IF(BH7&gt;0,BH7,"")</f>
        <v>14.71</v>
      </c>
      <c r="BU7" s="11">
        <f>IF(SUM(BE7:BH7)-BI7&gt;0,SUM(BE7:BH7)-BI7,"")</f>
        <v>52.51</v>
      </c>
      <c r="BV7" s="11">
        <f>IF(BR7="","",MAX(BR7,BU7))</f>
        <v>52.51</v>
      </c>
      <c r="BW7" s="11">
        <f>IF(BL7&gt;0,BL7,"")</f>
        <v>13.6</v>
      </c>
      <c r="BX7" s="11">
        <f>IF(BM7&gt;0,BM7,"")</f>
        <v>14.76</v>
      </c>
      <c r="BY7" s="11">
        <f>IF(SUM(BJ7:BM7)-BN7&gt;0,SUM(BJ7:BM7)-BN7,"")</f>
        <v>53.26</v>
      </c>
      <c r="BZ7" s="11">
        <f>IF(SUM(BV7,BY7)&gt;0,SUM(BV7,BY7),"")</f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>IF(CC7&gt;0,CC7,"")</f>
        <v>13.6</v>
      </c>
      <c r="CR7" s="39">
        <f>IF(CD7&gt;0,CD7,"")</f>
        <v>14.81</v>
      </c>
      <c r="CS7" s="41">
        <f>IF(SUM(CA7:CD7)-CE7&gt;0,SUM(CA7:CD7)-CE7,"")</f>
        <v>52.11</v>
      </c>
      <c r="CT7" s="41">
        <f>IF(CH7&gt;0,CH7,"")</f>
        <v>10.1</v>
      </c>
      <c r="CU7" s="41">
        <f>IF(CI7&gt;0,CI7,"")</f>
        <v>10.82</v>
      </c>
      <c r="CV7" s="41">
        <f>IF(SUM(CF7:CI7)-CJ7&gt;0,SUM(CF7:CI7)-CJ7,"")</f>
        <v>37.119999999999997</v>
      </c>
      <c r="CW7" s="41">
        <f>IF(CS7="","",MAX(CS7,CV7))</f>
        <v>52.11</v>
      </c>
      <c r="CX7" s="41">
        <f>IF(CM7&gt;0,CM7,"")</f>
        <v>5.0999999999999996</v>
      </c>
      <c r="CY7" s="41">
        <f>IF(CN7&gt;0,CN7,"")</f>
        <v>4.83</v>
      </c>
      <c r="CZ7" s="41">
        <f>IF(SUM(CK7:CN7)-CO7&gt;0,SUM(CK7:CN7)-CO7,"")</f>
        <v>16.729999999999997</v>
      </c>
      <c r="DA7" s="41">
        <f>IF(SUM(CW7,CZ7)&gt;0,SUM(CW7,CZ7),"")</f>
        <v>68.84</v>
      </c>
      <c r="DB7" s="52">
        <f>IF(MAX(ED7,FL7,GT7,IB7,JJ7,KR7,LZ7,NH7,OP7,PX7,RF7,SN7)-IF(N7="",0,N7)&gt;0.001,MAX(ED7,FL7,GT7,IB7,JJ7,KR7,LZ7,NH7,OP7,PX7,RF7,SN7)-IF(N7="",0,N7),"")</f>
        <v>1.9400000000000048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13.3</v>
      </c>
      <c r="DE7" s="17">
        <v>9</v>
      </c>
      <c r="DF7" s="17">
        <v>13.3</v>
      </c>
      <c r="DG7" s="17">
        <v>14.51</v>
      </c>
      <c r="DH7" s="17">
        <v>0</v>
      </c>
      <c r="DI7" s="17">
        <v>12.8</v>
      </c>
      <c r="DJ7" s="17">
        <v>8.1999999999999993</v>
      </c>
      <c r="DK7" s="17">
        <v>11.7</v>
      </c>
      <c r="DL7" s="17">
        <v>13.3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13.3</v>
      </c>
      <c r="DY7" s="41">
        <f>IF(DG7&gt;0,DG7,"")</f>
        <v>14.51</v>
      </c>
      <c r="DZ7" s="41">
        <f>IF(SUM(DD7:DG7)-DH7&gt;0,SUM(DD7:DG7)-DH7,"")</f>
        <v>50.11</v>
      </c>
      <c r="EA7" s="41">
        <f>IF(DK7&gt;0,DK7,"")</f>
        <v>11.7</v>
      </c>
      <c r="EB7" s="41">
        <f>IF(DL7&gt;0,DL7,"")</f>
        <v>13.3</v>
      </c>
      <c r="EC7" s="41">
        <f>IF(SUM(DI7:DL7)-DM7&gt;0,SUM(DI7:DL7)-DM7,"")</f>
        <v>46</v>
      </c>
      <c r="ED7" s="41">
        <f>IF(MAX(DZ7,EC7)&gt;0,MAX(DZ7,EC7),"")</f>
        <v>50.11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50.11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>
        <v>13.4</v>
      </c>
      <c r="HC7" s="18">
        <v>9</v>
      </c>
      <c r="HD7" s="18">
        <v>13.6</v>
      </c>
      <c r="HE7" s="18">
        <v>14.5</v>
      </c>
      <c r="HF7" s="18">
        <v>0.2</v>
      </c>
      <c r="HG7" s="18">
        <v>13.1</v>
      </c>
      <c r="HH7" s="18">
        <v>9.1</v>
      </c>
      <c r="HI7" s="18">
        <v>13.6</v>
      </c>
      <c r="HJ7" s="18">
        <v>14.5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13.6</v>
      </c>
      <c r="HW7" s="11">
        <f>IF(HE7&gt;0,HE7,"")</f>
        <v>14.5</v>
      </c>
      <c r="HX7" s="11">
        <f>IF(SUM(HB7:HE7)-HF7&gt;0,SUM(HB7:HE7)-HF7,"")</f>
        <v>50.3</v>
      </c>
      <c r="HY7" s="11">
        <f>IF(HI7&gt;0,HI7,"")</f>
        <v>13.6</v>
      </c>
      <c r="HZ7" s="11">
        <f>IF(HJ7&gt;0,HJ7,"")</f>
        <v>14.5</v>
      </c>
      <c r="IA7" s="11">
        <f>IF(SUM(HG7:HJ7)-HK7&gt;0,SUM(HG7:HJ7)-HK7,"")</f>
        <v>50.3</v>
      </c>
      <c r="IB7" s="11">
        <f>IF(MAX(HX7,IA7)&gt;0,MAX(HX7,IA7),"")</f>
        <v>50.3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50.3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12.8</v>
      </c>
      <c r="LA7" s="17">
        <v>9.1999999999999993</v>
      </c>
      <c r="LB7" s="17">
        <v>13.6</v>
      </c>
      <c r="LC7" s="17">
        <v>14.37</v>
      </c>
      <c r="LD7" s="17">
        <v>0</v>
      </c>
      <c r="LE7" s="17">
        <v>14.3</v>
      </c>
      <c r="LF7" s="17">
        <v>9.1</v>
      </c>
      <c r="LG7" s="17">
        <v>13.6</v>
      </c>
      <c r="LH7" s="17">
        <v>14.7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13.6</v>
      </c>
      <c r="LU7" s="41">
        <f>IF(LC7&gt;0,LC7,"")</f>
        <v>14.37</v>
      </c>
      <c r="LV7" s="41">
        <f>IF(SUM(KZ7:LC7)-LD7&gt;0,SUM(KZ7:LC7)-LD7,"")</f>
        <v>49.97</v>
      </c>
      <c r="LW7" s="41">
        <f>IF(LG7&gt;0,LG7,"")</f>
        <v>13.6</v>
      </c>
      <c r="LX7" s="41">
        <f>IF(LH7&gt;0,LH7,"")</f>
        <v>14.7</v>
      </c>
      <c r="LY7" s="41">
        <f>IF(SUM(LE7:LH7)-LI7&gt;0,SUM(LE7:LH7)-LI7,"")</f>
        <v>51.7</v>
      </c>
      <c r="LZ7" s="41">
        <f>IF(MAX(LV7,LY7)&gt;0,MAX(LV7,LY7),"")</f>
        <v>51.7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51.7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>
        <v>13.1</v>
      </c>
      <c r="RO7" s="18">
        <v>8.9</v>
      </c>
      <c r="RP7" s="18">
        <v>14</v>
      </c>
      <c r="RQ7" s="18">
        <v>14.16</v>
      </c>
      <c r="RR7" s="18">
        <v>0</v>
      </c>
      <c r="RS7" s="18">
        <v>7.4</v>
      </c>
      <c r="RT7" s="18">
        <v>5</v>
      </c>
      <c r="RU7" s="18">
        <v>7.7</v>
      </c>
      <c r="RV7" s="18">
        <v>8.7200000000000006</v>
      </c>
      <c r="RW7" s="18">
        <v>0</v>
      </c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>
        <f>IF(RP7&gt;0,RP7,"")</f>
        <v>14</v>
      </c>
      <c r="SI7" s="11">
        <f>IF(RQ7&gt;0,RQ7,"")</f>
        <v>14.16</v>
      </c>
      <c r="SJ7" s="11">
        <f>IF(SUM(RN7:RQ7)-RR7&gt;0,SUM(RN7:RQ7)-RR7,"")</f>
        <v>50.16</v>
      </c>
      <c r="SK7" s="11">
        <f>IF(RU7&gt;0,RU7,"")</f>
        <v>7.7</v>
      </c>
      <c r="SL7" s="11">
        <f>IF(RV7&gt;0,RV7,"")</f>
        <v>8.7200000000000006</v>
      </c>
      <c r="SM7" s="11">
        <f>IF(SUM(RS7:RV7)-RW7&gt;0,SUM(RS7:RV7)-RW7,"")</f>
        <v>28.82</v>
      </c>
      <c r="SN7" s="11">
        <f>IF(MAX(SJ7,SM7)&gt;0,MAX(SJ7,SM7),"")</f>
        <v>50.16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>
        <f>IF(SUM(SN7,SQ7,ST7)&gt;0,SUM(SN7,SQ7,ST7),"")</f>
        <v>50.16</v>
      </c>
      <c r="SV7" s="23">
        <f>IF($CP7="P",CA7,(CA7+AZ7)/2)</f>
        <v>8.4</v>
      </c>
      <c r="SW7" s="23">
        <f>IF($CP7="P",CB7,(CB7+BA7)/2)</f>
        <v>5.6</v>
      </c>
      <c r="SX7" s="23">
        <f>IF($CP7="P",CC7,(CC7+BB7)/2)</f>
        <v>8.5</v>
      </c>
      <c r="SY7" s="23">
        <f>IF($CP7="P",CD7,(CD7+BC7)/2)</f>
        <v>8.9649999999999999</v>
      </c>
      <c r="SZ7" s="23">
        <f>IF($CP7="P",CE7,(CE7+BD7)/2)</f>
        <v>0</v>
      </c>
      <c r="TA7" s="23">
        <f>IF($CP7="P",CF7,(CF7+BE7)/2)</f>
        <v>12.6</v>
      </c>
      <c r="TB7" s="23">
        <f>IF($CP7="P",CG7,(CG7+BF7)/2)</f>
        <v>7.6</v>
      </c>
      <c r="TC7" s="23">
        <f>IF($CP7="P",CH7,(CH7+BG7)/2)</f>
        <v>11.85</v>
      </c>
      <c r="TD7" s="23">
        <f>IF($CP7="P",CI7,(CI7+BH7)/2)</f>
        <v>12.765000000000001</v>
      </c>
      <c r="TE7" s="23">
        <f>IF($CP7="P",CJ7,(CJ7+BI7)/2)</f>
        <v>0</v>
      </c>
      <c r="TF7" s="23">
        <f>IF($CP7="P",CK7,(CK7+BJ7)/2)</f>
        <v>9.8999999999999986</v>
      </c>
      <c r="TG7" s="23">
        <f>IF($CP7="P",CL7,(CL7+BK7)/2)</f>
        <v>5.9499999999999993</v>
      </c>
      <c r="TH7" s="23">
        <f>IF($CP7="P",CM7,(CM7+BL7)/2)</f>
        <v>9.35</v>
      </c>
      <c r="TI7" s="23">
        <f>IF($CP7="P",CN7,(CN7+BM7)/2)</f>
        <v>9.7949999999999999</v>
      </c>
      <c r="TJ7" s="23">
        <f>IF($CP7="P",CO7,(CO7+BN7)/2)</f>
        <v>0</v>
      </c>
      <c r="TK7" s="28" t="s">
        <v>57</v>
      </c>
      <c r="TL7" s="41">
        <f>IF(SX7&gt;0,SX7,"")</f>
        <v>8.5</v>
      </c>
      <c r="TM7" s="41">
        <f>IF(SY7&gt;0,SY7,"")</f>
        <v>8.9649999999999999</v>
      </c>
      <c r="TN7" s="41">
        <f>IF(SUM(SV7:SY7)-SZ7&gt;0,SUM(SV7:SY7)-SZ7,"")</f>
        <v>31.465</v>
      </c>
      <c r="TO7" s="41">
        <f>IF(TC7&gt;0,TC7,"")</f>
        <v>11.85</v>
      </c>
      <c r="TP7" s="41">
        <f>IF(TD7&gt;0,TD7,"")</f>
        <v>12.765000000000001</v>
      </c>
      <c r="TQ7" s="41">
        <f>IF(SUM(TA7:TD7)-TE7&gt;0,SUM(TA7:TD7)-TE7,"")</f>
        <v>44.814999999999998</v>
      </c>
      <c r="TR7" s="41">
        <f>IF(MAX(TN7,TQ7)&gt;0,MAX(TN7,TQ7),"")</f>
        <v>44.814999999999998</v>
      </c>
      <c r="TS7" s="41">
        <f>IF(TH7&gt;0,TH7,"")</f>
        <v>9.35</v>
      </c>
      <c r="TT7" s="41">
        <f>IF(TI7&gt;0,TI7,"")</f>
        <v>9.7949999999999999</v>
      </c>
      <c r="TU7" s="41">
        <f>IF(SUM(TF7:TI7)-TJ7&gt;0,SUM(TF7:TI7)-TJ7,"")</f>
        <v>34.994999999999997</v>
      </c>
      <c r="TV7" s="41">
        <f>IF(SUM(TR7,TU7)&gt;0,SUM(TR7,TU7),"")</f>
        <v>79.81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155</v>
      </c>
      <c r="C8" s="4" t="s">
        <v>3</v>
      </c>
      <c r="D8" s="4">
        <v>2004</v>
      </c>
      <c r="E8" s="9">
        <f>SUM(J8:V8)+SUM(J8:T8)*0.0000001+SUM(J8)*0.0000000000001</f>
        <v>236.68002363200523</v>
      </c>
      <c r="F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G8" s="3" t="str">
        <f>IF(OR(AND(AQ8&gt;=AY$25,AQ8&lt;&gt;"",AN8=""),AND(AT8&gt;=AY$25,AT8&lt;&gt;"",AN8=""),AND(AX8&gt;=AY$25,AX8&lt;&gt;"",AN8=""),AND(BR8&gt;=BZ$25,BR8&lt;&gt;"",BO8=""),AND(BU8&gt;=BZ$25,BU8&lt;&gt;"",BO8=""),AND(BY8&gt;=BZ$25,BY8&lt;&gt;"",BO8=""),AND(CS8&gt;=DA$25,CS8&lt;&gt;"",CP8=""),AND(CV8&gt;=DA$25,CV8&lt;&gt;"",CP8=""),AND(CZ8&gt;=DA$25,CZ8&lt;&gt;"",CP8=""),AND(DZ8&gt;=EK$25,DZ8&lt;&gt;""),AND(EC8&gt;=EK$25,EC8&lt;&gt;""),AND(EG8&gt;=EK$25,EG8&lt;&gt;""),AND(EJ8&gt;=EK$25,EJ8&lt;&gt;""),AND(FH8&gt;=FS$25,FH8&lt;&gt;""),AND(FK8&gt;=FS$25,FK8&lt;&gt;""),AND(FO8&gt;=FS$25,FO8&lt;&gt;""),AND(FR8&gt;=FS$25,FR8&lt;&gt;""),AND(GP8&gt;=HA$25,GP8&lt;&gt;""),AND(GS8&gt;=HA$25,GS8&lt;&gt;""),AND(GW8&gt;=HA$25,GW8&lt;&gt;""),AND(GZ8&gt;=HA$25,GZ8&lt;&gt;""),AND(HX8&gt;=II$25,HX8&lt;&gt;""),AND(IA8&gt;=II$25,IA8&lt;&gt;""),AND(IE8&gt;=II$25,IE8&lt;&gt;""),AND(IH8&gt;=II$25,IH8&lt;&gt;""),AND(JF8&gt;=JQ$25,JF8&lt;&gt;""),AND(JI8&gt;=JQ$25,JI8&lt;&gt;""),AND(JM8&gt;=JQ$25,JM8&lt;&gt;""),AND(JP8&gt;=JQ$25,JP8&lt;&gt;""),AND(KN8&gt;=KY$25,KN8&lt;&gt;""),AND(KQ8&gt;=KY$25,KQ8&lt;&gt;""),AND(KU8&gt;=KY$25,KU8&lt;&gt;""),AND(KX8&gt;=KY$25,KX8&lt;&gt;""),AND(LV8&gt;=MG$25,LV8&lt;&gt;""),AND(LY8&gt;=MG$25,LY8&lt;&gt;""),AND(MC8&gt;=MG$25,MC8&lt;&gt;""),AND(MF8&gt;=MG$25,MF8&lt;&gt;""),AND(ND8&gt;=NO$25,ND8&lt;&gt;""),AND(NG8&gt;=NO$25,NG8&lt;&gt;""),AND(NK8&gt;=NO$25,NK8&lt;&gt;""),AND(NN8&gt;=NO$25,NN8&lt;&gt;""),AND(OL8&gt;=OW$25,OL8&lt;&gt;""),AND(OO8&gt;=OW$25,OO8&lt;&gt;""),AND(OS8&gt;=OW$25,OS8&lt;&gt;""),AND(OV8&gt;=OW$25,OV8&lt;&gt;""),AND(PT8&gt;=QE$25,PT8&lt;&gt;""),AND(PW8&gt;=QE$25,PW8&lt;&gt;""),AND(QA8&gt;=QE$25,QA8&lt;&gt;""),AND(QD8&gt;=QE$25,QD8&lt;&gt;""),AND(RB8&gt;=RM$25,RB8&lt;&gt;""),AND(RE8&gt;=RM$25,RE8&lt;&gt;""),AND(RI8&gt;=RM$25,RI8&lt;&gt;""),AND(RL8&gt;=RM$25,RL8&lt;&gt;""),AND(SJ8&gt;=SU$25,SJ8&lt;&gt;""),AND(SM8&gt;=SU$25,SM8&lt;&gt;""),AND(SQ8&gt;=SU$25,SQ8&lt;&gt;""),AND(ST8&gt;=SU$25,ST8&lt;&gt;"")),"P","")</f>
        <v>P</v>
      </c>
      <c r="H8" s="37" t="str">
        <f>IF(AND(G8="P",F8=""),"No DD",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Merit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Excellence",IF(I8="P","Worlds Team",IF(F8="P","National Team","")))))</f>
        <v>Excellence</v>
      </c>
      <c r="I8" s="3" t="str">
        <f>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51.149999999999991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Domestic 3rd Trial</v>
      </c>
      <c r="T8" s="8">
        <f>IF(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&gt;0,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>
        <f>IF(MAX(DB8,DC8)&gt;0,MAX(DB8,DC8),"")</f>
        <v>0.36000000000001364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WAGC (Nov 18)</v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>IF(AA8&gt;0,AA8,"")</f>
        <v>11.5</v>
      </c>
      <c r="AP8" s="39">
        <f>IF(AB8&gt;0,AB8,"")</f>
        <v>14.25</v>
      </c>
      <c r="AQ8" s="41">
        <f>IF(SUM(Y8:AB8)-AC8&gt;0,SUM(Y8:AB8)-AC8,"")</f>
        <v>46.05</v>
      </c>
      <c r="AR8" s="41">
        <f>IF(AF8&gt;0,AF8,"")</f>
        <v>12.7</v>
      </c>
      <c r="AS8" s="41">
        <f>IF(AG8&gt;0,AG8,"")</f>
        <v>14.05</v>
      </c>
      <c r="AT8" s="41">
        <f>IF(SUM(AD8:AG8)-AH8&gt;0,SUM(AD8:AG8)-AH8,"")</f>
        <v>51.149999999999991</v>
      </c>
      <c r="AU8" s="41">
        <f>IF(AQ8="","",MAX(AQ8,AT8))</f>
        <v>51.149999999999991</v>
      </c>
      <c r="AV8" s="41">
        <f>IF(AK8&gt;0,AK8,"")</f>
        <v>12.7</v>
      </c>
      <c r="AW8" s="41">
        <f>IF(AL8&gt;0,AL8,"")</f>
        <v>14.33</v>
      </c>
      <c r="AX8" s="41">
        <f>IF(SUM(AI8:AL8)-AM8&gt;0,SUM(AI8:AL8)-AM8,"")</f>
        <v>51.629999999999995</v>
      </c>
      <c r="AY8" s="41">
        <f>IF(SUM(AU8,AX8)&gt;0,SUM(AU8,AX8),"")</f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>IF(BB8&gt;0,BB8,"")</f>
        <v>13.4</v>
      </c>
      <c r="BQ8" s="40">
        <f>IF(BC8&gt;0,BC8,"")</f>
        <v>14.14</v>
      </c>
      <c r="BR8" s="11">
        <f>IF(SUM(AZ8:BC8)-BD8&gt;0,SUM(AZ8:BC8)-BD8,"")</f>
        <v>50.84</v>
      </c>
      <c r="BS8" s="11">
        <f>IF(BG8&gt;0,BG8,"")</f>
        <v>2</v>
      </c>
      <c r="BT8" s="11">
        <f>IF(BH8&gt;0,BH8,"")</f>
        <v>1.53</v>
      </c>
      <c r="BU8" s="11">
        <f>IF(SUM(BE8:BH8)-BI8&gt;0,SUM(BE8:BH8)-BI8,"")</f>
        <v>5.73</v>
      </c>
      <c r="BV8" s="11">
        <f>IF(BR8="","",MAX(BR8,BU8))</f>
        <v>50.84</v>
      </c>
      <c r="BW8" s="11">
        <f>IF(BL8&gt;0,BL8,"")</f>
        <v>13.6</v>
      </c>
      <c r="BX8" s="11">
        <f>IF(BM8&gt;0,BM8,"")</f>
        <v>14.7</v>
      </c>
      <c r="BY8" s="11">
        <f>IF(SUM(BJ8:BM8)-BN8&gt;0,SUM(BJ8:BM8)-BN8,"")</f>
        <v>52.400000000000006</v>
      </c>
      <c r="BZ8" s="11">
        <f>IF(SUM(BV8,BY8)&gt;0,SUM(BV8,BY8),"")</f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>IF(CC8&gt;0,CC8,"")</f>
        <v>13.4</v>
      </c>
      <c r="CR8" s="39">
        <f>IF(CD8&gt;0,CD8,"")</f>
        <v>14.77</v>
      </c>
      <c r="CS8" s="41">
        <f>IF(SUM(CA8:CD8)-CE8&gt;0,SUM(CA8:CD8)-CE8,"")</f>
        <v>51.870000000000005</v>
      </c>
      <c r="CT8" s="41">
        <f>IF(CH8&gt;0,CH8,"")</f>
        <v>13.6</v>
      </c>
      <c r="CU8" s="41">
        <f>IF(CI8&gt;0,CI8,"")</f>
        <v>14.95</v>
      </c>
      <c r="CV8" s="41">
        <f>IF(SUM(CF8:CI8)-CJ8&gt;0,SUM(CF8:CI8)-CJ8,"")</f>
        <v>52.349999999999994</v>
      </c>
      <c r="CW8" s="41">
        <f>IF(CS8="","",MAX(CS8,CV8))</f>
        <v>52.349999999999994</v>
      </c>
      <c r="CX8" s="41">
        <f>IF(CM8&gt;0,CM8,"")</f>
        <v>13.6</v>
      </c>
      <c r="CY8" s="41">
        <f>IF(CN8&gt;0,CN8,"")</f>
        <v>14.1</v>
      </c>
      <c r="CZ8" s="41">
        <f>IF(SUM(CK8:CN8)-CO8&gt;0,SUM(CK8:CN8)-CO8,"")</f>
        <v>49.1</v>
      </c>
      <c r="DA8" s="41">
        <f>IF(SUM(CW8,CZ8)&gt;0,SUM(CW8,CZ8),"")</f>
        <v>101.44999999999999</v>
      </c>
      <c r="DB8" s="52">
        <f>IF(MAX(ED8,FL8,GT8,IB8,JJ8,KR8,LZ8,NH8,OP8,PX8,RF8,SN8)-IF(N8="",0,N8)&gt;0.001,MAX(ED8,FL8,GT8,IB8,JJ8,KR8,LZ8,NH8,OP8,PX8,RF8,SN8)-IF(N8="",0,N8),"")</f>
        <v>0.36000000000001364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>
        <v>13.8</v>
      </c>
      <c r="EM8" s="18">
        <v>9.5</v>
      </c>
      <c r="EN8" s="18">
        <v>12.7</v>
      </c>
      <c r="EO8" s="18">
        <v>14.7</v>
      </c>
      <c r="EP8" s="18">
        <v>0</v>
      </c>
      <c r="EQ8" s="18">
        <v>14</v>
      </c>
      <c r="ER8" s="18">
        <v>8.8000000000000007</v>
      </c>
      <c r="ES8" s="18">
        <v>12.9</v>
      </c>
      <c r="ET8" s="18">
        <v>14.44</v>
      </c>
      <c r="EU8" s="18">
        <v>0</v>
      </c>
      <c r="EV8" s="18"/>
      <c r="EW8" s="18"/>
      <c r="EX8" s="18"/>
      <c r="EY8" s="18"/>
      <c r="EZ8" s="18"/>
      <c r="FA8" s="18">
        <v>14.2</v>
      </c>
      <c r="FB8" s="18">
        <v>9.4</v>
      </c>
      <c r="FC8" s="18">
        <v>12.9</v>
      </c>
      <c r="FD8" s="18">
        <v>14.59</v>
      </c>
      <c r="FE8" s="18">
        <v>0</v>
      </c>
      <c r="FF8" s="11">
        <f>IF(EN8&gt;0,EN8,"")</f>
        <v>12.7</v>
      </c>
      <c r="FG8" s="11">
        <f>IF(EO8&gt;0,EO8,"")</f>
        <v>14.7</v>
      </c>
      <c r="FH8" s="11">
        <f>IF(SUM(EL8:EO8)-EP8&gt;0,SUM(EL8:EO8)-EP8,"")</f>
        <v>50.7</v>
      </c>
      <c r="FI8" s="11">
        <f>IF(ES8&gt;0,ES8,"")</f>
        <v>12.9</v>
      </c>
      <c r="FJ8" s="11">
        <f>IF(ET8&gt;0,ET8,"")</f>
        <v>14.44</v>
      </c>
      <c r="FK8" s="11">
        <f>IF(SUM(EQ8:ET8)-EU8&gt;0,SUM(EQ8:ET8)-EU8,"")</f>
        <v>50.14</v>
      </c>
      <c r="FL8" s="11">
        <f>IF(MAX(FH8,FK8)&gt;0,MAX(FH8,FK8),"")</f>
        <v>50.7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>
        <f>IF(FC8&gt;0,FC8,"")</f>
        <v>12.9</v>
      </c>
      <c r="FQ8" s="11">
        <f>IF(FD8&gt;0,FD8,"")</f>
        <v>14.59</v>
      </c>
      <c r="FR8" s="11">
        <f>IF(SUM(FA8:FD8)-FE8&gt;0,SUM(FA8:FD8)-FE8,"")</f>
        <v>51.09</v>
      </c>
      <c r="FS8" s="11">
        <f>IF(SUM(FL8,FO8,FR8)&gt;0,SUM(FL8,FO8,FR8),"")</f>
        <v>101.79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>
        <v>12.9</v>
      </c>
      <c r="JS8" s="18">
        <v>9.1</v>
      </c>
      <c r="JT8" s="18">
        <v>13.4</v>
      </c>
      <c r="JU8" s="18">
        <v>14.46</v>
      </c>
      <c r="JV8" s="18">
        <v>0</v>
      </c>
      <c r="JW8" s="18">
        <v>12.1</v>
      </c>
      <c r="JX8" s="18">
        <v>8.9</v>
      </c>
      <c r="JY8" s="18">
        <v>12.2</v>
      </c>
      <c r="JZ8" s="18">
        <v>14.38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>IF(JT8&gt;0,JT8,"")</f>
        <v>13.4</v>
      </c>
      <c r="KM8" s="11">
        <f>IF(JU8&gt;0,JU8,"")</f>
        <v>14.46</v>
      </c>
      <c r="KN8" s="11">
        <f>IF(SUM(JR8:JU8)-JV8&gt;0,SUM(JR8:JU8)-JV8,"")</f>
        <v>49.86</v>
      </c>
      <c r="KO8" s="11">
        <f>IF(JY8&gt;0,JY8,"")</f>
        <v>12.2</v>
      </c>
      <c r="KP8" s="11">
        <f>IF(JZ8&gt;0,JZ8,"")</f>
        <v>14.38</v>
      </c>
      <c r="KQ8" s="11">
        <f>IF(SUM(JW8:JZ8)-KA8&gt;0,SUM(JW8:JZ8)-KA8,"")</f>
        <v>47.580000000000005</v>
      </c>
      <c r="KR8" s="11">
        <f>IF(MAX(KN8,KQ8)&gt;0,MAX(KN8,KQ8),"")</f>
        <v>49.86</v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49.86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>
        <v>13.7</v>
      </c>
      <c r="QG8" s="17">
        <v>9</v>
      </c>
      <c r="QH8" s="17">
        <v>13.2</v>
      </c>
      <c r="QI8" s="17">
        <v>14.45</v>
      </c>
      <c r="QJ8" s="17">
        <v>0</v>
      </c>
      <c r="QK8" s="17">
        <v>14.3</v>
      </c>
      <c r="QL8" s="17">
        <v>9.1999999999999993</v>
      </c>
      <c r="QM8" s="17">
        <v>13.6</v>
      </c>
      <c r="QN8" s="17">
        <v>14.41</v>
      </c>
      <c r="QO8" s="17">
        <v>0</v>
      </c>
      <c r="QP8" s="17"/>
      <c r="QQ8" s="17"/>
      <c r="QR8" s="17"/>
      <c r="QS8" s="17"/>
      <c r="QT8" s="17"/>
      <c r="QU8" s="17">
        <v>14.7</v>
      </c>
      <c r="QV8" s="17">
        <v>9.1</v>
      </c>
      <c r="QW8" s="17">
        <v>13.6</v>
      </c>
      <c r="QX8" s="17">
        <v>14.43</v>
      </c>
      <c r="QY8" s="17">
        <v>0</v>
      </c>
      <c r="QZ8" s="41">
        <f>IF(QH8&gt;0,QH8,"")</f>
        <v>13.2</v>
      </c>
      <c r="RA8" s="41">
        <f>IF(QI8&gt;0,QI8,"")</f>
        <v>14.45</v>
      </c>
      <c r="RB8" s="41">
        <f>IF(SUM(QF8:QI8)-QJ8&gt;0,SUM(QF8:QI8)-QJ8,"")</f>
        <v>50.349999999999994</v>
      </c>
      <c r="RC8" s="41">
        <f>IF(QM8&gt;0,QM8,"")</f>
        <v>13.6</v>
      </c>
      <c r="RD8" s="41">
        <f>IF(QN8&gt;0,QN8,"")</f>
        <v>14.41</v>
      </c>
      <c r="RE8" s="41">
        <f>IF(SUM(QK8:QN8)-QO8&gt;0,SUM(QK8:QN8)-QO8,"")</f>
        <v>51.510000000000005</v>
      </c>
      <c r="RF8" s="41">
        <f>IF(MAX(RB8,RE8)&gt;0,MAX(RB8,RE8),"")</f>
        <v>51.510000000000005</v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>
        <f>IF(QW8&gt;0,QW8,"")</f>
        <v>13.6</v>
      </c>
      <c r="RK8" s="41">
        <f>IF(QX8&gt;0,QX8,"")</f>
        <v>14.43</v>
      </c>
      <c r="RL8" s="41">
        <f>IF(SUM(QU8:QX8)-QY8&gt;0,SUM(QU8:QX8)-QY8,"")</f>
        <v>51.83</v>
      </c>
      <c r="RM8" s="41">
        <f>IF(SUM(RF8,RI8,RL8)&gt;0,SUM(RF8,RI8,RL8),"")</f>
        <v>103.34</v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13.9</v>
      </c>
      <c r="SW8" s="23">
        <f>IF($CP8="P",CB8,(CB8+BA8)/2)</f>
        <v>9.6000000000000014</v>
      </c>
      <c r="SX8" s="23">
        <f>IF($CP8="P",CC8,(CC8+BB8)/2)</f>
        <v>13.4</v>
      </c>
      <c r="SY8" s="23">
        <f>IF($CP8="P",CD8,(CD8+BC8)/2)</f>
        <v>14.455</v>
      </c>
      <c r="SZ8" s="23">
        <f>IF($CP8="P",CE8,(CE8+BD8)/2)</f>
        <v>0</v>
      </c>
      <c r="TA8" s="23">
        <f>IF($CP8="P",CF8,(CF8+BE8)/2)</f>
        <v>7.8</v>
      </c>
      <c r="TB8" s="23">
        <f>IF($CP8="P",CG8,(CG8+BF8)/2)</f>
        <v>5.2</v>
      </c>
      <c r="TC8" s="23">
        <f>IF($CP8="P",CH8,(CH8+BG8)/2)</f>
        <v>7.8</v>
      </c>
      <c r="TD8" s="23">
        <f>IF($CP8="P",CI8,(CI8+BH8)/2)</f>
        <v>8.24</v>
      </c>
      <c r="TE8" s="23">
        <f>IF($CP8="P",CJ8,(CJ8+BI8)/2)</f>
        <v>0</v>
      </c>
      <c r="TF8" s="23">
        <f>IF($CP8="P",CK8,(CK8+BJ8)/2)</f>
        <v>14</v>
      </c>
      <c r="TG8" s="23">
        <f>IF($CP8="P",CL8,(CL8+BK8)/2)</f>
        <v>8.75</v>
      </c>
      <c r="TH8" s="23">
        <f>IF($CP8="P",CM8,(CM8+BL8)/2)</f>
        <v>13.6</v>
      </c>
      <c r="TI8" s="23">
        <f>IF($CP8="P",CN8,(CN8+BM8)/2)</f>
        <v>14.399999999999999</v>
      </c>
      <c r="TJ8" s="23">
        <f>IF($CP8="P",CO8,(CO8+BN8)/2)</f>
        <v>0</v>
      </c>
      <c r="TK8" s="28" t="s">
        <v>57</v>
      </c>
      <c r="TL8" s="41">
        <f>IF(SX8&gt;0,SX8,"")</f>
        <v>13.4</v>
      </c>
      <c r="TM8" s="41">
        <f>IF(SY8&gt;0,SY8,"")</f>
        <v>14.455</v>
      </c>
      <c r="TN8" s="41">
        <f>IF(SUM(SV8:SY8)-SZ8&gt;0,SUM(SV8:SY8)-SZ8,"")</f>
        <v>51.354999999999997</v>
      </c>
      <c r="TO8" s="41">
        <f>IF(TC8&gt;0,TC8,"")</f>
        <v>7.8</v>
      </c>
      <c r="TP8" s="41">
        <f>IF(TD8&gt;0,TD8,"")</f>
        <v>8.24</v>
      </c>
      <c r="TQ8" s="41">
        <f>IF(SUM(TA8:TD8)-TE8&gt;0,SUM(TA8:TD8)-TE8,"")</f>
        <v>29.04</v>
      </c>
      <c r="TR8" s="41">
        <f>IF(MAX(TN8,TQ8)&gt;0,MAX(TN8,TQ8),"")</f>
        <v>51.354999999999997</v>
      </c>
      <c r="TS8" s="41">
        <f>IF(TH8&gt;0,TH8,"")</f>
        <v>13.6</v>
      </c>
      <c r="TT8" s="41">
        <f>IF(TI8&gt;0,TI8,"")</f>
        <v>14.399999999999999</v>
      </c>
      <c r="TU8" s="41">
        <f>IF(SUM(TF8:TI8)-TJ8&gt;0,SUM(TF8:TI8)-TJ8,"")</f>
        <v>50.75</v>
      </c>
      <c r="TV8" s="41">
        <f>IF(SUM(TR8,TU8)&gt;0,SUM(TR8,TU8),"")</f>
        <v>102.10499999999999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127</v>
      </c>
      <c r="C9" s="4" t="s">
        <v>3</v>
      </c>
      <c r="D9" s="4">
        <v>2001</v>
      </c>
      <c r="E9" s="9">
        <f>SUM(J9:V9)+SUM(J9:T9)*0.0000001+SUM(J9)*0.0000000000001</f>
        <v>233.33002333300516</v>
      </c>
      <c r="F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G9" s="3" t="str">
        <f>IF(OR(AND(AQ9&gt;=AY$25,AQ9&lt;&gt;"",AN9=""),AND(AT9&gt;=AY$25,AT9&lt;&gt;"",AN9=""),AND(AX9&gt;=AY$25,AX9&lt;&gt;"",AN9=""),AND(BR9&gt;=BZ$25,BR9&lt;&gt;"",BO9=""),AND(BU9&gt;=BZ$25,BU9&lt;&gt;"",BO9=""),AND(BY9&gt;=BZ$25,BY9&lt;&gt;"",BO9=""),AND(CS9&gt;=DA$25,CS9&lt;&gt;"",CP9=""),AND(CV9&gt;=DA$25,CV9&lt;&gt;"",CP9=""),AND(CZ9&gt;=DA$25,CZ9&lt;&gt;"",CP9=""),AND(DZ9&gt;=EK$25,DZ9&lt;&gt;""),AND(EC9&gt;=EK$25,EC9&lt;&gt;""),AND(EG9&gt;=EK$25,EG9&lt;&gt;""),AND(EJ9&gt;=EK$25,EJ9&lt;&gt;""),AND(FH9&gt;=FS$25,FH9&lt;&gt;""),AND(FK9&gt;=FS$25,FK9&lt;&gt;""),AND(FO9&gt;=FS$25,FO9&lt;&gt;""),AND(FR9&gt;=FS$25,FR9&lt;&gt;""),AND(GP9&gt;=HA$25,GP9&lt;&gt;""),AND(GS9&gt;=HA$25,GS9&lt;&gt;""),AND(GW9&gt;=HA$25,GW9&lt;&gt;""),AND(GZ9&gt;=HA$25,GZ9&lt;&gt;""),AND(HX9&gt;=II$25,HX9&lt;&gt;""),AND(IA9&gt;=II$25,IA9&lt;&gt;""),AND(IE9&gt;=II$25,IE9&lt;&gt;""),AND(IH9&gt;=II$25,IH9&lt;&gt;""),AND(JF9&gt;=JQ$25,JF9&lt;&gt;""),AND(JI9&gt;=JQ$25,JI9&lt;&gt;""),AND(JM9&gt;=JQ$25,JM9&lt;&gt;""),AND(JP9&gt;=JQ$25,JP9&lt;&gt;""),AND(KN9&gt;=KY$25,KN9&lt;&gt;""),AND(KQ9&gt;=KY$25,KQ9&lt;&gt;""),AND(KU9&gt;=KY$25,KU9&lt;&gt;""),AND(KX9&gt;=KY$25,KX9&lt;&gt;""),AND(LV9&gt;=MG$25,LV9&lt;&gt;""),AND(LY9&gt;=MG$25,LY9&lt;&gt;""),AND(MC9&gt;=MG$25,MC9&lt;&gt;""),AND(MF9&gt;=MG$25,MF9&lt;&gt;""),AND(ND9&gt;=NO$25,ND9&lt;&gt;""),AND(NG9&gt;=NO$25,NG9&lt;&gt;""),AND(NK9&gt;=NO$25,NK9&lt;&gt;""),AND(NN9&gt;=NO$25,NN9&lt;&gt;""),AND(OL9&gt;=OW$25,OL9&lt;&gt;""),AND(OO9&gt;=OW$25,OO9&lt;&gt;""),AND(OS9&gt;=OW$25,OS9&lt;&gt;""),AND(OV9&gt;=OW$25,OV9&lt;&gt;""),AND(PT9&gt;=QE$25,PT9&lt;&gt;""),AND(PW9&gt;=QE$25,PW9&lt;&gt;""),AND(QA9&gt;=QE$25,QA9&lt;&gt;""),AND(QD9&gt;=QE$25,QD9&lt;&gt;""),AND(RB9&gt;=RM$25,RB9&lt;&gt;""),AND(RE9&gt;=RM$25,RE9&lt;&gt;""),AND(RI9&gt;=RM$25,RI9&lt;&gt;""),AND(RL9&gt;=RM$25,RL9&lt;&gt;""),AND(SJ9&gt;=SU$25,SJ9&lt;&gt;""),AND(SM9&gt;=SU$25,SM9&lt;&gt;""),AND(SQ9&gt;=SU$25,SQ9&lt;&gt;""),AND(ST9&gt;=SU$25,ST9&lt;&gt;"")),"P","")</f>
        <v>P</v>
      </c>
      <c r="H9" s="37" t="str">
        <f>IF(AND(G9="P",F9=""),"No DD",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Merit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Excellence",IF(I9="P","Worlds Team",IF(F9="P","National Team","")))))</f>
        <v>Worlds Team</v>
      </c>
      <c r="I9" s="3" t="str">
        <f>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&gt;0,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>IF(AA9&gt;0,AA9,"")</f>
        <v>11.6</v>
      </c>
      <c r="AP9" s="39">
        <f>IF(AB9&gt;0,AB9,"")</f>
        <v>14.67</v>
      </c>
      <c r="AQ9" s="41">
        <f>IF(SUM(Y9:AB9)-AC9&gt;0,SUM(Y9:AB9)-AC9,"")</f>
        <v>46.17</v>
      </c>
      <c r="AR9" s="41">
        <f>IF(AF9&gt;0,AF9,"")</f>
        <v>12.2</v>
      </c>
      <c r="AS9" s="41">
        <f>IF(AG9&gt;0,AG9,"")</f>
        <v>14.52</v>
      </c>
      <c r="AT9" s="41">
        <f>IF(SUM(AD9:AG9)-AH9&gt;0,SUM(AD9:AG9)-AH9,"")</f>
        <v>50.42</v>
      </c>
      <c r="AU9" s="41">
        <f>IF(AQ9="","",MAX(AQ9,AT9))</f>
        <v>50.42</v>
      </c>
      <c r="AV9" s="41">
        <f>IF(AK9&gt;0,AK9,"")</f>
        <v>10.4</v>
      </c>
      <c r="AW9" s="41">
        <f>IF(AL9&gt;0,AL9,"")</f>
        <v>12.07</v>
      </c>
      <c r="AX9" s="41">
        <f>IF(SUM(AI9:AL9)-AM9&gt;0,SUM(AI9:AL9)-AM9,"")</f>
        <v>41.67</v>
      </c>
      <c r="AY9" s="41">
        <f>IF(SUM(AU9,AX9)&gt;0,SUM(AU9,AX9),"")</f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>IF(BB9&gt;0,BB9,"")</f>
        <v>13.1</v>
      </c>
      <c r="BQ9" s="40">
        <f>IF(BC9&gt;0,BC9,"")</f>
        <v>14.14</v>
      </c>
      <c r="BR9" s="11">
        <f>IF(SUM(AZ9:BC9)-BD9&gt;0,SUM(AZ9:BC9)-BD9,"")</f>
        <v>50.24</v>
      </c>
      <c r="BS9" s="11">
        <f>IF(BG9&gt;0,BG9,"")</f>
        <v>13.1</v>
      </c>
      <c r="BT9" s="11">
        <f>IF(BH9&gt;0,BH9,"")</f>
        <v>14.51</v>
      </c>
      <c r="BU9" s="11">
        <f>IF(SUM(BE9:BH9)-BI9&gt;0,SUM(BE9:BH9)-BI9,"")</f>
        <v>51.309999999999995</v>
      </c>
      <c r="BV9" s="11">
        <f>IF(BR9="","",MAX(BR9,BU9))</f>
        <v>51.309999999999995</v>
      </c>
      <c r="BW9" s="11">
        <f>IF(BL9&gt;0,BL9,"")</f>
        <v>12.9</v>
      </c>
      <c r="BX9" s="11">
        <f>IF(BM9&gt;0,BM9,"")</f>
        <v>14.58</v>
      </c>
      <c r="BY9" s="11">
        <f>IF(SUM(BJ9:BM9)-BN9&gt;0,SUM(BJ9:BM9)-BN9,"")</f>
        <v>50.78</v>
      </c>
      <c r="BZ9" s="11">
        <f>IF(SUM(BV9,BY9)&gt;0,SUM(BV9,BY9),"")</f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>IF(CC9&gt;0,CC9,"")</f>
        <v>13.1</v>
      </c>
      <c r="CR9" s="39">
        <f>IF(CD9&gt;0,CD9,"")</f>
        <v>14.66</v>
      </c>
      <c r="CS9" s="41">
        <f>IF(SUM(CA9:CD9)-CE9&gt;0,SUM(CA9:CD9)-CE9,"")</f>
        <v>50.86</v>
      </c>
      <c r="CT9" s="41">
        <f>IF(CH9&gt;0,CH9,"")</f>
        <v>13.1</v>
      </c>
      <c r="CU9" s="41">
        <f>IF(CI9&gt;0,CI9,"")</f>
        <v>14.92</v>
      </c>
      <c r="CV9" s="41">
        <f>IF(SUM(CF9:CI9)-CJ9&gt;0,SUM(CF9:CI9)-CJ9,"")</f>
        <v>51.32</v>
      </c>
      <c r="CW9" s="41">
        <f>IF(CS9="","",MAX(CS9,CV9))</f>
        <v>51.32</v>
      </c>
      <c r="CX9" s="41">
        <f>IF(CM9&gt;0,CM9,"")</f>
        <v>13.1</v>
      </c>
      <c r="CY9" s="41">
        <f>IF(CN9&gt;0,CN9,"")</f>
        <v>15.22</v>
      </c>
      <c r="CZ9" s="41">
        <f>IF(SUM(CK9:CN9)-CO9&gt;0,SUM(CK9:CN9)-CO9,"")</f>
        <v>51.52</v>
      </c>
      <c r="DA9" s="41">
        <f>IF(SUM(CW9,CZ9)&gt;0,SUM(CW9,CZ9),"")</f>
        <v>102.84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14.100000000000001</v>
      </c>
      <c r="SW9" s="23">
        <f>IF($CP9="P",CB9,(CB9+BA9)/2)</f>
        <v>8.9499999999999993</v>
      </c>
      <c r="SX9" s="23">
        <f>IF($CP9="P",CC9,(CC9+BB9)/2)</f>
        <v>13.1</v>
      </c>
      <c r="SY9" s="23">
        <f>IF($CP9="P",CD9,(CD9+BC9)/2)</f>
        <v>14.4</v>
      </c>
      <c r="SZ9" s="23">
        <f>IF($CP9="P",CE9,(CE9+BD9)/2)</f>
        <v>0</v>
      </c>
      <c r="TA9" s="23">
        <f>IF($CP9="P",CF9,(CF9+BE9)/2)</f>
        <v>14.45</v>
      </c>
      <c r="TB9" s="23">
        <f>IF($CP9="P",CG9,(CG9+BF9)/2)</f>
        <v>9.0500000000000007</v>
      </c>
      <c r="TC9" s="23">
        <f>IF($CP9="P",CH9,(CH9+BG9)/2)</f>
        <v>13.1</v>
      </c>
      <c r="TD9" s="23">
        <f>IF($CP9="P",CI9,(CI9+BH9)/2)</f>
        <v>14.715</v>
      </c>
      <c r="TE9" s="23">
        <f>IF($CP9="P",CJ9,(CJ9+BI9)/2)</f>
        <v>0</v>
      </c>
      <c r="TF9" s="23">
        <f>IF($CP9="P",CK9,(CK9+BJ9)/2)</f>
        <v>14.65</v>
      </c>
      <c r="TG9" s="23">
        <f>IF($CP9="P",CL9,(CL9+BK9)/2)</f>
        <v>8.6000000000000014</v>
      </c>
      <c r="TH9" s="23">
        <f>IF($CP9="P",CM9,(CM9+BL9)/2)</f>
        <v>13</v>
      </c>
      <c r="TI9" s="23">
        <f>IF($CP9="P",CN9,(CN9+BM9)/2)</f>
        <v>14.9</v>
      </c>
      <c r="TJ9" s="23">
        <f>IF($CP9="P",CO9,(CO9+BN9)/2)</f>
        <v>0</v>
      </c>
      <c r="TK9" s="28" t="s">
        <v>57</v>
      </c>
      <c r="TL9" s="41">
        <f>IF(SX9&gt;0,SX9,"")</f>
        <v>13.1</v>
      </c>
      <c r="TM9" s="41">
        <f>IF(SY9&gt;0,SY9,"")</f>
        <v>14.4</v>
      </c>
      <c r="TN9" s="41">
        <f>IF(SUM(SV9:SY9)-SZ9&gt;0,SUM(SV9:SY9)-SZ9,"")</f>
        <v>50.55</v>
      </c>
      <c r="TO9" s="41">
        <f>IF(TC9&gt;0,TC9,"")</f>
        <v>13.1</v>
      </c>
      <c r="TP9" s="41">
        <f>IF(TD9&gt;0,TD9,"")</f>
        <v>14.715</v>
      </c>
      <c r="TQ9" s="41">
        <f>IF(SUM(TA9:TD9)-TE9&gt;0,SUM(TA9:TD9)-TE9,"")</f>
        <v>51.314999999999998</v>
      </c>
      <c r="TR9" s="41">
        <f>IF(MAX(TN9,TQ9)&gt;0,MAX(TN9,TQ9),"")</f>
        <v>51.314999999999998</v>
      </c>
      <c r="TS9" s="41">
        <f>IF(TH9&gt;0,TH9,"")</f>
        <v>13</v>
      </c>
      <c r="TT9" s="41">
        <f>IF(TI9&gt;0,TI9,"")</f>
        <v>14.9</v>
      </c>
      <c r="TU9" s="41">
        <f>IF(SUM(TF9:TI9)-TJ9&gt;0,SUM(TF9:TI9)-TJ9,"")</f>
        <v>51.15</v>
      </c>
      <c r="TV9" s="41">
        <f>IF(SUM(TR9,TU9)&gt;0,SUM(TR9,TU9),"")</f>
        <v>102.465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177</v>
      </c>
      <c r="C10" s="4" t="s">
        <v>8</v>
      </c>
      <c r="D10" s="4">
        <v>2006</v>
      </c>
      <c r="E10" s="9">
        <f>SUM(J10:V10)+SUM(J10:T10)*0.0000001+SUM(J10)*0.0000000000001</f>
        <v>228.90002289000509</v>
      </c>
      <c r="F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G10" s="3" t="str">
        <f>IF(OR(AND(AQ10&gt;=AY$25,AQ10&lt;&gt;"",AN10=""),AND(AT10&gt;=AY$25,AT10&lt;&gt;"",AN10=""),AND(AX10&gt;=AY$25,AX10&lt;&gt;"",AN10=""),AND(BR10&gt;=BZ$25,BR10&lt;&gt;"",BO10=""),AND(BU10&gt;=BZ$25,BU10&lt;&gt;"",BO10=""),AND(BY10&gt;=BZ$25,BY10&lt;&gt;"",BO10=""),AND(CS10&gt;=DA$25,CS10&lt;&gt;"",CP10=""),AND(CV10&gt;=DA$25,CV10&lt;&gt;"",CP10=""),AND(CZ10&gt;=DA$25,CZ10&lt;&gt;"",CP10=""),AND(DZ10&gt;=EK$25,DZ10&lt;&gt;""),AND(EC10&gt;=EK$25,EC10&lt;&gt;""),AND(EG10&gt;=EK$25,EG10&lt;&gt;""),AND(EJ10&gt;=EK$25,EJ10&lt;&gt;""),AND(FH10&gt;=FS$25,FH10&lt;&gt;""),AND(FK10&gt;=FS$25,FK10&lt;&gt;""),AND(FO10&gt;=FS$25,FO10&lt;&gt;""),AND(FR10&gt;=FS$25,FR10&lt;&gt;""),AND(GP10&gt;=HA$25,GP10&lt;&gt;""),AND(GS10&gt;=HA$25,GS10&lt;&gt;""),AND(GW10&gt;=HA$25,GW10&lt;&gt;""),AND(GZ10&gt;=HA$25,GZ10&lt;&gt;""),AND(HX10&gt;=II$25,HX10&lt;&gt;""),AND(IA10&gt;=II$25,IA10&lt;&gt;""),AND(IE10&gt;=II$25,IE10&lt;&gt;""),AND(IH10&gt;=II$25,IH10&lt;&gt;""),AND(JF10&gt;=JQ$25,JF10&lt;&gt;""),AND(JI10&gt;=JQ$25,JI10&lt;&gt;""),AND(JM10&gt;=JQ$25,JM10&lt;&gt;""),AND(JP10&gt;=JQ$25,JP10&lt;&gt;""),AND(KN10&gt;=KY$25,KN10&lt;&gt;""),AND(KQ10&gt;=KY$25,KQ10&lt;&gt;""),AND(KU10&gt;=KY$25,KU10&lt;&gt;""),AND(KX10&gt;=KY$25,KX10&lt;&gt;""),AND(LV10&gt;=MG$25,LV10&lt;&gt;""),AND(LY10&gt;=MG$25,LY10&lt;&gt;""),AND(MC10&gt;=MG$25,MC10&lt;&gt;""),AND(MF10&gt;=MG$25,MF10&lt;&gt;""),AND(ND10&gt;=NO$25,ND10&lt;&gt;""),AND(NG10&gt;=NO$25,NG10&lt;&gt;""),AND(NK10&gt;=NO$25,NK10&lt;&gt;""),AND(NN10&gt;=NO$25,NN10&lt;&gt;""),AND(OL10&gt;=OW$25,OL10&lt;&gt;""),AND(OO10&gt;=OW$25,OO10&lt;&gt;""),AND(OS10&gt;=OW$25,OS10&lt;&gt;""),AND(OV10&gt;=OW$25,OV10&lt;&gt;""),AND(PT10&gt;=QE$25,PT10&lt;&gt;""),AND(PW10&gt;=QE$25,PW10&lt;&gt;""),AND(QA10&gt;=QE$25,QA10&lt;&gt;""),AND(QD10&gt;=QE$25,QD10&lt;&gt;""),AND(RB10&gt;=RM$25,RB10&lt;&gt;""),AND(RE10&gt;=RM$25,RE10&lt;&gt;""),AND(RI10&gt;=RM$25,RI10&lt;&gt;""),AND(RL10&gt;=RM$25,RL10&lt;&gt;""),AND(SJ10&gt;=SU$25,SJ10&lt;&gt;""),AND(SM10&gt;=SU$25,SM10&lt;&gt;""),AND(SQ10&gt;=SU$25,SQ10&lt;&gt;""),AND(ST10&gt;=SU$25,ST10&lt;&gt;"")),"P","")</f>
        <v>P</v>
      </c>
      <c r="H10" s="37" t="str">
        <f>IF(AND(G10="P",F10=""),"No DD",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Merit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Excellence",IF(I10="P","Worlds Team",IF(F10="P","National Team","")))))</f>
        <v>National Team</v>
      </c>
      <c r="I10" s="3" t="str">
        <f>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P","")</f>
        <v/>
      </c>
      <c r="J10" s="8">
        <f>IF(COUNT(AQ10,AT10,BR10,BU10,CS10,CV10)&gt;0,LARGE((AQ10,AT10,BR10,BU10,CS10,CV10),1),0)</f>
        <v>50.75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50.14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49.47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51.17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Domestic 3rd Trial</v>
      </c>
      <c r="T10" s="8">
        <f>IF(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&gt;0,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,0)</f>
        <v>14.67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>IF(AA10&gt;0,AA10,"")</f>
        <v>11.2</v>
      </c>
      <c r="AP10" s="39">
        <f>IF(AB10&gt;0,AB10,"")</f>
        <v>15.35</v>
      </c>
      <c r="AQ10" s="41">
        <f>IF(SUM(Y10:AB10)-AC10&gt;0,SUM(Y10:AB10)-AC10,"")</f>
        <v>50.75</v>
      </c>
      <c r="AR10" s="41">
        <f>IF(AF10&gt;0,AF10,"")</f>
        <v>11.2</v>
      </c>
      <c r="AS10" s="41">
        <f>IF(AG10&gt;0,AG10,"")</f>
        <v>14.57</v>
      </c>
      <c r="AT10" s="41">
        <f>IF(SUM(AD10:AG10)-AH10&gt;0,SUM(AD10:AG10)-AH10,"")</f>
        <v>48.97</v>
      </c>
      <c r="AU10" s="41">
        <f>IF(AQ10="","",MAX(AQ10,AT10))</f>
        <v>50.75</v>
      </c>
      <c r="AV10" s="41">
        <f>IF(AK10&gt;0,AK10,"")</f>
        <v>11.2</v>
      </c>
      <c r="AW10" s="41">
        <f>IF(AL10&gt;0,AL10,"")</f>
        <v>15.27</v>
      </c>
      <c r="AX10" s="41">
        <f>IF(SUM(AI10:AL10)-AM10&gt;0,SUM(AI10:AL10)-AM10,"")</f>
        <v>51.17</v>
      </c>
      <c r="AY10" s="41">
        <f>IF(SUM(AU10,AX10)&gt;0,SUM(AU10,AX10),"")</f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>IF(BB10&gt;0,BB10,"")</f>
        <v>4</v>
      </c>
      <c r="BQ10" s="40">
        <f>IF(BC10&gt;0,BC10,"")</f>
        <v>4.4400000000000004</v>
      </c>
      <c r="BR10" s="11">
        <f>IF(SUM(AZ10:BC10)-BD10&gt;0,SUM(AZ10:BC10)-BD10,"")</f>
        <v>15.84</v>
      </c>
      <c r="BS10" s="11">
        <f>IF(BG10&gt;0,BG10,"")</f>
        <v>1.5</v>
      </c>
      <c r="BT10" s="11">
        <f>IF(BH10&gt;0,BH10,"")</f>
        <v>1.55</v>
      </c>
      <c r="BU10" s="11">
        <f>IF(SUM(BE10:BH10)-BI10&gt;0,SUM(BE10:BH10)-BI10,"")</f>
        <v>5.75</v>
      </c>
      <c r="BV10" s="11">
        <f>IF(BR10="","",MAX(BR10,BU10))</f>
        <v>15.84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>IF(CC10&gt;0,CC10,"")</f>
        <v>12.4</v>
      </c>
      <c r="CR10" s="39">
        <f>IF(CD10&gt;0,CD10,"")</f>
        <v>14.47</v>
      </c>
      <c r="CS10" s="41">
        <f>IF(SUM(CA10:CD10)-CE10&gt;0,SUM(CA10:CD10)-CE10,"")</f>
        <v>49.47</v>
      </c>
      <c r="CT10" s="41">
        <f>IF(CH10&gt;0,CH10,"")</f>
        <v>12.4</v>
      </c>
      <c r="CU10" s="41">
        <f>IF(CI10&gt;0,CI10,"")</f>
        <v>14.34</v>
      </c>
      <c r="CV10" s="41">
        <f>IF(SUM(CF10:CI10)-CJ10&gt;0,SUM(CF10:CI10)-CJ10,"")</f>
        <v>50.14</v>
      </c>
      <c r="CW10" s="41">
        <f>IF(CS10="","",MAX(CS10,CV10))</f>
        <v>50.14</v>
      </c>
      <c r="CX10" s="41">
        <f>IF(CM10&gt;0,CM10,"")</f>
        <v>12.7</v>
      </c>
      <c r="CY10" s="41">
        <f>IF(CN10&gt;0,CN10,"")</f>
        <v>14.67</v>
      </c>
      <c r="CZ10" s="41">
        <f>IF(SUM(CK10:CN10)-CO10&gt;0,SUM(CK10:CN10)-CO10,"")</f>
        <v>50.67</v>
      </c>
      <c r="DA10" s="41">
        <f>IF(SUM(CW10,CZ10)&gt;0,SUM(CW10,CZ10),"")</f>
        <v>100.81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>
        <v>5.6</v>
      </c>
      <c r="QG10" s="17">
        <v>3.3</v>
      </c>
      <c r="QH10" s="17">
        <v>5.2</v>
      </c>
      <c r="QI10" s="17">
        <v>5.9</v>
      </c>
      <c r="QJ10" s="17">
        <v>0</v>
      </c>
      <c r="QK10" s="17">
        <v>3</v>
      </c>
      <c r="QL10" s="17">
        <v>2</v>
      </c>
      <c r="QM10" s="17">
        <v>2.7</v>
      </c>
      <c r="QN10" s="17">
        <v>3.03</v>
      </c>
      <c r="QO10" s="17">
        <v>0</v>
      </c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>
        <f>IF(QH10&gt;0,QH10,"")</f>
        <v>5.2</v>
      </c>
      <c r="RA10" s="41">
        <f>IF(QI10&gt;0,QI10,"")</f>
        <v>5.9</v>
      </c>
      <c r="RB10" s="41">
        <f>IF(SUM(QF10:QI10)-QJ10&gt;0,SUM(QF10:QI10)-QJ10,"")</f>
        <v>20</v>
      </c>
      <c r="RC10" s="41">
        <f>IF(QM10&gt;0,QM10,"")</f>
        <v>2.7</v>
      </c>
      <c r="RD10" s="41">
        <f>IF(QN10&gt;0,QN10,"")</f>
        <v>3.03</v>
      </c>
      <c r="RE10" s="41">
        <f>IF(SUM(QK10:QN10)-QO10&gt;0,SUM(QK10:QN10)-QO10,"")</f>
        <v>10.73</v>
      </c>
      <c r="RF10" s="41">
        <f>IF(MAX(RB10,RE10)&gt;0,MAX(RB10,RE10),"")</f>
        <v>20</v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>
        <f>IF(SUM(RF10,RI10,RL10)&gt;0,SUM(RF10,RI10,RL10),"")</f>
        <v>20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9.0500000000000007</v>
      </c>
      <c r="SW10" s="23">
        <f>IF($CP10="P",CB10,(CB10+BA10)/2)</f>
        <v>5.9499999999999993</v>
      </c>
      <c r="SX10" s="23">
        <f>IF($CP10="P",CC10,(CC10+BB10)/2)</f>
        <v>8.1999999999999993</v>
      </c>
      <c r="SY10" s="23">
        <f>IF($CP10="P",CD10,(CD10+BC10)/2)</f>
        <v>9.4550000000000001</v>
      </c>
      <c r="SZ10" s="23">
        <f>IF($CP10="P",CE10,(CE10+BD10)/2)</f>
        <v>0</v>
      </c>
      <c r="TA10" s="23">
        <f>IF($CP10="P",CF10,(CF10+BE10)/2)</f>
        <v>8.15</v>
      </c>
      <c r="TB10" s="23">
        <f>IF($CP10="P",CG10,(CG10+BF10)/2)</f>
        <v>4.9000000000000004</v>
      </c>
      <c r="TC10" s="23">
        <f>IF($CP10="P",CH10,(CH10+BG10)/2)</f>
        <v>6.95</v>
      </c>
      <c r="TD10" s="23">
        <f>IF($CP10="P",CI10,(CI10+BH10)/2)</f>
        <v>7.9450000000000003</v>
      </c>
      <c r="TE10" s="23">
        <f>IF($CP10="P",CJ10,(CJ10+BI10)/2)</f>
        <v>0</v>
      </c>
      <c r="TF10" s="23">
        <f>IF($CP10="P",CK10,(CK10+BJ10)/2)</f>
        <v>6.9</v>
      </c>
      <c r="TG10" s="23">
        <f>IF($CP10="P",CL10,(CL10+BK10)/2)</f>
        <v>4.75</v>
      </c>
      <c r="TH10" s="23">
        <f>IF($CP10="P",CM10,(CM10+BL10)/2)</f>
        <v>6.35</v>
      </c>
      <c r="TI10" s="23">
        <f>IF($CP10="P",CN10,(CN10+BM10)/2)</f>
        <v>7.335</v>
      </c>
      <c r="TJ10" s="23">
        <f>IF($CP10="P",CO10,(CO10+BN10)/2)</f>
        <v>0</v>
      </c>
      <c r="TK10" s="28" t="s">
        <v>57</v>
      </c>
      <c r="TL10" s="41">
        <f>IF(SX10&gt;0,SX10,"")</f>
        <v>8.1999999999999993</v>
      </c>
      <c r="TM10" s="41">
        <f>IF(SY10&gt;0,SY10,"")</f>
        <v>9.4550000000000001</v>
      </c>
      <c r="TN10" s="41">
        <f>IF(SUM(SV10:SY10)-SZ10&gt;0,SUM(SV10:SY10)-SZ10,"")</f>
        <v>32.655000000000001</v>
      </c>
      <c r="TO10" s="41">
        <f>IF(TC10&gt;0,TC10,"")</f>
        <v>6.95</v>
      </c>
      <c r="TP10" s="41">
        <f>IF(TD10&gt;0,TD10,"")</f>
        <v>7.9450000000000003</v>
      </c>
      <c r="TQ10" s="41">
        <f>IF(SUM(TA10:TD10)-TE10&gt;0,SUM(TA10:TD10)-TE10,"")</f>
        <v>27.945</v>
      </c>
      <c r="TR10" s="41">
        <f>IF(MAX(TN10,TQ10)&gt;0,MAX(TN10,TQ10),"")</f>
        <v>32.655000000000001</v>
      </c>
      <c r="TS10" s="41">
        <f>IF(TH10&gt;0,TH10,"")</f>
        <v>6.35</v>
      </c>
      <c r="TT10" s="41">
        <f>IF(TI10&gt;0,TI10,"")</f>
        <v>7.335</v>
      </c>
      <c r="TU10" s="41">
        <f>IF(SUM(TF10:TI10)-TJ10&gt;0,SUM(TF10:TI10)-TJ10,"")</f>
        <v>25.335000000000001</v>
      </c>
      <c r="TV10" s="41">
        <f>IF(SUM(TR10,TU10)&gt;0,SUM(TR10,TU10),"")</f>
        <v>57.99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5</v>
      </c>
      <c r="D11" s="4">
        <v>1999</v>
      </c>
      <c r="E11" s="9">
        <f>SUM(J11:V11)+SUM(J11:T11)*0.0000001+SUM(J11)*0.0000000000001</f>
        <v>228.37002283700508</v>
      </c>
      <c r="F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G11" s="3" t="str">
        <f>IF(OR(AND(AQ11&gt;=AY$25,AQ11&lt;&gt;"",AN11=""),AND(AT11&gt;=AY$25,AT11&lt;&gt;"",AN11=""),AND(AX11&gt;=AY$25,AX11&lt;&gt;"",AN11=""),AND(BR11&gt;=BZ$25,BR11&lt;&gt;"",BO11=""),AND(BU11&gt;=BZ$25,BU11&lt;&gt;"",BO11=""),AND(BY11&gt;=BZ$25,BY11&lt;&gt;"",BO11=""),AND(CS11&gt;=DA$25,CS11&lt;&gt;"",CP11=""),AND(CV11&gt;=DA$25,CV11&lt;&gt;"",CP11=""),AND(CZ11&gt;=DA$25,CZ11&lt;&gt;"",CP11=""),AND(DZ11&gt;=EK$25,DZ11&lt;&gt;""),AND(EC11&gt;=EK$25,EC11&lt;&gt;""),AND(EG11&gt;=EK$25,EG11&lt;&gt;""),AND(EJ11&gt;=EK$25,EJ11&lt;&gt;""),AND(FH11&gt;=FS$25,FH11&lt;&gt;""),AND(FK11&gt;=FS$25,FK11&lt;&gt;""),AND(FO11&gt;=FS$25,FO11&lt;&gt;""),AND(FR11&gt;=FS$25,FR11&lt;&gt;""),AND(GP11&gt;=HA$25,GP11&lt;&gt;""),AND(GS11&gt;=HA$25,GS11&lt;&gt;""),AND(GW11&gt;=HA$25,GW11&lt;&gt;""),AND(GZ11&gt;=HA$25,GZ11&lt;&gt;""),AND(HX11&gt;=II$25,HX11&lt;&gt;""),AND(IA11&gt;=II$25,IA11&lt;&gt;""),AND(IE11&gt;=II$25,IE11&lt;&gt;""),AND(IH11&gt;=II$25,IH11&lt;&gt;""),AND(JF11&gt;=JQ$25,JF11&lt;&gt;""),AND(JI11&gt;=JQ$25,JI11&lt;&gt;""),AND(JM11&gt;=JQ$25,JM11&lt;&gt;""),AND(JP11&gt;=JQ$25,JP11&lt;&gt;""),AND(KN11&gt;=KY$25,KN11&lt;&gt;""),AND(KQ11&gt;=KY$25,KQ11&lt;&gt;""),AND(KU11&gt;=KY$25,KU11&lt;&gt;""),AND(KX11&gt;=KY$25,KX11&lt;&gt;""),AND(LV11&gt;=MG$25,LV11&lt;&gt;""),AND(LY11&gt;=MG$25,LY11&lt;&gt;""),AND(MC11&gt;=MG$25,MC11&lt;&gt;""),AND(MF11&gt;=MG$25,MF11&lt;&gt;""),AND(ND11&gt;=NO$25,ND11&lt;&gt;""),AND(NG11&gt;=NO$25,NG11&lt;&gt;""),AND(NK11&gt;=NO$25,NK11&lt;&gt;""),AND(NN11&gt;=NO$25,NN11&lt;&gt;""),AND(OL11&gt;=OW$25,OL11&lt;&gt;""),AND(OO11&gt;=OW$25,OO11&lt;&gt;""),AND(OS11&gt;=OW$25,OS11&lt;&gt;""),AND(OV11&gt;=OW$25,OV11&lt;&gt;""),AND(PT11&gt;=QE$25,PT11&lt;&gt;""),AND(PW11&gt;=QE$25,PW11&lt;&gt;""),AND(QA11&gt;=QE$25,QA11&lt;&gt;""),AND(QD11&gt;=QE$25,QD11&lt;&gt;""),AND(RB11&gt;=RM$25,RB11&lt;&gt;""),AND(RE11&gt;=RM$25,RE11&lt;&gt;""),AND(RI11&gt;=RM$25,RI11&lt;&gt;""),AND(RL11&gt;=RM$25,RL11&lt;&gt;""),AND(SJ11&gt;=SU$25,SJ11&lt;&gt;""),AND(SM11&gt;=SU$25,SM11&lt;&gt;""),AND(SQ11&gt;=SU$25,SQ11&lt;&gt;""),AND(ST11&gt;=SU$25,ST11&lt;&gt;"")),"P","")</f>
        <v>P</v>
      </c>
      <c r="H11" s="37" t="str">
        <f>IF(AND(G11="P",F11=""),"No DD",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Merit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Excellence",IF(I11="P","Worlds Team",IF(F11="P","National Team","")))))</f>
        <v>Worlds Team</v>
      </c>
      <c r="I11" s="3" t="str">
        <f>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P","")</f>
        <v>P</v>
      </c>
      <c r="J11" s="8">
        <f>IF(COUNT(AQ11,AT11,BR11,BU11,CS11,CV11)&gt;0,LARGE((AQ11,AT11,BR11,BU11,CS11,CV11),1),0)</f>
        <v>50.91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50.790000000000006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47.91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51.430000000000007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&gt;0,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,0)</f>
        <v>14.23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>IF(AA11&gt;0,AA11,"")</f>
        <v>3.8</v>
      </c>
      <c r="AP11" s="39">
        <f>IF(AB11&gt;0,AB11,"")</f>
        <v>4.32</v>
      </c>
      <c r="AQ11" s="41">
        <f>IF(SUM(Y11:AB11)-AC11&gt;0,SUM(Y11:AB11)-AC11,"")</f>
        <v>15.02</v>
      </c>
      <c r="AR11" s="41">
        <f>IF(AF11&gt;0,AF11,"")</f>
        <v>12</v>
      </c>
      <c r="AS11" s="41">
        <f>IF(AG11&gt;0,AG11,"")</f>
        <v>13.11</v>
      </c>
      <c r="AT11" s="41">
        <f>IF(SUM(AD11:AG11)-AH11&gt;0,SUM(AD11:AG11)-AH11,"")</f>
        <v>47.91</v>
      </c>
      <c r="AU11" s="41">
        <f>IF(AQ11="","",MAX(AQ11,AT11))</f>
        <v>47.91</v>
      </c>
      <c r="AV11" s="41">
        <f>IF(AK11&gt;0,AK11,"")</f>
        <v>11.3</v>
      </c>
      <c r="AW11" s="41">
        <f>IF(AL11&gt;0,AL11,"")</f>
        <v>12.49</v>
      </c>
      <c r="AX11" s="41">
        <f>IF(SUM(AI11:AL11)-AM11&gt;0,SUM(AI11:AL11)-AM11,"")</f>
        <v>44.589999999999996</v>
      </c>
      <c r="AY11" s="41">
        <f>IF(SUM(AU11,AX11)&gt;0,SUM(AU11,AX11),"")</f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6.5</v>
      </c>
      <c r="BQ11" s="40">
        <f>IF(BC11&gt;0,BC11,"")</f>
        <v>6.94</v>
      </c>
      <c r="BR11" s="11">
        <f>IF(SUM(AZ11:BC11)-BD11&gt;0,SUM(AZ11:BC11)-BD11,"")</f>
        <v>24.94</v>
      </c>
      <c r="BS11" s="11">
        <f>IF(BG11&gt;0,BG11,"")</f>
        <v>1.5</v>
      </c>
      <c r="BT11" s="11">
        <f>IF(BH11&gt;0,BH11,"")</f>
        <v>1.45</v>
      </c>
      <c r="BU11" s="11">
        <f>IF(SUM(BE11:BH11)-BI11&gt;0,SUM(BE11:BH11)-BI11,"")</f>
        <v>5.55</v>
      </c>
      <c r="BV11" s="11">
        <f>IF(BR11="","",MAX(BR11,BU11))</f>
        <v>24.94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>IF(CC11&gt;0,CC11,"")</f>
        <v>12.9</v>
      </c>
      <c r="CR11" s="39">
        <f>IF(CD11&gt;0,CD11,"")</f>
        <v>14.09</v>
      </c>
      <c r="CS11" s="41">
        <f>IF(SUM(CA11:CD11)-CE11&gt;0,SUM(CA11:CD11)-CE11,"")</f>
        <v>50.790000000000006</v>
      </c>
      <c r="CT11" s="41">
        <f>IF(CH11&gt;0,CH11,"")</f>
        <v>12.9</v>
      </c>
      <c r="CU11" s="41">
        <f>IF(CI11&gt;0,CI11,"")</f>
        <v>14.01</v>
      </c>
      <c r="CV11" s="41">
        <f>IF(SUM(CF11:CI11)-CJ11&gt;0,SUM(CF11:CI11)-CJ11,"")</f>
        <v>50.91</v>
      </c>
      <c r="CW11" s="41">
        <f>IF(CS11="","",MAX(CS11,CV11))</f>
        <v>50.91</v>
      </c>
      <c r="CX11" s="41">
        <f>IF(CM11&gt;0,CM11,"")</f>
        <v>13.1</v>
      </c>
      <c r="CY11" s="41">
        <f>IF(CN11&gt;0,CN11,"")</f>
        <v>14.23</v>
      </c>
      <c r="CZ11" s="41">
        <f>IF(SUM(CK11:CN11)-CO11&gt;0,SUM(CK11:CN11)-CO11,"")</f>
        <v>51.430000000000007</v>
      </c>
      <c r="DA11" s="41">
        <f>IF(SUM(CW11,CZ11)&gt;0,SUM(CW11,CZ11),"")</f>
        <v>102.34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10.75</v>
      </c>
      <c r="SW11" s="23">
        <f>IF($CP11="P",CB11,(CB11+BA11)/2)</f>
        <v>6.9</v>
      </c>
      <c r="SX11" s="23">
        <f>IF($CP11="P",CC11,(CC11+BB11)/2)</f>
        <v>9.6999999999999993</v>
      </c>
      <c r="SY11" s="23">
        <f>IF($CP11="P",CD11,(CD11+BC11)/2)</f>
        <v>10.515000000000001</v>
      </c>
      <c r="SZ11" s="23">
        <f>IF($CP11="P",CE11,(CE11+BD11)/2)</f>
        <v>0</v>
      </c>
      <c r="TA11" s="23">
        <f>IF($CP11="P",CF11,(CF11+BE11)/2)</f>
        <v>8.2000000000000011</v>
      </c>
      <c r="TB11" s="23">
        <f>IF($CP11="P",CG11,(CG11+BF11)/2)</f>
        <v>5.0999999999999996</v>
      </c>
      <c r="TC11" s="23">
        <f>IF($CP11="P",CH11,(CH11+BG11)/2)</f>
        <v>7.2</v>
      </c>
      <c r="TD11" s="23">
        <f>IF($CP11="P",CI11,(CI11+BH11)/2)</f>
        <v>7.7299999999999995</v>
      </c>
      <c r="TE11" s="23">
        <f>IF($CP11="P",CJ11,(CJ11+BI11)/2)</f>
        <v>0</v>
      </c>
      <c r="TF11" s="23">
        <f>IF($CP11="P",CK11,(CK11+BJ11)/2)</f>
        <v>7.3</v>
      </c>
      <c r="TG11" s="23">
        <f>IF($CP11="P",CL11,(CL11+BK11)/2)</f>
        <v>4.75</v>
      </c>
      <c r="TH11" s="23">
        <f>IF($CP11="P",CM11,(CM11+BL11)/2)</f>
        <v>6.55</v>
      </c>
      <c r="TI11" s="23">
        <f>IF($CP11="P",CN11,(CN11+BM11)/2)</f>
        <v>7.1150000000000002</v>
      </c>
      <c r="TJ11" s="23">
        <f>IF($CP11="P",CO11,(CO11+BN11)/2)</f>
        <v>0</v>
      </c>
      <c r="TK11" s="28" t="s">
        <v>57</v>
      </c>
      <c r="TL11" s="41">
        <f>IF(SX11&gt;0,SX11,"")</f>
        <v>9.6999999999999993</v>
      </c>
      <c r="TM11" s="41">
        <f>IF(SY11&gt;0,SY11,"")</f>
        <v>10.515000000000001</v>
      </c>
      <c r="TN11" s="41">
        <f>IF(SUM(SV11:SY11)-SZ11&gt;0,SUM(SV11:SY11)-SZ11,"")</f>
        <v>37.864999999999995</v>
      </c>
      <c r="TO11" s="41">
        <f>IF(TC11&gt;0,TC11,"")</f>
        <v>7.2</v>
      </c>
      <c r="TP11" s="41">
        <f>IF(TD11&gt;0,TD11,"")</f>
        <v>7.7299999999999995</v>
      </c>
      <c r="TQ11" s="41">
        <f>IF(SUM(TA11:TD11)-TE11&gt;0,SUM(TA11:TD11)-TE11,"")</f>
        <v>28.23</v>
      </c>
      <c r="TR11" s="41">
        <f>IF(MAX(TN11,TQ11)&gt;0,MAX(TN11,TQ11),"")</f>
        <v>37.864999999999995</v>
      </c>
      <c r="TS11" s="41">
        <f>IF(TH11&gt;0,TH11,"")</f>
        <v>6.55</v>
      </c>
      <c r="TT11" s="41">
        <f>IF(TI11&gt;0,TI11,"")</f>
        <v>7.1150000000000002</v>
      </c>
      <c r="TU11" s="41">
        <f>IF(SUM(TF11:TI11)-TJ11&gt;0,SUM(TF11:TI11)-TJ11,"")</f>
        <v>25.715000000000003</v>
      </c>
      <c r="TV11" s="41">
        <f>IF(SUM(TR11,TU11)&gt;0,SUM(TR11,TU11),"")</f>
        <v>63.58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83</v>
      </c>
      <c r="C12" s="4" t="s">
        <v>6</v>
      </c>
      <c r="D12" s="4">
        <v>2002</v>
      </c>
      <c r="E12" s="9">
        <f>SUM(J12:V12)+SUM(J12:T12)*0.0000001+SUM(J12)*0.0000000000001</f>
        <v>226.17002261700503</v>
      </c>
      <c r="F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>P</v>
      </c>
      <c r="G12" s="3" t="str">
        <f>IF(OR(AND(AQ12&gt;=AY$25,AQ12&lt;&gt;"",AN12=""),AND(AT12&gt;=AY$25,AT12&lt;&gt;"",AN12=""),AND(AX12&gt;=AY$25,AX12&lt;&gt;"",AN12=""),AND(BR12&gt;=BZ$25,BR12&lt;&gt;"",BO12=""),AND(BU12&gt;=BZ$25,BU12&lt;&gt;"",BO12=""),AND(BY12&gt;=BZ$25,BY12&lt;&gt;"",BO12=""),AND(CS12&gt;=DA$25,CS12&lt;&gt;"",CP12=""),AND(CV12&gt;=DA$25,CV12&lt;&gt;"",CP12=""),AND(CZ12&gt;=DA$25,CZ12&lt;&gt;"",CP12=""),AND(DZ12&gt;=EK$25,DZ12&lt;&gt;""),AND(EC12&gt;=EK$25,EC12&lt;&gt;""),AND(EG12&gt;=EK$25,EG12&lt;&gt;""),AND(EJ12&gt;=EK$25,EJ12&lt;&gt;""),AND(FH12&gt;=FS$25,FH12&lt;&gt;""),AND(FK12&gt;=FS$25,FK12&lt;&gt;""),AND(FO12&gt;=FS$25,FO12&lt;&gt;""),AND(FR12&gt;=FS$25,FR12&lt;&gt;""),AND(GP12&gt;=HA$25,GP12&lt;&gt;""),AND(GS12&gt;=HA$25,GS12&lt;&gt;""),AND(GW12&gt;=HA$25,GW12&lt;&gt;""),AND(GZ12&gt;=HA$25,GZ12&lt;&gt;""),AND(HX12&gt;=II$25,HX12&lt;&gt;""),AND(IA12&gt;=II$25,IA12&lt;&gt;""),AND(IE12&gt;=II$25,IE12&lt;&gt;""),AND(IH12&gt;=II$25,IH12&lt;&gt;""),AND(JF12&gt;=JQ$25,JF12&lt;&gt;""),AND(JI12&gt;=JQ$25,JI12&lt;&gt;""),AND(JM12&gt;=JQ$25,JM12&lt;&gt;""),AND(JP12&gt;=JQ$25,JP12&lt;&gt;""),AND(KN12&gt;=KY$25,KN12&lt;&gt;""),AND(KQ12&gt;=KY$25,KQ12&lt;&gt;""),AND(KU12&gt;=KY$25,KU12&lt;&gt;""),AND(KX12&gt;=KY$25,KX12&lt;&gt;""),AND(LV12&gt;=MG$25,LV12&lt;&gt;""),AND(LY12&gt;=MG$25,LY12&lt;&gt;""),AND(MC12&gt;=MG$25,MC12&lt;&gt;""),AND(MF12&gt;=MG$25,MF12&lt;&gt;""),AND(ND12&gt;=NO$25,ND12&lt;&gt;""),AND(NG12&gt;=NO$25,NG12&lt;&gt;""),AND(NK12&gt;=NO$25,NK12&lt;&gt;""),AND(NN12&gt;=NO$25,NN12&lt;&gt;""),AND(OL12&gt;=OW$25,OL12&lt;&gt;""),AND(OO12&gt;=OW$25,OO12&lt;&gt;""),AND(OS12&gt;=OW$25,OS12&lt;&gt;""),AND(OV12&gt;=OW$25,OV12&lt;&gt;""),AND(PT12&gt;=QE$25,PT12&lt;&gt;""),AND(PW12&gt;=QE$25,PW12&lt;&gt;""),AND(QA12&gt;=QE$25,QA12&lt;&gt;""),AND(QD12&gt;=QE$25,QD12&lt;&gt;""),AND(RB12&gt;=RM$25,RB12&lt;&gt;""),AND(RE12&gt;=RM$25,RE12&lt;&gt;""),AND(RI12&gt;=RM$25,RI12&lt;&gt;""),AND(RL12&gt;=RM$25,RL12&lt;&gt;""),AND(SJ12&gt;=SU$25,SJ12&lt;&gt;""),AND(SM12&gt;=SU$25,SM12&lt;&gt;""),AND(SQ12&gt;=SU$25,SQ12&lt;&gt;""),AND(ST12&gt;=SU$25,ST12&lt;&gt;"")),"P","")</f>
        <v>P</v>
      </c>
      <c r="H12" s="37" t="str">
        <f>IF(AND(G12="P",F12=""),"No DD",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Merit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Excellence",IF(I12="P","Worlds Team",IF(F12="P","National Team","")))))</f>
        <v>National Team</v>
      </c>
      <c r="I12" s="3" t="str">
        <f>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P","")</f>
        <v/>
      </c>
      <c r="J12" s="8">
        <f>IF(COUNT(AQ12,AT12,BR12,BU12,CS12,CV12)&gt;0,LARGE((AQ12,AT12,BR12,BU12,CS12,CV12),1),0)</f>
        <v>50.08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49.940000000000005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49.150000000000006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50.56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&gt;0,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,0)</f>
        <v>13.74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>IF(AA12&gt;0,AA12,"")</f>
        <v>8.1</v>
      </c>
      <c r="AP12" s="39">
        <f>IF(AB12&gt;0,AB12,"")</f>
        <v>8.59</v>
      </c>
      <c r="AQ12" s="41">
        <f>IF(SUM(Y12:AB12)-AC12&gt;0,SUM(Y12:AB12)-AC12,"")</f>
        <v>29.889999999999997</v>
      </c>
      <c r="AR12" s="41">
        <f>IF(AF12&gt;0,AF12,"")</f>
        <v>0.6</v>
      </c>
      <c r="AS12" s="41">
        <f>IF(AG12&gt;0,AG12,"")</f>
        <v>1.59</v>
      </c>
      <c r="AT12" s="41">
        <f>IF(SUM(AD12:AG12)-AH12&gt;0,SUM(AD12:AG12)-AH12,"")</f>
        <v>5.09</v>
      </c>
      <c r="AU12" s="41">
        <f>IF(AQ12="","",MAX(AQ12,AT12))</f>
        <v>29.889999999999997</v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>
        <f>IF(SUM(AU12,AX12)&gt;0,SUM(AU12,AX12),"")</f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>IF(BB12&gt;0,BB12,"")</f>
        <v>12.7</v>
      </c>
      <c r="BQ12" s="40">
        <f>IF(BC12&gt;0,BC12,"")</f>
        <v>13.74</v>
      </c>
      <c r="BR12" s="11">
        <f>IF(SUM(AZ12:BC12)-BD12&gt;0,SUM(AZ12:BC12)-BD12,"")</f>
        <v>49.940000000000005</v>
      </c>
      <c r="BS12" s="11">
        <f>IF(BG12&gt;0,BG12,"")</f>
        <v>12.4</v>
      </c>
      <c r="BT12" s="11">
        <f>IF(BH12&gt;0,BH12,"")</f>
        <v>13.88</v>
      </c>
      <c r="BU12" s="11">
        <f>IF(SUM(BE12:BH12)-BI12&gt;0,SUM(BE12:BH12)-BI12,"")</f>
        <v>50.08</v>
      </c>
      <c r="BV12" s="11">
        <f>IF(BR12="","",MAX(BR12,BU12))</f>
        <v>50.08</v>
      </c>
      <c r="BW12" s="11">
        <f>IF(BL12&gt;0,BL12,"")</f>
        <v>12</v>
      </c>
      <c r="BX12" s="11">
        <f>IF(BM12&gt;0,BM12,"")</f>
        <v>14.16</v>
      </c>
      <c r="BY12" s="11">
        <f>IF(SUM(BJ12:BM12)-BN12&gt;0,SUM(BJ12:BM12)-BN12,"")</f>
        <v>50.56</v>
      </c>
      <c r="BZ12" s="11">
        <f>IF(SUM(BV12,BY12)&gt;0,SUM(BV12,BY12),"")</f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>IF(CC12&gt;0,CC12,"")</f>
        <v>11.3</v>
      </c>
      <c r="CR12" s="39">
        <f>IF(CD12&gt;0,CD12,"")</f>
        <v>14.45</v>
      </c>
      <c r="CS12" s="41">
        <f>IF(SUM(CA12:CD12)-CE12&gt;0,SUM(CA12:CD12)-CE12,"")</f>
        <v>49.150000000000006</v>
      </c>
      <c r="CT12" s="41">
        <f>IF(CH12&gt;0,CH12,"")</f>
        <v>12.4</v>
      </c>
      <c r="CU12" s="41">
        <f>IF(CI12&gt;0,CI12,"")</f>
        <v>14.05</v>
      </c>
      <c r="CV12" s="41">
        <f>IF(SUM(CF12:CI12)-CJ12&gt;0,SUM(CF12:CI12)-CJ12,"")</f>
        <v>46.95</v>
      </c>
      <c r="CW12" s="41">
        <f>IF(CS12="","",MAX(CS12,CV12))</f>
        <v>49.150000000000006</v>
      </c>
      <c r="CX12" s="41">
        <f>IF(CM12&gt;0,CM12,"")</f>
        <v>12.4</v>
      </c>
      <c r="CY12" s="41">
        <f>IF(CN12&gt;0,CN12,"")</f>
        <v>14.16</v>
      </c>
      <c r="CZ12" s="41">
        <f>IF(SUM(CK12:CN12)-CO12&gt;0,SUM(CK12:CN12)-CO12,"")</f>
        <v>49.459999999999994</v>
      </c>
      <c r="DA12" s="41">
        <f>IF(SUM(CW12,CZ12)&gt;0,SUM(CW12,CZ12),"")</f>
        <v>98.61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>
        <v>11.6</v>
      </c>
      <c r="DE12" s="17">
        <v>8.9</v>
      </c>
      <c r="DF12" s="17">
        <v>11.7</v>
      </c>
      <c r="DG12" s="17">
        <v>13.42</v>
      </c>
      <c r="DH12" s="17">
        <v>0</v>
      </c>
      <c r="DI12" s="17">
        <v>1.2</v>
      </c>
      <c r="DJ12" s="17">
        <v>1</v>
      </c>
      <c r="DK12" s="17">
        <v>1.7</v>
      </c>
      <c r="DL12" s="17">
        <v>1.5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>
        <f>IF(DF12&gt;0,DF12,"")</f>
        <v>11.7</v>
      </c>
      <c r="DY12" s="41">
        <f>IF(DG12&gt;0,DG12,"")</f>
        <v>13.42</v>
      </c>
      <c r="DZ12" s="41">
        <f>IF(SUM(DD12:DG12)-DH12&gt;0,SUM(DD12:DG12)-DH12,"")</f>
        <v>45.620000000000005</v>
      </c>
      <c r="EA12" s="41">
        <f>IF(DK12&gt;0,DK12,"")</f>
        <v>1.7</v>
      </c>
      <c r="EB12" s="41">
        <f>IF(DL12&gt;0,DL12,"")</f>
        <v>1.5</v>
      </c>
      <c r="EC12" s="41">
        <f>IF(SUM(DI12:DL12)-DM12&gt;0,SUM(DI12:DL12)-DM12,"")</f>
        <v>5.4</v>
      </c>
      <c r="ED12" s="41">
        <f>IF(MAX(DZ12,EC12)&gt;0,MAX(DZ12,EC12),"")</f>
        <v>45.620000000000005</v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>
        <f>IF(SUM(ED12,EG12,EJ12)&gt;0,SUM(ED12,EG12,EJ12),"")</f>
        <v>45.620000000000005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14.5</v>
      </c>
      <c r="SW12" s="23">
        <f>IF($CP12="P",CB12,(CB12+BA12)/2)</f>
        <v>8.9499999999999993</v>
      </c>
      <c r="SX12" s="23">
        <f>IF($CP12="P",CC12,(CC12+BB12)/2)</f>
        <v>12</v>
      </c>
      <c r="SY12" s="23">
        <f>IF($CP12="P",CD12,(CD12+BC12)/2)</f>
        <v>14.094999999999999</v>
      </c>
      <c r="SZ12" s="23">
        <f>IF($CP12="P",CE12,(CE12+BD12)/2)</f>
        <v>0</v>
      </c>
      <c r="TA12" s="23">
        <f>IF($CP12="P",CF12,(CF12+BE12)/2)</f>
        <v>12.95</v>
      </c>
      <c r="TB12" s="23">
        <f>IF($CP12="P",CG12,(CG12+BF12)/2)</f>
        <v>9.1999999999999993</v>
      </c>
      <c r="TC12" s="23">
        <f>IF($CP12="P",CH12,(CH12+BG12)/2)</f>
        <v>12.4</v>
      </c>
      <c r="TD12" s="23">
        <f>IF($CP12="P",CI12,(CI12+BH12)/2)</f>
        <v>13.965</v>
      </c>
      <c r="TE12" s="23">
        <f>IF($CP12="P",CJ12,(CJ12+BI12)/2)</f>
        <v>0</v>
      </c>
      <c r="TF12" s="23">
        <f>IF($CP12="P",CK12,(CK12+BJ12)/2)</f>
        <v>14.55</v>
      </c>
      <c r="TG12" s="23">
        <f>IF($CP12="P",CL12,(CL12+BK12)/2)</f>
        <v>9.1</v>
      </c>
      <c r="TH12" s="23">
        <f>IF($CP12="P",CM12,(CM12+BL12)/2)</f>
        <v>12.2</v>
      </c>
      <c r="TI12" s="23">
        <f>IF($CP12="P",CN12,(CN12+BM12)/2)</f>
        <v>14.16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14.094999999999999</v>
      </c>
      <c r="TN12" s="41">
        <f>IF(SUM(SV12:SY12)-SZ12&gt;0,SUM(SV12:SY12)-SZ12,"")</f>
        <v>49.545000000000002</v>
      </c>
      <c r="TO12" s="41">
        <f>IF(TC12&gt;0,TC12,"")</f>
        <v>12.4</v>
      </c>
      <c r="TP12" s="41">
        <f>IF(TD12&gt;0,TD12,"")</f>
        <v>13.965</v>
      </c>
      <c r="TQ12" s="41">
        <f>IF(SUM(TA12:TD12)-TE12&gt;0,SUM(TA12:TD12)-TE12,"")</f>
        <v>48.515000000000001</v>
      </c>
      <c r="TR12" s="41">
        <f>IF(MAX(TN12,TQ12)&gt;0,MAX(TN12,TQ12),"")</f>
        <v>49.545000000000002</v>
      </c>
      <c r="TS12" s="41">
        <f>IF(TH12&gt;0,TH12,"")</f>
        <v>12.2</v>
      </c>
      <c r="TT12" s="41">
        <f>IF(TI12&gt;0,TI12,"")</f>
        <v>14.16</v>
      </c>
      <c r="TU12" s="41">
        <f>IF(SUM(TF12:TI12)-TJ12&gt;0,SUM(TF12:TI12)-TJ12,"")</f>
        <v>50.009999999999991</v>
      </c>
      <c r="TV12" s="41">
        <f>IF(SUM(TR12,TU12)&gt;0,SUM(TR12,TU12),"")</f>
        <v>99.554999999999993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27</v>
      </c>
      <c r="C13" s="4" t="s">
        <v>6</v>
      </c>
      <c r="D13" s="4">
        <v>1992</v>
      </c>
      <c r="E13" s="9">
        <f>SUM(J13:V13)+SUM(J13:T13)*0.0000001+SUM(J13)*0.0000000000001</f>
        <v>82.080002878999991</v>
      </c>
      <c r="F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G13" s="3" t="str">
        <f>IF(OR(AND(AQ13&gt;=AY$25,AQ13&lt;&gt;"",AN13=""),AND(AT13&gt;=AY$25,AT13&lt;&gt;"",AN13=""),AND(AX13&gt;=AY$25,AX13&lt;&gt;"",AN13=""),AND(BR13&gt;=BZ$25,BR13&lt;&gt;"",BO13=""),AND(BU13&gt;=BZ$25,BU13&lt;&gt;"",BO13=""),AND(BY13&gt;=BZ$25,BY13&lt;&gt;"",BO13=""),AND(CS13&gt;=DA$25,CS13&lt;&gt;"",CP13=""),AND(CV13&gt;=DA$25,CV13&lt;&gt;"",CP13=""),AND(CZ13&gt;=DA$25,CZ13&lt;&gt;"",CP13=""),AND(DZ13&gt;=EK$25,DZ13&lt;&gt;""),AND(EC13&gt;=EK$25,EC13&lt;&gt;""),AND(EG13&gt;=EK$25,EG13&lt;&gt;""),AND(EJ13&gt;=EK$25,EJ13&lt;&gt;""),AND(FH13&gt;=FS$25,FH13&lt;&gt;""),AND(FK13&gt;=FS$25,FK13&lt;&gt;""),AND(FO13&gt;=FS$25,FO13&lt;&gt;""),AND(FR13&gt;=FS$25,FR13&lt;&gt;""),AND(GP13&gt;=HA$25,GP13&lt;&gt;""),AND(GS13&gt;=HA$25,GS13&lt;&gt;""),AND(GW13&gt;=HA$25,GW13&lt;&gt;""),AND(GZ13&gt;=HA$25,GZ13&lt;&gt;""),AND(HX13&gt;=II$25,HX13&lt;&gt;""),AND(IA13&gt;=II$25,IA13&lt;&gt;""),AND(IE13&gt;=II$25,IE13&lt;&gt;""),AND(IH13&gt;=II$25,IH13&lt;&gt;""),AND(JF13&gt;=JQ$25,JF13&lt;&gt;""),AND(JI13&gt;=JQ$25,JI13&lt;&gt;""),AND(JM13&gt;=JQ$25,JM13&lt;&gt;""),AND(JP13&gt;=JQ$25,JP13&lt;&gt;""),AND(KN13&gt;=KY$25,KN13&lt;&gt;""),AND(KQ13&gt;=KY$25,KQ13&lt;&gt;""),AND(KU13&gt;=KY$25,KU13&lt;&gt;""),AND(KX13&gt;=KY$25,KX13&lt;&gt;""),AND(LV13&gt;=MG$25,LV13&lt;&gt;""),AND(LY13&gt;=MG$25,LY13&lt;&gt;""),AND(MC13&gt;=MG$25,MC13&lt;&gt;""),AND(MF13&gt;=MG$25,MF13&lt;&gt;""),AND(ND13&gt;=NO$25,ND13&lt;&gt;""),AND(NG13&gt;=NO$25,NG13&lt;&gt;""),AND(NK13&gt;=NO$25,NK13&lt;&gt;""),AND(NN13&gt;=NO$25,NN13&lt;&gt;""),AND(OL13&gt;=OW$25,OL13&lt;&gt;""),AND(OO13&gt;=OW$25,OO13&lt;&gt;""),AND(OS13&gt;=OW$25,OS13&lt;&gt;""),AND(OV13&gt;=OW$25,OV13&lt;&gt;""),AND(PT13&gt;=QE$25,PT13&lt;&gt;""),AND(PW13&gt;=QE$25,PW13&lt;&gt;""),AND(QA13&gt;=QE$25,QA13&lt;&gt;""),AND(QD13&gt;=QE$25,QD13&lt;&gt;""),AND(RB13&gt;=RM$25,RB13&lt;&gt;""),AND(RE13&gt;=RM$25,RE13&lt;&gt;""),AND(RI13&gt;=RM$25,RI13&lt;&gt;""),AND(RL13&gt;=RM$25,RL13&lt;&gt;""),AND(SJ13&gt;=SU$25,SJ13&lt;&gt;""),AND(SM13&gt;=SU$25,SM13&lt;&gt;""),AND(SQ13&gt;=SU$25,SQ13&lt;&gt;""),AND(ST13&gt;=SU$25,ST13&lt;&gt;"")),"P","")</f>
        <v>P</v>
      </c>
      <c r="H13" s="37" t="str">
        <f>IF(AND(G13="P",F13=""),"No DD",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Merit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Excellence",IF(I13="P","Worlds Team",IF(F13="P","National Team","")))))</f>
        <v>Excellence</v>
      </c>
      <c r="I13" s="3" t="str">
        <f>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 (July 8)</v>
      </c>
      <c r="T13" s="8">
        <f>IF(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&gt;0,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 (July 8)</v>
      </c>
      <c r="V13" s="8">
        <f>IF(MAX(DB13,DC13)&gt;0,MAX(DB13,DC13),"")</f>
        <v>53.29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[Club]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53.29</v>
      </c>
      <c r="DC13" s="52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>
        <v>15</v>
      </c>
      <c r="EM13" s="18">
        <v>9.4</v>
      </c>
      <c r="EN13" s="18">
        <v>14</v>
      </c>
      <c r="EO13" s="18">
        <v>14.71</v>
      </c>
      <c r="EP13" s="18">
        <v>0</v>
      </c>
      <c r="EQ13" s="18">
        <v>15</v>
      </c>
      <c r="ER13" s="18">
        <v>9.6</v>
      </c>
      <c r="ES13" s="18">
        <v>14</v>
      </c>
      <c r="ET13" s="18">
        <v>14.69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14</v>
      </c>
      <c r="FG13" s="11">
        <f>IF(EO13&gt;0,EO13,"")</f>
        <v>14.71</v>
      </c>
      <c r="FH13" s="11">
        <f>IF(SUM(EL13:EO13)-EP13&gt;0,SUM(EL13:EO13)-EP13,"")</f>
        <v>53.11</v>
      </c>
      <c r="FI13" s="11">
        <f>IF(ES13&gt;0,ES13,"")</f>
        <v>14</v>
      </c>
      <c r="FJ13" s="11">
        <f>IF(ET13&gt;0,ET13,"")</f>
        <v>14.69</v>
      </c>
      <c r="FK13" s="11">
        <f>IF(SUM(EQ13:ET13)-EU13&gt;0,SUM(EQ13:ET13)-EU13,"")</f>
        <v>53.29</v>
      </c>
      <c r="FL13" s="11">
        <f>IF(MAX(FH13,FK13)&gt;0,MAX(FH13,FK13),"")</f>
        <v>53.29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53.29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>
        <v>15.2</v>
      </c>
      <c r="GJ13" s="17">
        <v>9.5</v>
      </c>
      <c r="GK13" s="17">
        <v>14</v>
      </c>
      <c r="GL13" s="17">
        <v>14.54</v>
      </c>
      <c r="GM13" s="17">
        <v>0</v>
      </c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>
        <f>IF(GK13&gt;0,GK13,"")</f>
        <v>14</v>
      </c>
      <c r="GY13" s="41">
        <f>IF(GL13&gt;0,GL13,"")</f>
        <v>14.54</v>
      </c>
      <c r="GZ13" s="41">
        <f>IF(SUM(GI13:GL13)-GM13&gt;0,SUM(GI13:GL13)-GM13,"")</f>
        <v>53.24</v>
      </c>
      <c r="HA13" s="41">
        <f>IF(SUM(GT13,GW13,GZ13)&gt;0,SUM(GT13,GW13,GZ13),"")</f>
        <v>53.24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13.8</v>
      </c>
      <c r="IK13" s="17">
        <v>9.6</v>
      </c>
      <c r="IL13" s="17">
        <v>14</v>
      </c>
      <c r="IM13" s="17">
        <v>14.79</v>
      </c>
      <c r="IN13" s="17">
        <v>0</v>
      </c>
      <c r="IO13" s="17">
        <v>14.1</v>
      </c>
      <c r="IP13" s="17">
        <v>9</v>
      </c>
      <c r="IQ13" s="17">
        <v>13.7</v>
      </c>
      <c r="IR13" s="17">
        <v>14.43</v>
      </c>
      <c r="IS13" s="17">
        <v>0</v>
      </c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>
        <f>IF(IL13&gt;0,IL13,"")</f>
        <v>14</v>
      </c>
      <c r="JE13" s="41">
        <f>IF(IM13&gt;0,IM13,"")</f>
        <v>14.79</v>
      </c>
      <c r="JF13" s="41">
        <f>IF(SUM(IJ13:IM13)-IN13&gt;0,SUM(IJ13:IM13)-IN13,"")</f>
        <v>52.19</v>
      </c>
      <c r="JG13" s="41">
        <f>IF(IQ13&gt;0,IQ13,"")</f>
        <v>13.7</v>
      </c>
      <c r="JH13" s="41">
        <f>IF(IR13&gt;0,IR13,"")</f>
        <v>14.43</v>
      </c>
      <c r="JI13" s="41">
        <f>IF(SUM(IO13:IR13)-IS13&gt;0,SUM(IO13:IR13)-IS13,"")</f>
        <v>51.23</v>
      </c>
      <c r="JJ13" s="41">
        <f>IF(MAX(JF13,JI13)&gt;0,MAX(JF13,JI13),"")</f>
        <v>52.19</v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>
        <f>IF(SUM(JJ13,JM13,JP13)&gt;0,SUM(JJ13,JM13,JP13),"")</f>
        <v>52.19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176</v>
      </c>
      <c r="C14" s="4" t="s">
        <v>3</v>
      </c>
      <c r="D14" s="4">
        <v>2006</v>
      </c>
      <c r="E14" s="9">
        <f>SUM(J14:V14)+SUM(J14:T14)*0.0000001+SUM(J14)*0.0000000000001</f>
        <v>225.12002250200493</v>
      </c>
      <c r="F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G14" s="3" t="str">
        <f>IF(OR(AND(AQ14&gt;=AY$25,AQ14&lt;&gt;"",AN14=""),AND(AT14&gt;=AY$25,AT14&lt;&gt;"",AN14=""),AND(AX14&gt;=AY$25,AX14&lt;&gt;"",AN14=""),AND(BR14&gt;=BZ$25,BR14&lt;&gt;"",BO14=""),AND(BU14&gt;=BZ$25,BU14&lt;&gt;"",BO14=""),AND(BY14&gt;=BZ$25,BY14&lt;&gt;"",BO14=""),AND(CS14&gt;=DA$25,CS14&lt;&gt;"",CP14=""),AND(CV14&gt;=DA$25,CV14&lt;&gt;"",CP14=""),AND(CZ14&gt;=DA$25,CZ14&lt;&gt;"",CP14=""),AND(DZ14&gt;=EK$25,DZ14&lt;&gt;""),AND(EC14&gt;=EK$25,EC14&lt;&gt;""),AND(EG14&gt;=EK$25,EG14&lt;&gt;""),AND(EJ14&gt;=EK$25,EJ14&lt;&gt;""),AND(FH14&gt;=FS$25,FH14&lt;&gt;""),AND(FK14&gt;=FS$25,FK14&lt;&gt;""),AND(FO14&gt;=FS$25,FO14&lt;&gt;""),AND(FR14&gt;=FS$25,FR14&lt;&gt;""),AND(GP14&gt;=HA$25,GP14&lt;&gt;""),AND(GS14&gt;=HA$25,GS14&lt;&gt;""),AND(GW14&gt;=HA$25,GW14&lt;&gt;""),AND(GZ14&gt;=HA$25,GZ14&lt;&gt;""),AND(HX14&gt;=II$25,HX14&lt;&gt;""),AND(IA14&gt;=II$25,IA14&lt;&gt;""),AND(IE14&gt;=II$25,IE14&lt;&gt;""),AND(IH14&gt;=II$25,IH14&lt;&gt;""),AND(JF14&gt;=JQ$25,JF14&lt;&gt;""),AND(JI14&gt;=JQ$25,JI14&lt;&gt;""),AND(JM14&gt;=JQ$25,JM14&lt;&gt;""),AND(JP14&gt;=JQ$25,JP14&lt;&gt;""),AND(KN14&gt;=KY$25,KN14&lt;&gt;""),AND(KQ14&gt;=KY$25,KQ14&lt;&gt;""),AND(KU14&gt;=KY$25,KU14&lt;&gt;""),AND(KX14&gt;=KY$25,KX14&lt;&gt;""),AND(LV14&gt;=MG$25,LV14&lt;&gt;""),AND(LY14&gt;=MG$25,LY14&lt;&gt;""),AND(MC14&gt;=MG$25,MC14&lt;&gt;""),AND(MF14&gt;=MG$25,MF14&lt;&gt;""),AND(ND14&gt;=NO$25,ND14&lt;&gt;""),AND(NG14&gt;=NO$25,NG14&lt;&gt;""),AND(NK14&gt;=NO$25,NK14&lt;&gt;""),AND(NN14&gt;=NO$25,NN14&lt;&gt;""),AND(OL14&gt;=OW$25,OL14&lt;&gt;""),AND(OO14&gt;=OW$25,OO14&lt;&gt;""),AND(OS14&gt;=OW$25,OS14&lt;&gt;""),AND(OV14&gt;=OW$25,OV14&lt;&gt;""),AND(PT14&gt;=QE$25,PT14&lt;&gt;""),AND(PW14&gt;=QE$25,PW14&lt;&gt;""),AND(QA14&gt;=QE$25,QA14&lt;&gt;""),AND(QD14&gt;=QE$25,QD14&lt;&gt;""),AND(RB14&gt;=RM$25,RB14&lt;&gt;""),AND(RE14&gt;=RM$25,RE14&lt;&gt;""),AND(RI14&gt;=RM$25,RI14&lt;&gt;""),AND(RL14&gt;=RM$25,RL14&lt;&gt;""),AND(SJ14&gt;=SU$25,SJ14&lt;&gt;""),AND(SM14&gt;=SU$25,SM14&lt;&gt;""),AND(SQ14&gt;=SU$25,SQ14&lt;&gt;""),AND(ST14&gt;=SU$25,ST14&lt;&gt;"")),"P","")</f>
        <v>P</v>
      </c>
      <c r="H14" s="37" t="str">
        <f>IF(AND(G14="P",F14=""),"No DD",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Merit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Excellence",IF(I14="P","Worlds Team",IF(F14="P","National Team","")))))</f>
        <v>No DD</v>
      </c>
      <c r="I14" s="3" t="str">
        <f>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49.09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48.790000000000006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&gt;0,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9.9999999999994316E-2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[Club]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>IF(AA14&gt;0,AA14,"")</f>
        <v>11.3</v>
      </c>
      <c r="AP14" s="39">
        <f>IF(AB14&gt;0,AB14,"")</f>
        <v>13.99</v>
      </c>
      <c r="AQ14" s="41">
        <f>IF(SUM(Y14:AB14)-AC14&gt;0,SUM(Y14:AB14)-AC14,"")</f>
        <v>49.09</v>
      </c>
      <c r="AR14" s="41">
        <f>IF(AF14&gt;0,AF14,"")</f>
        <v>11.1</v>
      </c>
      <c r="AS14" s="41">
        <f>IF(AG14&gt;0,AG14,"")</f>
        <v>13.91</v>
      </c>
      <c r="AT14" s="41">
        <f>IF(SUM(AD14:AG14)-AH14&gt;0,SUM(AD14:AG14)-AH14,"")</f>
        <v>49.31</v>
      </c>
      <c r="AU14" s="41">
        <f>IF(AQ14="","",MAX(AQ14,AT14))</f>
        <v>49.31</v>
      </c>
      <c r="AV14" s="41">
        <f>IF(AK14&gt;0,AK14,"")</f>
        <v>12.4</v>
      </c>
      <c r="AW14" s="41">
        <f>IF(AL14&gt;0,AL14,"")</f>
        <v>14.75</v>
      </c>
      <c r="AX14" s="41">
        <f>IF(SUM(AI14:AL14)-AM14&gt;0,SUM(AI14:AL14)-AM14,"")</f>
        <v>50.55</v>
      </c>
      <c r="AY14" s="41">
        <f>IF(SUM(AU14,AX14)&gt;0,SUM(AU14,AX14),"")</f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>IF(BB14&gt;0,BB14,"")</f>
        <v>1.5</v>
      </c>
      <c r="BQ14" s="40">
        <f>IF(BC14&gt;0,BC14,"")</f>
        <v>1.52</v>
      </c>
      <c r="BR14" s="11">
        <f>IF(SUM(AZ14:BC14)-BD14&gt;0,SUM(AZ14:BC14)-BD14,"")</f>
        <v>5.6199999999999992</v>
      </c>
      <c r="BS14" s="11">
        <f>IF(BG14&gt;0,BG14,"")</f>
        <v>12</v>
      </c>
      <c r="BT14" s="11">
        <f>IF(BH14&gt;0,BH14,"")</f>
        <v>13.37</v>
      </c>
      <c r="BU14" s="11">
        <f>IF(SUM(BE14:BH14)-BI14&gt;0,SUM(BE14:BH14)-BI14,"")</f>
        <v>48.269999999999996</v>
      </c>
      <c r="BV14" s="11">
        <f>IF(BR14="","",MAX(BR14,BU14))</f>
        <v>48.269999999999996</v>
      </c>
      <c r="BW14" s="11">
        <f>IF(BL14&gt;0,BL14,"")</f>
        <v>13</v>
      </c>
      <c r="BX14" s="11">
        <f>IF(BM14&gt;0,BM14,"")</f>
        <v>13.81</v>
      </c>
      <c r="BY14" s="11">
        <f>IF(SUM(BJ14:BM14)-BN14&gt;0,SUM(BJ14:BM14)-BN14,"")</f>
        <v>49.010000000000005</v>
      </c>
      <c r="BZ14" s="11">
        <f>IF(SUM(BV14,BY14)&gt;0,SUM(BV14,BY14),"")</f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>IF(CC14&gt;0,CC14,"")</f>
        <v>6.4</v>
      </c>
      <c r="CR14" s="39">
        <f>IF(CD14&gt;0,CD14,"")</f>
        <v>7.7549999999999999</v>
      </c>
      <c r="CS14" s="41">
        <f>IF(SUM(CA14:CD14)-CE14&gt;0,SUM(CA14:CD14)-CE14,"")</f>
        <v>27.355</v>
      </c>
      <c r="CT14" s="41">
        <f>IF(CH14&gt;0,CH14,"")</f>
        <v>11.55</v>
      </c>
      <c r="CU14" s="41">
        <f>IF(CI14&gt;0,CI14,"")</f>
        <v>13.64</v>
      </c>
      <c r="CV14" s="41">
        <f>IF(SUM(CF14:CI14)-CJ14&gt;0,SUM(CF14:CI14)-CJ14,"")</f>
        <v>48.790000000000006</v>
      </c>
      <c r="CW14" s="41">
        <f>IF(CS14="","",MAX(CS14,CV14))</f>
        <v>48.790000000000006</v>
      </c>
      <c r="CX14" s="41">
        <f>IF(CM14&gt;0,CM14,"")</f>
        <v>12.7</v>
      </c>
      <c r="CY14" s="41">
        <f>IF(CN14&gt;0,CN14,"")</f>
        <v>14.280000000000001</v>
      </c>
      <c r="CZ14" s="41">
        <f>IF(SUM(CK14:CN14)-CO14&gt;0,SUM(CK14:CN14)-CO14,"")</f>
        <v>49.78</v>
      </c>
      <c r="DA14" s="41">
        <f>IF(SUM(CW14,CZ14)&gt;0,SUM(CW14,CZ14),"")</f>
        <v>98.570000000000007</v>
      </c>
      <c r="DB14" s="52">
        <f>IF(MAX(ED14,FL14,GT14,IB14,JJ14,KR14,LZ14,NH14,OP14,PX14,RF14,SN14)-IF(N14="",0,N14)&gt;0.001,MAX(ED14,FL14,GT14,IB14,JJ14,KR14,LZ14,NH14,OP14,PX14,RF14,SN14)-IF(N14="",0,N14),"")</f>
        <v>9.9999999999994316E-2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>
        <v>13.3</v>
      </c>
      <c r="EM14" s="18">
        <v>9.3000000000000007</v>
      </c>
      <c r="EN14" s="18">
        <v>12.4</v>
      </c>
      <c r="EO14" s="18">
        <v>13.89</v>
      </c>
      <c r="EP14" s="18">
        <v>0</v>
      </c>
      <c r="EQ14" s="18">
        <v>13</v>
      </c>
      <c r="ER14" s="18">
        <v>9.1</v>
      </c>
      <c r="ES14" s="18">
        <v>12.2</v>
      </c>
      <c r="ET14" s="18">
        <v>13.41</v>
      </c>
      <c r="EU14" s="18">
        <v>0</v>
      </c>
      <c r="EV14" s="18"/>
      <c r="EW14" s="18"/>
      <c r="EX14" s="18"/>
      <c r="EY14" s="18"/>
      <c r="EZ14" s="18"/>
      <c r="FA14" s="18">
        <v>1.4</v>
      </c>
      <c r="FB14" s="18">
        <v>0.9</v>
      </c>
      <c r="FC14" s="18">
        <v>1.5</v>
      </c>
      <c r="FD14" s="18">
        <v>1.5</v>
      </c>
      <c r="FE14" s="18">
        <v>0</v>
      </c>
      <c r="FF14" s="11">
        <f>IF(EN14&gt;0,EN14,"")</f>
        <v>12.4</v>
      </c>
      <c r="FG14" s="11">
        <f>IF(EO14&gt;0,EO14,"")</f>
        <v>13.89</v>
      </c>
      <c r="FH14" s="11">
        <f>IF(SUM(EL14:EO14)-EP14&gt;0,SUM(EL14:EO14)-EP14,"")</f>
        <v>48.89</v>
      </c>
      <c r="FI14" s="11">
        <f>IF(ES14&gt;0,ES14,"")</f>
        <v>12.2</v>
      </c>
      <c r="FJ14" s="11">
        <f>IF(ET14&gt;0,ET14,"")</f>
        <v>13.41</v>
      </c>
      <c r="FK14" s="11">
        <f>IF(SUM(EQ14:ET14)-EU14&gt;0,SUM(EQ14:ET14)-EU14,"")</f>
        <v>47.709999999999994</v>
      </c>
      <c r="FL14" s="11">
        <f>IF(MAX(FH14,FK14)&gt;0,MAX(FH14,FK14),"")</f>
        <v>48.89</v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>
        <f>IF(FC14&gt;0,FC14,"")</f>
        <v>1.5</v>
      </c>
      <c r="FQ14" s="11">
        <f>IF(FD14&gt;0,FD14,"")</f>
        <v>1.5</v>
      </c>
      <c r="FR14" s="11">
        <f>IF(SUM(FA14:FD14)-FE14&gt;0,SUM(FA14:FD14)-FE14,"")</f>
        <v>5.3</v>
      </c>
      <c r="FS14" s="11">
        <f>IF(SUM(FL14,FO14,FR14)&gt;0,SUM(FL14,FO14,FR14),"")</f>
        <v>54.19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>
        <v>12.9</v>
      </c>
      <c r="QG14" s="17">
        <v>9</v>
      </c>
      <c r="QH14" s="17">
        <v>12.2</v>
      </c>
      <c r="QI14" s="17">
        <v>13.26</v>
      </c>
      <c r="QJ14" s="17">
        <v>0</v>
      </c>
      <c r="QK14" s="17">
        <v>8.4</v>
      </c>
      <c r="QL14" s="17">
        <v>5.3</v>
      </c>
      <c r="QM14" s="17">
        <v>7.5</v>
      </c>
      <c r="QN14" s="17">
        <v>8.26</v>
      </c>
      <c r="QO14" s="17">
        <v>0</v>
      </c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>
        <f>IF(QH14&gt;0,QH14,"")</f>
        <v>12.2</v>
      </c>
      <c r="RA14" s="41">
        <f>IF(QI14&gt;0,QI14,"")</f>
        <v>13.26</v>
      </c>
      <c r="RB14" s="41">
        <f>IF(SUM(QF14:QI14)-QJ14&gt;0,SUM(QF14:QI14)-QJ14,"")</f>
        <v>47.359999999999992</v>
      </c>
      <c r="RC14" s="41">
        <f>IF(QM14&gt;0,QM14,"")</f>
        <v>7.5</v>
      </c>
      <c r="RD14" s="41">
        <f>IF(QN14&gt;0,QN14,"")</f>
        <v>8.26</v>
      </c>
      <c r="RE14" s="41">
        <f>IF(SUM(QK14:QN14)-QO14&gt;0,SUM(QK14:QN14)-QO14,"")</f>
        <v>29.46</v>
      </c>
      <c r="RF14" s="41">
        <f>IF(MAX(RB14,RE14)&gt;0,MAX(RB14,RE14),"")</f>
        <v>47.359999999999992</v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>
        <f>IF(SUM(RF14,RI14,RL14)&gt;0,SUM(RF14,RI14,RL14),"")</f>
        <v>47.359999999999992</v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8.2000000000000011</v>
      </c>
      <c r="SW14" s="23">
        <f>IF($CP14="P",CB14,(CB14+BA14)/2)</f>
        <v>5</v>
      </c>
      <c r="SX14" s="23">
        <f>IF($CP14="P",CC14,(CC14+BB14)/2)</f>
        <v>6.4</v>
      </c>
      <c r="SY14" s="23">
        <f>IF($CP14="P",CD14,(CD14+BC14)/2)</f>
        <v>7.7549999999999999</v>
      </c>
      <c r="SZ14" s="23">
        <f>IF($CP14="P",CE14,(CE14+BD14)/2)</f>
        <v>0</v>
      </c>
      <c r="TA14" s="23">
        <f>IF($CP14="P",CF14,(CF14+BE14)/2)</f>
        <v>14.25</v>
      </c>
      <c r="TB14" s="23">
        <f>IF($CP14="P",CG14,(CG14+BF14)/2)</f>
        <v>9.35</v>
      </c>
      <c r="TC14" s="23">
        <f>IF($CP14="P",CH14,(CH14+BG14)/2)</f>
        <v>11.55</v>
      </c>
      <c r="TD14" s="23">
        <f>IF($CP14="P",CI14,(CI14+BH14)/2)</f>
        <v>13.64</v>
      </c>
      <c r="TE14" s="23">
        <f>IF($CP14="P",CJ14,(CJ14+BI14)/2)</f>
        <v>0</v>
      </c>
      <c r="TF14" s="23">
        <f>IF($CP14="P",CK14,(CK14+BJ14)/2)</f>
        <v>13.75</v>
      </c>
      <c r="TG14" s="23">
        <f>IF($CP14="P",CL14,(CL14+BK14)/2)</f>
        <v>9.0500000000000007</v>
      </c>
      <c r="TH14" s="23">
        <f>IF($CP14="P",CM14,(CM14+BL14)/2)</f>
        <v>12.7</v>
      </c>
      <c r="TI14" s="23">
        <f>IF($CP14="P",CN14,(CN14+BM14)/2)</f>
        <v>14.280000000000001</v>
      </c>
      <c r="TJ14" s="23">
        <f>IF($CP14="P",CO14,(CO14+BN14)/2)</f>
        <v>0</v>
      </c>
      <c r="TK14" s="28" t="s">
        <v>57</v>
      </c>
      <c r="TL14" s="41">
        <f>IF(SX14&gt;0,SX14,"")</f>
        <v>6.4</v>
      </c>
      <c r="TM14" s="41">
        <f>IF(SY14&gt;0,SY14,"")</f>
        <v>7.7549999999999999</v>
      </c>
      <c r="TN14" s="41">
        <f>IF(SUM(SV14:SY14)-SZ14&gt;0,SUM(SV14:SY14)-SZ14,"")</f>
        <v>27.355</v>
      </c>
      <c r="TO14" s="41">
        <f>IF(TC14&gt;0,TC14,"")</f>
        <v>11.55</v>
      </c>
      <c r="TP14" s="41">
        <f>IF(TD14&gt;0,TD14,"")</f>
        <v>13.64</v>
      </c>
      <c r="TQ14" s="41">
        <f>IF(SUM(TA14:TD14)-TE14&gt;0,SUM(TA14:TD14)-TE14,"")</f>
        <v>48.790000000000006</v>
      </c>
      <c r="TR14" s="41">
        <f>IF(MAX(TN14,TQ14)&gt;0,MAX(TN14,TQ14),"")</f>
        <v>48.790000000000006</v>
      </c>
      <c r="TS14" s="41">
        <f>IF(TH14&gt;0,TH14,"")</f>
        <v>12.7</v>
      </c>
      <c r="TT14" s="41">
        <f>IF(TI14&gt;0,TI14,"")</f>
        <v>14.280000000000001</v>
      </c>
      <c r="TU14" s="41">
        <f>IF(SUM(TF14:TI14)-TJ14&gt;0,SUM(TF14:TI14)-TJ14,"")</f>
        <v>49.78</v>
      </c>
      <c r="TV14" s="41">
        <f>IF(SUM(TR14,TU14)&gt;0,SUM(TR14,TU14),"")</f>
        <v>98.570000000000007</v>
      </c>
    </row>
    <row r="15" spans="1:542" x14ac:dyDescent="0.2">
      <c r="A15" s="4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>12</v>
      </c>
      <c r="B15" s="5" t="s">
        <v>252</v>
      </c>
      <c r="C15" s="4" t="s">
        <v>8</v>
      </c>
      <c r="D15" s="4">
        <v>2007</v>
      </c>
      <c r="E15" s="9">
        <f>SUM(J15:V15)+SUM(J15:T15)*0.0000001+SUM(J15)*0.0000000000001</f>
        <v>210.52001604900502</v>
      </c>
      <c r="F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G15" s="3" t="str">
        <f>IF(OR(AND(AQ15&gt;=AY$25,AQ15&lt;&gt;"",AN15=""),AND(AT15&gt;=AY$25,AT15&lt;&gt;"",AN15=""),AND(AX15&gt;=AY$25,AX15&lt;&gt;"",AN15=""),AND(BR15&gt;=BZ$25,BR15&lt;&gt;"",BO15=""),AND(BU15&gt;=BZ$25,BU15&lt;&gt;"",BO15=""),AND(BY15&gt;=BZ$25,BY15&lt;&gt;"",BO15=""),AND(CS15&gt;=DA$25,CS15&lt;&gt;"",CP15=""),AND(CV15&gt;=DA$25,CV15&lt;&gt;"",CP15=""),AND(CZ15&gt;=DA$25,CZ15&lt;&gt;"",CP15=""),AND(DZ15&gt;=EK$25,DZ15&lt;&gt;""),AND(EC15&gt;=EK$25,EC15&lt;&gt;""),AND(EG15&gt;=EK$25,EG15&lt;&gt;""),AND(EJ15&gt;=EK$25,EJ15&lt;&gt;""),AND(FH15&gt;=FS$25,FH15&lt;&gt;""),AND(FK15&gt;=FS$25,FK15&lt;&gt;""),AND(FO15&gt;=FS$25,FO15&lt;&gt;""),AND(FR15&gt;=FS$25,FR15&lt;&gt;""),AND(GP15&gt;=HA$25,GP15&lt;&gt;""),AND(GS15&gt;=HA$25,GS15&lt;&gt;""),AND(GW15&gt;=HA$25,GW15&lt;&gt;""),AND(GZ15&gt;=HA$25,GZ15&lt;&gt;""),AND(HX15&gt;=II$25,HX15&lt;&gt;""),AND(IA15&gt;=II$25,IA15&lt;&gt;""),AND(IE15&gt;=II$25,IE15&lt;&gt;""),AND(IH15&gt;=II$25,IH15&lt;&gt;""),AND(JF15&gt;=JQ$25,JF15&lt;&gt;""),AND(JI15&gt;=JQ$25,JI15&lt;&gt;""),AND(JM15&gt;=JQ$25,JM15&lt;&gt;""),AND(JP15&gt;=JQ$25,JP15&lt;&gt;""),AND(KN15&gt;=KY$25,KN15&lt;&gt;""),AND(KQ15&gt;=KY$25,KQ15&lt;&gt;""),AND(KU15&gt;=KY$25,KU15&lt;&gt;""),AND(KX15&gt;=KY$25,KX15&lt;&gt;""),AND(LV15&gt;=MG$25,LV15&lt;&gt;""),AND(LY15&gt;=MG$25,LY15&lt;&gt;""),AND(MC15&gt;=MG$25,MC15&lt;&gt;""),AND(MF15&gt;=MG$25,MF15&lt;&gt;""),AND(ND15&gt;=NO$25,ND15&lt;&gt;""),AND(NG15&gt;=NO$25,NG15&lt;&gt;""),AND(NK15&gt;=NO$25,NK15&lt;&gt;""),AND(NN15&gt;=NO$25,NN15&lt;&gt;""),AND(OL15&gt;=OW$25,OL15&lt;&gt;""),AND(OO15&gt;=OW$25,OO15&lt;&gt;""),AND(OS15&gt;=OW$25,OS15&lt;&gt;""),AND(OV15&gt;=OW$25,OV15&lt;&gt;""),AND(PT15&gt;=QE$25,PT15&lt;&gt;""),AND(PW15&gt;=QE$25,PW15&lt;&gt;""),AND(QA15&gt;=QE$25,QA15&lt;&gt;""),AND(QD15&gt;=QE$25,QD15&lt;&gt;""),AND(RB15&gt;=RM$25,RB15&lt;&gt;""),AND(RE15&gt;=RM$25,RE15&lt;&gt;""),AND(RI15&gt;=RM$25,RI15&lt;&gt;""),AND(RL15&gt;=RM$25,RL15&lt;&gt;""),AND(SJ15&gt;=SU$25,SJ15&lt;&gt;""),AND(SM15&gt;=SU$25,SM15&lt;&gt;""),AND(SQ15&gt;=SU$25,SQ15&lt;&gt;""),AND(ST15&gt;=SU$25,ST15&lt;&gt;"")),"P","")</f>
        <v>P</v>
      </c>
      <c r="H15" s="37" t="str">
        <f>IF(AND(G15="P",F15=""),"No DD",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Merit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Excellence",IF(I15="P","Worlds Team",IF(F15="P","National Team","")))))</f>
        <v>No DD</v>
      </c>
      <c r="I15" s="3" t="str">
        <f>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P","")</f>
        <v/>
      </c>
      <c r="J15" s="8">
        <f>IF(COUNT(AQ15,AT15,BR15,BU15,CS15,CV15)&gt;0,LARGE((AQ15,AT15,BR15,BU15,CS15,CV15),1),0)</f>
        <v>49.93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49.19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0</v>
      </c>
      <c r="O15" s="8" t="str">
        <f>IF(N15="","",IF(OR(N15=CS15,N15=CV15),$CA$1,IF(OR(N15=BR15,N15=BU15),$AZ$1,IF(OR(N15=AQ15,N15=AT15),$Y$1,""))))</f>
        <v/>
      </c>
      <c r="P15" s="8">
        <f>IF(MAX(AX15,BY15,CZ15)&gt;0,MAX(AX15,BY15,CZ15),0)</f>
        <v>49.47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WAGC (Nov 18)</v>
      </c>
      <c r="T15" s="8">
        <f>IF(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&gt;0,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50.03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WAGC (Nov 18)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>IF(AA15&gt;0,AA15,"")</f>
        <v/>
      </c>
      <c r="AP15" s="39" t="str">
        <f>IF(AB15&gt;0,AB15,"")</f>
        <v/>
      </c>
      <c r="AQ15" s="41" t="str">
        <f>IF(SUM(Y15:AB15)-AC15&gt;0,SUM(Y15:AB15)-AC15,"")</f>
        <v/>
      </c>
      <c r="AR15" s="41" t="str">
        <f>IF(AF15&gt;0,AF15,"")</f>
        <v/>
      </c>
      <c r="AS15" s="41" t="str">
        <f>IF(AG15&gt;0,AG15,"")</f>
        <v/>
      </c>
      <c r="AT15" s="41" t="str">
        <f>IF(SUM(AD15:AG15)-AH15&gt;0,SUM(AD15:AG15)-AH15,"")</f>
        <v/>
      </c>
      <c r="AU15" s="41" t="str">
        <f>IF(AQ15="","",MAX(AQ15,AT15))</f>
        <v/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 t="str">
        <f>IF(SUM(AU15,AX15)&gt;0,SUM(AU15,AX15),"")</f>
        <v/>
      </c>
      <c r="AZ15" s="27">
        <v>14.6</v>
      </c>
      <c r="BA15" s="27">
        <v>9.1999999999999993</v>
      </c>
      <c r="BB15" s="27">
        <v>11.7</v>
      </c>
      <c r="BC15" s="27">
        <v>13.69</v>
      </c>
      <c r="BD15" s="27">
        <v>0</v>
      </c>
      <c r="BE15" s="27"/>
      <c r="BF15" s="27"/>
      <c r="BG15" s="27"/>
      <c r="BH15" s="27"/>
      <c r="BI15" s="27"/>
      <c r="BJ15" s="27">
        <v>15</v>
      </c>
      <c r="BK15" s="27">
        <v>9.3000000000000007</v>
      </c>
      <c r="BL15" s="27">
        <v>11.7</v>
      </c>
      <c r="BM15" s="27">
        <v>13.47</v>
      </c>
      <c r="BN15" s="27">
        <v>0</v>
      </c>
      <c r="BO15" s="29"/>
      <c r="BP15" s="40">
        <f>IF(BB15&gt;0,BB15,"")</f>
        <v>11.7</v>
      </c>
      <c r="BQ15" s="40">
        <f>IF(BC15&gt;0,BC15,"")</f>
        <v>13.69</v>
      </c>
      <c r="BR15" s="11">
        <f>IF(SUM(AZ15:BC15)-BD15&gt;0,SUM(AZ15:BC15)-BD15,"")</f>
        <v>49.19</v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>
        <f>IF(BR15="","",MAX(BR15,BU15))</f>
        <v>49.19</v>
      </c>
      <c r="BW15" s="11">
        <f>IF(BL15&gt;0,BL15,"")</f>
        <v>11.7</v>
      </c>
      <c r="BX15" s="11">
        <f>IF(BM15&gt;0,BM15,"")</f>
        <v>13.47</v>
      </c>
      <c r="BY15" s="11">
        <f>IF(SUM(BJ15:BM15)-BN15&gt;0,SUM(BJ15:BM15)-BN15,"")</f>
        <v>49.47</v>
      </c>
      <c r="BZ15" s="11">
        <f>IF(SUM(BV15,BY15)&gt;0,SUM(BV15,BY15),"")</f>
        <v>98.66</v>
      </c>
      <c r="CA15" s="23">
        <v>15.2</v>
      </c>
      <c r="CB15" s="23">
        <v>9</v>
      </c>
      <c r="CC15" s="23">
        <v>11.700000000000001</v>
      </c>
      <c r="CD15" s="23">
        <v>14.03</v>
      </c>
      <c r="CE15" s="23">
        <v>0</v>
      </c>
      <c r="CF15" s="23"/>
      <c r="CG15" s="23"/>
      <c r="CH15" s="23"/>
      <c r="CI15" s="23"/>
      <c r="CJ15" s="23"/>
      <c r="CK15" s="23">
        <v>6.9</v>
      </c>
      <c r="CL15" s="23">
        <v>4.5</v>
      </c>
      <c r="CM15" s="23">
        <v>6.2</v>
      </c>
      <c r="CN15" s="23">
        <v>7.25</v>
      </c>
      <c r="CO15" s="23">
        <v>0</v>
      </c>
      <c r="CP15" s="28"/>
      <c r="CQ15" s="39">
        <f>IF(CC15&gt;0,CC15,"")</f>
        <v>11.700000000000001</v>
      </c>
      <c r="CR15" s="39">
        <f>IF(CD15&gt;0,CD15,"")</f>
        <v>14.03</v>
      </c>
      <c r="CS15" s="41">
        <f>IF(SUM(CA15:CD15)-CE15&gt;0,SUM(CA15:CD15)-CE15,"")</f>
        <v>49.93</v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>
        <f>IF(CS15="","",MAX(CS15,CV15))</f>
        <v>49.93</v>
      </c>
      <c r="CX15" s="41">
        <f>IF(CM15&gt;0,CM15,"")</f>
        <v>6.2</v>
      </c>
      <c r="CY15" s="41">
        <f>IF(CN15&gt;0,CN15,"")</f>
        <v>7.25</v>
      </c>
      <c r="CZ15" s="41">
        <f>IF(SUM(CK15:CN15)-CO15&gt;0,SUM(CK15:CN15)-CO15,"")</f>
        <v>24.85</v>
      </c>
      <c r="DA15" s="41">
        <f>IF(SUM(CW15,CZ15)&gt;0,SUM(CW15,CZ15),"")</f>
        <v>74.78</v>
      </c>
      <c r="DB15" s="52">
        <f>IF(MAX(ED15,FL15,GT15,IB15,JJ15,KR15,LZ15,NH15,OP15,PX15,RF15,SN15)-IF(N15="",0,N15)&gt;0.001,MAX(ED15,FL15,GT15,IB15,JJ15,KR15,LZ15,NH15,OP15,PX15,RF15,SN15)-IF(N15="",0,N15),"")</f>
        <v>50.03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>
        <v>14.9</v>
      </c>
      <c r="QG15" s="17">
        <v>9.1</v>
      </c>
      <c r="QH15" s="17">
        <v>11.9</v>
      </c>
      <c r="QI15" s="17">
        <v>14.13</v>
      </c>
      <c r="QJ15" s="17">
        <v>0</v>
      </c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>
        <f>IF(QH15&gt;0,QH15,"")</f>
        <v>11.9</v>
      </c>
      <c r="RA15" s="41">
        <f>IF(QI15&gt;0,QI15,"")</f>
        <v>14.13</v>
      </c>
      <c r="RB15" s="41">
        <f>IF(SUM(QF15:QI15)-QJ15&gt;0,SUM(QF15:QI15)-QJ15,"")</f>
        <v>50.03</v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>
        <f>IF(MAX(RB15,RE15)&gt;0,MAX(RB15,RE15),"")</f>
        <v>50.03</v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>
        <f>IF(SUM(RF15,RI15,RL15)&gt;0,SUM(RF15,RI15,RL15),"")</f>
        <v>50.03</v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14.899999999999999</v>
      </c>
      <c r="SW15" s="23">
        <f>IF($CP15="P",CB15,(CB15+BA15)/2)</f>
        <v>9.1</v>
      </c>
      <c r="SX15" s="23">
        <f>IF($CP15="P",CC15,(CC15+BB15)/2)</f>
        <v>11.7</v>
      </c>
      <c r="SY15" s="23">
        <f>IF($CP15="P",CD15,(CD15+BC15)/2)</f>
        <v>13.86</v>
      </c>
      <c r="SZ15" s="23">
        <f>IF($CP15="P",CE15,(CE15+BD15)/2)</f>
        <v>0</v>
      </c>
      <c r="TA15" s="23">
        <f>IF($CP15="P",CF15,(CF15+BE15)/2)</f>
        <v>0</v>
      </c>
      <c r="TB15" s="23">
        <f>IF($CP15="P",CG15,(CG15+BF15)/2)</f>
        <v>0</v>
      </c>
      <c r="TC15" s="23">
        <f>IF($CP15="P",CH15,(CH15+BG15)/2)</f>
        <v>0</v>
      </c>
      <c r="TD15" s="23">
        <f>IF($CP15="P",CI15,(CI15+BH15)/2)</f>
        <v>0</v>
      </c>
      <c r="TE15" s="23">
        <f>IF($CP15="P",CJ15,(CJ15+BI15)/2)</f>
        <v>0</v>
      </c>
      <c r="TF15" s="23">
        <f>IF($CP15="P",CK15,(CK15+BJ15)/2)</f>
        <v>10.95</v>
      </c>
      <c r="TG15" s="23">
        <f>IF($CP15="P",CL15,(CL15+BK15)/2)</f>
        <v>6.9</v>
      </c>
      <c r="TH15" s="23">
        <f>IF($CP15="P",CM15,(CM15+BL15)/2)</f>
        <v>8.9499999999999993</v>
      </c>
      <c r="TI15" s="23">
        <f>IF($CP15="P",CN15,(CN15+BM15)/2)</f>
        <v>10.36</v>
      </c>
      <c r="TJ15" s="23">
        <f>IF($CP15="P",CO15,(CO15+BN15)/2)</f>
        <v>0</v>
      </c>
      <c r="TK15" s="28" t="s">
        <v>57</v>
      </c>
      <c r="TL15" s="41">
        <f>IF(SX15&gt;0,SX15,"")</f>
        <v>11.7</v>
      </c>
      <c r="TM15" s="41">
        <f>IF(SY15&gt;0,SY15,"")</f>
        <v>13.86</v>
      </c>
      <c r="TN15" s="41">
        <f>IF(SUM(SV15:SY15)-SZ15&gt;0,SUM(SV15:SY15)-SZ15,"")</f>
        <v>49.56</v>
      </c>
      <c r="TO15" s="41" t="str">
        <f>IF(TC15&gt;0,TC15,"")</f>
        <v/>
      </c>
      <c r="TP15" s="41" t="str">
        <f>IF(TD15&gt;0,TD15,"")</f>
        <v/>
      </c>
      <c r="TQ15" s="41" t="str">
        <f>IF(SUM(TA15:TD15)-TE15&gt;0,SUM(TA15:TD15)-TE15,"")</f>
        <v/>
      </c>
      <c r="TR15" s="41">
        <f>IF(MAX(TN15,TQ15)&gt;0,MAX(TN15,TQ15),"")</f>
        <v>49.56</v>
      </c>
      <c r="TS15" s="41">
        <f>IF(TH15&gt;0,TH15,"")</f>
        <v>8.9499999999999993</v>
      </c>
      <c r="TT15" s="41">
        <f>IF(TI15&gt;0,TI15,"")</f>
        <v>10.36</v>
      </c>
      <c r="TU15" s="41">
        <f>IF(SUM(TF15:TI15)-TJ15&gt;0,SUM(TF15:TI15)-TJ15,"")</f>
        <v>37.159999999999997</v>
      </c>
      <c r="TV15" s="41">
        <f>IF(SUM(TR15,TU15)&gt;0,SUM(TR15,TU15),"")</f>
        <v>86.72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154</v>
      </c>
      <c r="C16" s="4" t="s">
        <v>5</v>
      </c>
      <c r="D16" s="4">
        <v>2004</v>
      </c>
      <c r="E16" s="9">
        <f>SUM(J16:V16)+SUM(J16:T16)*0.0000001+SUM(J16)*0.0000000000001</f>
        <v>193.14001931400472</v>
      </c>
      <c r="F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G16" s="3" t="str">
        <f>IF(OR(AND(AQ16&gt;=AY$25,AQ16&lt;&gt;"",AN16=""),AND(AT16&gt;=AY$25,AT16&lt;&gt;"",AN16=""),AND(AX16&gt;=AY$25,AX16&lt;&gt;"",AN16=""),AND(BR16&gt;=BZ$25,BR16&lt;&gt;"",BO16=""),AND(BU16&gt;=BZ$25,BU16&lt;&gt;"",BO16=""),AND(BY16&gt;=BZ$25,BY16&lt;&gt;"",BO16=""),AND(CS16&gt;=DA$25,CS16&lt;&gt;"",CP16=""),AND(CV16&gt;=DA$25,CV16&lt;&gt;"",CP16=""),AND(CZ16&gt;=DA$25,CZ16&lt;&gt;"",CP16=""),AND(DZ16&gt;=EK$25,DZ16&lt;&gt;""),AND(EC16&gt;=EK$25,EC16&lt;&gt;""),AND(EG16&gt;=EK$25,EG16&lt;&gt;""),AND(EJ16&gt;=EK$25,EJ16&lt;&gt;""),AND(FH16&gt;=FS$25,FH16&lt;&gt;""),AND(FK16&gt;=FS$25,FK16&lt;&gt;""),AND(FO16&gt;=FS$25,FO16&lt;&gt;""),AND(FR16&gt;=FS$25,FR16&lt;&gt;""),AND(GP16&gt;=HA$25,GP16&lt;&gt;""),AND(GS16&gt;=HA$25,GS16&lt;&gt;""),AND(GW16&gt;=HA$25,GW16&lt;&gt;""),AND(GZ16&gt;=HA$25,GZ16&lt;&gt;""),AND(HX16&gt;=II$25,HX16&lt;&gt;""),AND(IA16&gt;=II$25,IA16&lt;&gt;""),AND(IE16&gt;=II$25,IE16&lt;&gt;""),AND(IH16&gt;=II$25,IH16&lt;&gt;""),AND(JF16&gt;=JQ$25,JF16&lt;&gt;""),AND(JI16&gt;=JQ$25,JI16&lt;&gt;""),AND(JM16&gt;=JQ$25,JM16&lt;&gt;""),AND(JP16&gt;=JQ$25,JP16&lt;&gt;""),AND(KN16&gt;=KY$25,KN16&lt;&gt;""),AND(KQ16&gt;=KY$25,KQ16&lt;&gt;""),AND(KU16&gt;=KY$25,KU16&lt;&gt;""),AND(KX16&gt;=KY$25,KX16&lt;&gt;""),AND(LV16&gt;=MG$25,LV16&lt;&gt;""),AND(LY16&gt;=MG$25,LY16&lt;&gt;""),AND(MC16&gt;=MG$25,MC16&lt;&gt;""),AND(MF16&gt;=MG$25,MF16&lt;&gt;""),AND(ND16&gt;=NO$25,ND16&lt;&gt;""),AND(NG16&gt;=NO$25,NG16&lt;&gt;""),AND(NK16&gt;=NO$25,NK16&lt;&gt;""),AND(NN16&gt;=NO$25,NN16&lt;&gt;""),AND(OL16&gt;=OW$25,OL16&lt;&gt;""),AND(OO16&gt;=OW$25,OO16&lt;&gt;""),AND(OS16&gt;=OW$25,OS16&lt;&gt;""),AND(OV16&gt;=OW$25,OV16&lt;&gt;""),AND(PT16&gt;=QE$25,PT16&lt;&gt;""),AND(PW16&gt;=QE$25,PW16&lt;&gt;""),AND(QA16&gt;=QE$25,QA16&lt;&gt;""),AND(QD16&gt;=QE$25,QD16&lt;&gt;""),AND(RB16&gt;=RM$25,RB16&lt;&gt;""),AND(RE16&gt;=RM$25,RE16&lt;&gt;""),AND(RI16&gt;=RM$25,RI16&lt;&gt;""),AND(RL16&gt;=RM$25,RL16&lt;&gt;""),AND(SJ16&gt;=SU$25,SJ16&lt;&gt;""),AND(SM16&gt;=SU$25,SM16&lt;&gt;""),AND(SQ16&gt;=SU$25,SQ16&lt;&gt;""),AND(ST16&gt;=SU$25,ST16&lt;&gt;"")),"P","")</f>
        <v/>
      </c>
      <c r="H16" s="37" t="str">
        <f>IF(AND(G16="P",F16=""),"No DD",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Merit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Excellence",IF(I16="P","Worlds Team",IF(F16="P","National Team","")))))</f>
        <v/>
      </c>
      <c r="I16" s="3" t="str">
        <f>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P","")</f>
        <v/>
      </c>
      <c r="J16" s="8">
        <f>IF(COUNT(AQ16,AT16,BR16,BU16,CS16,CV16)&gt;0,LARGE((AQ16,AT16,BR16,BU16,CS16,CV16),1),0)</f>
        <v>47.3</v>
      </c>
      <c r="K16" s="8" t="str">
        <f>IF(J16="","",IF(OR(J16=CS16,J16=CV16),$CA$1,IF(OR(J16=BR16,J16=BU16),$AZ$1,IF(OR(J16=AQ16,J16=AT16),$Y$1,""))))</f>
        <v>2023 Nationals</v>
      </c>
      <c r="L16" s="8">
        <f>IF(COUNT(AQ16,AT16,BR16,BU16,CS16,CV16)&gt;1,LARGE((AQ16,AT16,BR16,BU16,CS16,CV16),2),0)</f>
        <v>47.12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44.34</v>
      </c>
      <c r="O16" s="8" t="str">
        <f>IF(N16="","",IF(OR(N16=CS16,N16=CV16),$CA$1,IF(OR(N16=BR16,N16=BU16),$AZ$1,IF(OR(N16=AQ16,N16=AT16),$Y$1,""))))</f>
        <v>2023 Domestic 3rd Trial</v>
      </c>
      <c r="P16" s="8">
        <f>IF(MAX(AX16,BY16,CZ16)&gt;0,MAX(AX16,BY16,CZ16),0)</f>
        <v>42.98</v>
      </c>
      <c r="Q16" s="8" t="str">
        <f>IF(P16="","",IF(P16=CZ16,$CA$1,IF(P16=BY16,$AZ$1,IF(P16=AX16,$Y$1,""))))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&gt;0,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 t="str">
        <f>IF(AQ16="","",MAX(AQ16,AT16))</f>
        <v/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 t="str">
        <f>IF(SUM(AU16,AX16)&gt;0,SUM(AU16,AX16),"")</f>
        <v/>
      </c>
      <c r="AZ16" s="27">
        <v>13.4</v>
      </c>
      <c r="BA16" s="27">
        <v>8.9</v>
      </c>
      <c r="BB16" s="27">
        <v>11.2</v>
      </c>
      <c r="BC16" s="27">
        <v>13.62</v>
      </c>
      <c r="BD16" s="27">
        <v>0</v>
      </c>
      <c r="BE16" s="27">
        <v>13.7</v>
      </c>
      <c r="BF16" s="27">
        <v>8.6999999999999993</v>
      </c>
      <c r="BG16" s="27">
        <v>11.4</v>
      </c>
      <c r="BH16" s="27">
        <v>13.5</v>
      </c>
      <c r="BI16" s="27">
        <v>0</v>
      </c>
      <c r="BJ16" s="27">
        <v>12.3</v>
      </c>
      <c r="BK16" s="27">
        <v>8.6</v>
      </c>
      <c r="BL16" s="27">
        <v>10.1</v>
      </c>
      <c r="BM16" s="27">
        <v>13.08</v>
      </c>
      <c r="BN16" s="27">
        <v>1.1000000000000001</v>
      </c>
      <c r="BO16" s="29"/>
      <c r="BP16" s="40">
        <f>IF(BB16&gt;0,BB16,"")</f>
        <v>11.2</v>
      </c>
      <c r="BQ16" s="40">
        <f>IF(BC16&gt;0,BC16,"")</f>
        <v>13.62</v>
      </c>
      <c r="BR16" s="11">
        <f>IF(SUM(AZ16:BC16)-BD16&gt;0,SUM(AZ16:BC16)-BD16,"")</f>
        <v>47.12</v>
      </c>
      <c r="BS16" s="11">
        <f>IF(BG16&gt;0,BG16,"")</f>
        <v>11.4</v>
      </c>
      <c r="BT16" s="11">
        <f>IF(BH16&gt;0,BH16,"")</f>
        <v>13.5</v>
      </c>
      <c r="BU16" s="11">
        <f>IF(SUM(BE16:BH16)-BI16&gt;0,SUM(BE16:BH16)-BI16,"")</f>
        <v>47.3</v>
      </c>
      <c r="BV16" s="11">
        <f>IF(BR16="","",MAX(BR16,BU16))</f>
        <v>47.3</v>
      </c>
      <c r="BW16" s="11">
        <f>IF(BL16&gt;0,BL16,"")</f>
        <v>10.1</v>
      </c>
      <c r="BX16" s="11">
        <f>IF(BM16&gt;0,BM16,"")</f>
        <v>13.08</v>
      </c>
      <c r="BY16" s="11">
        <f>IF(SUM(BJ16:BM16)-BN16&gt;0,SUM(BJ16:BM16)-BN16,"")</f>
        <v>42.98</v>
      </c>
      <c r="BZ16" s="11">
        <f>IF(SUM(BV16,BY16)&gt;0,SUM(BV16,BY16),"")</f>
        <v>90.28</v>
      </c>
      <c r="CA16" s="23">
        <v>11.9</v>
      </c>
      <c r="CB16" s="23">
        <v>8.6</v>
      </c>
      <c r="CC16" s="23">
        <v>10.3</v>
      </c>
      <c r="CD16" s="23">
        <v>14.44</v>
      </c>
      <c r="CE16" s="23">
        <v>0.9</v>
      </c>
      <c r="CF16" s="23">
        <v>5.2</v>
      </c>
      <c r="CG16" s="23">
        <v>3.2</v>
      </c>
      <c r="CH16" s="23">
        <v>3.7</v>
      </c>
      <c r="CI16" s="23">
        <v>5.93</v>
      </c>
      <c r="CJ16" s="23">
        <v>0.2</v>
      </c>
      <c r="CK16" s="23">
        <v>11.3</v>
      </c>
      <c r="CL16" s="23">
        <v>7.2</v>
      </c>
      <c r="CM16" s="23">
        <v>9.1999999999999993</v>
      </c>
      <c r="CN16" s="23">
        <v>11.73</v>
      </c>
      <c r="CO16" s="23">
        <v>0</v>
      </c>
      <c r="CP16" s="28"/>
      <c r="CQ16" s="39">
        <f>IF(CC16&gt;0,CC16,"")</f>
        <v>10.3</v>
      </c>
      <c r="CR16" s="39">
        <f>IF(CD16&gt;0,CD16,"")</f>
        <v>14.44</v>
      </c>
      <c r="CS16" s="41">
        <f>IF(SUM(CA16:CD16)-CE16&gt;0,SUM(CA16:CD16)-CE16,"")</f>
        <v>44.34</v>
      </c>
      <c r="CT16" s="41">
        <f>IF(CH16&gt;0,CH16,"")</f>
        <v>3.7</v>
      </c>
      <c r="CU16" s="41">
        <f>IF(CI16&gt;0,CI16,"")</f>
        <v>5.93</v>
      </c>
      <c r="CV16" s="41">
        <f>IF(SUM(CF16:CI16)-CJ16&gt;0,SUM(CF16:CI16)-CJ16,"")</f>
        <v>17.830000000000002</v>
      </c>
      <c r="CW16" s="41">
        <f>IF(CS16="","",MAX(CS16,CV16))</f>
        <v>44.34</v>
      </c>
      <c r="CX16" s="41">
        <f>IF(CM16&gt;0,CM16,"")</f>
        <v>9.1999999999999993</v>
      </c>
      <c r="CY16" s="41">
        <f>IF(CN16&gt;0,CN16,"")</f>
        <v>11.73</v>
      </c>
      <c r="CZ16" s="41">
        <f>IF(SUM(CK16:CN16)-CO16&gt;0,SUM(CK16:CN16)-CO16,"")</f>
        <v>39.43</v>
      </c>
      <c r="DA16" s="41">
        <f>IF(SUM(CW16,CZ16)&gt;0,SUM(CW16,CZ16),"")</f>
        <v>83.77000000000001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12.65</v>
      </c>
      <c r="SW16" s="23">
        <f>IF($CP16="P",CB16,(CB16+BA16)/2)</f>
        <v>8.75</v>
      </c>
      <c r="SX16" s="23">
        <f>IF($CP16="P",CC16,(CC16+BB16)/2)</f>
        <v>10.75</v>
      </c>
      <c r="SY16" s="23">
        <f>IF($CP16="P",CD16,(CD16+BC16)/2)</f>
        <v>14.03</v>
      </c>
      <c r="SZ16" s="23">
        <f>IF($CP16="P",CE16,(CE16+BD16)/2)</f>
        <v>0.45</v>
      </c>
      <c r="TA16" s="23">
        <f>IF($CP16="P",CF16,(CF16+BE16)/2)</f>
        <v>9.4499999999999993</v>
      </c>
      <c r="TB16" s="23">
        <f>IF($CP16="P",CG16,(CG16+BF16)/2)</f>
        <v>5.9499999999999993</v>
      </c>
      <c r="TC16" s="23">
        <f>IF($CP16="P",CH16,(CH16+BG16)/2)</f>
        <v>7.5500000000000007</v>
      </c>
      <c r="TD16" s="23">
        <f>IF($CP16="P",CI16,(CI16+BH16)/2)</f>
        <v>9.7149999999999999</v>
      </c>
      <c r="TE16" s="23">
        <f>IF($CP16="P",CJ16,(CJ16+BI16)/2)</f>
        <v>0.1</v>
      </c>
      <c r="TF16" s="23">
        <f>IF($CP16="P",CK16,(CK16+BJ16)/2)</f>
        <v>11.8</v>
      </c>
      <c r="TG16" s="23">
        <f>IF($CP16="P",CL16,(CL16+BK16)/2)</f>
        <v>7.9</v>
      </c>
      <c r="TH16" s="23">
        <f>IF($CP16="P",CM16,(CM16+BL16)/2)</f>
        <v>9.6499999999999986</v>
      </c>
      <c r="TI16" s="23">
        <f>IF($CP16="P",CN16,(CN16+BM16)/2)</f>
        <v>12.405000000000001</v>
      </c>
      <c r="TJ16" s="23">
        <f>IF($CP16="P",CO16,(CO16+BN16)/2)</f>
        <v>0.55000000000000004</v>
      </c>
      <c r="TK16" s="28" t="s">
        <v>57</v>
      </c>
      <c r="TL16" s="41">
        <f>IF(SX16&gt;0,SX16,"")</f>
        <v>10.75</v>
      </c>
      <c r="TM16" s="41">
        <f>IF(SY16&gt;0,SY16,"")</f>
        <v>14.03</v>
      </c>
      <c r="TN16" s="41">
        <f>IF(SUM(SV16:SY16)-SZ16&gt;0,SUM(SV16:SY16)-SZ16,"")</f>
        <v>45.73</v>
      </c>
      <c r="TO16" s="41">
        <f>IF(TC16&gt;0,TC16,"")</f>
        <v>7.5500000000000007</v>
      </c>
      <c r="TP16" s="41">
        <f>IF(TD16&gt;0,TD16,"")</f>
        <v>9.7149999999999999</v>
      </c>
      <c r="TQ16" s="41">
        <f>IF(SUM(TA16:TD16)-TE16&gt;0,SUM(TA16:TD16)-TE16,"")</f>
        <v>32.564999999999998</v>
      </c>
      <c r="TR16" s="41">
        <f>IF(MAX(TN16,TQ16)&gt;0,MAX(TN16,TQ16),"")</f>
        <v>45.73</v>
      </c>
      <c r="TS16" s="41">
        <f>IF(TH16&gt;0,TH16,"")</f>
        <v>9.6499999999999986</v>
      </c>
      <c r="TT16" s="41">
        <f>IF(TI16&gt;0,TI16,"")</f>
        <v>12.405000000000001</v>
      </c>
      <c r="TU16" s="41">
        <f>IF(SUM(TF16:TI16)-TJ16&gt;0,SUM(TF16:TI16)-TJ16,"")</f>
        <v>41.205000000000005</v>
      </c>
      <c r="TV16" s="41">
        <f>IF(SUM(TR16,TU16)&gt;0,SUM(TR16,TU16),"")</f>
        <v>86.935000000000002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133</v>
      </c>
      <c r="C17" s="4" t="s">
        <v>39</v>
      </c>
      <c r="D17" s="4">
        <v>2000</v>
      </c>
      <c r="E17" s="9">
        <f>SUM(J17:V17)+SUM(J17:T17)*0.0000001+SUM(J17)*0.0000000000001</f>
        <v>115.97001159700453</v>
      </c>
      <c r="F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G17" s="3" t="str">
        <f>IF(OR(AND(AQ17&gt;=AY$25,AQ17&lt;&gt;"",AN17=""),AND(AT17&gt;=AY$25,AT17&lt;&gt;"",AN17=""),AND(AX17&gt;=AY$25,AX17&lt;&gt;"",AN17=""),AND(BR17&gt;=BZ$25,BR17&lt;&gt;"",BO17=""),AND(BU17&gt;=BZ$25,BU17&lt;&gt;"",BO17=""),AND(BY17&gt;=BZ$25,BY17&lt;&gt;"",BO17=""),AND(CS17&gt;=DA$25,CS17&lt;&gt;"",CP17=""),AND(CV17&gt;=DA$25,CV17&lt;&gt;"",CP17=""),AND(CZ17&gt;=DA$25,CZ17&lt;&gt;"",CP17=""),AND(DZ17&gt;=EK$25,DZ17&lt;&gt;""),AND(EC17&gt;=EK$25,EC17&lt;&gt;""),AND(EG17&gt;=EK$25,EG17&lt;&gt;""),AND(EJ17&gt;=EK$25,EJ17&lt;&gt;""),AND(FH17&gt;=FS$25,FH17&lt;&gt;""),AND(FK17&gt;=FS$25,FK17&lt;&gt;""),AND(FO17&gt;=FS$25,FO17&lt;&gt;""),AND(FR17&gt;=FS$25,FR17&lt;&gt;""),AND(GP17&gt;=HA$25,GP17&lt;&gt;""),AND(GS17&gt;=HA$25,GS17&lt;&gt;""),AND(GW17&gt;=HA$25,GW17&lt;&gt;""),AND(GZ17&gt;=HA$25,GZ17&lt;&gt;""),AND(HX17&gt;=II$25,HX17&lt;&gt;""),AND(IA17&gt;=II$25,IA17&lt;&gt;""),AND(IE17&gt;=II$25,IE17&lt;&gt;""),AND(IH17&gt;=II$25,IH17&lt;&gt;""),AND(JF17&gt;=JQ$25,JF17&lt;&gt;""),AND(JI17&gt;=JQ$25,JI17&lt;&gt;""),AND(JM17&gt;=JQ$25,JM17&lt;&gt;""),AND(JP17&gt;=JQ$25,JP17&lt;&gt;""),AND(KN17&gt;=KY$25,KN17&lt;&gt;""),AND(KQ17&gt;=KY$25,KQ17&lt;&gt;""),AND(KU17&gt;=KY$25,KU17&lt;&gt;""),AND(KX17&gt;=KY$25,KX17&lt;&gt;""),AND(LV17&gt;=MG$25,LV17&lt;&gt;""),AND(LY17&gt;=MG$25,LY17&lt;&gt;""),AND(MC17&gt;=MG$25,MC17&lt;&gt;""),AND(MF17&gt;=MG$25,MF17&lt;&gt;""),AND(ND17&gt;=NO$25,ND17&lt;&gt;""),AND(NG17&gt;=NO$25,NG17&lt;&gt;""),AND(NK17&gt;=NO$25,NK17&lt;&gt;""),AND(NN17&gt;=NO$25,NN17&lt;&gt;""),AND(OL17&gt;=OW$25,OL17&lt;&gt;""),AND(OO17&gt;=OW$25,OO17&lt;&gt;""),AND(OS17&gt;=OW$25,OS17&lt;&gt;""),AND(OV17&gt;=OW$25,OV17&lt;&gt;""),AND(PT17&gt;=QE$25,PT17&lt;&gt;""),AND(PW17&gt;=QE$25,PW17&lt;&gt;""),AND(QA17&gt;=QE$25,QA17&lt;&gt;""),AND(QD17&gt;=QE$25,QD17&lt;&gt;""),AND(RB17&gt;=RM$25,RB17&lt;&gt;""),AND(RE17&gt;=RM$25,RE17&lt;&gt;""),AND(RI17&gt;=RM$25,RI17&lt;&gt;""),AND(RL17&gt;=RM$25,RL17&lt;&gt;""),AND(SJ17&gt;=SU$25,SJ17&lt;&gt;""),AND(SM17&gt;=SU$25,SM17&lt;&gt;""),AND(SQ17&gt;=SU$25,SQ17&lt;&gt;""),AND(ST17&gt;=SU$25,ST17&lt;&gt;"")),"P","")</f>
        <v/>
      </c>
      <c r="H17" s="37" t="str">
        <f>IF(AND(G17="P",F17=""),"No DD",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Merit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Excellence",IF(I17="P","Worlds Team",IF(F17="P","National Team","")))))</f>
        <v/>
      </c>
      <c r="I17" s="3" t="str">
        <f>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P","")</f>
        <v/>
      </c>
      <c r="J17" s="8">
        <f>IF(COUNT(AQ17,AT17,BR17,BU17,CS17,CV17)&gt;0,LARGE((AQ17,AT17,BR17,BU17,CS17,CV17),1),0)</f>
        <v>45.39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19.53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10.129999999999999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30.52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&gt;0,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12.4</v>
      </c>
      <c r="Z17" s="23">
        <v>8.6</v>
      </c>
      <c r="AA17" s="23">
        <v>10.4</v>
      </c>
      <c r="AB17" s="23">
        <v>13.99</v>
      </c>
      <c r="AC17" s="23">
        <v>0</v>
      </c>
      <c r="AD17" s="23">
        <v>2.6</v>
      </c>
      <c r="AE17" s="23">
        <v>2</v>
      </c>
      <c r="AF17" s="23">
        <v>2.5</v>
      </c>
      <c r="AG17" s="23">
        <v>3.03</v>
      </c>
      <c r="AH17" s="23">
        <v>0</v>
      </c>
      <c r="AI17" s="23">
        <v>8.4</v>
      </c>
      <c r="AJ17" s="23">
        <v>5.8</v>
      </c>
      <c r="AK17" s="23">
        <v>6.8</v>
      </c>
      <c r="AL17" s="23">
        <v>9.52</v>
      </c>
      <c r="AM17" s="23">
        <v>0</v>
      </c>
      <c r="AN17" s="28"/>
      <c r="AO17" s="39">
        <f>IF(AA17&gt;0,AA17,"")</f>
        <v>10.4</v>
      </c>
      <c r="AP17" s="39">
        <f>IF(AB17&gt;0,AB17,"")</f>
        <v>13.99</v>
      </c>
      <c r="AQ17" s="41">
        <f>IF(SUM(Y17:AB17)-AC17&gt;0,SUM(Y17:AB17)-AC17,"")</f>
        <v>45.39</v>
      </c>
      <c r="AR17" s="41">
        <f>IF(AF17&gt;0,AF17,"")</f>
        <v>2.5</v>
      </c>
      <c r="AS17" s="41">
        <f>IF(AG17&gt;0,AG17,"")</f>
        <v>3.03</v>
      </c>
      <c r="AT17" s="41">
        <f>IF(SUM(AD17:AG17)-AH17&gt;0,SUM(AD17:AG17)-AH17,"")</f>
        <v>10.129999999999999</v>
      </c>
      <c r="AU17" s="41">
        <f>IF(AQ17="","",MAX(AQ17,AT17))</f>
        <v>45.39</v>
      </c>
      <c r="AV17" s="41">
        <f>IF(AK17&gt;0,AK17,"")</f>
        <v>6.8</v>
      </c>
      <c r="AW17" s="41">
        <f>IF(AL17&gt;0,AL17,"")</f>
        <v>9.52</v>
      </c>
      <c r="AX17" s="41">
        <f>IF(SUM(AI17:AL17)-AM17&gt;0,SUM(AI17:AL17)-AM17,"")</f>
        <v>30.52</v>
      </c>
      <c r="AY17" s="41">
        <f>IF(SUM(AU17,AX17)&gt;0,SUM(AU17,AX17),"")</f>
        <v>75.91</v>
      </c>
      <c r="AZ17" s="27">
        <v>3.1</v>
      </c>
      <c r="BA17" s="27">
        <v>1.8</v>
      </c>
      <c r="BB17" s="27">
        <v>2</v>
      </c>
      <c r="BC17" s="27">
        <v>2.94</v>
      </c>
      <c r="BD17" s="27">
        <v>0</v>
      </c>
      <c r="BE17" s="27">
        <v>5.9</v>
      </c>
      <c r="BF17" s="27">
        <v>3.4</v>
      </c>
      <c r="BG17" s="27">
        <v>4.4000000000000004</v>
      </c>
      <c r="BH17" s="27">
        <v>5.83</v>
      </c>
      <c r="BI17" s="27">
        <v>0</v>
      </c>
      <c r="BJ17" s="27"/>
      <c r="BK17" s="27"/>
      <c r="BL17" s="27"/>
      <c r="BM17" s="27"/>
      <c r="BN17" s="27"/>
      <c r="BO17" s="29"/>
      <c r="BP17" s="40">
        <f>IF(BB17&gt;0,BB17,"")</f>
        <v>2</v>
      </c>
      <c r="BQ17" s="40">
        <f>IF(BC17&gt;0,BC17,"")</f>
        <v>2.94</v>
      </c>
      <c r="BR17" s="11">
        <f>IF(SUM(AZ17:BC17)-BD17&gt;0,SUM(AZ17:BC17)-BD17,"")</f>
        <v>9.84</v>
      </c>
      <c r="BS17" s="11">
        <f>IF(BG17&gt;0,BG17,"")</f>
        <v>4.4000000000000004</v>
      </c>
      <c r="BT17" s="11">
        <f>IF(BH17&gt;0,BH17,"")</f>
        <v>5.83</v>
      </c>
      <c r="BU17" s="11">
        <f>IF(SUM(BE17:BH17)-BI17&gt;0,SUM(BE17:BH17)-BI17,"")</f>
        <v>19.53</v>
      </c>
      <c r="BV17" s="11">
        <f>IF(BR17="","",MAX(BR17,BU17))</f>
        <v>19.53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19.53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1.55</v>
      </c>
      <c r="SW17" s="23">
        <f>IF($CP17="P",CB17,(CB17+BA17)/2)</f>
        <v>0.9</v>
      </c>
      <c r="SX17" s="23">
        <f>IF($CP17="P",CC17,(CC17+BB17)/2)</f>
        <v>1</v>
      </c>
      <c r="SY17" s="23">
        <f>IF($CP17="P",CD17,(CD17+BC17)/2)</f>
        <v>1.47</v>
      </c>
      <c r="SZ17" s="23">
        <f>IF($CP17="P",CE17,(CE17+BD17)/2)</f>
        <v>0</v>
      </c>
      <c r="TA17" s="23">
        <f>IF($CP17="P",CF17,(CF17+BE17)/2)</f>
        <v>2.95</v>
      </c>
      <c r="TB17" s="23">
        <f>IF($CP17="P",CG17,(CG17+BF17)/2)</f>
        <v>1.7</v>
      </c>
      <c r="TC17" s="23">
        <f>IF($CP17="P",CH17,(CH17+BG17)/2)</f>
        <v>2.2000000000000002</v>
      </c>
      <c r="TD17" s="23">
        <f>IF($CP17="P",CI17,(CI17+BH17)/2)</f>
        <v>2.915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>
        <f>IF(SX17&gt;0,SX17,"")</f>
        <v>1</v>
      </c>
      <c r="TM17" s="41">
        <f>IF(SY17&gt;0,SY17,"")</f>
        <v>1.47</v>
      </c>
      <c r="TN17" s="41">
        <f>IF(SUM(SV17:SY17)-SZ17&gt;0,SUM(SV17:SY17)-SZ17,"")</f>
        <v>4.92</v>
      </c>
      <c r="TO17" s="41">
        <f>IF(TC17&gt;0,TC17,"")</f>
        <v>2.2000000000000002</v>
      </c>
      <c r="TP17" s="41">
        <f>IF(TD17&gt;0,TD17,"")</f>
        <v>2.915</v>
      </c>
      <c r="TQ17" s="41">
        <f>IF(SUM(TA17:TD17)-TE17&gt;0,SUM(TA17:TD17)-TE17,"")</f>
        <v>9.7650000000000006</v>
      </c>
      <c r="TR17" s="41">
        <f>IF(MAX(TN17,TQ17)&gt;0,MAX(TN17,TQ17),"")</f>
        <v>9.7650000000000006</v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>
        <f>IF(SUM(TR17,TU17)&gt;0,SUM(TR17,TU17),"")</f>
        <v>9.7650000000000006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82</v>
      </c>
      <c r="C18" s="4" t="s">
        <v>3</v>
      </c>
      <c r="D18" s="4">
        <v>2002</v>
      </c>
      <c r="E18" s="9">
        <f>SUM(J18:V18)+SUM(J18:T18)*0.0000001+SUM(J18)*0.0000000000001</f>
        <v>60.450006045004521</v>
      </c>
      <c r="F18" s="3" t="str">
        <f>IF(OR(AND(AO18&gt;=AY$21,AO18&lt;&gt;"",AQ18&gt;=AY$25,AQ18&lt;&gt;"",AN18=""),AND(AR18&gt;=AY$21,AR18&lt;&gt;"",AT18&gt;=AY$25,AT18&lt;&gt;"",AN18=""),AND(AV18&gt;=AY$21,AV18&lt;&gt;"",AX18&gt;=AY$25,AX18&lt;&gt;"",AN18=""),AND(BP18&gt;=BZ$21,BP18&lt;&gt;"",BR18&gt;=BZ$25,BR18&lt;&gt;"",BO18=""),AND(BS18&gt;=BZ$21,BS18&lt;&gt;"",BU18&gt;=BZ$25,BU18&lt;&gt;"",BO18=""),AND(BW18&gt;=BZ$21,BW18&lt;&gt;"",BY18&gt;=BZ$25,BY18&lt;&gt;"",BO18=""),AND(CQ18&gt;=DA$21,CQ18&lt;&gt;"",CS18&gt;=DA$25,CS18&lt;&gt;"",CP18=""),AND(CT18&gt;=DA$21,CT18&lt;&gt;"",CV18&gt;=DA$25,CV18&lt;&gt;"",CP18=""),AND(CX18&gt;=DA$21,CX18&lt;&gt;"",CZ18&gt;=DA$25,CZ18&lt;&gt;"",CP18=""),AND(DX18&gt;=EK$21,DX18&lt;&gt;"",DZ18&gt;=EK$25,DZ18&lt;&gt;""),AND(EA18&gt;=EK$21,EA18&lt;&gt;"",EC18&gt;=EK$25,EC18&lt;&gt;""),AND(EE18&gt;=EK$21,EE18&lt;&gt;"",EG18&gt;=EK$25,EG18&lt;&gt;""),AND(EH18&gt;=EK$21,EH18&lt;&gt;"",EJ18&gt;=EK$25,EJ18&lt;&gt;""),AND(FF18&gt;=FS$21,FF18&lt;&gt;"",FH18&gt;=FS$25,FH18&lt;&gt;""),AND(FI18&gt;=FS$21,FI18&lt;&gt;"",FK18&gt;=FS$25,FK18&lt;&gt;""),AND(FM18&gt;=FS$21,FM18&lt;&gt;"",FO18&gt;=FS$25,FO18&lt;&gt;""),AND(FP18&gt;=FS$21,FP18&lt;&gt;"",FR18&gt;=FS$25,FR18&lt;&gt;""),AND(GN18&gt;=HA$21,GN18&lt;&gt;"",GP18&gt;=HA$25,GP18&lt;&gt;""),AND(GQ18&gt;=HA$21,GQ18&lt;&gt;"",GS18&gt;=HA$25,GS18&lt;&gt;""),AND(GU18&gt;=HA$21,GU18&lt;&gt;"",GW18&gt;=HA$25,GW18&lt;&gt;""),AND(GX18&gt;=HA$21,GX18&lt;&gt;"",GZ18&gt;=HA$25,GZ18&lt;&gt;""),AND(HV18&gt;=II$21,HV18&lt;&gt;"",HX18&gt;=II$25,HX18&lt;&gt;""),AND(HY18&gt;=II$21,HY18&lt;&gt;"",IA18&gt;=II$25,IA18&lt;&gt;""),AND(IC18&gt;=II$21,IC18&lt;&gt;"",IE18&gt;=II$25,IE18&lt;&gt;""),AND(IF18&gt;=II$21,IF18&lt;&gt;"",IH18&gt;=II$25,IH18&lt;&gt;""),AND(JD18&gt;=JQ$21,JD18&lt;&gt;"",JF18&gt;=JQ$25,JF18&lt;&gt;""),AND(JG18&gt;=JQ$21,JG18&lt;&gt;"",JI18&gt;=JQ$25,JI18&lt;&gt;""),AND(JK18&gt;=JQ$21,JK18&lt;&gt;"",JM18&gt;=JQ$25,JM18&lt;&gt;""),AND(JN18&gt;=JQ$21,JN18&lt;&gt;"",JP18&gt;=JQ$25,JP18&lt;&gt;""),AND(KL18&gt;=KY$21,KL18&lt;&gt;"",KN18&gt;=KY$25,KN18&lt;&gt;""),AND(KO18&gt;=KY$21,KO18&lt;&gt;"",KQ18&gt;=KY$25,KQ18&lt;&gt;""),AND(KS18&gt;=KY$21,KS18&lt;&gt;"",KU18&gt;=KY$25,KU18&lt;&gt;""),AND(KV18&gt;=KY$21,KV18&lt;&gt;"",KX18&gt;=KY$25,KX18&lt;&gt;""),AND(LT18&gt;=MG$21,LT18&lt;&gt;"",LV18&gt;=MG$25,LV18&lt;&gt;""),AND(LW18&gt;=MG$21,LW18&lt;&gt;"",LY18&gt;=MG$25,LY18&lt;&gt;""),AND(MA18&gt;=MG$21,MA18&lt;&gt;"",MC18&gt;=MG$25,MC18&lt;&gt;""),AND(MD18&gt;=MG$21,MD18&lt;&gt;"",MF18&gt;=MG$25,MF18&lt;&gt;""),AND(NB18&gt;=NO$21,NB18&lt;&gt;"",ND18&gt;=NO$25,ND18&lt;&gt;""),AND(NE18&gt;=NO$21,NE18&lt;&gt;"",NG18&gt;=NO$25,NG18&lt;&gt;""),AND(NI18&gt;=NO$21,NI18&lt;&gt;"",NK18&gt;=NO$25,NK18&lt;&gt;""),AND(NL18&gt;=NO$21,NL18&lt;&gt;"",NN18&gt;=NO$25,NN18&lt;&gt;""),AND(OJ18&gt;=OW$21,OJ18&lt;&gt;"",OL18&gt;=OW$25,OL18&lt;&gt;""),AND(OM18&gt;=OW$21,OM18&lt;&gt;"",OO18&gt;=OW$25,OO18&lt;&gt;""),AND(OQ18&gt;=OW$21,OQ18&lt;&gt;"",OS18&gt;=OW$25,OS18&lt;&gt;""),AND(OT18&gt;=OW$21,OT18&lt;&gt;"",OV18&gt;=OW$25,OV18&lt;&gt;""),AND(PR18&gt;=QE$21,PR18&lt;&gt;"",PT18&gt;=QE$25,PT18&lt;&gt;""),AND(PU18&gt;=QE$21,PU18&lt;&gt;"",PW18&gt;=QE$25,PW18&lt;&gt;""),AND(PY18&gt;=QE$21,PY18&lt;&gt;"",QA18&gt;=QE$25,QA18&lt;&gt;""),AND(QB18&gt;=QE$21,QB18&lt;&gt;"",QD18&gt;=QE$25,QD18&lt;&gt;""),AND(QZ18&gt;=RM$21,QZ18&lt;&gt;"",RB18&gt;=RM$25,RB18&lt;&gt;""),AND(RC18&gt;=RM$21,RC18&lt;&gt;"",RE18&gt;=RM$25,RE18&lt;&gt;""),AND(RG18&gt;=RM$21,RG18&lt;&gt;"",RI18&gt;=RM$25,RI18&lt;&gt;""),AND(RJ18&gt;=RM$21,RJ18&lt;&gt;"",RL18&gt;=RM$25,RL18&lt;&gt;""),AND(SH18&gt;=SU$21,SH18&lt;&gt;"",SJ18&gt;=SU$25,SJ18&lt;&gt;""),AND(SK18&gt;=SU$21,SK18&lt;&gt;"",SM18&gt;=SU$25,SM18&lt;&gt;""),AND(SO18&gt;=SU$21,SO18&lt;&gt;"",SQ18&gt;=SU$25,SQ18&lt;&gt;""),AND(SR18&gt;=SU$21,SR18&lt;&gt;"",ST18&gt;=SU$25,ST18&lt;&gt;"")),"P","")</f>
        <v/>
      </c>
      <c r="G18" s="3" t="str">
        <f>IF(OR(AND(AQ18&gt;=AY$25,AQ18&lt;&gt;"",AN18=""),AND(AT18&gt;=AY$25,AT18&lt;&gt;"",AN18=""),AND(AX18&gt;=AY$25,AX18&lt;&gt;"",AN18=""),AND(BR18&gt;=BZ$25,BR18&lt;&gt;"",BO18=""),AND(BU18&gt;=BZ$25,BU18&lt;&gt;"",BO18=""),AND(BY18&gt;=BZ$25,BY18&lt;&gt;"",BO18=""),AND(CS18&gt;=DA$25,CS18&lt;&gt;"",CP18=""),AND(CV18&gt;=DA$25,CV18&lt;&gt;"",CP18=""),AND(CZ18&gt;=DA$25,CZ18&lt;&gt;"",CP18=""),AND(DZ18&gt;=EK$25,DZ18&lt;&gt;""),AND(EC18&gt;=EK$25,EC18&lt;&gt;""),AND(EG18&gt;=EK$25,EG18&lt;&gt;""),AND(EJ18&gt;=EK$25,EJ18&lt;&gt;""),AND(FH18&gt;=FS$25,FH18&lt;&gt;""),AND(FK18&gt;=FS$25,FK18&lt;&gt;""),AND(FO18&gt;=FS$25,FO18&lt;&gt;""),AND(FR18&gt;=FS$25,FR18&lt;&gt;""),AND(GP18&gt;=HA$25,GP18&lt;&gt;""),AND(GS18&gt;=HA$25,GS18&lt;&gt;""),AND(GW18&gt;=HA$25,GW18&lt;&gt;""),AND(GZ18&gt;=HA$25,GZ18&lt;&gt;""),AND(HX18&gt;=II$25,HX18&lt;&gt;""),AND(IA18&gt;=II$25,IA18&lt;&gt;""),AND(IE18&gt;=II$25,IE18&lt;&gt;""),AND(IH18&gt;=II$25,IH18&lt;&gt;""),AND(JF18&gt;=JQ$25,JF18&lt;&gt;""),AND(JI18&gt;=JQ$25,JI18&lt;&gt;""),AND(JM18&gt;=JQ$25,JM18&lt;&gt;""),AND(JP18&gt;=JQ$25,JP18&lt;&gt;""),AND(KN18&gt;=KY$25,KN18&lt;&gt;""),AND(KQ18&gt;=KY$25,KQ18&lt;&gt;""),AND(KU18&gt;=KY$25,KU18&lt;&gt;""),AND(KX18&gt;=KY$25,KX18&lt;&gt;""),AND(LV18&gt;=MG$25,LV18&lt;&gt;""),AND(LY18&gt;=MG$25,LY18&lt;&gt;""),AND(MC18&gt;=MG$25,MC18&lt;&gt;""),AND(MF18&gt;=MG$25,MF18&lt;&gt;""),AND(ND18&gt;=NO$25,ND18&lt;&gt;""),AND(NG18&gt;=NO$25,NG18&lt;&gt;""),AND(NK18&gt;=NO$25,NK18&lt;&gt;""),AND(NN18&gt;=NO$25,NN18&lt;&gt;""),AND(OL18&gt;=OW$25,OL18&lt;&gt;""),AND(OO18&gt;=OW$25,OO18&lt;&gt;""),AND(OS18&gt;=OW$25,OS18&lt;&gt;""),AND(OV18&gt;=OW$25,OV18&lt;&gt;""),AND(PT18&gt;=QE$25,PT18&lt;&gt;""),AND(PW18&gt;=QE$25,PW18&lt;&gt;""),AND(QA18&gt;=QE$25,QA18&lt;&gt;""),AND(QD18&gt;=QE$25,QD18&lt;&gt;""),AND(RB18&gt;=RM$25,RB18&lt;&gt;""),AND(RE18&gt;=RM$25,RE18&lt;&gt;""),AND(RI18&gt;=RM$25,RI18&lt;&gt;""),AND(RL18&gt;=RM$25,RL18&lt;&gt;""),AND(SJ18&gt;=SU$25,SJ18&lt;&gt;""),AND(SM18&gt;=SU$25,SM18&lt;&gt;""),AND(SQ18&gt;=SU$25,SQ18&lt;&gt;""),AND(ST18&gt;=SU$25,ST18&lt;&gt;"")),"P","")</f>
        <v/>
      </c>
      <c r="H18" s="37" t="str">
        <f>IF(AND(G18="P",F18=""),"No DD",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Merit",IF(OR(AND(AO18&gt;=AY$23,AO18&lt;&gt;"",AQ18&gt;=AY$27,AQ18&lt;&gt;"",AN18=""),AND(AR18&gt;=AY$23,AR18&lt;&gt;"",AT18&gt;=AY$27,AT18&lt;&gt;"",AN18=""),AND(AV18&gt;=AY$23,AV18&lt;&gt;"",AX18&gt;=AY$27,AX18&lt;&gt;"",AN18=""),AND(BP18&gt;=BZ$23,BP18&lt;&gt;"",BR18&gt;=BZ$27,BR18&lt;&gt;"",BO18=""),AND(BS18&gt;=BZ$23,BS18&lt;&gt;"",BU18&gt;=BZ$27,BU18&lt;&gt;"",BO18=""),AND(BW18&gt;=BZ$23,BW18&lt;&gt;"",BY18&gt;=BZ$27,BY18&lt;&gt;"",BO18=""),AND(CQ18&gt;=DA$23,CQ18&lt;&gt;"",CS18&gt;=DA$27,CS18&lt;&gt;"",CP18=""),AND(CT18&gt;=DA$23,CT18&lt;&gt;"",CV18&gt;=DA$27,CV18&lt;&gt;"",CP18=""),AND(CX18&gt;=DA$23,CX18&lt;&gt;"",CZ18&gt;=DA$27,CZ18&lt;&gt;"",CP18=""),AND(DX18&gt;=EK$23,DX18&lt;&gt;"",DZ18&gt;=EK$27,DZ18&lt;&gt;""),AND(EA18&gt;=EK$23,EA18&lt;&gt;"",EC18&gt;=EK$27,EC18&lt;&gt;""),AND(EE18&gt;=EK$23,EE18&lt;&gt;"",EG18&gt;=EK$27,EG18&lt;&gt;""),AND(EH18&gt;=EK$23,EH18&lt;&gt;"",EJ18&gt;=EK$27,EJ18&lt;&gt;""),AND(FF18&gt;=FS$23,FF18&lt;&gt;"",FH18&gt;=FS$27,FH18&lt;&gt;""),AND(FI18&gt;=FS$23,FI18&lt;&gt;"",FK18&gt;=FS$27,FK18&lt;&gt;""),AND(FM18&gt;=FS$23,FM18&lt;&gt;"",FO18&gt;=FS$27,FO18&lt;&gt;""),AND(FP18&gt;=FS$23,FP18&lt;&gt;"",FR18&gt;=FS$27,FR18&lt;&gt;""),AND(GN18&gt;=HA$23,GN18&lt;&gt;"",GP18&gt;=HA$27,GP18&lt;&gt;""),AND(GQ18&gt;=HA$23,GQ18&lt;&gt;"",GS18&gt;=HA$27,GS18&lt;&gt;""),AND(GU18&gt;=HA$23,GU18&lt;&gt;"",GW18&gt;=HA$27,GW18&lt;&gt;""),AND(GX18&gt;=HA$23,GX18&lt;&gt;"",GZ18&gt;=HA$27,GZ18&lt;&gt;""),AND(HV18&gt;=II$23,HV18&lt;&gt;"",HX18&gt;=II$27,HX18&lt;&gt;""),AND(HY18&gt;=II$23,HY18&lt;&gt;"",IA18&gt;=II$27,IA18&lt;&gt;""),AND(IC18&gt;=II$23,IC18&lt;&gt;"",IE18&gt;=II$27,IE18&lt;&gt;""),AND(IF18&gt;=II$23,IF18&lt;&gt;"",IH18&gt;=II$27,IH18&lt;&gt;""),AND(JD18&gt;=JQ$23,JD18&lt;&gt;"",JF18&gt;=JQ$27,JF18&lt;&gt;""),AND(JG18&gt;=JQ$23,JG18&lt;&gt;"",JI18&gt;=JQ$27,JI18&lt;&gt;""),AND(JK18&gt;=JQ$23,JK18&lt;&gt;"",JM18&gt;=JQ$27,JM18&lt;&gt;""),AND(JN18&gt;=JQ$23,JN18&lt;&gt;"",JP18&gt;=JQ$27,JP18&lt;&gt;""),AND(KL18&gt;=KY$23,KL18&lt;&gt;"",KN18&gt;=KY$27,KN18&lt;&gt;""),AND(KO18&gt;=KY$23,KO18&lt;&gt;"",KQ18&gt;=KY$27,KQ18&lt;&gt;""),AND(KS18&gt;=KY$23,KS18&lt;&gt;"",KU18&gt;=KY$27,KU18&lt;&gt;""),AND(KV18&gt;=KY$23,KV18&lt;&gt;"",KX18&gt;=KY$27,KX18&lt;&gt;""),AND(LT18&gt;=MG$23,LT18&lt;&gt;"",LV18&gt;=MG$27,LV18&lt;&gt;""),AND(LW18&gt;=MG$23,LW18&lt;&gt;"",LY18&gt;=MG$27,LY18&lt;&gt;""),AND(MA18&gt;=MG$23,MA18&lt;&gt;"",MC18&gt;=MG$27,MC18&lt;&gt;""),AND(MD18&gt;=MG$23,MD18&lt;&gt;"",MF18&gt;=MG$27,MF18&lt;&gt;""),AND(NB18&gt;=NO$23,NB18&lt;&gt;"",ND18&gt;=NO$27,ND18&lt;&gt;""),AND(NE18&gt;=NO$23,NE18&lt;&gt;"",NG18&gt;=NO$27,NG18&lt;&gt;""),AND(NI18&gt;=NO$23,NI18&lt;&gt;"",NK18&gt;=NO$27,NK18&lt;&gt;""),AND(NL18&gt;=NO$23,NL18&lt;&gt;"",NN18&gt;=NO$27,NN18&lt;&gt;""),AND(OJ18&gt;=OW$23,OJ18&lt;&gt;"",OL18&gt;=OW$27,OL18&lt;&gt;""),AND(OM18&gt;=OW$23,OM18&lt;&gt;"",OO18&gt;=OW$27,OO18&lt;&gt;""),AND(OQ18&gt;=OW$23,OQ18&lt;&gt;"",OS18&gt;=OW$27,OS18&lt;&gt;""),AND(OT18&gt;=OW$23,OT18&lt;&gt;"",OV18&gt;=OW$27,OV18&lt;&gt;""),AND(PR18&gt;=QE$23,PR18&lt;&gt;"",PT18&gt;=QE$27,PT18&lt;&gt;""),AND(PU18&gt;=QE$23,PU18&lt;&gt;"",PW18&gt;=QE$27,PW18&lt;&gt;""),AND(PY18&gt;=QE$23,PY18&lt;&gt;"",QA18&gt;=QE$27,QA18&lt;&gt;""),AND(QB18&gt;=QE$23,QB18&lt;&gt;"",QD18&gt;=QE$27,QD18&lt;&gt;""),AND(QZ18&gt;=RM$23,QZ18&lt;&gt;"",RB18&gt;=RM$27,RB18&lt;&gt;""),AND(RC18&gt;=RM$23,RC18&lt;&gt;"",RE18&gt;=RM$27,RE18&lt;&gt;""),AND(RG18&gt;=RM$23,RG18&lt;&gt;"",RI18&gt;=RM$27,RI18&lt;&gt;""),AND(RJ18&gt;=RM$23,RJ18&lt;&gt;"",RL18&gt;=RM$27,RL18&lt;&gt;""),AND(SH18&gt;=SU$23,SH18&lt;&gt;"",SJ18&gt;=SU$27,SJ18&lt;&gt;""),AND(SK18&gt;=SU$23,SK18&lt;&gt;"",SM18&gt;=SU$27,SM18&lt;&gt;""),AND(SO18&gt;=SU$23,SO18&lt;&gt;"",SQ18&gt;=SU$27,SQ18&lt;&gt;""),AND(SR18&gt;=SU$23,SR18&lt;&gt;"",ST18&gt;=SU$27,ST18&lt;&gt;"")),"Excellence",IF(I18="P","Worlds Team",IF(F18="P","National Team","")))))</f>
        <v/>
      </c>
      <c r="I18" s="3" t="str">
        <f>IF(OR(AND(AO18&gt;=AY$22,AO18&lt;&gt;"",AQ18&gt;=AY$26,AQ18&lt;&gt;"",AN18=""),AND(AR18&gt;=AY$22,AR18&lt;&gt;"",AT18&gt;=AY$26,AT18&lt;&gt;"",AN18=""),AND(AV18&gt;=AY$22,AV18&lt;&gt;"",AX18&gt;=AY$26,AX18&lt;&gt;"",AN18=""),AND(BP18&gt;=BZ$22,BP18&lt;&gt;"",BR18&gt;=BZ$26,BR18&lt;&gt;"",BO18=""),AND(BS18&gt;=BZ$22,BS18&lt;&gt;"",BU18&gt;=BZ$26,BU18&lt;&gt;"",BO18=""),AND(BW18&gt;=BZ$22,BW18&lt;&gt;"",BY18&gt;=BZ$26,BY18&lt;&gt;"",BO18=""),AND(CQ18&gt;=DA$22,CQ18&lt;&gt;"",CS18&gt;=DA$26,CS18&lt;&gt;"",CP18=""),AND(CT18&gt;=DA$22,CT18&lt;&gt;"",CV18&gt;=DA$26,CV18&lt;&gt;"",CP18=""),AND(CX18&gt;=DA$22,CX18&lt;&gt;"",CZ18&gt;=DA$26,CZ18&lt;&gt;"",CP18=""),AND(DX18&gt;=EK$22,DX18&lt;&gt;"",DZ18&gt;=EK$26,DZ18&lt;&gt;""),AND(EA18&gt;=EK$22,EA18&lt;&gt;"",EC18&gt;=EK$26,EC18&lt;&gt;""),AND(EE18&gt;=EK$22,EE18&lt;&gt;"",EG18&gt;=EK$26,EG18&lt;&gt;""),AND(EH18&gt;=EK$22,EH18&lt;&gt;"",EJ18&gt;=EK$26,EJ18&lt;&gt;""),AND(FF18&gt;=FS$22,FF18&lt;&gt;"",FH18&gt;=FS$26,FH18&lt;&gt;""),AND(FI18&gt;=FS$22,FI18&lt;&gt;"",FK18&gt;=FS$26,FK18&lt;&gt;""),AND(FM18&gt;=FS$22,FM18&lt;&gt;"",FO18&gt;=FS$26,FO18&lt;&gt;""),AND(FP18&gt;=FS$22,FP18&lt;&gt;"",FR18&gt;=FS$26,FR18&lt;&gt;""),AND(GN18&gt;=HA$22,GN18&lt;&gt;"",GP18&gt;=HA$26,GP18&lt;&gt;""),AND(GQ18&gt;=HA$22,GQ18&lt;&gt;"",GS18&gt;=HA$26,GS18&lt;&gt;""),AND(GU18&gt;=HA$22,GU18&lt;&gt;"",GW18&gt;=HA$26,GW18&lt;&gt;""),AND(GX18&gt;=HA$22,GX18&lt;&gt;"",GZ18&gt;=HA$26,GZ18&lt;&gt;""),AND(HV18&gt;=II$22,HV18&lt;&gt;"",HX18&gt;=II$26,HX18&lt;&gt;""),AND(HY18&gt;=II$22,HY18&lt;&gt;"",IA18&gt;=II$26,IA18&lt;&gt;""),AND(IC18&gt;=II$22,IC18&lt;&gt;"",IE18&gt;=II$26,IE18&lt;&gt;""),AND(IF18&gt;=II$22,IF18&lt;&gt;"",IH18&gt;=II$26,IH18&lt;&gt;""),AND(JD18&gt;=JQ$22,JD18&lt;&gt;"",JF18&gt;=JQ$26,JF18&lt;&gt;""),AND(JG18&gt;=JQ$22,JG18&lt;&gt;"",JI18&gt;=JQ$26,JI18&lt;&gt;""),AND(JK18&gt;=JQ$22,JK18&lt;&gt;"",JM18&gt;=JQ$26,JM18&lt;&gt;""),AND(JN18&gt;=JQ$22,JN18&lt;&gt;"",JP18&gt;=JQ$26,JP18&lt;&gt;""),AND(KL18&gt;=KY$22,KL18&lt;&gt;"",KN18&gt;=KY$26,KN18&lt;&gt;""),AND(KO18&gt;=KY$22,KO18&lt;&gt;"",KQ18&gt;=KY$26,KQ18&lt;&gt;""),AND(KS18&gt;=KY$22,KS18&lt;&gt;"",KU18&gt;=KY$26,KU18&lt;&gt;""),AND(KV18&gt;=KY$22,KV18&lt;&gt;"",KX18&gt;=KY$26,KX18&lt;&gt;""),AND(LT18&gt;=MG$22,LT18&lt;&gt;"",LV18&gt;=MG$26,LV18&lt;&gt;""),AND(LW18&gt;=MG$22,LW18&lt;&gt;"",LY18&gt;=MG$26,LY18&lt;&gt;""),AND(MA18&gt;=MG$22,MA18&lt;&gt;"",MC18&gt;=MG$26,MC18&lt;&gt;""),AND(MD18&gt;=MG$22,MD18&lt;&gt;"",MF18&gt;=MG$26,MF18&lt;&gt;""),AND(NB18&gt;=NO$22,NB18&lt;&gt;"",ND18&gt;=NO$26,ND18&lt;&gt;""),AND(NE18&gt;=NO$22,NE18&lt;&gt;"",NG18&gt;=NO$26,NG18&lt;&gt;""),AND(NI18&gt;=NO$22,NI18&lt;&gt;"",NK18&gt;=NO$26,NK18&lt;&gt;""),AND(NL18&gt;=NO$22,NL18&lt;&gt;"",NN18&gt;=NO$26,NN18&lt;&gt;""),AND(OJ18&gt;=OW$22,OJ18&lt;&gt;"",OL18&gt;=OW$26,OL18&lt;&gt;""),AND(OM18&gt;=OW$22,OM18&lt;&gt;"",OO18&gt;=OW$26,OO18&lt;&gt;""),AND(OQ18&gt;=OW$22,OQ18&lt;&gt;"",OS18&gt;=OW$26,OS18&lt;&gt;""),AND(OT18&gt;=OW$22,OT18&lt;&gt;"",OV18&gt;=OW$26,OV18&lt;&gt;""),AND(PR18&gt;=QE$22,PR18&lt;&gt;"",PT18&gt;=QE$26,PT18&lt;&gt;""),AND(PU18&gt;=QE$22,PU18&lt;&gt;"",PW18&gt;=QE$26,PW18&lt;&gt;""),AND(PY18&gt;=QE$22,PY18&lt;&gt;"",QA18&gt;=QE$26,QA18&lt;&gt;""),AND(QB18&gt;=QE$22,QB18&lt;&gt;"",QD18&gt;=QE$26,QD18&lt;&gt;""),AND(QZ18&gt;=RM$22,QZ18&lt;&gt;"",RB18&gt;=RM$26,RB18&lt;&gt;""),AND(RC18&gt;=RM$22,RC18&lt;&gt;"",RE18&gt;=RM$26,RE18&lt;&gt;""),AND(RG18&gt;=RM$22,RG18&lt;&gt;"",RI18&gt;=RM$26,RI18&lt;&gt;""),AND(RJ18&gt;=RM$22,RJ18&lt;&gt;"",RL18&gt;=RM$26,RL18&lt;&gt;""),AND(SH18&gt;=SU$22,SH18&lt;&gt;"",SJ18&gt;=SU$26,SJ18&lt;&gt;""),AND(SK18&gt;=SU$22,SK18&lt;&gt;"",SM18&gt;=SU$26,SM18&lt;&gt;""),AND(SO18&gt;=SU$22,SO18&lt;&gt;"",SQ18&gt;=SU$26,SQ18&lt;&gt;""),AND(SR18&gt;=SU$22,SR18&lt;&gt;"",ST18&gt;=SU$26,ST18&lt;&gt;"")),"P","")</f>
        <v/>
      </c>
      <c r="J18" s="8">
        <f>IF(COUNT(AQ18,AT18,BR18,BU18,CS18,CV18)&gt;0,LARGE((AQ18,AT18,BR18,BU18,CS18,CV18),1),0)</f>
        <v>45.2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5.35</v>
      </c>
      <c r="M18" s="8" t="str">
        <f>IF(L18="","",IF(OR(L18=CS18,L18=CV18),$CA$1,IF(OR(L18=BR18,L18=BU18),$AZ$1,IF(OR(L18=AQ18,L18=AT18),$Y$1,""))))</f>
        <v>2023 Elite Canada</v>
      </c>
      <c r="N18" s="8">
        <f>IF(COUNT(AQ18,AT18,BR18,BU18,CS18,CV18)&gt;2,LARGE((AQ18,AT18,BR18,BU18,CS18,CV18),3),0)</f>
        <v>0</v>
      </c>
      <c r="O18" s="8" t="str">
        <f>IF(N18="","",IF(OR(N18=CS18,N18=CV18),$CA$1,IF(OR(N18=BR18,N18=BU18),$AZ$1,IF(OR(N18=AQ18,N18=AT18),$Y$1,""))))</f>
        <v/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&gt;0,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14</v>
      </c>
      <c r="Z18" s="23">
        <v>8.5</v>
      </c>
      <c r="AA18" s="23">
        <v>9.9</v>
      </c>
      <c r="AB18" s="23">
        <v>12.8</v>
      </c>
      <c r="AC18" s="23">
        <v>0</v>
      </c>
      <c r="AD18" s="23">
        <v>1.4</v>
      </c>
      <c r="AE18" s="23">
        <v>0.9</v>
      </c>
      <c r="AF18" s="23">
        <v>1.5</v>
      </c>
      <c r="AG18" s="23">
        <v>1.55</v>
      </c>
      <c r="AH18" s="23">
        <v>0</v>
      </c>
      <c r="AI18" s="23"/>
      <c r="AJ18" s="23"/>
      <c r="AK18" s="23"/>
      <c r="AL18" s="23"/>
      <c r="AM18" s="23"/>
      <c r="AN18" s="28"/>
      <c r="AO18" s="39">
        <f>IF(AA18&gt;0,AA18,"")</f>
        <v>9.9</v>
      </c>
      <c r="AP18" s="39">
        <f>IF(AB18&gt;0,AB18,"")</f>
        <v>12.8</v>
      </c>
      <c r="AQ18" s="41">
        <f>IF(SUM(Y18:AB18)-AC18&gt;0,SUM(Y18:AB18)-AC18,"")</f>
        <v>45.2</v>
      </c>
      <c r="AR18" s="41">
        <f>IF(AF18&gt;0,AF18,"")</f>
        <v>1.5</v>
      </c>
      <c r="AS18" s="41">
        <f>IF(AG18&gt;0,AG18,"")</f>
        <v>1.55</v>
      </c>
      <c r="AT18" s="41">
        <f>IF(SUM(AD18:AG18)-AH18&gt;0,SUM(AD18:AG18)-AH18,"")</f>
        <v>5.35</v>
      </c>
      <c r="AU18" s="41">
        <f>IF(AQ18="","",MAX(AQ18,AT18))</f>
        <v>45.2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45.2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>IF(BB18&gt;0,BB18,"")</f>
        <v/>
      </c>
      <c r="BQ18" s="40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>IF(CC18&gt;0,CC18,"")</f>
        <v/>
      </c>
      <c r="CR18" s="39" t="str">
        <f>IF(CD18&gt;0,CD18,"")</f>
        <v/>
      </c>
      <c r="CS18" s="41" t="str">
        <f>IF(SUM(CA18:CD18)-CE18&gt;0,SUM(CA18:CD18)-CE18,"")</f>
        <v/>
      </c>
      <c r="CT18" s="41" t="str">
        <f>IF(CH18&gt;0,CH18,"")</f>
        <v/>
      </c>
      <c r="CU18" s="41" t="str">
        <f>IF(CI18&gt;0,CI18,"")</f>
        <v/>
      </c>
      <c r="CV18" s="41" t="str">
        <f>IF(SUM(CF18:CI18)-CJ18&gt;0,SUM(CF18:CI18)-CJ18,"")</f>
        <v/>
      </c>
      <c r="CW18" s="41" t="str">
        <f>IF(CS18="","",MAX(CS18,CV18))</f>
        <v/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 t="str">
        <f>IF(SUM(CW18,CZ18)&gt;0,SUM(CW18,CZ18),"")</f>
        <v/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0</v>
      </c>
      <c r="SW18" s="23">
        <f>IF($CP18="P",CB18,(CB18+BA18)/2)</f>
        <v>0</v>
      </c>
      <c r="SX18" s="23">
        <f>IF($CP18="P",CC18,(CC18+BB18)/2)</f>
        <v>0</v>
      </c>
      <c r="SY18" s="23">
        <f>IF($CP18="P",CD18,(CD18+BC18)/2)</f>
        <v>0</v>
      </c>
      <c r="SZ18" s="23">
        <f>IF($CP18="P",CE18,(CE18+BD18)/2)</f>
        <v>0</v>
      </c>
      <c r="TA18" s="23">
        <f>IF($CP18="P",CF18,(CF18+BE18)/2)</f>
        <v>0</v>
      </c>
      <c r="TB18" s="23">
        <f>IF($CP18="P",CG18,(CG18+BF18)/2)</f>
        <v>0</v>
      </c>
      <c r="TC18" s="23">
        <f>IF($CP18="P",CH18,(CH18+BG18)/2)</f>
        <v>0</v>
      </c>
      <c r="TD18" s="23">
        <f>IF($CP18="P",CI18,(CI18+BH18)/2)</f>
        <v>0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 t="str">
        <f>IF(SX18&gt;0,SX18,"")</f>
        <v/>
      </c>
      <c r="TM18" s="41" t="str">
        <f>IF(SY18&gt;0,SY18,"")</f>
        <v/>
      </c>
      <c r="TN18" s="41" t="str">
        <f>IF(SUM(SV18:SY18)-SZ18&gt;0,SUM(SV18:SY18)-SZ18,"")</f>
        <v/>
      </c>
      <c r="TO18" s="41" t="str">
        <f>IF(TC18&gt;0,TC18,"")</f>
        <v/>
      </c>
      <c r="TP18" s="41" t="str">
        <f>IF(TD18&gt;0,TD18,"")</f>
        <v/>
      </c>
      <c r="TQ18" s="41" t="str">
        <f>IF(SUM(TA18:TD18)-TE18&gt;0,SUM(TA18:TD18)-TE18,"")</f>
        <v/>
      </c>
      <c r="TR18" s="41" t="str">
        <f>IF(MAX(TN18,TQ18)&gt;0,MAX(TN18,TQ18),"")</f>
        <v/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 t="str">
        <f>IF(SUM(TR18,TU18)&gt;0,SUM(TR18,TU18),"")</f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8">
      <sortCondition descending="1" ref="F1:F19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112</v>
      </c>
      <c r="K1" s="71" t="s">
        <v>33</v>
      </c>
      <c r="L1" s="73" t="s">
        <v>174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175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212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229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197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196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205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211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224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235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236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241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239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245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104</v>
      </c>
      <c r="AH2" s="14" t="s">
        <v>143</v>
      </c>
      <c r="AI2" s="14" t="s">
        <v>21</v>
      </c>
      <c r="AJ2" s="14" t="s">
        <v>81</v>
      </c>
      <c r="AK2" s="14" t="s">
        <v>142</v>
      </c>
      <c r="AL2" s="14" t="s">
        <v>22</v>
      </c>
      <c r="AM2" s="14" t="s">
        <v>24</v>
      </c>
      <c r="AN2" s="14" t="s">
        <v>107</v>
      </c>
      <c r="AO2" s="14" t="s">
        <v>144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104</v>
      </c>
      <c r="BI2" s="13" t="s">
        <v>143</v>
      </c>
      <c r="BJ2" s="13" t="s">
        <v>21</v>
      </c>
      <c r="BK2" s="13" t="s">
        <v>81</v>
      </c>
      <c r="BL2" s="13" t="s">
        <v>142</v>
      </c>
      <c r="BM2" s="13" t="s">
        <v>22</v>
      </c>
      <c r="BN2" s="13" t="s">
        <v>24</v>
      </c>
      <c r="BO2" s="13" t="s">
        <v>107</v>
      </c>
      <c r="BP2" s="13" t="s">
        <v>144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104</v>
      </c>
      <c r="CJ2" s="14" t="s">
        <v>143</v>
      </c>
      <c r="CK2" s="14" t="s">
        <v>21</v>
      </c>
      <c r="CL2" s="14" t="s">
        <v>81</v>
      </c>
      <c r="CM2" s="14" t="s">
        <v>142</v>
      </c>
      <c r="CN2" s="14" t="s">
        <v>22</v>
      </c>
      <c r="CO2" s="14" t="s">
        <v>24</v>
      </c>
      <c r="CP2" s="14" t="s">
        <v>107</v>
      </c>
      <c r="CQ2" s="14" t="s">
        <v>144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109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104</v>
      </c>
      <c r="DQ2" s="14" t="s">
        <v>143</v>
      </c>
      <c r="DR2" s="14" t="s">
        <v>21</v>
      </c>
      <c r="DS2" s="14" t="s">
        <v>81</v>
      </c>
      <c r="DT2" s="14" t="s">
        <v>142</v>
      </c>
      <c r="DU2" s="14" t="s">
        <v>22</v>
      </c>
      <c r="DV2" s="14" t="s">
        <v>24</v>
      </c>
      <c r="DW2" s="14" t="s">
        <v>110</v>
      </c>
      <c r="DX2" s="14" t="s">
        <v>145</v>
      </c>
      <c r="DY2" s="14" t="s">
        <v>109</v>
      </c>
      <c r="DZ2" s="14" t="s">
        <v>107</v>
      </c>
      <c r="EA2" s="14" t="s">
        <v>144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109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104</v>
      </c>
      <c r="EY2" s="13" t="s">
        <v>143</v>
      </c>
      <c r="EZ2" s="13" t="s">
        <v>21</v>
      </c>
      <c r="FA2" s="13" t="s">
        <v>81</v>
      </c>
      <c r="FB2" s="13" t="s">
        <v>142</v>
      </c>
      <c r="FC2" s="13" t="s">
        <v>22</v>
      </c>
      <c r="FD2" s="13" t="s">
        <v>24</v>
      </c>
      <c r="FE2" s="13" t="s">
        <v>110</v>
      </c>
      <c r="FF2" s="13" t="s">
        <v>145</v>
      </c>
      <c r="FG2" s="13" t="s">
        <v>109</v>
      </c>
      <c r="FH2" s="13" t="s">
        <v>107</v>
      </c>
      <c r="FI2" s="13" t="s">
        <v>144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109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104</v>
      </c>
      <c r="GG2" s="14" t="s">
        <v>143</v>
      </c>
      <c r="GH2" s="14" t="s">
        <v>21</v>
      </c>
      <c r="GI2" s="14" t="s">
        <v>81</v>
      </c>
      <c r="GJ2" s="14" t="s">
        <v>142</v>
      </c>
      <c r="GK2" s="14" t="s">
        <v>22</v>
      </c>
      <c r="GL2" s="14" t="s">
        <v>24</v>
      </c>
      <c r="GM2" s="14" t="s">
        <v>110</v>
      </c>
      <c r="GN2" s="14" t="s">
        <v>145</v>
      </c>
      <c r="GO2" s="14" t="s">
        <v>109</v>
      </c>
      <c r="GP2" s="14" t="s">
        <v>107</v>
      </c>
      <c r="GQ2" s="14" t="s">
        <v>144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109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104</v>
      </c>
      <c r="HO2" s="13" t="s">
        <v>143</v>
      </c>
      <c r="HP2" s="13" t="s">
        <v>21</v>
      </c>
      <c r="HQ2" s="13" t="s">
        <v>81</v>
      </c>
      <c r="HR2" s="13" t="s">
        <v>142</v>
      </c>
      <c r="HS2" s="13" t="s">
        <v>22</v>
      </c>
      <c r="HT2" s="13" t="s">
        <v>24</v>
      </c>
      <c r="HU2" s="13" t="s">
        <v>110</v>
      </c>
      <c r="HV2" s="13" t="s">
        <v>145</v>
      </c>
      <c r="HW2" s="13" t="s">
        <v>109</v>
      </c>
      <c r="HX2" s="13" t="s">
        <v>107</v>
      </c>
      <c r="HY2" s="13" t="s">
        <v>144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109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104</v>
      </c>
      <c r="IW2" s="14" t="s">
        <v>143</v>
      </c>
      <c r="IX2" s="14" t="s">
        <v>21</v>
      </c>
      <c r="IY2" s="14" t="s">
        <v>81</v>
      </c>
      <c r="IZ2" s="14" t="s">
        <v>142</v>
      </c>
      <c r="JA2" s="14" t="s">
        <v>22</v>
      </c>
      <c r="JB2" s="14" t="s">
        <v>24</v>
      </c>
      <c r="JC2" s="14" t="s">
        <v>110</v>
      </c>
      <c r="JD2" s="14" t="s">
        <v>145</v>
      </c>
      <c r="JE2" s="14" t="s">
        <v>109</v>
      </c>
      <c r="JF2" s="14" t="s">
        <v>107</v>
      </c>
      <c r="JG2" s="14" t="s">
        <v>144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109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104</v>
      </c>
      <c r="KE2" s="13" t="s">
        <v>143</v>
      </c>
      <c r="KF2" s="13" t="s">
        <v>21</v>
      </c>
      <c r="KG2" s="13" t="s">
        <v>81</v>
      </c>
      <c r="KH2" s="13" t="s">
        <v>142</v>
      </c>
      <c r="KI2" s="13" t="s">
        <v>22</v>
      </c>
      <c r="KJ2" s="13" t="s">
        <v>24</v>
      </c>
      <c r="KK2" s="13" t="s">
        <v>110</v>
      </c>
      <c r="KL2" s="13" t="s">
        <v>145</v>
      </c>
      <c r="KM2" s="13" t="s">
        <v>109</v>
      </c>
      <c r="KN2" s="13" t="s">
        <v>107</v>
      </c>
      <c r="KO2" s="13" t="s">
        <v>144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109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104</v>
      </c>
      <c r="LM2" s="14" t="s">
        <v>143</v>
      </c>
      <c r="LN2" s="14" t="s">
        <v>21</v>
      </c>
      <c r="LO2" s="14" t="s">
        <v>81</v>
      </c>
      <c r="LP2" s="14" t="s">
        <v>142</v>
      </c>
      <c r="LQ2" s="14" t="s">
        <v>22</v>
      </c>
      <c r="LR2" s="14" t="s">
        <v>24</v>
      </c>
      <c r="LS2" s="14" t="s">
        <v>110</v>
      </c>
      <c r="LT2" s="14" t="s">
        <v>145</v>
      </c>
      <c r="LU2" s="14" t="s">
        <v>109</v>
      </c>
      <c r="LV2" s="14" t="s">
        <v>107</v>
      </c>
      <c r="LW2" s="14" t="s">
        <v>144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109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104</v>
      </c>
      <c r="MU2" s="13" t="s">
        <v>143</v>
      </c>
      <c r="MV2" s="13" t="s">
        <v>21</v>
      </c>
      <c r="MW2" s="13" t="s">
        <v>81</v>
      </c>
      <c r="MX2" s="13" t="s">
        <v>142</v>
      </c>
      <c r="MY2" s="13" t="s">
        <v>22</v>
      </c>
      <c r="MZ2" s="13" t="s">
        <v>24</v>
      </c>
      <c r="NA2" s="13" t="s">
        <v>110</v>
      </c>
      <c r="NB2" s="13" t="s">
        <v>145</v>
      </c>
      <c r="NC2" s="13" t="s">
        <v>109</v>
      </c>
      <c r="ND2" s="13" t="s">
        <v>107</v>
      </c>
      <c r="NE2" s="13" t="s">
        <v>144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109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104</v>
      </c>
      <c r="OC2" s="14" t="s">
        <v>143</v>
      </c>
      <c r="OD2" s="14" t="s">
        <v>21</v>
      </c>
      <c r="OE2" s="14" t="s">
        <v>81</v>
      </c>
      <c r="OF2" s="14" t="s">
        <v>142</v>
      </c>
      <c r="OG2" s="14" t="s">
        <v>22</v>
      </c>
      <c r="OH2" s="14" t="s">
        <v>24</v>
      </c>
      <c r="OI2" s="14" t="s">
        <v>110</v>
      </c>
      <c r="OJ2" s="14" t="s">
        <v>145</v>
      </c>
      <c r="OK2" s="14" t="s">
        <v>109</v>
      </c>
      <c r="OL2" s="14" t="s">
        <v>107</v>
      </c>
      <c r="OM2" s="14" t="s">
        <v>144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109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104</v>
      </c>
      <c r="PK2" s="13" t="s">
        <v>143</v>
      </c>
      <c r="PL2" s="13" t="s">
        <v>21</v>
      </c>
      <c r="PM2" s="13" t="s">
        <v>81</v>
      </c>
      <c r="PN2" s="13" t="s">
        <v>142</v>
      </c>
      <c r="PO2" s="13" t="s">
        <v>22</v>
      </c>
      <c r="PP2" s="13" t="s">
        <v>24</v>
      </c>
      <c r="PQ2" s="13" t="s">
        <v>110</v>
      </c>
      <c r="PR2" s="13" t="s">
        <v>145</v>
      </c>
      <c r="PS2" s="13" t="s">
        <v>109</v>
      </c>
      <c r="PT2" s="13" t="s">
        <v>107</v>
      </c>
      <c r="PU2" s="13" t="s">
        <v>144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109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104</v>
      </c>
      <c r="QS2" s="14" t="s">
        <v>143</v>
      </c>
      <c r="QT2" s="14" t="s">
        <v>21</v>
      </c>
      <c r="QU2" s="14" t="s">
        <v>81</v>
      </c>
      <c r="QV2" s="14" t="s">
        <v>142</v>
      </c>
      <c r="QW2" s="14" t="s">
        <v>22</v>
      </c>
      <c r="QX2" s="14" t="s">
        <v>24</v>
      </c>
      <c r="QY2" s="14" t="s">
        <v>110</v>
      </c>
      <c r="QZ2" s="14" t="s">
        <v>145</v>
      </c>
      <c r="RA2" s="14" t="s">
        <v>109</v>
      </c>
      <c r="RB2" s="14" t="s">
        <v>107</v>
      </c>
      <c r="RC2" s="14" t="s">
        <v>144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109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104</v>
      </c>
      <c r="SA2" s="13" t="s">
        <v>143</v>
      </c>
      <c r="SB2" s="13" t="s">
        <v>21</v>
      </c>
      <c r="SC2" s="13" t="s">
        <v>81</v>
      </c>
      <c r="SD2" s="13" t="s">
        <v>142</v>
      </c>
      <c r="SE2" s="13" t="s">
        <v>22</v>
      </c>
      <c r="SF2" s="13" t="s">
        <v>24</v>
      </c>
      <c r="SG2" s="13" t="s">
        <v>110</v>
      </c>
      <c r="SH2" s="13" t="s">
        <v>145</v>
      </c>
      <c r="SI2" s="13" t="s">
        <v>109</v>
      </c>
      <c r="SJ2" s="13" t="s">
        <v>107</v>
      </c>
      <c r="SK2" s="13" t="s">
        <v>144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104</v>
      </c>
      <c r="TE2" s="14" t="s">
        <v>143</v>
      </c>
      <c r="TF2" s="14" t="s">
        <v>21</v>
      </c>
      <c r="TG2" s="14" t="s">
        <v>81</v>
      </c>
      <c r="TH2" s="14" t="s">
        <v>142</v>
      </c>
      <c r="TI2" s="14" t="s">
        <v>22</v>
      </c>
      <c r="TJ2" s="14" t="s">
        <v>24</v>
      </c>
      <c r="TK2" s="14" t="s">
        <v>107</v>
      </c>
      <c r="TL2" s="14" t="s">
        <v>144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141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141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141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141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141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141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141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141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141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141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141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141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141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141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141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141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141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141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141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141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141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141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141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141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141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141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141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141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141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141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141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141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141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141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141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141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141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141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141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141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141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141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141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141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141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141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141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141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141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141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141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141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141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141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141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141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141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141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141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141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215</v>
      </c>
      <c r="C4" s="4" t="s">
        <v>214</v>
      </c>
      <c r="D4" s="4" t="s">
        <v>213</v>
      </c>
      <c r="E4" s="9">
        <f>SUM(J4,L4,N4)</f>
        <v>103.07000000000001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5.8599999999999994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>IF(AT4&gt;0,AT4,"")</f>
        <v>5.0999999999999996</v>
      </c>
      <c r="BI4" s="40">
        <f>IF(AU4&gt;0,AU4,"")</f>
        <v>4.66</v>
      </c>
      <c r="BJ4" s="11">
        <f>IF(SUM(AR4:AU4)-AV4&gt;0,SUM(AR4:AU4)-AV4,"")</f>
        <v>14.91</v>
      </c>
      <c r="BK4" s="11">
        <f>IF(AY4&gt;0,AY4,"")</f>
        <v>15.6</v>
      </c>
      <c r="BL4" s="11">
        <f>IF(AZ4&gt;0,AZ4,"")</f>
        <v>13.74</v>
      </c>
      <c r="BM4" s="11">
        <f>IF(SUM(AW4:AZ4)-BA4&gt;0,SUM(AW4:AZ4)-BA4,"")</f>
        <v>46.09</v>
      </c>
      <c r="BN4" s="11">
        <f>IF(BJ4="","",MAX(BJ4,BM4))</f>
        <v>46.09</v>
      </c>
      <c r="BO4" s="11">
        <f>IF(BD4&gt;0,BD4,"")</f>
        <v>15.6</v>
      </c>
      <c r="BP4" s="11">
        <f>IF(BE4&gt;0,BE4,"")</f>
        <v>17.72</v>
      </c>
      <c r="BQ4" s="11">
        <f>IF(SUM(BB4:BE4)-BF4&gt;0,SUM(BB4:BE4)-BF4,"")</f>
        <v>51.12</v>
      </c>
      <c r="BR4" s="11">
        <f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>IF(ID4&gt;0,ID4,"")</f>
        <v>6.7</v>
      </c>
      <c r="IW4" s="41">
        <f>IF(IE4&gt;0,IE4,"")</f>
        <v>7.08</v>
      </c>
      <c r="IX4" s="41">
        <f>IF(SUM(IB4:IE4)-IF4&gt;0,SUM(IB4:IE4)-IF4,"")</f>
        <v>20.43</v>
      </c>
      <c r="IY4" s="41">
        <f>IF(II4&gt;0,II4,"")</f>
        <v>15.6</v>
      </c>
      <c r="IZ4" s="41">
        <f>IF(IJ4&gt;0,IJ4,"")</f>
        <v>18.059999999999999</v>
      </c>
      <c r="JA4" s="41">
        <f>IF(SUM(IG4:IJ4)-IK4&gt;0,SUM(IG4:IJ4)-IK4,"")</f>
        <v>50.31</v>
      </c>
      <c r="JB4" s="41">
        <f>IF(MAX(IX4,JA4)&gt;0,MAX(IX4,JA4),"")</f>
        <v>50.31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18.78</v>
      </c>
      <c r="JH4" s="41">
        <f>IF(SUM(IQ4:IT4)-IU4&gt;0,SUM(IQ4:IT4)-IU4,"")</f>
        <v>51.03</v>
      </c>
      <c r="JI4" s="41">
        <f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>IF(JL4&gt;0,JL4,"")</f>
        <v>9.8000000000000007</v>
      </c>
      <c r="KE4" s="11">
        <f>IF(JM4&gt;0,JM4,"")</f>
        <v>10.1</v>
      </c>
      <c r="KF4" s="11">
        <f>IF(SUM(JJ4:JM4)-JN4&gt;0,SUM(JJ4:JM4)-JN4,"")</f>
        <v>30.25</v>
      </c>
      <c r="KG4" s="11">
        <f>IF(JQ4&gt;0,JQ4,"")</f>
        <v>15.6</v>
      </c>
      <c r="KH4" s="11">
        <f>IF(JR4&gt;0,JR4,"")</f>
        <v>16.22</v>
      </c>
      <c r="KI4" s="11">
        <f>IF(SUM(JO4:JR4)-JS4&gt;0,SUM(JO4:JR4)-JS4,"")</f>
        <v>47.67</v>
      </c>
      <c r="KJ4" s="11">
        <f>IF(MAX(KF4,KI4)&gt;0,MAX(KF4,KI4),"")</f>
        <v>47.67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15.6</v>
      </c>
      <c r="KO4" s="11">
        <f>IF(KB4&gt;0,KB4,"")</f>
        <v>19.5</v>
      </c>
      <c r="KP4" s="11">
        <f>IF(SUM(JY4:KB4)-KC4&gt;0,SUM(JY4:KB4)-KC4,"")</f>
        <v>51.95</v>
      </c>
      <c r="KQ4" s="11">
        <f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>IF(KT4&gt;0,KT4,"")</f>
        <v>2</v>
      </c>
      <c r="LM4" s="41">
        <f>IF(KU4&gt;0,KU4,"")</f>
        <v>1.6</v>
      </c>
      <c r="LN4" s="41">
        <f>IF(SUM(KR4:KU4)-KV4&gt;0,SUM(KR4:KU4)-KV4,"")</f>
        <v>5.3000000000000007</v>
      </c>
      <c r="LO4" s="41">
        <f>IF(KY4&gt;0,KY4,"")</f>
        <v>15.6</v>
      </c>
      <c r="LP4" s="41">
        <f>IF(KZ4&gt;0,KZ4,"")</f>
        <v>16.64</v>
      </c>
      <c r="LQ4" s="41">
        <f>IF(SUM(KW4:KZ4)-LA4&gt;0,SUM(KW4:KZ4)-LA4,"")</f>
        <v>49.24</v>
      </c>
      <c r="LR4" s="41">
        <f>IF(MAX(LN4,LQ4)&gt;0,MAX(LN4,LQ4),"")</f>
        <v>49.24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>
        <f>IF(LI4&gt;0,LI4,"")</f>
        <v>15.6</v>
      </c>
      <c r="LW4" s="41">
        <f>IF(LJ4&gt;0,LJ4,"")</f>
        <v>16.579999999999998</v>
      </c>
      <c r="LX4" s="41">
        <f>IF(SUM(LG4:LJ4)-LK4&gt;0,SUM(LG4:LJ4)-LK4,"")</f>
        <v>48.48</v>
      </c>
      <c r="LY4" s="41">
        <f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140</v>
      </c>
      <c r="C5" s="4" t="s">
        <v>139</v>
      </c>
      <c r="D5" s="4" t="s">
        <v>138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>
        <v>8</v>
      </c>
      <c r="EE5" s="18">
        <v>9.35</v>
      </c>
      <c r="EF5" s="18">
        <v>14.2</v>
      </c>
      <c r="EG5" s="18">
        <v>16.7</v>
      </c>
      <c r="EH5" s="18">
        <v>0</v>
      </c>
      <c r="EI5" s="18">
        <v>7.55</v>
      </c>
      <c r="EJ5" s="18">
        <v>9.25</v>
      </c>
      <c r="EK5" s="18">
        <v>15.2</v>
      </c>
      <c r="EL5" s="18">
        <v>17.68</v>
      </c>
      <c r="EM5" s="18">
        <v>0.2</v>
      </c>
      <c r="EN5" s="18"/>
      <c r="EO5" s="18"/>
      <c r="EP5" s="18"/>
      <c r="EQ5" s="18"/>
      <c r="ER5" s="18"/>
      <c r="ES5" s="18">
        <v>7.8</v>
      </c>
      <c r="ET5" s="18">
        <v>9.4499999999999993</v>
      </c>
      <c r="EU5" s="18">
        <v>15.2</v>
      </c>
      <c r="EV5" s="18">
        <v>17.78</v>
      </c>
      <c r="EW5" s="18">
        <v>0</v>
      </c>
      <c r="EX5" s="11">
        <f>IF(EF5&gt;0,EF5,"")</f>
        <v>14.2</v>
      </c>
      <c r="EY5" s="11">
        <f>IF(EG5&gt;0,EG5,"")</f>
        <v>16.7</v>
      </c>
      <c r="EZ5" s="11">
        <f>IF(SUM(ED5:EG5)-EH5&gt;0,SUM(ED5:EG5)-EH5,"")</f>
        <v>48.25</v>
      </c>
      <c r="FA5" s="11">
        <f>IF(EK5&gt;0,EK5,"")</f>
        <v>15.2</v>
      </c>
      <c r="FB5" s="11">
        <f>IF(EL5&gt;0,EL5,"")</f>
        <v>17.68</v>
      </c>
      <c r="FC5" s="11">
        <f>IF(SUM(EI5:EL5)-EM5&gt;0,SUM(EI5:EL5)-EM5,"")</f>
        <v>49.48</v>
      </c>
      <c r="FD5" s="11">
        <f>IF(MAX(EZ5,FC5)&gt;0,MAX(EZ5,FC5),"")</f>
        <v>49.48</v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>
        <f>IF(EU5&gt;0,EU5,"")</f>
        <v>15.2</v>
      </c>
      <c r="FI5" s="11">
        <f>IF(EV5&gt;0,EV5,"")</f>
        <v>17.78</v>
      </c>
      <c r="FJ5" s="11">
        <f>IF(SUM(ES5:EV5)-EW5&gt;0,SUM(ES5:EV5)-EW5,"")</f>
        <v>50.230000000000004</v>
      </c>
      <c r="FK5" s="11">
        <f>IF(SUM(FD5,FJ5)&gt;0,SUM(FD5,FJ5),"")</f>
        <v>99.710000000000008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208</v>
      </c>
      <c r="C6" s="4" t="s">
        <v>207</v>
      </c>
      <c r="D6" s="4" t="s">
        <v>206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7.4</v>
      </c>
      <c r="FM6" s="17">
        <v>9.3000000000000007</v>
      </c>
      <c r="FN6" s="17">
        <v>15.2</v>
      </c>
      <c r="FO6" s="17">
        <v>16.12</v>
      </c>
      <c r="FP6" s="17">
        <v>0</v>
      </c>
      <c r="FQ6" s="17">
        <v>6.4</v>
      </c>
      <c r="FR6" s="17">
        <v>8.1999999999999993</v>
      </c>
      <c r="FS6" s="17">
        <v>13.4</v>
      </c>
      <c r="FT6" s="17">
        <v>14.12</v>
      </c>
      <c r="FU6" s="17">
        <v>0</v>
      </c>
      <c r="FV6" s="17"/>
      <c r="FW6" s="17"/>
      <c r="FX6" s="17"/>
      <c r="FY6" s="17"/>
      <c r="FZ6" s="17"/>
      <c r="GA6" s="17">
        <v>7.35</v>
      </c>
      <c r="GB6" s="17">
        <v>9.3000000000000007</v>
      </c>
      <c r="GC6" s="17">
        <v>15.2</v>
      </c>
      <c r="GD6" s="17">
        <v>18.059999999999999</v>
      </c>
      <c r="GE6" s="17">
        <v>0</v>
      </c>
      <c r="GF6" s="41">
        <f>IF(FN6&gt;0,FN6,"")</f>
        <v>15.2</v>
      </c>
      <c r="GG6" s="41">
        <f>IF(FO6&gt;0,FO6,"")</f>
        <v>16.12</v>
      </c>
      <c r="GH6" s="41">
        <f>IF(SUM(FL6:FO6)-FP6&gt;0,SUM(FL6:FO6)-FP6,"")</f>
        <v>48.02</v>
      </c>
      <c r="GI6" s="41">
        <f>IF(FS6&gt;0,FS6,"")</f>
        <v>13.4</v>
      </c>
      <c r="GJ6" s="41">
        <f>IF(FT6&gt;0,FT6,"")</f>
        <v>14.12</v>
      </c>
      <c r="GK6" s="41">
        <f>IF(SUM(FQ6:FT6)-FU6&gt;0,SUM(FQ6:FT6)-FU6,"")</f>
        <v>42.12</v>
      </c>
      <c r="GL6" s="41">
        <f>IF(MAX(GH6,GK6)&gt;0,MAX(GH6,GK6),"")</f>
        <v>48.02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>
        <f>IF(GC6&gt;0,GC6,"")</f>
        <v>15.2</v>
      </c>
      <c r="GQ6" s="41">
        <f>IF(GD6&gt;0,GD6,"")</f>
        <v>18.059999999999999</v>
      </c>
      <c r="GR6" s="41">
        <f>IF(SUM(GA6:GD6)-GE6&gt;0,SUM(GA6:GD6)-GE6,"")</f>
        <v>49.91</v>
      </c>
      <c r="GS6" s="41">
        <f>IF(SUM(GL6,GR6)&gt;0,SUM(GL6,GR6),"")</f>
        <v>97.93</v>
      </c>
      <c r="GT6" s="18">
        <v>7.15</v>
      </c>
      <c r="GU6" s="18">
        <v>8.6999999999999993</v>
      </c>
      <c r="GV6" s="18">
        <v>15.2</v>
      </c>
      <c r="GW6" s="18">
        <v>16.16</v>
      </c>
      <c r="GX6" s="18">
        <v>0</v>
      </c>
      <c r="GY6" s="18">
        <v>4.4000000000000004</v>
      </c>
      <c r="GZ6" s="18">
        <v>5.2</v>
      </c>
      <c r="HA6" s="18">
        <v>9.4</v>
      </c>
      <c r="HB6" s="18">
        <v>10.36</v>
      </c>
      <c r="HC6" s="18">
        <v>0</v>
      </c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>
        <f>IF(GV6&gt;0,GV6,"")</f>
        <v>15.2</v>
      </c>
      <c r="HO6" s="11">
        <f>IF(GW6&gt;0,GW6,"")</f>
        <v>16.16</v>
      </c>
      <c r="HP6" s="11">
        <f>IF(SUM(GT6:GW6)-GX6&gt;0,SUM(GT6:GW6)-GX6,"")</f>
        <v>47.209999999999994</v>
      </c>
      <c r="HQ6" s="11">
        <f>IF(HA6&gt;0,HA6,"")</f>
        <v>9.4</v>
      </c>
      <c r="HR6" s="11">
        <f>IF(HB6&gt;0,HB6,"")</f>
        <v>10.36</v>
      </c>
      <c r="HS6" s="11">
        <f>IF(SUM(GY6:HB6)-HC6&gt;0,SUM(GY6:HB6)-HC6,"")</f>
        <v>29.36</v>
      </c>
      <c r="HT6" s="11">
        <f>IF(MAX(HP6,HS6)&gt;0,MAX(HP6,HS6),"")</f>
        <v>47.209999999999994</v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>
        <f>IF(SUM(HT6,HZ6)&gt;0,SUM(HT6,HZ6),"")</f>
        <v>47.209999999999994</v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225</v>
      </c>
      <c r="C7" s="4" t="s">
        <v>136</v>
      </c>
      <c r="D7" s="4" t="s">
        <v>226</v>
      </c>
      <c r="E7" s="9">
        <f>SUM(J7,L7,N7)</f>
        <v>48.33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48.33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>
        <v>1.45</v>
      </c>
      <c r="IC7" s="17">
        <v>1.55</v>
      </c>
      <c r="ID7" s="17">
        <v>3.2</v>
      </c>
      <c r="IE7" s="17">
        <v>3.58</v>
      </c>
      <c r="IF7" s="17">
        <v>0</v>
      </c>
      <c r="IG7" s="17">
        <v>6.75</v>
      </c>
      <c r="IH7" s="17">
        <v>9.0500000000000007</v>
      </c>
      <c r="II7" s="17">
        <v>14.8</v>
      </c>
      <c r="IJ7" s="17">
        <v>12.08</v>
      </c>
      <c r="IK7" s="17">
        <v>0</v>
      </c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>
        <f>IF(ID7&gt;0,ID7,"")</f>
        <v>3.2</v>
      </c>
      <c r="IW7" s="41">
        <f>IF(IE7&gt;0,IE7,"")</f>
        <v>3.58</v>
      </c>
      <c r="IX7" s="41">
        <f>IF(SUM(IB7:IE7)-IF7&gt;0,SUM(IB7:IE7)-IF7,"")</f>
        <v>9.7800000000000011</v>
      </c>
      <c r="IY7" s="41">
        <f>IF(II7&gt;0,II7,"")</f>
        <v>14.8</v>
      </c>
      <c r="IZ7" s="41">
        <f>IF(IJ7&gt;0,IJ7,"")</f>
        <v>12.08</v>
      </c>
      <c r="JA7" s="41">
        <f>IF(SUM(IG7:IJ7)-IK7&gt;0,SUM(IG7:IJ7)-IK7,"")</f>
        <v>42.68</v>
      </c>
      <c r="JB7" s="41">
        <f>IF(MAX(IX7,JA7)&gt;0,MAX(IX7,JA7),"")</f>
        <v>42.68</v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>
        <f>IF(SUM(JB7,JH7)&gt;0,SUM(JB7,JH7),"")</f>
        <v>42.68</v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>
        <v>7.2</v>
      </c>
      <c r="MA7" s="18">
        <v>9.25</v>
      </c>
      <c r="MB7" s="18">
        <v>14.4</v>
      </c>
      <c r="MC7" s="18">
        <v>17.48</v>
      </c>
      <c r="MD7" s="18">
        <v>0</v>
      </c>
      <c r="ME7" s="18">
        <v>7.1</v>
      </c>
      <c r="MF7" s="18">
        <v>8.9</v>
      </c>
      <c r="MG7" s="18">
        <v>14.4</v>
      </c>
      <c r="MH7" s="18">
        <v>15.56</v>
      </c>
      <c r="MI7" s="18">
        <v>0</v>
      </c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>
        <f>IF(MB7&gt;0,MB7,"")</f>
        <v>14.4</v>
      </c>
      <c r="MU7" s="11">
        <f>IF(MC7&gt;0,MC7,"")</f>
        <v>17.48</v>
      </c>
      <c r="MV7" s="11">
        <f>IF(SUM(LZ7:MC7)-MD7&gt;0,SUM(LZ7:MC7)-MD7,"")</f>
        <v>48.33</v>
      </c>
      <c r="MW7" s="11">
        <f>IF(MG7&gt;0,MG7,"")</f>
        <v>14.4</v>
      </c>
      <c r="MX7" s="11">
        <f>IF(MH7&gt;0,MH7,"")</f>
        <v>15.56</v>
      </c>
      <c r="MY7" s="11">
        <f>IF(SUM(ME7:MH7)-MI7&gt;0,SUM(ME7:MH7)-MI7,"")</f>
        <v>45.96</v>
      </c>
      <c r="MZ7" s="11">
        <f>IF(MAX(MV7,MY7)&gt;0,MAX(MV7,MY7),"")</f>
        <v>48.33</v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>
        <f>IF(SUM(MZ7,NF7)&gt;0,SUM(MZ7,NF7),"")</f>
        <v>48.33</v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>
        <v>2.95</v>
      </c>
      <c r="NX7" s="17">
        <v>3.6</v>
      </c>
      <c r="NY7" s="17">
        <v>6.5</v>
      </c>
      <c r="NZ7" s="17">
        <v>5.96</v>
      </c>
      <c r="OA7" s="17">
        <v>0.2</v>
      </c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>
        <f>IF(NY7&gt;0,NY7,"")</f>
        <v>6.5</v>
      </c>
      <c r="OM7" s="41">
        <f>IF(NZ7&gt;0,NZ7,"")</f>
        <v>5.96</v>
      </c>
      <c r="ON7" s="41">
        <f>IF(SUM(NW7:NZ7)-OA7&gt;0,SUM(NW7:NZ7)-OA7,"")</f>
        <v>18.810000000000002</v>
      </c>
      <c r="OO7" s="41">
        <f>IF(SUM(OH7,ON7)&gt;0,SUM(OH7,ON7),"")</f>
        <v>18.810000000000002</v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156</v>
      </c>
      <c r="C8" s="4" t="s">
        <v>8</v>
      </c>
      <c r="D8" s="4" t="s">
        <v>157</v>
      </c>
      <c r="E8" s="9">
        <f>SUM(J8,L8,N8)</f>
        <v>94.13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No DD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47.26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46.870000000000005</v>
      </c>
      <c r="M8" s="8" t="str">
        <f>IF(L8="","",IF(OR(L8=CK8,L8=CN8,L8=CR8),$BS$1,IF(OR(L8=BJ8,L8=BM8,L8=BQ8),$AR$1,IF(OR(L8=AI8,L8=AL8,L8=AP8),$Q$1,""))))</f>
        <v>2023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>
        <v>1.6</v>
      </c>
      <c r="R8" s="23">
        <v>1.8</v>
      </c>
      <c r="S8" s="23">
        <v>2.5</v>
      </c>
      <c r="T8" s="23">
        <v>3.64</v>
      </c>
      <c r="U8" s="23">
        <v>0</v>
      </c>
      <c r="V8" s="23">
        <v>8.1</v>
      </c>
      <c r="W8" s="23">
        <v>9.6</v>
      </c>
      <c r="X8" s="23">
        <v>11.2</v>
      </c>
      <c r="Y8" s="23">
        <v>18.36</v>
      </c>
      <c r="Z8" s="23">
        <v>0</v>
      </c>
      <c r="AA8" s="23">
        <v>8.4499999999999993</v>
      </c>
      <c r="AB8" s="23">
        <v>9.25</v>
      </c>
      <c r="AC8" s="23">
        <v>11.2</v>
      </c>
      <c r="AD8" s="23">
        <v>17.32</v>
      </c>
      <c r="AE8" s="23">
        <v>0</v>
      </c>
      <c r="AF8" s="28"/>
      <c r="AG8" s="39">
        <f>IF(S8&gt;0,S8,"")</f>
        <v>2.5</v>
      </c>
      <c r="AH8" s="39">
        <f>IF(T8&gt;0,T8,"")</f>
        <v>3.64</v>
      </c>
      <c r="AI8" s="41">
        <f>IF(SUM(Q8:T8)-U8&gt;0,SUM(Q8:T8)-U8,"")</f>
        <v>9.5400000000000009</v>
      </c>
      <c r="AJ8" s="41">
        <f>IF(X8&gt;0,X8,"")</f>
        <v>11.2</v>
      </c>
      <c r="AK8" s="41">
        <f>IF(Y8&gt;0,Y8,"")</f>
        <v>18.36</v>
      </c>
      <c r="AL8" s="41">
        <f>IF(SUM(V8:Y8)-Z8&gt;0,SUM(V8:Y8)-Z8,"")</f>
        <v>47.26</v>
      </c>
      <c r="AM8" s="41">
        <f>IF(AI8="","",MAX(AI8,AL8))</f>
        <v>47.26</v>
      </c>
      <c r="AN8" s="41">
        <f>IF(AC8&gt;0,AC8,"")</f>
        <v>11.2</v>
      </c>
      <c r="AO8" s="41">
        <f>IF(AD8&gt;0,AD8,"")</f>
        <v>17.32</v>
      </c>
      <c r="AP8" s="41">
        <f>IF(SUM(AA8:AD8)-AE8&gt;0,SUM(AA8:AD8)-AE8,"")</f>
        <v>46.22</v>
      </c>
      <c r="AQ8" s="41">
        <f>IF(SUM(AM8,AP8)&gt;0,SUM(AM8,AP8),"")</f>
        <v>93.47999999999999</v>
      </c>
      <c r="AR8" s="27">
        <v>7</v>
      </c>
      <c r="AS8" s="27">
        <v>9.1999999999999993</v>
      </c>
      <c r="AT8" s="27">
        <v>11.4</v>
      </c>
      <c r="AU8" s="27">
        <v>17.239999999999998</v>
      </c>
      <c r="AV8" s="27">
        <v>0</v>
      </c>
      <c r="AW8" s="27">
        <v>3.15</v>
      </c>
      <c r="AX8" s="27">
        <v>3.45</v>
      </c>
      <c r="AY8" s="27">
        <v>5.2</v>
      </c>
      <c r="AZ8" s="27">
        <v>7.08</v>
      </c>
      <c r="BA8" s="27">
        <v>0</v>
      </c>
      <c r="BB8" s="27">
        <v>8.1999999999999993</v>
      </c>
      <c r="BC8" s="27">
        <v>9.0500000000000007</v>
      </c>
      <c r="BD8" s="27">
        <v>11.2</v>
      </c>
      <c r="BE8" s="27">
        <v>18.420000000000002</v>
      </c>
      <c r="BF8" s="27">
        <v>0</v>
      </c>
      <c r="BG8" s="29"/>
      <c r="BH8" s="40">
        <f>IF(AT8&gt;0,AT8,"")</f>
        <v>11.4</v>
      </c>
      <c r="BI8" s="40">
        <f>IF(AU8&gt;0,AU8,"")</f>
        <v>17.239999999999998</v>
      </c>
      <c r="BJ8" s="11">
        <f>IF(SUM(AR8:AU8)-AV8&gt;0,SUM(AR8:AU8)-AV8,"")</f>
        <v>44.84</v>
      </c>
      <c r="BK8" s="11">
        <f>IF(AY8&gt;0,AY8,"")</f>
        <v>5.2</v>
      </c>
      <c r="BL8" s="11">
        <f>IF(AZ8&gt;0,AZ8,"")</f>
        <v>7.08</v>
      </c>
      <c r="BM8" s="11">
        <f>IF(SUM(AW8:AZ8)-BA8&gt;0,SUM(AW8:AZ8)-BA8,"")</f>
        <v>18.880000000000003</v>
      </c>
      <c r="BN8" s="11">
        <f>IF(BJ8="","",MAX(BJ8,BM8))</f>
        <v>44.84</v>
      </c>
      <c r="BO8" s="11">
        <f>IF(BD8&gt;0,BD8,"")</f>
        <v>11.2</v>
      </c>
      <c r="BP8" s="11">
        <f>IF(BE8&gt;0,BE8,"")</f>
        <v>18.420000000000002</v>
      </c>
      <c r="BQ8" s="11">
        <f>IF(SUM(BB8:BE8)-BF8&gt;0,SUM(BB8:BE8)-BF8,"")</f>
        <v>46.870000000000005</v>
      </c>
      <c r="BR8" s="11">
        <f>IF(SUM(BN8,BQ8)&gt;0,SUM(BN8,BQ8),"")</f>
        <v>91.710000000000008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3.5</v>
      </c>
      <c r="SO8" s="23">
        <f>IF($CH8="P",BT8,(BT8+AS8)/2)</f>
        <v>4.5999999999999996</v>
      </c>
      <c r="SP8" s="23">
        <f>IF($CH8="P",BU8,(BU8+AT8)/2)</f>
        <v>5.7</v>
      </c>
      <c r="SQ8" s="23">
        <f>IF($CH8="P",BV8,(BV8+AU8)/2)</f>
        <v>8.6199999999999992</v>
      </c>
      <c r="SR8" s="23">
        <f>IF($CH8="P",BW8,(BW8+AV8)/2)</f>
        <v>0</v>
      </c>
      <c r="SS8" s="23">
        <f>IF($CH8="P",BX8,(BX8+AW8)/2)</f>
        <v>1.575</v>
      </c>
      <c r="ST8" s="23">
        <f>IF($CH8="P",BY8,(BY8+AX8)/2)</f>
        <v>1.7250000000000001</v>
      </c>
      <c r="SU8" s="23">
        <f>IF($CH8="P",BZ8,(BZ8+AY8)/2)</f>
        <v>2.6</v>
      </c>
      <c r="SV8" s="23">
        <f>IF($CH8="P",CA8,(CA8+AZ8)/2)</f>
        <v>3.54</v>
      </c>
      <c r="SW8" s="23">
        <f>IF($CH8="P",CB8,(CB8+BA8)/2)</f>
        <v>0</v>
      </c>
      <c r="SX8" s="23">
        <f>IF($CH8="P",CC8,(CC8+BB8)/2)</f>
        <v>4.0999999999999996</v>
      </c>
      <c r="SY8" s="23">
        <f>IF($CH8="P",CD8,(CD8+BC8)/2)</f>
        <v>4.5250000000000004</v>
      </c>
      <c r="SZ8" s="23">
        <f>IF($CH8="P",CE8,(CE8+BD8)/2)</f>
        <v>5.6</v>
      </c>
      <c r="TA8" s="23">
        <f>IF($CH8="P",CF8,(CF8+BE8)/2)</f>
        <v>9.2100000000000009</v>
      </c>
      <c r="TB8" s="23">
        <f>IF($CH8="P",CG8,(CG8+BF8)/2)</f>
        <v>0</v>
      </c>
      <c r="TC8" s="28" t="s">
        <v>57</v>
      </c>
      <c r="TD8" s="41">
        <f>IF(SP8&gt;0,SP8,"")</f>
        <v>5.7</v>
      </c>
      <c r="TE8" s="41">
        <f>IF(SQ8&gt;0,SQ8,"")</f>
        <v>8.6199999999999992</v>
      </c>
      <c r="TF8" s="41">
        <f>IF(SUM(SN8:SQ8)-SR8&gt;0,SUM(SN8:SQ8)-SR8,"")</f>
        <v>22.42</v>
      </c>
      <c r="TG8" s="41">
        <f>IF(SU8&gt;0,SU8,"")</f>
        <v>2.6</v>
      </c>
      <c r="TH8" s="41">
        <f>IF(SV8&gt;0,SV8,"")</f>
        <v>3.54</v>
      </c>
      <c r="TI8" s="41">
        <f>IF(SUM(SS8:SV8)-SW8&gt;0,SUM(SS8:SV8)-SW8,"")</f>
        <v>9.4400000000000013</v>
      </c>
      <c r="TJ8" s="41">
        <f>IF(MAX(TF8,TI8)&gt;0,MAX(TF8,TI8),"")</f>
        <v>22.42</v>
      </c>
      <c r="TK8" s="41">
        <f>IF(SZ8&gt;0,SZ8,"")</f>
        <v>5.6</v>
      </c>
      <c r="TL8" s="41">
        <f>IF(TA8&gt;0,TA8,"")</f>
        <v>9.2100000000000009</v>
      </c>
      <c r="TM8" s="41">
        <f>IF(SUM(SX8:TA8)-TB8&gt;0,SUM(SX8:TA8)-TB8,"")</f>
        <v>23.435000000000002</v>
      </c>
      <c r="TN8" s="41">
        <f>IF(SUM(TJ8,TM8)&gt;0,SUM(TJ8,TM8),"")</f>
        <v>45.855000000000004</v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194</v>
      </c>
      <c r="C9" s="4" t="s">
        <v>193</v>
      </c>
      <c r="D9" s="4" t="s">
        <v>192</v>
      </c>
      <c r="E9" s="9">
        <f>SUM(J9,L9,N9)</f>
        <v>89.539999999999992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45.97</v>
      </c>
      <c r="K9" s="8" t="str">
        <f>IF(J9="","",IF(OR(J9=CK9,J9=CN9,J9=CR9),$BS$1,IF(OR(J9=BJ9,J9=BM9,J9=BQ9),$AR$1,IF(OR(J9=AI9,J9=AL9,J9=AP9),$Q$1,""))))</f>
        <v>2023 Elite Canada</v>
      </c>
      <c r="L9" s="8">
        <f>IF(COUNT(AI9,AL9,AP9,BJ9,BM9,BQ9,CK9,CN9,CR9)&gt;1,LARGE((AI9,AL9,AP9,BJ9,BM9,BQ9,CK9,CN9,CR9),2),0)</f>
        <v>43.569999999999993</v>
      </c>
      <c r="M9" s="8" t="str">
        <f>IF(L9="","",IF(OR(L9=CK9,L9=CN9,L9=CR9),$BS$1,IF(OR(L9=BJ9,L9=BM9,L9=BQ9),$AR$1,IF(OR(L9=AI9,L9=AL9,L9=AP9),$Q$1,""))))</f>
        <v>2023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>
        <v>8.1999999999999993</v>
      </c>
      <c r="R9" s="23">
        <v>9.35</v>
      </c>
      <c r="S9" s="23">
        <v>10.7</v>
      </c>
      <c r="T9" s="23">
        <v>15.32</v>
      </c>
      <c r="U9" s="23">
        <v>0</v>
      </c>
      <c r="V9" s="23">
        <v>7.95</v>
      </c>
      <c r="W9" s="23">
        <v>9.1999999999999993</v>
      </c>
      <c r="X9" s="23">
        <v>11.8</v>
      </c>
      <c r="Y9" s="23">
        <v>17.02</v>
      </c>
      <c r="Z9" s="23">
        <v>0</v>
      </c>
      <c r="AA9" s="23">
        <v>4.7</v>
      </c>
      <c r="AB9" s="23">
        <v>5.35</v>
      </c>
      <c r="AC9" s="23">
        <v>7.5</v>
      </c>
      <c r="AD9" s="23">
        <v>8.7799999999999994</v>
      </c>
      <c r="AE9" s="23">
        <v>0</v>
      </c>
      <c r="AF9" s="28"/>
      <c r="AG9" s="39">
        <f>IF(S9&gt;0,S9,"")</f>
        <v>10.7</v>
      </c>
      <c r="AH9" s="39">
        <f>IF(T9&gt;0,T9,"")</f>
        <v>15.32</v>
      </c>
      <c r="AI9" s="41">
        <f>IF(SUM(Q9:T9)-U9&gt;0,SUM(Q9:T9)-U9,"")</f>
        <v>43.569999999999993</v>
      </c>
      <c r="AJ9" s="41">
        <f>IF(X9&gt;0,X9,"")</f>
        <v>11.8</v>
      </c>
      <c r="AK9" s="41">
        <f>IF(Y9&gt;0,Y9,"")</f>
        <v>17.02</v>
      </c>
      <c r="AL9" s="41">
        <f>IF(SUM(V9:Y9)-Z9&gt;0,SUM(V9:Y9)-Z9,"")</f>
        <v>45.97</v>
      </c>
      <c r="AM9" s="41">
        <f>IF(AI9="","",MAX(AI9,AL9))</f>
        <v>45.97</v>
      </c>
      <c r="AN9" s="41">
        <f>IF(AC9&gt;0,AC9,"")</f>
        <v>7.5</v>
      </c>
      <c r="AO9" s="41">
        <f>IF(AD9&gt;0,AD9,"")</f>
        <v>8.7799999999999994</v>
      </c>
      <c r="AP9" s="41">
        <f>IF(SUM(AA9:AD9)-AE9&gt;0,SUM(AA9:AD9)-AE9,"")</f>
        <v>26.33</v>
      </c>
      <c r="AQ9" s="41">
        <f>IF(SUM(AM9,AP9)&gt;0,SUM(AM9,AP9),"")</f>
        <v>72.3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216</v>
      </c>
      <c r="C10" s="4" t="s">
        <v>139</v>
      </c>
      <c r="D10" s="4" t="s">
        <v>157</v>
      </c>
      <c r="E10" s="9">
        <f>SUM(J10,L10,N10)</f>
        <v>87.01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43.650000000000006</v>
      </c>
      <c r="K10" s="8" t="str">
        <f>IF(J10="","",IF(OR(J10=CK10,J10=CN10,J10=CR10),$BS$1,IF(OR(J10=BJ10,J10=BM10,J10=BQ10),$AR$1,IF(OR(J10=AI10,J10=AL10,J10=AP10),$Q$1,""))))</f>
        <v>2023 Nationals</v>
      </c>
      <c r="L10" s="8">
        <f>IF(COUNT(AI10,AL10,AP10,BJ10,BM10,BQ10,CK10,CN10,CR10)&gt;1,LARGE((AI10,AL10,AP10,BJ10,BM10,BQ10,CK10,CN10,CR10),2),0)</f>
        <v>43.36</v>
      </c>
      <c r="M10" s="8" t="str">
        <f>IF(L10="","",IF(OR(L10=CK10,L10=CN10,L10=CR10),$BS$1,IF(OR(L10=BJ10,L10=BM10,L10=BQ10),$AR$1,IF(OR(L10=AI10,L10=AL10,L10=AP10),$Q$1,""))))</f>
        <v>2023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>
        <v>7.05</v>
      </c>
      <c r="AS10" s="27">
        <v>9</v>
      </c>
      <c r="AT10" s="27">
        <v>10.5</v>
      </c>
      <c r="AU10" s="27">
        <v>17.100000000000001</v>
      </c>
      <c r="AV10" s="27">
        <v>0</v>
      </c>
      <c r="AW10" s="27">
        <v>7.05</v>
      </c>
      <c r="AX10" s="27">
        <v>9.15</v>
      </c>
      <c r="AY10" s="27">
        <v>10.5</v>
      </c>
      <c r="AZ10" s="27">
        <v>17.059999999999999</v>
      </c>
      <c r="BA10" s="27">
        <v>0.4</v>
      </c>
      <c r="BB10" s="27">
        <v>7.25</v>
      </c>
      <c r="BC10" s="27">
        <v>8.8000000000000007</v>
      </c>
      <c r="BD10" s="27">
        <v>10.5</v>
      </c>
      <c r="BE10" s="27">
        <v>15.68</v>
      </c>
      <c r="BF10" s="27">
        <v>0</v>
      </c>
      <c r="BG10" s="29"/>
      <c r="BH10" s="40">
        <f>IF(AT10&gt;0,AT10,"")</f>
        <v>10.5</v>
      </c>
      <c r="BI10" s="40">
        <f>IF(AU10&gt;0,AU10,"")</f>
        <v>17.100000000000001</v>
      </c>
      <c r="BJ10" s="11">
        <f>IF(SUM(AR10:AU10)-AV10&gt;0,SUM(AR10:AU10)-AV10,"")</f>
        <v>43.650000000000006</v>
      </c>
      <c r="BK10" s="11">
        <f>IF(AY10&gt;0,AY10,"")</f>
        <v>10.5</v>
      </c>
      <c r="BL10" s="11">
        <f>IF(AZ10&gt;0,AZ10,"")</f>
        <v>17.059999999999999</v>
      </c>
      <c r="BM10" s="11">
        <f>IF(SUM(AW10:AZ10)-BA10&gt;0,SUM(AW10:AZ10)-BA10,"")</f>
        <v>43.36</v>
      </c>
      <c r="BN10" s="11">
        <f>IF(BJ10="","",MAX(BJ10,BM10))</f>
        <v>43.650000000000006</v>
      </c>
      <c r="BO10" s="11">
        <f>IF(BD10&gt;0,BD10,"")</f>
        <v>10.5</v>
      </c>
      <c r="BP10" s="11">
        <f>IF(BE10&gt;0,BE10,"")</f>
        <v>15.68</v>
      </c>
      <c r="BQ10" s="11">
        <f>IF(SUM(BB10:BE10)-BF10&gt;0,SUM(BB10:BE10)-BF10,"")</f>
        <v>42.230000000000004</v>
      </c>
      <c r="BR10" s="11">
        <f>IF(SUM(BN10,BQ10)&gt;0,SUM(BN10,BQ10),"")</f>
        <v>85.88000000000001</v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3.5249999999999999</v>
      </c>
      <c r="SO10" s="23">
        <f>IF($CH10="P",BT10,(BT10+AS10)/2)</f>
        <v>4.5</v>
      </c>
      <c r="SP10" s="23">
        <f>IF($CH10="P",BU10,(BU10+AT10)/2)</f>
        <v>5.25</v>
      </c>
      <c r="SQ10" s="23">
        <f>IF($CH10="P",BV10,(BV10+AU10)/2)</f>
        <v>8.5500000000000007</v>
      </c>
      <c r="SR10" s="23">
        <f>IF($CH10="P",BW10,(BW10+AV10)/2)</f>
        <v>0</v>
      </c>
      <c r="SS10" s="23">
        <f>IF($CH10="P",BX10,(BX10+AW10)/2)</f>
        <v>3.5249999999999999</v>
      </c>
      <c r="ST10" s="23">
        <f>IF($CH10="P",BY10,(BY10+AX10)/2)</f>
        <v>4.5750000000000002</v>
      </c>
      <c r="SU10" s="23">
        <f>IF($CH10="P",BZ10,(BZ10+AY10)/2)</f>
        <v>5.25</v>
      </c>
      <c r="SV10" s="23">
        <f>IF($CH10="P",CA10,(CA10+AZ10)/2)</f>
        <v>8.5299999999999994</v>
      </c>
      <c r="SW10" s="23">
        <f>IF($CH10="P",CB10,(CB10+BA10)/2)</f>
        <v>0.2</v>
      </c>
      <c r="SX10" s="23">
        <f>IF($CH10="P",CC10,(CC10+BB10)/2)</f>
        <v>3.625</v>
      </c>
      <c r="SY10" s="23">
        <f>IF($CH10="P",CD10,(CD10+BC10)/2)</f>
        <v>4.4000000000000004</v>
      </c>
      <c r="SZ10" s="23">
        <f>IF($CH10="P",CE10,(CE10+BD10)/2)</f>
        <v>5.25</v>
      </c>
      <c r="TA10" s="23">
        <f>IF($CH10="P",CF10,(CF10+BE10)/2)</f>
        <v>7.84</v>
      </c>
      <c r="TB10" s="23">
        <f>IF($CH10="P",CG10,(CG10+BF10)/2)</f>
        <v>0</v>
      </c>
      <c r="TC10" s="28" t="s">
        <v>57</v>
      </c>
      <c r="TD10" s="41">
        <f>IF(SP10&gt;0,SP10,"")</f>
        <v>5.25</v>
      </c>
      <c r="TE10" s="41">
        <f>IF(SQ10&gt;0,SQ10,"")</f>
        <v>8.5500000000000007</v>
      </c>
      <c r="TF10" s="41">
        <f>IF(SUM(SN10:SQ10)-SR10&gt;0,SUM(SN10:SQ10)-SR10,"")</f>
        <v>21.825000000000003</v>
      </c>
      <c r="TG10" s="41">
        <f>IF(SU10&gt;0,SU10,"")</f>
        <v>5.25</v>
      </c>
      <c r="TH10" s="41">
        <f>IF(SV10&gt;0,SV10,"")</f>
        <v>8.5299999999999994</v>
      </c>
      <c r="TI10" s="41">
        <f>IF(SUM(SS10:SV10)-SW10&gt;0,SUM(SS10:SV10)-SW10,"")</f>
        <v>21.68</v>
      </c>
      <c r="TJ10" s="41">
        <f>IF(MAX(TF10,TI10)&gt;0,MAX(TF10,TI10),"")</f>
        <v>21.825000000000003</v>
      </c>
      <c r="TK10" s="41">
        <f>IF(SZ10&gt;0,SZ10,"")</f>
        <v>5.25</v>
      </c>
      <c r="TL10" s="41">
        <f>IF(TA10&gt;0,TA10,"")</f>
        <v>7.84</v>
      </c>
      <c r="TM10" s="41">
        <f>IF(SUM(SX10:TA10)-TB10&gt;0,SUM(SX10:TA10)-TB10,"")</f>
        <v>21.115000000000002</v>
      </c>
      <c r="TN10" s="41">
        <f>IF(SUM(TJ10,TM10)&gt;0,SUM(TJ10,TM10),"")</f>
        <v>42.940000000000005</v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246</v>
      </c>
      <c r="C11" s="4" t="s">
        <v>3</v>
      </c>
      <c r="D11" s="4" t="s">
        <v>247</v>
      </c>
      <c r="E11" s="9">
        <f>SUM(J11,L11,N11)</f>
        <v>45.730000000000004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45.730000000000004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WAGC (Nov 16)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45.730000000000004</v>
      </c>
      <c r="CU11" s="52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>43.739999999999995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>
        <v>7.3</v>
      </c>
      <c r="OQ11" s="18">
        <v>9.5500000000000007</v>
      </c>
      <c r="OR11" s="18">
        <v>11.6</v>
      </c>
      <c r="OS11" s="18">
        <v>17.28</v>
      </c>
      <c r="OT11" s="18">
        <v>0</v>
      </c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>
        <v>7.55</v>
      </c>
      <c r="PF11" s="18">
        <v>8.65</v>
      </c>
      <c r="PG11" s="18">
        <v>11.6</v>
      </c>
      <c r="PH11" s="18">
        <v>15.94</v>
      </c>
      <c r="PI11" s="18">
        <v>0</v>
      </c>
      <c r="PJ11" s="11">
        <f>IF(OR11&gt;0,OR11,"")</f>
        <v>11.6</v>
      </c>
      <c r="PK11" s="11">
        <f>IF(OS11&gt;0,OS11,"")</f>
        <v>17.28</v>
      </c>
      <c r="PL11" s="11">
        <f>IF(SUM(OP11:OS11)-OT11&gt;0,SUM(OP11:OS11)-OT11,"")</f>
        <v>45.730000000000004</v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>
        <f>IF(MAX(PL11,PO11)&gt;0,MAX(PL11,PO11),"")</f>
        <v>45.730000000000004</v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>
        <f>IF(PG11&gt;0,PG11,"")</f>
        <v>11.6</v>
      </c>
      <c r="PU11" s="11">
        <f>IF(PH11&gt;0,PH11,"")</f>
        <v>15.94</v>
      </c>
      <c r="PV11" s="11">
        <f>IF(SUM(PE11:PH11)-PI11&gt;0,SUM(PE11:PH11)-PI11,"")</f>
        <v>43.739999999999995</v>
      </c>
      <c r="PW11" s="11">
        <f>IF(SUM(PP11,PV11)&gt;0,SUM(PP11,PV11),"")</f>
        <v>89.47</v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201</v>
      </c>
      <c r="C12" s="4" t="s">
        <v>200</v>
      </c>
      <c r="D12" s="4" t="s">
        <v>157</v>
      </c>
      <c r="E12" s="9">
        <f>SUM(J12,L12,N12)</f>
        <v>43.93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43.93</v>
      </c>
      <c r="O12" s="11" t="str">
        <f>IF(N12="","",IF(N12=CT12,"("&amp;CT$2&amp;")",IF(N12=CU12,"("&amp;CU$2&amp;")")))</f>
        <v>(Final)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2023 Pan Am Club Championships (May 14)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43.93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>
        <v>8.0500000000000007</v>
      </c>
      <c r="DL12" s="17">
        <v>9.5</v>
      </c>
      <c r="DM12" s="17">
        <v>10</v>
      </c>
      <c r="DN12" s="17">
        <v>16.38</v>
      </c>
      <c r="DO12" s="17">
        <v>0</v>
      </c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>
        <f>IF(DM12&gt;0,DM12,"")</f>
        <v>10</v>
      </c>
      <c r="EA12" s="41">
        <f>IF(DN12&gt;0,DN12,"")</f>
        <v>16.38</v>
      </c>
      <c r="EB12" s="41">
        <f>IF(SUM(DK12:DN12)-DO12&gt;0,SUM(DK12:DN12)-DO12,"")</f>
        <v>43.93</v>
      </c>
      <c r="EC12" s="41">
        <f>IF(SUM(DV12,DY12,EB12)&gt;0,SUM(DV12,DY12,EB12),"")</f>
        <v>43.93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218</v>
      </c>
      <c r="C13" s="4" t="s">
        <v>5</v>
      </c>
      <c r="D13" s="4" t="s">
        <v>217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>IF(AT13&gt;0,AT13,"")</f>
        <v>1.7</v>
      </c>
      <c r="BI13" s="40">
        <f>IF(AU13&gt;0,AU13,"")</f>
        <v>1.74</v>
      </c>
      <c r="BJ13" s="11">
        <f>IF(SUM(AR13:AU13)-AV13&gt;0,SUM(AR13:AU13)-AV13,"")</f>
        <v>4.8900000000000006</v>
      </c>
      <c r="BK13" s="11">
        <f>IF(AY13&gt;0,AY13,"")</f>
        <v>6.7</v>
      </c>
      <c r="BL13" s="11">
        <f>IF(AZ13&gt;0,AZ13,"")</f>
        <v>9.26</v>
      </c>
      <c r="BM13" s="11">
        <f>IF(SUM(AW13:AZ13)-BA13&gt;0,SUM(AW13:AZ13)-BA13,"")</f>
        <v>24.009999999999998</v>
      </c>
      <c r="BN13" s="11">
        <f>IF(BJ13="","",MAX(BJ13,BM13))</f>
        <v>24.009999999999998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249</v>
      </c>
      <c r="C14" s="4" t="s">
        <v>8</v>
      </c>
      <c r="D14" s="4" t="s">
        <v>248</v>
      </c>
      <c r="E14" s="9">
        <f>SUM(J14,L14,N14)</f>
        <v>28.13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28.13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28.13</v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>
        <v>4.5</v>
      </c>
      <c r="OQ14" s="18">
        <v>5.55</v>
      </c>
      <c r="OR14" s="18">
        <v>8.1</v>
      </c>
      <c r="OS14" s="18">
        <v>9.98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>
        <f>IF(OR14&gt;0,OR14,"")</f>
        <v>8.1</v>
      </c>
      <c r="PK14" s="11">
        <f>IF(OS14&gt;0,OS14,"")</f>
        <v>9.98</v>
      </c>
      <c r="PL14" s="11">
        <f>IF(SUM(OP14:OS14)-OT14&gt;0,SUM(OP14:OS14)-OT14,"")</f>
        <v>28.13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28.13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>
        <f>IF(SUM(PP14,PV14)&gt;0,SUM(PP14,PV14),"")</f>
        <v>28.13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159</v>
      </c>
      <c r="C15" s="4" t="s">
        <v>5</v>
      </c>
      <c r="D15" s="4" t="s">
        <v>158</v>
      </c>
      <c r="E15" s="9">
        <f>SUM(J15,L15,N15)</f>
        <v>12.68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7.55</v>
      </c>
      <c r="K15" s="8" t="str">
        <f>IF(J15="","",IF(OR(J15=CK15,J15=CN15,J15=CR15),$BS$1,IF(OR(J15=BJ15,J15=BM15,J15=BQ15),$AR$1,IF(OR(J15=AI15,J15=AL15,J15=AP15),$Q$1,""))))</f>
        <v>2023 Nationals</v>
      </c>
      <c r="L15" s="8">
        <f>IF(COUNT(AI15,AL15,AP15,BJ15,BM15,BQ15,CK15,CN15,CR15)&gt;1,LARGE((AI15,AL15,AP15,BJ15,BM15,BQ15,CK15,CN15,CR15),2),0)</f>
        <v>5.13</v>
      </c>
      <c r="M15" s="8" t="str">
        <f>IF(L15="","",IF(OR(L15=CK15,L15=CN15,L15=CR15),$BS$1,IF(OR(L15=BJ15,L15=BM15,L15=BQ15),$AR$1,IF(OR(L15=AI15,L15=AL15,L15=AP15),$Q$1,""))))</f>
        <v>2023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>
        <v>0.7</v>
      </c>
      <c r="AS15" s="27">
        <v>0.95</v>
      </c>
      <c r="AT15" s="27">
        <v>1.5</v>
      </c>
      <c r="AU15" s="27">
        <v>1.98</v>
      </c>
      <c r="AV15" s="27">
        <v>0</v>
      </c>
      <c r="AW15" s="27">
        <v>1.35</v>
      </c>
      <c r="AX15" s="27">
        <v>1.8</v>
      </c>
      <c r="AY15" s="27">
        <v>2.1</v>
      </c>
      <c r="AZ15" s="27">
        <v>2.2999999999999998</v>
      </c>
      <c r="BA15" s="27">
        <v>0</v>
      </c>
      <c r="BB15" s="27"/>
      <c r="BC15" s="27"/>
      <c r="BD15" s="27"/>
      <c r="BE15" s="27"/>
      <c r="BF15" s="27"/>
      <c r="BG15" s="29"/>
      <c r="BH15" s="40">
        <f>IF(AT15&gt;0,AT15,"")</f>
        <v>1.5</v>
      </c>
      <c r="BI15" s="40">
        <f>IF(AU15&gt;0,AU15,"")</f>
        <v>1.98</v>
      </c>
      <c r="BJ15" s="11">
        <f>IF(SUM(AR15:AU15)-AV15&gt;0,SUM(AR15:AU15)-AV15,"")</f>
        <v>5.13</v>
      </c>
      <c r="BK15" s="11">
        <f>IF(AY15&gt;0,AY15,"")</f>
        <v>2.1</v>
      </c>
      <c r="BL15" s="11">
        <f>IF(AZ15&gt;0,AZ15,"")</f>
        <v>2.2999999999999998</v>
      </c>
      <c r="BM15" s="11">
        <f>IF(SUM(AW15:AZ15)-BA15&gt;0,SUM(AW15:AZ15)-BA15,"")</f>
        <v>7.55</v>
      </c>
      <c r="BN15" s="11">
        <f>IF(BJ15="","",MAX(BJ15,BM15))</f>
        <v>7.55</v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>
        <f>IF(SUM(BN15,BQ15)&gt;0,SUM(BN15,BQ15),"")</f>
        <v>7.55</v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0.35</v>
      </c>
      <c r="SO15" s="23">
        <f>IF($CH15="P",BT15,(BT15+AS15)/2)</f>
        <v>0.47499999999999998</v>
      </c>
      <c r="SP15" s="23">
        <f>IF($CH15="P",BU15,(BU15+AT15)/2)</f>
        <v>0.75</v>
      </c>
      <c r="SQ15" s="23">
        <f>IF($CH15="P",BV15,(BV15+AU15)/2)</f>
        <v>0.99</v>
      </c>
      <c r="SR15" s="23">
        <f>IF($CH15="P",BW15,(BW15+AV15)/2)</f>
        <v>0</v>
      </c>
      <c r="SS15" s="23">
        <f>IF($CH15="P",BX15,(BX15+AW15)/2)</f>
        <v>0.67500000000000004</v>
      </c>
      <c r="ST15" s="23">
        <f>IF($CH15="P",BY15,(BY15+AX15)/2)</f>
        <v>0.9</v>
      </c>
      <c r="SU15" s="23">
        <f>IF($CH15="P",BZ15,(BZ15+AY15)/2)</f>
        <v>1.05</v>
      </c>
      <c r="SV15" s="23">
        <f>IF($CH15="P",CA15,(CA15+AZ15)/2)</f>
        <v>1.1499999999999999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>
        <f>IF(SP15&gt;0,SP15,"")</f>
        <v>0.75</v>
      </c>
      <c r="TE15" s="41">
        <f>IF(SQ15&gt;0,SQ15,"")</f>
        <v>0.99</v>
      </c>
      <c r="TF15" s="41">
        <f>IF(SUM(SN15:SQ15)-SR15&gt;0,SUM(SN15:SQ15)-SR15,"")</f>
        <v>2.5649999999999999</v>
      </c>
      <c r="TG15" s="41">
        <f>IF(SU15&gt;0,SU15,"")</f>
        <v>1.05</v>
      </c>
      <c r="TH15" s="41">
        <f>IF(SV15&gt;0,SV15,"")</f>
        <v>1.1499999999999999</v>
      </c>
      <c r="TI15" s="41">
        <f>IF(SUM(SS15:SV15)-SW15&gt;0,SUM(SS15:SV15)-SW15,"")</f>
        <v>3.7749999999999999</v>
      </c>
      <c r="TJ15" s="41">
        <f>IF(MAX(TF15,TI15)&gt;0,MAX(TF15,TI15),"")</f>
        <v>3.7749999999999999</v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>
        <f>IF(SUM(TJ15,TM15)&gt;0,SUM(TJ15,TM15),"")</f>
        <v>3.7749999999999999</v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15">
    <cfRule type="expression" dxfId="426" priority="42" stopIfTrue="1">
      <formula>IF($AF4&lt;&gt;"",1,0)</formula>
    </cfRule>
  </conditionalFormatting>
  <conditionalFormatting sqref="AR4:BR15">
    <cfRule type="expression" dxfId="425" priority="35" stopIfTrue="1">
      <formula>IF($BG4&lt;&gt;"",1,0)</formula>
    </cfRule>
  </conditionalFormatting>
  <conditionalFormatting sqref="BS4:CS15">
    <cfRule type="expression" dxfId="424" priority="34" stopIfTrue="1">
      <formula>IF($CH4&lt;&gt;"",1,0)</formula>
    </cfRule>
  </conditionalFormatting>
  <conditionalFormatting sqref="BO26:BO1048576 BH1:BH1048576 BK1:BK1048576 BO1:BO24">
    <cfRule type="cellIs" dxfId="423" priority="47" operator="between">
      <formula>$BR$21</formula>
      <formula>1000</formula>
    </cfRule>
    <cfRule type="cellIs" dxfId="422" priority="48" operator="between">
      <formula>$BR$20</formula>
      <formula>$BR$21</formula>
    </cfRule>
    <cfRule type="cellIs" dxfId="421" priority="49" operator="between">
      <formula>$BR$19</formula>
      <formula>$BR$20</formula>
    </cfRule>
    <cfRule type="cellIs" dxfId="420" priority="50" operator="between">
      <formula>$BR$18</formula>
      <formula>$BR$19</formula>
    </cfRule>
  </conditionalFormatting>
  <conditionalFormatting sqref="CP26:CP1048576 CI1:CI1048576 CL1:CL1048576 CP1:CP24">
    <cfRule type="cellIs" dxfId="419" priority="43" operator="between">
      <formula>$CS$21</formula>
      <formula>1000</formula>
    </cfRule>
    <cfRule type="cellIs" dxfId="418" priority="44" operator="between">
      <formula>$CS$20</formula>
      <formula>$CS$21</formula>
    </cfRule>
    <cfRule type="cellIs" dxfId="417" priority="45" operator="between">
      <formula>$CS$19</formula>
      <formula>$CS$20</formula>
    </cfRule>
    <cfRule type="cellIs" dxfId="416" priority="46" operator="between">
      <formula>$CS$18</formula>
      <formula>$CS$19</formula>
    </cfRule>
  </conditionalFormatting>
  <conditionalFormatting sqref="DZ26:DZ1048576 DP1:DP1048576 DS1:DS1048576 DW1:DW1048576 DZ1:DZ24">
    <cfRule type="cellIs" dxfId="415" priority="54" operator="between">
      <formula>$EC$21</formula>
      <formula>1000</formula>
    </cfRule>
    <cfRule type="cellIs" dxfId="414" priority="55" operator="between">
      <formula>$EC$20</formula>
      <formula>$EC$21</formula>
    </cfRule>
    <cfRule type="cellIs" dxfId="413" priority="56" operator="between">
      <formula>$EC$19</formula>
      <formula>$EC$20</formula>
    </cfRule>
    <cfRule type="cellIs" dxfId="412" priority="57" operator="between">
      <formula>$EC$18</formula>
      <formula>$EC$19</formula>
    </cfRule>
  </conditionalFormatting>
  <conditionalFormatting sqref="FH26:FH1048576 EX1:EX1048576 FA1:FA1048576 FE1:FE1048576 FH1:FH24">
    <cfRule type="cellIs" dxfId="411" priority="30" operator="between">
      <formula>$FK$21</formula>
      <formula>1000</formula>
    </cfRule>
    <cfRule type="cellIs" dxfId="410" priority="31" operator="between">
      <formula>$FK$20</formula>
      <formula>$FK$21</formula>
    </cfRule>
    <cfRule type="cellIs" dxfId="409" priority="32" operator="between">
      <formula>$FK$19</formula>
      <formula>$FK$20</formula>
    </cfRule>
    <cfRule type="cellIs" dxfId="408" priority="33" operator="between">
      <formula>$FK$18</formula>
      <formula>$FK$19</formula>
    </cfRule>
  </conditionalFormatting>
  <conditionalFormatting sqref="HX26:HX1048576 HN1:HN1048576 HQ1:HQ1048576 HU1:HU1048576 HX1:HX24">
    <cfRule type="cellIs" dxfId="407" priority="26" operator="between">
      <formula>$IA$21</formula>
      <formula>1000</formula>
    </cfRule>
    <cfRule type="cellIs" dxfId="406" priority="27" operator="between">
      <formula>$IA$20</formula>
      <formula>$IA$21</formula>
    </cfRule>
    <cfRule type="cellIs" dxfId="405" priority="28" operator="between">
      <formula>$IA$19</formula>
      <formula>$IA$20</formula>
    </cfRule>
    <cfRule type="cellIs" dxfId="404" priority="29" operator="between">
      <formula>$IA$18</formula>
      <formula>$IA$19</formula>
    </cfRule>
  </conditionalFormatting>
  <conditionalFormatting sqref="AO25 AG1:AG1048576 AJ1:AJ1048576 AN1:AN1048576">
    <cfRule type="cellIs" dxfId="403" priority="22" operator="between">
      <formula>$AQ$21</formula>
      <formula>1000</formula>
    </cfRule>
    <cfRule type="cellIs" dxfId="402" priority="23" operator="between">
      <formula>$AQ$20</formula>
      <formula>$AQ$21</formula>
    </cfRule>
    <cfRule type="cellIs" dxfId="401" priority="24" operator="between">
      <formula>$AQ$19</formula>
      <formula>$AQ$20</formula>
    </cfRule>
    <cfRule type="cellIs" dxfId="400" priority="25" operator="between">
      <formula>$AQ$18</formula>
      <formula>$AQ$19</formula>
    </cfRule>
  </conditionalFormatting>
  <conditionalFormatting sqref="BO25">
    <cfRule type="cellIs" dxfId="399" priority="18" operator="between">
      <formula>$AQ$21</formula>
      <formula>1000</formula>
    </cfRule>
    <cfRule type="cellIs" dxfId="398" priority="19" operator="between">
      <formula>$AQ$20</formula>
      <formula>$AQ$21</formula>
    </cfRule>
    <cfRule type="cellIs" dxfId="397" priority="20" operator="between">
      <formula>$AQ$19</formula>
      <formula>$AQ$20</formula>
    </cfRule>
    <cfRule type="cellIs" dxfId="396" priority="21" operator="between">
      <formula>$AQ$18</formula>
      <formula>$AQ$19</formula>
    </cfRule>
  </conditionalFormatting>
  <conditionalFormatting sqref="CP25">
    <cfRule type="cellIs" dxfId="395" priority="14" operator="between">
      <formula>$AQ$21</formula>
      <formula>1000</formula>
    </cfRule>
    <cfRule type="cellIs" dxfId="394" priority="15" operator="between">
      <formula>$AQ$20</formula>
      <formula>$AQ$21</formula>
    </cfRule>
    <cfRule type="cellIs" dxfId="393" priority="16" operator="between">
      <formula>$AQ$19</formula>
      <formula>$AQ$20</formula>
    </cfRule>
    <cfRule type="cellIs" dxfId="392" priority="17" operator="between">
      <formula>$AQ$18</formula>
      <formula>$AQ$19</formula>
    </cfRule>
  </conditionalFormatting>
  <conditionalFormatting sqref="DZ25">
    <cfRule type="cellIs" dxfId="391" priority="10" operator="between">
      <formula>$AQ$21</formula>
      <formula>1000</formula>
    </cfRule>
    <cfRule type="cellIs" dxfId="390" priority="11" operator="between">
      <formula>$AQ$20</formula>
      <formula>$AQ$21</formula>
    </cfRule>
    <cfRule type="cellIs" dxfId="389" priority="12" operator="between">
      <formula>$AQ$19</formula>
      <formula>$AQ$20</formula>
    </cfRule>
    <cfRule type="cellIs" dxfId="388" priority="13" operator="between">
      <formula>$AQ$18</formula>
      <formula>$AQ$19</formula>
    </cfRule>
  </conditionalFormatting>
  <conditionalFormatting sqref="FH25">
    <cfRule type="cellIs" dxfId="387" priority="6" operator="between">
      <formula>$AQ$21</formula>
      <formula>1000</formula>
    </cfRule>
    <cfRule type="cellIs" dxfId="386" priority="7" operator="between">
      <formula>$AQ$20</formula>
      <formula>$AQ$21</formula>
    </cfRule>
    <cfRule type="cellIs" dxfId="385" priority="8" operator="between">
      <formula>$AQ$19</formula>
      <formula>$AQ$20</formula>
    </cfRule>
    <cfRule type="cellIs" dxfId="384" priority="9" operator="between">
      <formula>$AQ$18</formula>
      <formula>$AQ$19</formula>
    </cfRule>
  </conditionalFormatting>
  <conditionalFormatting sqref="HX25">
    <cfRule type="cellIs" dxfId="383" priority="2" operator="between">
      <formula>$AQ$21</formula>
      <formula>1000</formula>
    </cfRule>
    <cfRule type="cellIs" dxfId="382" priority="3" operator="between">
      <formula>$AQ$20</formula>
      <formula>$AQ$21</formula>
    </cfRule>
    <cfRule type="cellIs" dxfId="381" priority="4" operator="between">
      <formula>$AQ$19</formula>
      <formula>$AQ$20</formula>
    </cfRule>
    <cfRule type="cellIs" dxfId="380" priority="5" operator="between">
      <formula>$AQ$18</formula>
      <formula>$AQ$19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AQ$25</formula>
      <formula>1000</formula>
    </cfRule>
    <cfRule type="cellIs" dxfId="375" priority="88103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EC$25</formula>
      <formula>1000</formula>
    </cfRule>
    <cfRule type="cellIs" dxfId="373" priority="88115" operator="between">
      <formula>EC$24</formula>
      <formula>EC$25</formula>
    </cfRule>
  </conditionalFormatting>
  <conditionalFormatting sqref="AI1:AI1048576 AL1:AL1048576 AP1:AP1048576">
    <cfRule type="cellIs" dxfId="372" priority="88186" operator="between">
      <formula>$AQ$25</formula>
      <formula>1000</formula>
    </cfRule>
    <cfRule type="cellIs" dxfId="371" priority="88187" operator="between">
      <formula>$AQ$24</formula>
      <formula>$AQ$25</formula>
    </cfRule>
    <cfRule type="cellIs" dxfId="370" priority="88188" operator="between">
      <formula>$AQ$23</formula>
      <formula>$AQ$24</formula>
    </cfRule>
    <cfRule type="cellIs" dxfId="369" priority="88189" operator="between">
      <formula>$AQ$22</formula>
      <formula>$AQ$23</formula>
    </cfRule>
  </conditionalFormatting>
  <conditionalFormatting sqref="BJ1:BJ1048576 BM1:BM1048576 BQ1:BQ1048576">
    <cfRule type="cellIs" dxfId="368" priority="88222" operator="between">
      <formula>$BR$25</formula>
      <formula>1000</formula>
    </cfRule>
    <cfRule type="cellIs" dxfId="367" priority="88223" operator="between">
      <formula>$BR$24</formula>
      <formula>$BR$25</formula>
    </cfRule>
    <cfRule type="cellIs" dxfId="366" priority="88224" operator="between">
      <formula>$BR$23</formula>
      <formula>$BR$24</formula>
    </cfRule>
    <cfRule type="cellIs" dxfId="365" priority="88225" operator="between">
      <formula>$BR$22</formula>
      <formula>$BR$23</formula>
    </cfRule>
  </conditionalFormatting>
  <conditionalFormatting sqref="CK1:CK1048576 CN1:CN1048576 CR1:CR1048576">
    <cfRule type="cellIs" dxfId="364" priority="88258" operator="between">
      <formula>$CS$25</formula>
      <formula>1000</formula>
    </cfRule>
    <cfRule type="cellIs" dxfId="363" priority="88259" operator="between">
      <formula>$CS$24</formula>
      <formula>$CS$25</formula>
    </cfRule>
    <cfRule type="cellIs" dxfId="362" priority="88260" operator="between">
      <formula>$CS$23</formula>
      <formula>$CS$24</formula>
    </cfRule>
    <cfRule type="cellIs" dxfId="361" priority="88261" operator="between">
      <formula>$CS$22</formula>
      <formula>$CS$23</formula>
    </cfRule>
  </conditionalFormatting>
  <conditionalFormatting sqref="MT1:MT1048576 MW1:MW1048576 NA1:NA1048576 ND1:ND1048576">
    <cfRule type="cellIs" dxfId="360" priority="88294" operator="between">
      <formula>$NG$18</formula>
      <formula>$NG$19</formula>
    </cfRule>
  </conditionalFormatting>
  <conditionalFormatting sqref="DR1:DR1048576 DU1:DU1048576 DY1:DY1048576 EB1:EB1048576">
    <cfRule type="cellIs" dxfId="359" priority="88306" operator="between">
      <formula>$EC$25</formula>
      <formula>1000</formula>
    </cfRule>
    <cfRule type="cellIs" dxfId="358" priority="88307" operator="between">
      <formula>$EC$24</formula>
      <formula>$EC$25</formula>
    </cfRule>
    <cfRule type="cellIs" dxfId="357" priority="88308" operator="between">
      <formula>$EC$23</formula>
      <formula>$EC$24</formula>
    </cfRule>
    <cfRule type="cellIs" dxfId="356" priority="88309" operator="between">
      <formula>$EC$22</formula>
      <formula>$EC$23</formula>
    </cfRule>
  </conditionalFormatting>
  <conditionalFormatting sqref="EZ1:EZ1048576 FC1:FC1048576 FG1:FG1048576 FJ1:FJ1048576">
    <cfRule type="cellIs" dxfId="355" priority="88354" operator="between">
      <formula>$FK$25</formula>
      <formula>1000</formula>
    </cfRule>
    <cfRule type="cellIs" dxfId="354" priority="88355" operator="between">
      <formula>$FK$24</formula>
      <formula>$FK$25</formula>
    </cfRule>
    <cfRule type="cellIs" dxfId="353" priority="88356" operator="between">
      <formula>$FK$23</formula>
      <formula>$FK$24</formula>
    </cfRule>
    <cfRule type="cellIs" dxfId="352" priority="88357" operator="between">
      <formula>$FK$22</formula>
      <formula>$FK$23</formula>
    </cfRule>
  </conditionalFormatting>
  <conditionalFormatting sqref="GF1:GF1048576 GI1:GI1048576 GM1:GM1048576 GP1:GP1048576">
    <cfRule type="cellIs" dxfId="351" priority="88402" operator="between">
      <formula>$GS$21</formula>
      <formula>1000</formula>
    </cfRule>
    <cfRule type="cellIs" dxfId="350" priority="88403" operator="between">
      <formula>$GS$20</formula>
      <formula>$GS$21</formula>
    </cfRule>
    <cfRule type="cellIs" dxfId="349" priority="88404" operator="between">
      <formula>$GS$19</formula>
      <formula>$GS$20</formula>
    </cfRule>
    <cfRule type="cellIs" dxfId="348" priority="88405" operator="between">
      <formula>$GS$18</formula>
      <formula>$GS$19</formula>
    </cfRule>
  </conditionalFormatting>
  <conditionalFormatting sqref="GH1:GH1048576 GK1:GK1048576 GO1:GO1048576 GR1:GR1048576">
    <cfRule type="cellIs" dxfId="347" priority="88450" operator="between">
      <formula>$GS$25</formula>
      <formula>1000</formula>
    </cfRule>
    <cfRule type="cellIs" dxfId="346" priority="88451" operator="between">
      <formula>$GS$24</formula>
      <formula>$GS$25</formula>
    </cfRule>
    <cfRule type="cellIs" dxfId="345" priority="88452" operator="between">
      <formula>$GS$23</formula>
      <formula>$GS$24</formula>
    </cfRule>
    <cfRule type="cellIs" dxfId="344" priority="88453" operator="between">
      <formula>$GS$22</formula>
      <formula>$GS$23</formula>
    </cfRule>
  </conditionalFormatting>
  <conditionalFormatting sqref="HP1:HP1048576 HS1:HS1048576 HW1:HW1048576 HZ1:HZ1048576">
    <cfRule type="cellIs" dxfId="343" priority="88498" operator="between">
      <formula>$IA$25</formula>
      <formula>1000</formula>
    </cfRule>
    <cfRule type="cellIs" dxfId="342" priority="88499" operator="between">
      <formula>$IA$24</formula>
      <formula>$IA$25</formula>
    </cfRule>
    <cfRule type="cellIs" dxfId="341" priority="88500" operator="between">
      <formula>$IA$23</formula>
      <formula>$IA$24</formula>
    </cfRule>
    <cfRule type="cellIs" dxfId="340" priority="88501" operator="between">
      <formula>$IA$22</formula>
      <formula>$IA$23</formula>
    </cfRule>
  </conditionalFormatting>
  <conditionalFormatting sqref="IV1:IV1048576 IY1:IY1048576 JC1:JC1048576 JF1:JF1048576">
    <cfRule type="cellIs" dxfId="339" priority="88546" operator="between">
      <formula>$JI$21</formula>
      <formula>1000</formula>
    </cfRule>
    <cfRule type="cellIs" dxfId="338" priority="88547" operator="between">
      <formula>$JI$20</formula>
      <formula>$JI$21</formula>
    </cfRule>
    <cfRule type="cellIs" dxfId="337" priority="88548" operator="between">
      <formula>$JI$19</formula>
      <formula>$JI$20</formula>
    </cfRule>
    <cfRule type="cellIs" dxfId="336" priority="88549" operator="between">
      <formula>$JI$18</formula>
      <formula>$JI$19</formula>
    </cfRule>
  </conditionalFormatting>
  <conditionalFormatting sqref="IX1:IX1048576 JA1:JA1048576 JE1:JE1048576 JH1:JH1048576">
    <cfRule type="cellIs" dxfId="335" priority="88594" operator="between">
      <formula>$JI$25</formula>
      <formula>1000</formula>
    </cfRule>
    <cfRule type="cellIs" dxfId="334" priority="88595" operator="between">
      <formula>$JI$24</formula>
      <formula>$JI$25</formula>
    </cfRule>
    <cfRule type="cellIs" dxfId="333" priority="88596" operator="between">
      <formula>$JI$23</formula>
      <formula>$JI$24</formula>
    </cfRule>
    <cfRule type="cellIs" dxfId="332" priority="88597" operator="between">
      <formula>$JI$22</formula>
      <formula>$JI$23</formula>
    </cfRule>
  </conditionalFormatting>
  <conditionalFormatting sqref="KD1:KD1048576 KG1:KG1048576 KK1:KK1048576 KN1:KN1048576">
    <cfRule type="cellIs" dxfId="331" priority="88642" operator="between">
      <formula>$KQ$21</formula>
      <formula>1000</formula>
    </cfRule>
    <cfRule type="cellIs" dxfId="330" priority="88643" operator="between">
      <formula>$KQ$20</formula>
      <formula>$KQ$21</formula>
    </cfRule>
    <cfRule type="cellIs" dxfId="329" priority="88644" operator="between">
      <formula>$KQ$19</formula>
      <formula>$KQ$20</formula>
    </cfRule>
    <cfRule type="cellIs" dxfId="328" priority="88645" operator="between">
      <formula>$KQ$18</formula>
      <formula>$KQ$19</formula>
    </cfRule>
  </conditionalFormatting>
  <conditionalFormatting sqref="KF1:KF1048576 KI1:KI1048576 KM1:KM1048576 KP1:KP1048576">
    <cfRule type="cellIs" dxfId="327" priority="88690" operator="between">
      <formula>$KQ$25</formula>
      <formula>1000</formula>
    </cfRule>
    <cfRule type="cellIs" dxfId="326" priority="88691" operator="between">
      <formula>$KQ$24</formula>
      <formula>$KQ$25</formula>
    </cfRule>
    <cfRule type="cellIs" dxfId="325" priority="88692" operator="between">
      <formula>$KQ$23</formula>
      <formula>$KQ$24</formula>
    </cfRule>
    <cfRule type="cellIs" dxfId="324" priority="88693" operator="between">
      <formula>$KQ$22</formula>
      <formula>$KQ$23</formula>
    </cfRule>
  </conditionalFormatting>
  <conditionalFormatting sqref="LL1:LL1048576 LO1:LO1048576 LS1:LS1048576 LV1:LV1048576">
    <cfRule type="cellIs" dxfId="323" priority="88738" operator="between">
      <formula>$LY$21</formula>
      <formula>1000</formula>
    </cfRule>
    <cfRule type="cellIs" dxfId="322" priority="88739" operator="between">
      <formula>$LY$20</formula>
      <formula>$LY$21</formula>
    </cfRule>
    <cfRule type="cellIs" dxfId="321" priority="88740" operator="between">
      <formula>$LY$19</formula>
      <formula>$LY$20</formula>
    </cfRule>
    <cfRule type="cellIs" dxfId="320" priority="88741" operator="between">
      <formula>$LY$18</formula>
      <formula>$LY$19</formula>
    </cfRule>
  </conditionalFormatting>
  <conditionalFormatting sqref="LN1:LN1048576 LQ1:LQ1048576 LU1:LU1048576 LX1:LX1048576">
    <cfRule type="cellIs" dxfId="319" priority="88786" operator="between">
      <formula>$LY$25</formula>
      <formula>1000</formula>
    </cfRule>
    <cfRule type="cellIs" dxfId="318" priority="88787" operator="between">
      <formula>$LY$24</formula>
      <formula>$LY$25</formula>
    </cfRule>
    <cfRule type="cellIs" dxfId="317" priority="88788" operator="between">
      <formula>$LY$23</formula>
      <formula>$LY$24</formula>
    </cfRule>
    <cfRule type="cellIs" dxfId="316" priority="88789" operator="between">
      <formula>$LY$22</formula>
      <formula>$LY$23</formula>
    </cfRule>
  </conditionalFormatting>
  <conditionalFormatting sqref="MT1:MT1048576 MW1:MW1048576 NA1:NA1048576">
    <cfRule type="cellIs" dxfId="315" priority="88834" operator="between">
      <formula>$NG$21</formula>
      <formula>1000</formula>
    </cfRule>
    <cfRule type="cellIs" dxfId="314" priority="88835" operator="between">
      <formula>$NG$20</formula>
      <formula>$NG$21</formula>
    </cfRule>
    <cfRule type="cellIs" dxfId="313" priority="88836" operator="between">
      <formula>$NG$19</formula>
      <formula>$NG$20</formula>
    </cfRule>
  </conditionalFormatting>
  <conditionalFormatting sqref="MV1:MV1048576 MY1:MY1048576 NC1:NC1048576 NF1:NF1048576">
    <cfRule type="cellIs" dxfId="312" priority="88861" operator="between">
      <formula>$NG$25</formula>
      <formula>1000</formula>
    </cfRule>
    <cfRule type="cellIs" dxfId="311" priority="88862" operator="between">
      <formula>$NG$24</formula>
      <formula>$NG$25</formula>
    </cfRule>
    <cfRule type="cellIs" dxfId="310" priority="88863" operator="between">
      <formula>$NG$23</formula>
      <formula>$NG$24</formula>
    </cfRule>
    <cfRule type="cellIs" dxfId="309" priority="88864" operator="between">
      <formula>$NG$22</formula>
      <formula>$NG$23</formula>
    </cfRule>
  </conditionalFormatting>
  <conditionalFormatting sqref="OB1:OB1048576 OE1:OE1048576 OI1:OI1048576 OL1:OL1048576">
    <cfRule type="cellIs" dxfId="308" priority="88909" operator="between">
      <formula>$OO$21</formula>
      <formula>1000</formula>
    </cfRule>
    <cfRule type="cellIs" dxfId="307" priority="88910" operator="between">
      <formula>$OO$20</formula>
      <formula>$OO$21</formula>
    </cfRule>
    <cfRule type="cellIs" dxfId="306" priority="88911" operator="between">
      <formula>$OO$19</formula>
      <formula>$OO$20</formula>
    </cfRule>
    <cfRule type="cellIs" dxfId="305" priority="88912" operator="between">
      <formula>$OO$18</formula>
      <formula>$OO$19</formula>
    </cfRule>
  </conditionalFormatting>
  <conditionalFormatting sqref="OD1:OD1048576 OG1:OG1048576 OK1:OK1048576 ON1:ON1048576">
    <cfRule type="cellIs" dxfId="304" priority="88957" operator="between">
      <formula>$OO$25</formula>
      <formula>1000</formula>
    </cfRule>
    <cfRule type="cellIs" dxfId="303" priority="88958" operator="between">
      <formula>$OO$24</formula>
      <formula>$OO$25</formula>
    </cfRule>
    <cfRule type="cellIs" dxfId="302" priority="88959" operator="between">
      <formula>$OO$23</formula>
      <formula>$OO$24</formula>
    </cfRule>
    <cfRule type="cellIs" dxfId="301" priority="88960" operator="between">
      <formula>$OO$22</formula>
      <formula>$OO$23</formula>
    </cfRule>
  </conditionalFormatting>
  <conditionalFormatting sqref="PJ1:PJ1048576 PM1:PM1048576 PQ1:PQ1048576 PT1:PT1048576">
    <cfRule type="cellIs" dxfId="300" priority="89005" operator="between">
      <formula>$PW$21</formula>
      <formula>1000</formula>
    </cfRule>
    <cfRule type="cellIs" dxfId="299" priority="89006" operator="between">
      <formula>$PW$20</formula>
      <formula>$PW$21</formula>
    </cfRule>
    <cfRule type="cellIs" dxfId="298" priority="89007" operator="between">
      <formula>$PW$19</formula>
      <formula>$PW$20</formula>
    </cfRule>
    <cfRule type="cellIs" dxfId="297" priority="89008" operator="between">
      <formula>$PW$18</formula>
      <formula>$PW$19</formula>
    </cfRule>
  </conditionalFormatting>
  <conditionalFormatting sqref="PL1:PL1048576 PO1:PO1048576 PS1:PS1048576 PV1:PV1048576">
    <cfRule type="cellIs" dxfId="296" priority="89053" operator="between">
      <formula>$PW$25</formula>
      <formula>1000</formula>
    </cfRule>
    <cfRule type="cellIs" dxfId="295" priority="89054" operator="between">
      <formula>$PW$24</formula>
      <formula>$PW$25</formula>
    </cfRule>
    <cfRule type="cellIs" dxfId="294" priority="89055" operator="between">
      <formula>$PW$23</formula>
      <formula>$PW$24</formula>
    </cfRule>
    <cfRule type="cellIs" dxfId="293" priority="89056" operator="between">
      <formula>$PW$22</formula>
      <formula>$PW$23</formula>
    </cfRule>
  </conditionalFormatting>
  <conditionalFormatting sqref="QR1:QR1048576 QU1:QU1048576 QY1:QY1048576 RB1:RB1048576">
    <cfRule type="cellIs" dxfId="292" priority="89101" operator="between">
      <formula>$RE$21</formula>
      <formula>1000</formula>
    </cfRule>
    <cfRule type="cellIs" dxfId="291" priority="89102" operator="between">
      <formula>$RE$20</formula>
      <formula>$RE$21</formula>
    </cfRule>
    <cfRule type="cellIs" dxfId="290" priority="89103" operator="between">
      <formula>$RE$19</formula>
      <formula>$RE$20</formula>
    </cfRule>
    <cfRule type="cellIs" dxfId="289" priority="89104" operator="between">
      <formula>$RE$18</formula>
      <formula>$RE$19</formula>
    </cfRule>
  </conditionalFormatting>
  <conditionalFormatting sqref="QT1:QT1048576 QW1:QW1048576 RA1:RA1048576 RD1:RD1048576">
    <cfRule type="cellIs" dxfId="288" priority="89149" operator="between">
      <formula>$RE$25</formula>
      <formula>1000</formula>
    </cfRule>
    <cfRule type="cellIs" dxfId="287" priority="89150" operator="between">
      <formula>$RE$24</formula>
      <formula>$RE$25</formula>
    </cfRule>
    <cfRule type="cellIs" dxfId="286" priority="89151" operator="between">
      <formula>$RE$23</formula>
      <formula>$RE$24</formula>
    </cfRule>
    <cfRule type="cellIs" dxfId="285" priority="89152" operator="between">
      <formula>$RE$22</formula>
      <formula>$RE$23</formula>
    </cfRule>
  </conditionalFormatting>
  <conditionalFormatting sqref="RZ1:RZ1048576 SC1:SC1048576 SG1:SG1048576 SJ1:SJ1048576">
    <cfRule type="cellIs" dxfId="284" priority="89197" operator="between">
      <formula>$SM$21</formula>
      <formula>1000</formula>
    </cfRule>
    <cfRule type="cellIs" dxfId="283" priority="89198" operator="between">
      <formula>$SM$20</formula>
      <formula>$SM$21</formula>
    </cfRule>
    <cfRule type="cellIs" dxfId="282" priority="89199" operator="between">
      <formula>$SM$19</formula>
      <formula>$SM$20</formula>
    </cfRule>
    <cfRule type="cellIs" dxfId="281" priority="89200" operator="between">
      <formula>$SM$18</formula>
      <formula>$SM$19</formula>
    </cfRule>
  </conditionalFormatting>
  <conditionalFormatting sqref="SB1:SB1048576 SE1:SE1048576 SI1:SI1048576 SL1:SL1048576">
    <cfRule type="cellIs" dxfId="280" priority="89245" operator="between">
      <formula>$SM$25</formula>
      <formula>1000</formula>
    </cfRule>
    <cfRule type="cellIs" dxfId="279" priority="89246" operator="between">
      <formula>$SM$24</formula>
      <formula>$SM$25</formula>
    </cfRule>
    <cfRule type="cellIs" dxfId="278" priority="89247" operator="between">
      <formula>$SM$23</formula>
      <formula>$SM$24</formula>
    </cfRule>
    <cfRule type="cellIs" dxfId="277" priority="89248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112</v>
      </c>
      <c r="K1" s="71" t="s">
        <v>33</v>
      </c>
      <c r="L1" s="73" t="s">
        <v>174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175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212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229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173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237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205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211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224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235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236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240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239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245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 t="s">
        <v>258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104</v>
      </c>
      <c r="AH2" s="14" t="s">
        <v>143</v>
      </c>
      <c r="AI2" s="14" t="s">
        <v>21</v>
      </c>
      <c r="AJ2" s="14" t="s">
        <v>81</v>
      </c>
      <c r="AK2" s="14" t="s">
        <v>142</v>
      </c>
      <c r="AL2" s="14" t="s">
        <v>22</v>
      </c>
      <c r="AM2" s="14" t="s">
        <v>24</v>
      </c>
      <c r="AN2" s="14" t="s">
        <v>107</v>
      </c>
      <c r="AO2" s="14" t="s">
        <v>144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104</v>
      </c>
      <c r="BI2" s="13" t="s">
        <v>143</v>
      </c>
      <c r="BJ2" s="13" t="s">
        <v>21</v>
      </c>
      <c r="BK2" s="13" t="s">
        <v>81</v>
      </c>
      <c r="BL2" s="13" t="s">
        <v>142</v>
      </c>
      <c r="BM2" s="13" t="s">
        <v>22</v>
      </c>
      <c r="BN2" s="13" t="s">
        <v>24</v>
      </c>
      <c r="BO2" s="13" t="s">
        <v>107</v>
      </c>
      <c r="BP2" s="13" t="s">
        <v>144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104</v>
      </c>
      <c r="CJ2" s="14" t="s">
        <v>143</v>
      </c>
      <c r="CK2" s="14" t="s">
        <v>21</v>
      </c>
      <c r="CL2" s="14" t="s">
        <v>81</v>
      </c>
      <c r="CM2" s="14" t="s">
        <v>142</v>
      </c>
      <c r="CN2" s="14" t="s">
        <v>22</v>
      </c>
      <c r="CO2" s="14" t="s">
        <v>24</v>
      </c>
      <c r="CP2" s="14" t="s">
        <v>107</v>
      </c>
      <c r="CQ2" s="14" t="s">
        <v>144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109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104</v>
      </c>
      <c r="DQ2" s="14" t="s">
        <v>143</v>
      </c>
      <c r="DR2" s="14" t="s">
        <v>21</v>
      </c>
      <c r="DS2" s="14" t="s">
        <v>81</v>
      </c>
      <c r="DT2" s="14" t="s">
        <v>142</v>
      </c>
      <c r="DU2" s="14" t="s">
        <v>22</v>
      </c>
      <c r="DV2" s="14" t="s">
        <v>24</v>
      </c>
      <c r="DW2" s="14" t="s">
        <v>110</v>
      </c>
      <c r="DX2" s="14" t="s">
        <v>145</v>
      </c>
      <c r="DY2" s="14" t="s">
        <v>109</v>
      </c>
      <c r="DZ2" s="14" t="s">
        <v>107</v>
      </c>
      <c r="EA2" s="14" t="s">
        <v>144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109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104</v>
      </c>
      <c r="EY2" s="13" t="s">
        <v>143</v>
      </c>
      <c r="EZ2" s="13" t="s">
        <v>21</v>
      </c>
      <c r="FA2" s="13" t="s">
        <v>81</v>
      </c>
      <c r="FB2" s="13" t="s">
        <v>142</v>
      </c>
      <c r="FC2" s="13" t="s">
        <v>22</v>
      </c>
      <c r="FD2" s="13" t="s">
        <v>24</v>
      </c>
      <c r="FE2" s="13" t="s">
        <v>110</v>
      </c>
      <c r="FF2" s="13" t="s">
        <v>145</v>
      </c>
      <c r="FG2" s="13" t="s">
        <v>109</v>
      </c>
      <c r="FH2" s="13" t="s">
        <v>107</v>
      </c>
      <c r="FI2" s="13" t="s">
        <v>144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109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104</v>
      </c>
      <c r="GG2" s="14" t="s">
        <v>143</v>
      </c>
      <c r="GH2" s="14" t="s">
        <v>21</v>
      </c>
      <c r="GI2" s="14" t="s">
        <v>81</v>
      </c>
      <c r="GJ2" s="14" t="s">
        <v>142</v>
      </c>
      <c r="GK2" s="14" t="s">
        <v>22</v>
      </c>
      <c r="GL2" s="14" t="s">
        <v>24</v>
      </c>
      <c r="GM2" s="14" t="s">
        <v>110</v>
      </c>
      <c r="GN2" s="14" t="s">
        <v>145</v>
      </c>
      <c r="GO2" s="14" t="s">
        <v>109</v>
      </c>
      <c r="GP2" s="14" t="s">
        <v>107</v>
      </c>
      <c r="GQ2" s="14" t="s">
        <v>144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109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104</v>
      </c>
      <c r="HO2" s="13" t="s">
        <v>143</v>
      </c>
      <c r="HP2" s="13" t="s">
        <v>21</v>
      </c>
      <c r="HQ2" s="13" t="s">
        <v>81</v>
      </c>
      <c r="HR2" s="13" t="s">
        <v>142</v>
      </c>
      <c r="HS2" s="13" t="s">
        <v>22</v>
      </c>
      <c r="HT2" s="13" t="s">
        <v>24</v>
      </c>
      <c r="HU2" s="13" t="s">
        <v>110</v>
      </c>
      <c r="HV2" s="13" t="s">
        <v>145</v>
      </c>
      <c r="HW2" s="13" t="s">
        <v>109</v>
      </c>
      <c r="HX2" s="13" t="s">
        <v>107</v>
      </c>
      <c r="HY2" s="13" t="s">
        <v>144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109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104</v>
      </c>
      <c r="IW2" s="14" t="s">
        <v>143</v>
      </c>
      <c r="IX2" s="14" t="s">
        <v>21</v>
      </c>
      <c r="IY2" s="14" t="s">
        <v>81</v>
      </c>
      <c r="IZ2" s="14" t="s">
        <v>142</v>
      </c>
      <c r="JA2" s="14" t="s">
        <v>22</v>
      </c>
      <c r="JB2" s="14" t="s">
        <v>24</v>
      </c>
      <c r="JC2" s="14" t="s">
        <v>110</v>
      </c>
      <c r="JD2" s="14" t="s">
        <v>145</v>
      </c>
      <c r="JE2" s="14" t="s">
        <v>109</v>
      </c>
      <c r="JF2" s="14" t="s">
        <v>107</v>
      </c>
      <c r="JG2" s="14" t="s">
        <v>144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109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104</v>
      </c>
      <c r="KE2" s="13" t="s">
        <v>143</v>
      </c>
      <c r="KF2" s="13" t="s">
        <v>21</v>
      </c>
      <c r="KG2" s="13" t="s">
        <v>81</v>
      </c>
      <c r="KH2" s="13" t="s">
        <v>142</v>
      </c>
      <c r="KI2" s="13" t="s">
        <v>22</v>
      </c>
      <c r="KJ2" s="13" t="s">
        <v>24</v>
      </c>
      <c r="KK2" s="13" t="s">
        <v>110</v>
      </c>
      <c r="KL2" s="13" t="s">
        <v>145</v>
      </c>
      <c r="KM2" s="13" t="s">
        <v>109</v>
      </c>
      <c r="KN2" s="13" t="s">
        <v>107</v>
      </c>
      <c r="KO2" s="13" t="s">
        <v>144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109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104</v>
      </c>
      <c r="LM2" s="14" t="s">
        <v>143</v>
      </c>
      <c r="LN2" s="14" t="s">
        <v>21</v>
      </c>
      <c r="LO2" s="14" t="s">
        <v>81</v>
      </c>
      <c r="LP2" s="14" t="s">
        <v>142</v>
      </c>
      <c r="LQ2" s="14" t="s">
        <v>22</v>
      </c>
      <c r="LR2" s="14" t="s">
        <v>24</v>
      </c>
      <c r="LS2" s="14" t="s">
        <v>110</v>
      </c>
      <c r="LT2" s="14" t="s">
        <v>145</v>
      </c>
      <c r="LU2" s="14" t="s">
        <v>109</v>
      </c>
      <c r="LV2" s="14" t="s">
        <v>107</v>
      </c>
      <c r="LW2" s="14" t="s">
        <v>144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109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104</v>
      </c>
      <c r="MU2" s="13" t="s">
        <v>143</v>
      </c>
      <c r="MV2" s="13" t="s">
        <v>21</v>
      </c>
      <c r="MW2" s="13" t="s">
        <v>81</v>
      </c>
      <c r="MX2" s="13" t="s">
        <v>142</v>
      </c>
      <c r="MY2" s="13" t="s">
        <v>22</v>
      </c>
      <c r="MZ2" s="13" t="s">
        <v>24</v>
      </c>
      <c r="NA2" s="13" t="s">
        <v>110</v>
      </c>
      <c r="NB2" s="13" t="s">
        <v>145</v>
      </c>
      <c r="NC2" s="13" t="s">
        <v>109</v>
      </c>
      <c r="ND2" s="13" t="s">
        <v>107</v>
      </c>
      <c r="NE2" s="13" t="s">
        <v>144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109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104</v>
      </c>
      <c r="OC2" s="14" t="s">
        <v>143</v>
      </c>
      <c r="OD2" s="14" t="s">
        <v>21</v>
      </c>
      <c r="OE2" s="14" t="s">
        <v>81</v>
      </c>
      <c r="OF2" s="14" t="s">
        <v>142</v>
      </c>
      <c r="OG2" s="14" t="s">
        <v>22</v>
      </c>
      <c r="OH2" s="14" t="s">
        <v>24</v>
      </c>
      <c r="OI2" s="14" t="s">
        <v>110</v>
      </c>
      <c r="OJ2" s="14" t="s">
        <v>145</v>
      </c>
      <c r="OK2" s="14" t="s">
        <v>109</v>
      </c>
      <c r="OL2" s="14" t="s">
        <v>107</v>
      </c>
      <c r="OM2" s="14" t="s">
        <v>144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109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104</v>
      </c>
      <c r="PK2" s="13" t="s">
        <v>143</v>
      </c>
      <c r="PL2" s="13" t="s">
        <v>21</v>
      </c>
      <c r="PM2" s="13" t="s">
        <v>81</v>
      </c>
      <c r="PN2" s="13" t="s">
        <v>142</v>
      </c>
      <c r="PO2" s="13" t="s">
        <v>22</v>
      </c>
      <c r="PP2" s="13" t="s">
        <v>24</v>
      </c>
      <c r="PQ2" s="13" t="s">
        <v>110</v>
      </c>
      <c r="PR2" s="13" t="s">
        <v>145</v>
      </c>
      <c r="PS2" s="13" t="s">
        <v>109</v>
      </c>
      <c r="PT2" s="13" t="s">
        <v>107</v>
      </c>
      <c r="PU2" s="13" t="s">
        <v>144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109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104</v>
      </c>
      <c r="QS2" s="14" t="s">
        <v>143</v>
      </c>
      <c r="QT2" s="14" t="s">
        <v>21</v>
      </c>
      <c r="QU2" s="14" t="s">
        <v>81</v>
      </c>
      <c r="QV2" s="14" t="s">
        <v>142</v>
      </c>
      <c r="QW2" s="14" t="s">
        <v>22</v>
      </c>
      <c r="QX2" s="14" t="s">
        <v>24</v>
      </c>
      <c r="QY2" s="14" t="s">
        <v>110</v>
      </c>
      <c r="QZ2" s="14" t="s">
        <v>145</v>
      </c>
      <c r="RA2" s="14" t="s">
        <v>109</v>
      </c>
      <c r="RB2" s="14" t="s">
        <v>107</v>
      </c>
      <c r="RC2" s="14" t="s">
        <v>144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109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104</v>
      </c>
      <c r="SA2" s="13" t="s">
        <v>143</v>
      </c>
      <c r="SB2" s="13" t="s">
        <v>21</v>
      </c>
      <c r="SC2" s="13" t="s">
        <v>81</v>
      </c>
      <c r="SD2" s="13" t="s">
        <v>142</v>
      </c>
      <c r="SE2" s="13" t="s">
        <v>22</v>
      </c>
      <c r="SF2" s="13" t="s">
        <v>24</v>
      </c>
      <c r="SG2" s="13" t="s">
        <v>110</v>
      </c>
      <c r="SH2" s="13" t="s">
        <v>145</v>
      </c>
      <c r="SI2" s="13" t="s">
        <v>109</v>
      </c>
      <c r="SJ2" s="13" t="s">
        <v>107</v>
      </c>
      <c r="SK2" s="13" t="s">
        <v>144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104</v>
      </c>
      <c r="TE2" s="14" t="s">
        <v>143</v>
      </c>
      <c r="TF2" s="14" t="s">
        <v>21</v>
      </c>
      <c r="TG2" s="14" t="s">
        <v>81</v>
      </c>
      <c r="TH2" s="14" t="s">
        <v>142</v>
      </c>
      <c r="TI2" s="14" t="s">
        <v>22</v>
      </c>
      <c r="TJ2" s="14" t="s">
        <v>24</v>
      </c>
      <c r="TK2" s="14" t="s">
        <v>107</v>
      </c>
      <c r="TL2" s="14" t="s">
        <v>144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141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141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141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141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141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141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141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141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141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141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141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141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141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141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141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141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141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141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141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141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141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141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141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141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141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141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141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141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141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141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141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141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141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141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141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141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141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141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141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141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141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141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141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141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141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141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141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141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141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141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141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141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141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141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141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141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141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141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141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141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99</v>
      </c>
      <c r="C4" s="4" t="s">
        <v>8</v>
      </c>
      <c r="D4" s="4" t="s">
        <v>98</v>
      </c>
      <c r="E4" s="9">
        <f>SUM(J4,L4,N4)</f>
        <v>92.9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38.549999999999997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>IF(S4&gt;0,S4,"")</f>
        <v>12</v>
      </c>
      <c r="AH4" s="39">
        <f>IF(T4&gt;0,T4,"")</f>
        <v>15.16</v>
      </c>
      <c r="AI4" s="41">
        <f>IF(SUM(Q4:T4)-U4&gt;0,SUM(Q4:T4)-U4,"")</f>
        <v>45.21</v>
      </c>
      <c r="AJ4" s="41">
        <f>IF(X4&gt;0,X4,"")</f>
        <v>2.9</v>
      </c>
      <c r="AK4" s="41">
        <f>IF(Y4&gt;0,Y4,"")</f>
        <v>2.54</v>
      </c>
      <c r="AL4" s="41">
        <f>IF(SUM(V4:Y4)-Z4&gt;0,SUM(V4:Y4)-Z4,"")</f>
        <v>9.14</v>
      </c>
      <c r="AM4" s="41">
        <f>IF(AI4="","",MAX(AI4,AL4))</f>
        <v>45.21</v>
      </c>
      <c r="AN4" s="41">
        <f>IF(AC4&gt;0,AC4,"")</f>
        <v>1.5</v>
      </c>
      <c r="AO4" s="41">
        <f>IF(AD4&gt;0,AD4,"")</f>
        <v>1.4</v>
      </c>
      <c r="AP4" s="41">
        <f>IF(SUM(AA4:AD4)-AE4&gt;0,SUM(AA4:AD4)-AE4,"")</f>
        <v>4.6999999999999993</v>
      </c>
      <c r="AQ4" s="41">
        <f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38.549999999999997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>
        <v>8.5500000000000007</v>
      </c>
      <c r="EE4" s="18">
        <v>9.35</v>
      </c>
      <c r="EF4" s="18">
        <v>11.8</v>
      </c>
      <c r="EG4" s="18">
        <v>17.66</v>
      </c>
      <c r="EH4" s="18">
        <v>0</v>
      </c>
      <c r="EI4" s="18">
        <v>8.35</v>
      </c>
      <c r="EJ4" s="18">
        <v>9.6</v>
      </c>
      <c r="EK4" s="18">
        <v>11.8</v>
      </c>
      <c r="EL4" s="18">
        <v>17</v>
      </c>
      <c r="EM4" s="18">
        <v>0.6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17.66</v>
      </c>
      <c r="EZ4" s="11">
        <f>IF(SUM(ED4:EG4)-EH4&gt;0,SUM(ED4:EG4)-EH4,"")</f>
        <v>47.36</v>
      </c>
      <c r="FA4" s="11">
        <f>IF(EK4&gt;0,EK4,"")</f>
        <v>11.8</v>
      </c>
      <c r="FB4" s="11">
        <f>IF(EL4&gt;0,EL4,"")</f>
        <v>17</v>
      </c>
      <c r="FC4" s="11">
        <f>IF(SUM(EI4:EL4)-EM4&gt;0,SUM(EI4:EL4)-EM4,"")</f>
        <v>46.15</v>
      </c>
      <c r="FD4" s="11">
        <f>IF(MAX(EZ4,FC4)&gt;0,MAX(EZ4,FC4),"")</f>
        <v>47.36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47.36</v>
      </c>
      <c r="FL4" s="17">
        <v>8.1</v>
      </c>
      <c r="FM4" s="17">
        <v>9</v>
      </c>
      <c r="FN4" s="17">
        <v>11.8</v>
      </c>
      <c r="FO4" s="17">
        <v>15.96</v>
      </c>
      <c r="FP4" s="17">
        <v>0</v>
      </c>
      <c r="FQ4" s="17">
        <v>7.9</v>
      </c>
      <c r="FR4" s="17">
        <v>9.1</v>
      </c>
      <c r="FS4" s="17">
        <v>11.8</v>
      </c>
      <c r="FT4" s="17">
        <v>16.2</v>
      </c>
      <c r="FU4" s="17">
        <v>0.2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11.8</v>
      </c>
      <c r="GG4" s="41">
        <f>IF(FO4&gt;0,FO4,"")</f>
        <v>15.96</v>
      </c>
      <c r="GH4" s="41">
        <f>IF(SUM(FL4:FO4)-FP4&gt;0,SUM(FL4:FO4)-FP4,"")</f>
        <v>44.86</v>
      </c>
      <c r="GI4" s="41">
        <f>IF(FS4&gt;0,FS4,"")</f>
        <v>11.8</v>
      </c>
      <c r="GJ4" s="41">
        <f>IF(FT4&gt;0,FT4,"")</f>
        <v>16.2</v>
      </c>
      <c r="GK4" s="41">
        <f>IF(SUM(FQ4:FT4)-FU4&gt;0,SUM(FQ4:FT4)-FU4,"")</f>
        <v>44.8</v>
      </c>
      <c r="GL4" s="41">
        <f>IF(MAX(GH4,GK4)&gt;0,MAX(GH4,GK4),"")</f>
        <v>44.86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44.86</v>
      </c>
      <c r="GT4" s="18">
        <v>8.4</v>
      </c>
      <c r="GU4" s="18">
        <v>9.35</v>
      </c>
      <c r="GV4" s="18">
        <v>11.8</v>
      </c>
      <c r="GW4" s="18">
        <v>18.14</v>
      </c>
      <c r="GX4" s="18">
        <v>0</v>
      </c>
      <c r="GY4" s="18">
        <v>8.1999999999999993</v>
      </c>
      <c r="GZ4" s="18">
        <v>8.8000000000000007</v>
      </c>
      <c r="HA4" s="18">
        <v>11.8</v>
      </c>
      <c r="HB4" s="18">
        <v>15.74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>IF(GV4&gt;0,GV4,"")</f>
        <v>11.8</v>
      </c>
      <c r="HO4" s="11">
        <f>IF(GW4&gt;0,GW4,"")</f>
        <v>18.14</v>
      </c>
      <c r="HP4" s="11">
        <f>IF(SUM(GT4:GW4)-GX4&gt;0,SUM(GT4:GW4)-GX4,"")</f>
        <v>47.69</v>
      </c>
      <c r="HQ4" s="11">
        <f>IF(HA4&gt;0,HA4,"")</f>
        <v>11.8</v>
      </c>
      <c r="HR4" s="11">
        <f>IF(HB4&gt;0,HB4,"")</f>
        <v>15.74</v>
      </c>
      <c r="HS4" s="11">
        <f>IF(SUM(GY4:HB4)-HC4&gt;0,SUM(GY4:HB4)-HC4,"")</f>
        <v>44.54</v>
      </c>
      <c r="HT4" s="11">
        <f>IF(MAX(HP4,HS4)&gt;0,MAX(HP4,HS4),"")</f>
        <v>47.69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>
        <f>IF(SUM(HT4,HW4,HZ4)&gt;0,SUM(HT4,HW4,HZ4),"")</f>
        <v>47.69</v>
      </c>
      <c r="IB4" s="17">
        <v>0.75</v>
      </c>
      <c r="IC4" s="17">
        <v>0.95</v>
      </c>
      <c r="ID4" s="17">
        <v>1.5</v>
      </c>
      <c r="IE4" s="17">
        <v>1.68</v>
      </c>
      <c r="IF4" s="17">
        <v>0</v>
      </c>
      <c r="IG4" s="17">
        <v>7.85</v>
      </c>
      <c r="IH4" s="17">
        <v>9.1999999999999993</v>
      </c>
      <c r="II4" s="17">
        <v>11.8</v>
      </c>
      <c r="IJ4" s="17">
        <v>16.02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>IF(ID4&gt;0,ID4,"")</f>
        <v>1.5</v>
      </c>
      <c r="IW4" s="41">
        <f>IF(IE4&gt;0,IE4,"")</f>
        <v>1.68</v>
      </c>
      <c r="IX4" s="41">
        <f>IF(SUM(IB4:IE4)-IF4&gt;0,SUM(IB4:IE4)-IF4,"")</f>
        <v>4.88</v>
      </c>
      <c r="IY4" s="41">
        <f>IF(II4&gt;0,II4,"")</f>
        <v>11.8</v>
      </c>
      <c r="IZ4" s="41">
        <f>IF(IJ4&gt;0,IJ4,"")</f>
        <v>16.02</v>
      </c>
      <c r="JA4" s="41">
        <f>IF(SUM(IG4:IJ4)-IK4&gt;0,SUM(IG4:IJ4)-IK4,"")</f>
        <v>44.87</v>
      </c>
      <c r="JB4" s="41">
        <f>IF(MAX(IX4,JA4)&gt;0,MAX(IX4,JA4),"")</f>
        <v>44.87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>
        <f>IF(SUM(JB4,JE4,JH4)&gt;0,SUM(JB4,JE4,JH4),"")</f>
        <v>44.87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150</v>
      </c>
      <c r="C5" s="4" t="s">
        <v>6</v>
      </c>
      <c r="D5" s="4" t="s">
        <v>149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>IF(S5&gt;0,S5,"")</f>
        <v>11.3</v>
      </c>
      <c r="AH5" s="39">
        <f>IF(T5&gt;0,T5,"")</f>
        <v>17.059999999999999</v>
      </c>
      <c r="AI5" s="41">
        <f>IF(SUM(Q5:T5)-U5&gt;0,SUM(Q5:T5)-U5,"")</f>
        <v>45.31</v>
      </c>
      <c r="AJ5" s="41">
        <f>IF(X5&gt;0,X5,"")</f>
        <v>6.9</v>
      </c>
      <c r="AK5" s="41">
        <f>IF(Y5&gt;0,Y5,"")</f>
        <v>16.739999999999998</v>
      </c>
      <c r="AL5" s="41">
        <f>IF(SUM(V5:Y5)-Z5&gt;0,SUM(V5:Y5)-Z5,"")</f>
        <v>39.49</v>
      </c>
      <c r="AM5" s="41">
        <f>IF(AI5="","",MAX(AI5,AL5))</f>
        <v>45.31</v>
      </c>
      <c r="AN5" s="41">
        <f>IF(AC5&gt;0,AC5,"")</f>
        <v>11.3</v>
      </c>
      <c r="AO5" s="41">
        <f>IF(AD5&gt;0,AD5,"")</f>
        <v>17.46</v>
      </c>
      <c r="AP5" s="41">
        <f>IF(SUM(AA5:AD5)-AE5&gt;0,SUM(AA5:AD5)-AE5,"")</f>
        <v>45.510000000000005</v>
      </c>
      <c r="AQ5" s="41">
        <f>IF(SUM(AM5,AP5)&gt;0,SUM(AM5,AP5),"")</f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>IF(AT5&gt;0,AT5,"")</f>
        <v>11.3</v>
      </c>
      <c r="BI5" s="40">
        <f>IF(AU5&gt;0,AU5,"")</f>
        <v>15.04</v>
      </c>
      <c r="BJ5" s="11">
        <f>IF(SUM(AR5:AU5)-AV5&gt;0,SUM(AR5:AU5)-AV5,"")</f>
        <v>43.239999999999995</v>
      </c>
      <c r="BK5" s="11">
        <f>IF(AY5&gt;0,AY5,"")</f>
        <v>11.3</v>
      </c>
      <c r="BL5" s="11">
        <f>IF(AZ5&gt;0,AZ5,"")</f>
        <v>13.62</v>
      </c>
      <c r="BM5" s="11">
        <f>IF(SUM(AW5:AZ5)-BA5&gt;0,SUM(AW5:AZ5)-BA5,"")</f>
        <v>41.57</v>
      </c>
      <c r="BN5" s="11">
        <f>IF(BJ5="","",MAX(BJ5,BM5))</f>
        <v>43.239999999999995</v>
      </c>
      <c r="BO5" s="11">
        <f>IF(BD5&gt;0,BD5,"")</f>
        <v>11.3</v>
      </c>
      <c r="BP5" s="11">
        <f>IF(BE5&gt;0,BE5,"")</f>
        <v>17.12</v>
      </c>
      <c r="BQ5" s="11">
        <f>IF(SUM(BB5:BE5)-BF5&gt;0,SUM(BB5:BE5)-BF5,"")</f>
        <v>45.870000000000005</v>
      </c>
      <c r="BR5" s="11">
        <f>IF(SUM(BN5,BQ5)&gt;0,SUM(BN5,BQ5),"")</f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>
        <v>7.2</v>
      </c>
      <c r="CW5" s="17">
        <v>9.1</v>
      </c>
      <c r="CX5" s="17">
        <v>11.3</v>
      </c>
      <c r="CY5" s="17">
        <v>18.38</v>
      </c>
      <c r="CZ5" s="17">
        <v>0</v>
      </c>
      <c r="DA5" s="17">
        <v>5.95</v>
      </c>
      <c r="DB5" s="17">
        <v>7.95</v>
      </c>
      <c r="DC5" s="17">
        <v>9.9</v>
      </c>
      <c r="DD5" s="17">
        <v>13.98</v>
      </c>
      <c r="DE5" s="17">
        <v>0</v>
      </c>
      <c r="DF5" s="17"/>
      <c r="DG5" s="17"/>
      <c r="DH5" s="17"/>
      <c r="DI5" s="17"/>
      <c r="DJ5" s="17"/>
      <c r="DK5" s="17">
        <v>6.75</v>
      </c>
      <c r="DL5" s="17">
        <v>9.4</v>
      </c>
      <c r="DM5" s="17">
        <v>11.3</v>
      </c>
      <c r="DN5" s="17">
        <v>15.96</v>
      </c>
      <c r="DO5" s="17">
        <v>0</v>
      </c>
      <c r="DP5" s="41">
        <f>IF(CX5&gt;0,CX5,"")</f>
        <v>11.3</v>
      </c>
      <c r="DQ5" s="41">
        <f>IF(CY5&gt;0,CY5,"")</f>
        <v>18.38</v>
      </c>
      <c r="DR5" s="41">
        <f>IF(SUM(CV5:CY5)-CZ5&gt;0,SUM(CV5:CY5)-CZ5,"")</f>
        <v>45.980000000000004</v>
      </c>
      <c r="DS5" s="41">
        <f>IF(DC5&gt;0,DC5,"")</f>
        <v>9.9</v>
      </c>
      <c r="DT5" s="41">
        <f>IF(DD5&gt;0,DD5,"")</f>
        <v>13.98</v>
      </c>
      <c r="DU5" s="41">
        <f>IF(SUM(DA5:DD5)-DE5&gt;0,SUM(DA5:DD5)-DE5,"")</f>
        <v>37.78</v>
      </c>
      <c r="DV5" s="41">
        <f>IF(MAX(DR5,DU5)&gt;0,MAX(DR5,DU5),"")</f>
        <v>45.980000000000004</v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>
        <f>IF(DM5&gt;0,DM5,"")</f>
        <v>11.3</v>
      </c>
      <c r="EA5" s="41">
        <f>IF(DN5&gt;0,DN5,"")</f>
        <v>15.96</v>
      </c>
      <c r="EB5" s="41">
        <f>IF(SUM(DK5:DN5)-DO5&gt;0,SUM(DK5:DN5)-DO5,"")</f>
        <v>43.41</v>
      </c>
      <c r="EC5" s="41">
        <f>IF(SUM(DV5,DY5,EB5)&gt;0,SUM(DV5,DY5,EB5),"")</f>
        <v>89.39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3.6749999999999998</v>
      </c>
      <c r="SO5" s="23">
        <f>IF($CH5="P",BT5,(BT5+AS5)/2)</f>
        <v>4.7750000000000004</v>
      </c>
      <c r="SP5" s="23">
        <f>IF($CH5="P",BU5,(BU5+AT5)/2)</f>
        <v>5.65</v>
      </c>
      <c r="SQ5" s="23">
        <f>IF($CH5="P",BV5,(BV5+AU5)/2)</f>
        <v>7.52</v>
      </c>
      <c r="SR5" s="23">
        <f>IF($CH5="P",BW5,(BW5+AV5)/2)</f>
        <v>0</v>
      </c>
      <c r="SS5" s="23">
        <f>IF($CH5="P",BX5,(BX5+AW5)/2)</f>
        <v>3.7</v>
      </c>
      <c r="ST5" s="23">
        <f>IF($CH5="P",BY5,(BY5+AX5)/2)</f>
        <v>4.625</v>
      </c>
      <c r="SU5" s="23">
        <f>IF($CH5="P",BZ5,(BZ5+AY5)/2)</f>
        <v>5.65</v>
      </c>
      <c r="SV5" s="23">
        <f>IF($CH5="P",CA5,(CA5+AZ5)/2)</f>
        <v>6.81</v>
      </c>
      <c r="SW5" s="23">
        <f>IF($CH5="P",CB5,(CB5+BA5)/2)</f>
        <v>0</v>
      </c>
      <c r="SX5" s="23">
        <f>IF($CH5="P",CC5,(CC5+BB5)/2)</f>
        <v>4.0999999999999996</v>
      </c>
      <c r="SY5" s="23">
        <f>IF($CH5="P",CD5,(CD5+BC5)/2)</f>
        <v>4.625</v>
      </c>
      <c r="SZ5" s="23">
        <f>IF($CH5="P",CE5,(CE5+BD5)/2)</f>
        <v>5.65</v>
      </c>
      <c r="TA5" s="23">
        <f>IF($CH5="P",CF5,(CF5+BE5)/2)</f>
        <v>8.56</v>
      </c>
      <c r="TB5" s="23">
        <f>IF($CH5="P",CG5,(CG5+BF5)/2)</f>
        <v>0</v>
      </c>
      <c r="TC5" s="28" t="s">
        <v>57</v>
      </c>
      <c r="TD5" s="41">
        <f>IF(SP5&gt;0,SP5,"")</f>
        <v>5.65</v>
      </c>
      <c r="TE5" s="41">
        <f>IF(SQ5&gt;0,SQ5,"")</f>
        <v>7.52</v>
      </c>
      <c r="TF5" s="41">
        <f>IF(SUM(SN5:SQ5)-SR5&gt;0,SUM(SN5:SQ5)-SR5,"")</f>
        <v>21.619999999999997</v>
      </c>
      <c r="TG5" s="41">
        <f>IF(SU5&gt;0,SU5,"")</f>
        <v>5.65</v>
      </c>
      <c r="TH5" s="41">
        <f>IF(SV5&gt;0,SV5,"")</f>
        <v>6.81</v>
      </c>
      <c r="TI5" s="41">
        <f>IF(SUM(SS5:SV5)-SW5&gt;0,SUM(SS5:SV5)-SW5,"")</f>
        <v>20.785</v>
      </c>
      <c r="TJ5" s="41">
        <f>IF(MAX(TF5,TI5)&gt;0,MAX(TF5,TI5),"")</f>
        <v>21.619999999999997</v>
      </c>
      <c r="TK5" s="41">
        <f>IF(SZ5&gt;0,SZ5,"")</f>
        <v>5.65</v>
      </c>
      <c r="TL5" s="41">
        <f>IF(TA5&gt;0,TA5,"")</f>
        <v>8.56</v>
      </c>
      <c r="TM5" s="41">
        <f>IF(SUM(SX5:TA5)-TB5&gt;0,SUM(SX5:TA5)-TB5,"")</f>
        <v>22.935000000000002</v>
      </c>
      <c r="TN5" s="41">
        <f>IF(SUM(TJ5,TM5)&gt;0,SUM(TJ5,TM5),"")</f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189</v>
      </c>
      <c r="C6" s="4" t="s">
        <v>188</v>
      </c>
      <c r="D6" s="4" t="s">
        <v>187</v>
      </c>
      <c r="E6" s="9">
        <f>SUM(J6,L6,N6)</f>
        <v>91.77000000000001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Worlds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44.230000000000004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43.55</v>
      </c>
      <c r="M6" s="8" t="str">
        <f>IF(L6="","",IF(OR(L6=CK6,L6=CN6,L6=CR6),$BS$1,IF(OR(L6=BJ6,L6=BM6,L6=BQ6),$AR$1,IF(OR(L6=AI6,L6=AL6,L6=AP6),$Q$1,""))))</f>
        <v>2023 Elite Canada</v>
      </c>
      <c r="N6" s="8">
        <f>IF(MAX(CT6,CU6)&gt;0,MAX(CT6,CU6),"")</f>
        <v>3.990000000000002</v>
      </c>
      <c r="O6" s="11" t="str">
        <f>IF(N6="","",IF(N6=CT6,"("&amp;CT$2&amp;")",IF(N6=CU6,"("&amp;CU$2&amp;")")))</f>
        <v>(Prelim)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Championships (Nov 12)</v>
      </c>
      <c r="Q6" s="23">
        <v>8.4499999999999993</v>
      </c>
      <c r="R6" s="23">
        <v>9.5</v>
      </c>
      <c r="S6" s="23">
        <v>9.6</v>
      </c>
      <c r="T6" s="23">
        <v>16</v>
      </c>
      <c r="U6" s="23">
        <v>0</v>
      </c>
      <c r="V6" s="23">
        <v>3.9</v>
      </c>
      <c r="W6" s="23">
        <v>4.8</v>
      </c>
      <c r="X6" s="23">
        <v>5.2</v>
      </c>
      <c r="Y6" s="23">
        <v>7.86</v>
      </c>
      <c r="Z6" s="23">
        <v>0</v>
      </c>
      <c r="AA6" s="23">
        <v>7.9</v>
      </c>
      <c r="AB6" s="23">
        <v>9.65</v>
      </c>
      <c r="AC6" s="23">
        <v>10.4</v>
      </c>
      <c r="AD6" s="23">
        <v>16.28</v>
      </c>
      <c r="AE6" s="23">
        <v>0</v>
      </c>
      <c r="AF6" s="28"/>
      <c r="AG6" s="39">
        <f>IF(S6&gt;0,S6,"")</f>
        <v>9.6</v>
      </c>
      <c r="AH6" s="39">
        <f>IF(T6&gt;0,T6,"")</f>
        <v>16</v>
      </c>
      <c r="AI6" s="41">
        <f>IF(SUM(Q6:T6)-U6&gt;0,SUM(Q6:T6)-U6,"")</f>
        <v>43.55</v>
      </c>
      <c r="AJ6" s="41">
        <f>IF(X6&gt;0,X6,"")</f>
        <v>5.2</v>
      </c>
      <c r="AK6" s="41">
        <f>IF(Y6&gt;0,Y6,"")</f>
        <v>7.86</v>
      </c>
      <c r="AL6" s="41">
        <f>IF(SUM(V6:Y6)-Z6&gt;0,SUM(V6:Y6)-Z6,"")</f>
        <v>21.759999999999998</v>
      </c>
      <c r="AM6" s="41">
        <f>IF(AI6="","",MAX(AI6,AL6))</f>
        <v>43.55</v>
      </c>
      <c r="AN6" s="41">
        <f>IF(AC6&gt;0,AC6,"")</f>
        <v>10.4</v>
      </c>
      <c r="AO6" s="41">
        <f>IF(AD6&gt;0,AD6,"")</f>
        <v>16.28</v>
      </c>
      <c r="AP6" s="41">
        <f>IF(SUM(AA6:AD6)-AE6&gt;0,SUM(AA6:AD6)-AE6,"")</f>
        <v>44.230000000000004</v>
      </c>
      <c r="AQ6" s="41">
        <f>IF(SUM(AM6,AP6)&gt;0,SUM(AM6,AP6),"")</f>
        <v>87.78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3.990000000000002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3.3500000000000014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>
        <v>7.55</v>
      </c>
      <c r="MA6" s="18">
        <v>9.35</v>
      </c>
      <c r="MB6" s="18">
        <v>11.7</v>
      </c>
      <c r="MC6" s="18">
        <v>18.940000000000001</v>
      </c>
      <c r="MD6" s="18">
        <v>0</v>
      </c>
      <c r="ME6" s="18">
        <v>7.15</v>
      </c>
      <c r="MF6" s="18">
        <v>9.3000000000000007</v>
      </c>
      <c r="MG6" s="18">
        <v>11.7</v>
      </c>
      <c r="MH6" s="18">
        <v>18.62</v>
      </c>
      <c r="MI6" s="18">
        <v>0</v>
      </c>
      <c r="MJ6" s="18"/>
      <c r="MK6" s="18"/>
      <c r="ML6" s="18"/>
      <c r="MM6" s="18"/>
      <c r="MN6" s="18"/>
      <c r="MO6" s="18">
        <v>6.95</v>
      </c>
      <c r="MP6" s="18">
        <v>9.35</v>
      </c>
      <c r="MQ6" s="18">
        <v>11.7</v>
      </c>
      <c r="MR6" s="18">
        <v>18.899999999999999</v>
      </c>
      <c r="MS6" s="18">
        <v>0</v>
      </c>
      <c r="MT6" s="11">
        <f>IF(MB6&gt;0,MB6,"")</f>
        <v>11.7</v>
      </c>
      <c r="MU6" s="11">
        <f>IF(MC6&gt;0,MC6,"")</f>
        <v>18.940000000000001</v>
      </c>
      <c r="MV6" s="11">
        <f>IF(SUM(LZ6:MC6)-MD6&gt;0,SUM(LZ6:MC6)-MD6,"")</f>
        <v>47.54</v>
      </c>
      <c r="MW6" s="11">
        <f>IF(MG6&gt;0,MG6,"")</f>
        <v>11.7</v>
      </c>
      <c r="MX6" s="11">
        <f>IF(MH6&gt;0,MH6,"")</f>
        <v>18.62</v>
      </c>
      <c r="MY6" s="11">
        <f>IF(SUM(ME6:MH6)-MI6&gt;0,SUM(ME6:MH6)-MI6,"")</f>
        <v>46.77</v>
      </c>
      <c r="MZ6" s="11">
        <f>IF(MAX(MV6,MY6)&gt;0,MAX(MV6,MY6),"")</f>
        <v>47.54</v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>
        <f>IF(MQ6&gt;0,MQ6,"")</f>
        <v>11.7</v>
      </c>
      <c r="NE6" s="11">
        <f>IF(MR6&gt;0,MR6,"")</f>
        <v>18.899999999999999</v>
      </c>
      <c r="NF6" s="11">
        <f>IF(SUM(MO6:MR6)-MS6&gt;0,SUM(MO6:MR6)-MS6,"")</f>
        <v>46.9</v>
      </c>
      <c r="NG6" s="11">
        <f>IF(SUM(MZ6,NC6,NF6)&gt;0,SUM(MZ6,NC6,NF6),"")</f>
        <v>94.44</v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>
        <v>2.9</v>
      </c>
      <c r="NX6" s="17">
        <v>3.55</v>
      </c>
      <c r="NY6" s="17">
        <v>5.2</v>
      </c>
      <c r="NZ6" s="17">
        <v>7.3</v>
      </c>
      <c r="OA6" s="17">
        <v>0</v>
      </c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>
        <f>IF(NY6&gt;0,NY6,"")</f>
        <v>5.2</v>
      </c>
      <c r="OM6" s="41">
        <f>IF(NZ6&gt;0,NZ6,"")</f>
        <v>7.3</v>
      </c>
      <c r="ON6" s="41">
        <f>IF(SUM(NW6:NZ6)-OA6&gt;0,SUM(NW6:NZ6)-OA6,"")</f>
        <v>18.95</v>
      </c>
      <c r="OO6" s="41">
        <f>IF(SUM(OH6,OK6,ON6)&gt;0,SUM(OH6,OK6,ON6),"")</f>
        <v>18.95</v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162</v>
      </c>
      <c r="C7" s="4" t="s">
        <v>3</v>
      </c>
      <c r="D7" s="4" t="s">
        <v>163</v>
      </c>
      <c r="E7" s="9">
        <f>SUM(J7,L7,N7)</f>
        <v>89.490000000000009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44.790000000000006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44.7</v>
      </c>
      <c r="M7" s="8" t="str">
        <f>IF(L7="","",IF(OR(L7=CK7,L7=CN7,L7=CR7),$BS$1,IF(OR(L7=BJ7,L7=BM7,L7=BQ7),$AR$1,IF(OR(L7=AI7,L7=AL7,L7=AP7),$Q$1,""))))</f>
        <v>2023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7.35</v>
      </c>
      <c r="R7" s="23">
        <v>8.85</v>
      </c>
      <c r="S7" s="23">
        <v>11.3</v>
      </c>
      <c r="T7" s="23">
        <v>14.62</v>
      </c>
      <c r="U7" s="23">
        <v>0</v>
      </c>
      <c r="V7" s="23">
        <v>7</v>
      </c>
      <c r="W7" s="23">
        <v>9.15</v>
      </c>
      <c r="X7" s="23">
        <v>11.3</v>
      </c>
      <c r="Y7" s="23">
        <v>16.86</v>
      </c>
      <c r="Z7" s="23">
        <v>0</v>
      </c>
      <c r="AA7" s="23">
        <v>7.55</v>
      </c>
      <c r="AB7" s="23">
        <v>9.3000000000000007</v>
      </c>
      <c r="AC7" s="23">
        <v>11.3</v>
      </c>
      <c r="AD7" s="23">
        <v>16.64</v>
      </c>
      <c r="AE7" s="23">
        <v>0</v>
      </c>
      <c r="AF7" s="28"/>
      <c r="AG7" s="39">
        <f>IF(S7&gt;0,S7,"")</f>
        <v>11.3</v>
      </c>
      <c r="AH7" s="39">
        <f>IF(T7&gt;0,T7,"")</f>
        <v>14.62</v>
      </c>
      <c r="AI7" s="41">
        <f>IF(SUM(Q7:T7)-U7&gt;0,SUM(Q7:T7)-U7,"")</f>
        <v>42.12</v>
      </c>
      <c r="AJ7" s="41">
        <f>IF(X7&gt;0,X7,"")</f>
        <v>11.3</v>
      </c>
      <c r="AK7" s="41">
        <f>IF(Y7&gt;0,Y7,"")</f>
        <v>16.86</v>
      </c>
      <c r="AL7" s="41">
        <f>IF(SUM(V7:Y7)-Z7&gt;0,SUM(V7:Y7)-Z7,"")</f>
        <v>44.31</v>
      </c>
      <c r="AM7" s="41">
        <f>IF(AI7="","",MAX(AI7,AL7))</f>
        <v>44.31</v>
      </c>
      <c r="AN7" s="41">
        <f>IF(AC7&gt;0,AC7,"")</f>
        <v>11.3</v>
      </c>
      <c r="AO7" s="41">
        <f>IF(AD7&gt;0,AD7,"")</f>
        <v>16.64</v>
      </c>
      <c r="AP7" s="41">
        <f>IF(SUM(AA7:AD7)-AE7&gt;0,SUM(AA7:AD7)-AE7,"")</f>
        <v>44.790000000000006</v>
      </c>
      <c r="AQ7" s="41">
        <f>IF(SUM(AM7,AP7)&gt;0,SUM(AM7,AP7),"")</f>
        <v>89.100000000000009</v>
      </c>
      <c r="AR7" s="27">
        <v>7.35</v>
      </c>
      <c r="AS7" s="27">
        <v>9</v>
      </c>
      <c r="AT7" s="27">
        <v>11.3</v>
      </c>
      <c r="AU7" s="27">
        <v>15.54</v>
      </c>
      <c r="AV7" s="27">
        <v>0</v>
      </c>
      <c r="AW7" s="27">
        <v>7.2</v>
      </c>
      <c r="AX7" s="27">
        <v>9.4</v>
      </c>
      <c r="AY7" s="27">
        <v>11.3</v>
      </c>
      <c r="AZ7" s="27">
        <v>16.12</v>
      </c>
      <c r="BA7" s="27">
        <v>0</v>
      </c>
      <c r="BB7" s="27">
        <v>7.55</v>
      </c>
      <c r="BC7" s="27">
        <v>8.9499999999999993</v>
      </c>
      <c r="BD7" s="27">
        <v>11.3</v>
      </c>
      <c r="BE7" s="27">
        <v>16.899999999999999</v>
      </c>
      <c r="BF7" s="27">
        <v>0</v>
      </c>
      <c r="BG7" s="29"/>
      <c r="BH7" s="40">
        <f>IF(AT7&gt;0,AT7,"")</f>
        <v>11.3</v>
      </c>
      <c r="BI7" s="40">
        <f>IF(AU7&gt;0,AU7,"")</f>
        <v>15.54</v>
      </c>
      <c r="BJ7" s="11">
        <f>IF(SUM(AR7:AU7)-AV7&gt;0,SUM(AR7:AU7)-AV7,"")</f>
        <v>43.19</v>
      </c>
      <c r="BK7" s="11">
        <f>IF(AY7&gt;0,AY7,"")</f>
        <v>11.3</v>
      </c>
      <c r="BL7" s="11">
        <f>IF(AZ7&gt;0,AZ7,"")</f>
        <v>16.12</v>
      </c>
      <c r="BM7" s="11">
        <f>IF(SUM(AW7:AZ7)-BA7&gt;0,SUM(AW7:AZ7)-BA7,"")</f>
        <v>44.02</v>
      </c>
      <c r="BN7" s="11">
        <f>IF(BJ7="","",MAX(BJ7,BM7))</f>
        <v>44.02</v>
      </c>
      <c r="BO7" s="11">
        <f>IF(BD7&gt;0,BD7,"")</f>
        <v>11.3</v>
      </c>
      <c r="BP7" s="11">
        <f>IF(BE7&gt;0,BE7,"")</f>
        <v>16.899999999999999</v>
      </c>
      <c r="BQ7" s="11">
        <f>IF(SUM(BB7:BE7)-BF7&gt;0,SUM(BB7:BE7)-BF7,"")</f>
        <v>44.7</v>
      </c>
      <c r="BR7" s="11">
        <f>IF(SUM(BN7,BQ7)&gt;0,SUM(BN7,BQ7),"")</f>
        <v>88.72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3.6749999999999998</v>
      </c>
      <c r="SO7" s="23">
        <f>IF($CH7="P",BT7,(BT7+AS7)/2)</f>
        <v>4.5</v>
      </c>
      <c r="SP7" s="23">
        <f>IF($CH7="P",BU7,(BU7+AT7)/2)</f>
        <v>5.65</v>
      </c>
      <c r="SQ7" s="23">
        <f>IF($CH7="P",BV7,(BV7+AU7)/2)</f>
        <v>7.77</v>
      </c>
      <c r="SR7" s="23">
        <f>IF($CH7="P",BW7,(BW7+AV7)/2)</f>
        <v>0</v>
      </c>
      <c r="SS7" s="23">
        <f>IF($CH7="P",BX7,(BX7+AW7)/2)</f>
        <v>3.6</v>
      </c>
      <c r="ST7" s="23">
        <f>IF($CH7="P",BY7,(BY7+AX7)/2)</f>
        <v>4.7</v>
      </c>
      <c r="SU7" s="23">
        <f>IF($CH7="P",BZ7,(BZ7+AY7)/2)</f>
        <v>5.65</v>
      </c>
      <c r="SV7" s="23">
        <f>IF($CH7="P",CA7,(CA7+AZ7)/2)</f>
        <v>8.06</v>
      </c>
      <c r="SW7" s="23">
        <f>IF($CH7="P",CB7,(CB7+BA7)/2)</f>
        <v>0</v>
      </c>
      <c r="SX7" s="23">
        <f>IF($CH7="P",CC7,(CC7+BB7)/2)</f>
        <v>3.7749999999999999</v>
      </c>
      <c r="SY7" s="23">
        <f>IF($CH7="P",CD7,(CD7+BC7)/2)</f>
        <v>4.4749999999999996</v>
      </c>
      <c r="SZ7" s="23">
        <f>IF($CH7="P",CE7,(CE7+BD7)/2)</f>
        <v>5.65</v>
      </c>
      <c r="TA7" s="23">
        <f>IF($CH7="P",CF7,(CF7+BE7)/2)</f>
        <v>8.4499999999999993</v>
      </c>
      <c r="TB7" s="23">
        <f>IF($CH7="P",CG7,(CG7+BF7)/2)</f>
        <v>0</v>
      </c>
      <c r="TC7" s="28" t="s">
        <v>57</v>
      </c>
      <c r="TD7" s="41">
        <f>IF(SP7&gt;0,SP7,"")</f>
        <v>5.65</v>
      </c>
      <c r="TE7" s="41">
        <f>IF(SQ7&gt;0,SQ7,"")</f>
        <v>7.77</v>
      </c>
      <c r="TF7" s="41">
        <f>IF(SUM(SN7:SQ7)-SR7&gt;0,SUM(SN7:SQ7)-SR7,"")</f>
        <v>21.594999999999999</v>
      </c>
      <c r="TG7" s="41">
        <f>IF(SU7&gt;0,SU7,"")</f>
        <v>5.65</v>
      </c>
      <c r="TH7" s="41">
        <f>IF(SV7&gt;0,SV7,"")</f>
        <v>8.06</v>
      </c>
      <c r="TI7" s="41">
        <f>IF(SUM(SS7:SV7)-SW7&gt;0,SUM(SS7:SV7)-SW7,"")</f>
        <v>22.01</v>
      </c>
      <c r="TJ7" s="41">
        <f>IF(MAX(TF7,TI7)&gt;0,MAX(TF7,TI7),"")</f>
        <v>22.01</v>
      </c>
      <c r="TK7" s="41">
        <f>IF(SZ7&gt;0,SZ7,"")</f>
        <v>5.65</v>
      </c>
      <c r="TL7" s="41">
        <f>IF(TA7&gt;0,TA7,"")</f>
        <v>8.4499999999999993</v>
      </c>
      <c r="TM7" s="41">
        <f>IF(SUM(SX7:TA7)-TB7&gt;0,SUM(SX7:TA7)-TB7,"")</f>
        <v>22.35</v>
      </c>
      <c r="TN7" s="41">
        <f>IF(SUM(TJ7,TM7)&gt;0,SUM(TJ7,TM7),"")</f>
        <v>44.36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137</v>
      </c>
      <c r="C8" s="4" t="s">
        <v>136</v>
      </c>
      <c r="D8" s="4" t="s">
        <v>135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>
        <v>7.6</v>
      </c>
      <c r="EE8" s="18">
        <v>9.15</v>
      </c>
      <c r="EF8" s="18">
        <v>13.1</v>
      </c>
      <c r="EG8" s="18">
        <v>17.7</v>
      </c>
      <c r="EH8" s="18">
        <v>0</v>
      </c>
      <c r="EI8" s="18">
        <v>5.3</v>
      </c>
      <c r="EJ8" s="18">
        <v>6.6</v>
      </c>
      <c r="EK8" s="18">
        <v>9.4</v>
      </c>
      <c r="EL8" s="18">
        <v>12.56</v>
      </c>
      <c r="EM8" s="18">
        <v>0</v>
      </c>
      <c r="EN8" s="18"/>
      <c r="EO8" s="18"/>
      <c r="EP8" s="18"/>
      <c r="EQ8" s="18"/>
      <c r="ER8" s="18"/>
      <c r="ES8" s="18">
        <v>0.75</v>
      </c>
      <c r="ET8" s="18">
        <v>0.95</v>
      </c>
      <c r="EU8" s="18">
        <v>1.5</v>
      </c>
      <c r="EV8" s="18">
        <v>2</v>
      </c>
      <c r="EW8" s="18">
        <v>0</v>
      </c>
      <c r="EX8" s="11">
        <f>IF(EF8&gt;0,EF8,"")</f>
        <v>13.1</v>
      </c>
      <c r="EY8" s="11">
        <f>IF(EG8&gt;0,EG8,"")</f>
        <v>17.7</v>
      </c>
      <c r="EZ8" s="11">
        <f>IF(SUM(ED8:EG8)-EH8&gt;0,SUM(ED8:EG8)-EH8,"")</f>
        <v>47.55</v>
      </c>
      <c r="FA8" s="11">
        <f>IF(EK8&gt;0,EK8,"")</f>
        <v>9.4</v>
      </c>
      <c r="FB8" s="11">
        <f>IF(EL8&gt;0,EL8,"")</f>
        <v>12.56</v>
      </c>
      <c r="FC8" s="11">
        <f>IF(SUM(EI8:EL8)-EM8&gt;0,SUM(EI8:EL8)-EM8,"")</f>
        <v>33.86</v>
      </c>
      <c r="FD8" s="11">
        <f>IF(MAX(EZ8,FC8)&gt;0,MAX(EZ8,FC8),"")</f>
        <v>47.55</v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>
        <f>IF(EU8&gt;0,EU8,"")</f>
        <v>1.5</v>
      </c>
      <c r="FI8" s="11">
        <f>IF(EV8&gt;0,EV8,"")</f>
        <v>2</v>
      </c>
      <c r="FJ8" s="11">
        <f>IF(SUM(ES8:EV8)-EW8&gt;0,SUM(ES8:EV8)-EW8,"")</f>
        <v>5.2</v>
      </c>
      <c r="FK8" s="11">
        <f>IF(SUM(FD8,FG8,FJ8)&gt;0,SUM(FD8,FG8,FJ8),"")</f>
        <v>52.75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>
        <v>7.15</v>
      </c>
      <c r="GU8" s="18">
        <v>9.25</v>
      </c>
      <c r="GV8" s="18">
        <v>13.1</v>
      </c>
      <c r="GW8" s="18">
        <v>18.28</v>
      </c>
      <c r="GX8" s="18">
        <v>0</v>
      </c>
      <c r="GY8" s="18">
        <v>6.6</v>
      </c>
      <c r="GZ8" s="18">
        <v>8.35</v>
      </c>
      <c r="HA8" s="18">
        <v>11.5</v>
      </c>
      <c r="HB8" s="18">
        <v>13.92</v>
      </c>
      <c r="HC8" s="18">
        <v>0</v>
      </c>
      <c r="HD8" s="18"/>
      <c r="HE8" s="18"/>
      <c r="HF8" s="18"/>
      <c r="HG8" s="18"/>
      <c r="HH8" s="18"/>
      <c r="HI8" s="18">
        <v>7.35</v>
      </c>
      <c r="HJ8" s="18">
        <v>9.25</v>
      </c>
      <c r="HK8" s="18">
        <v>13.1</v>
      </c>
      <c r="HL8" s="18">
        <v>18.02</v>
      </c>
      <c r="HM8" s="18">
        <v>0</v>
      </c>
      <c r="HN8" s="11">
        <f>IF(GV8&gt;0,GV8,"")</f>
        <v>13.1</v>
      </c>
      <c r="HO8" s="11">
        <f>IF(GW8&gt;0,GW8,"")</f>
        <v>18.28</v>
      </c>
      <c r="HP8" s="11">
        <f>IF(SUM(GT8:GW8)-GX8&gt;0,SUM(GT8:GW8)-GX8,"")</f>
        <v>47.78</v>
      </c>
      <c r="HQ8" s="11">
        <f>IF(HA8&gt;0,HA8,"")</f>
        <v>11.5</v>
      </c>
      <c r="HR8" s="11">
        <f>IF(HB8&gt;0,HB8,"")</f>
        <v>13.92</v>
      </c>
      <c r="HS8" s="11">
        <f>IF(SUM(GY8:HB8)-HC8&gt;0,SUM(GY8:HB8)-HC8,"")</f>
        <v>40.369999999999997</v>
      </c>
      <c r="HT8" s="11">
        <f>IF(MAX(HP8,HS8)&gt;0,MAX(HP8,HS8),"")</f>
        <v>47.78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13.1</v>
      </c>
      <c r="HY8" s="11">
        <f>IF(HL8&gt;0,HL8,"")</f>
        <v>18.02</v>
      </c>
      <c r="HZ8" s="11">
        <f>IF(SUM(HI8:HL8)-HM8&gt;0,SUM(HI8:HL8)-HM8,"")</f>
        <v>47.72</v>
      </c>
      <c r="IA8" s="11">
        <f>IF(SUM(HT8,HW8,HZ8)&gt;0,SUM(HT8,HW8,HZ8),"")</f>
        <v>95.5</v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210</v>
      </c>
      <c r="C9" s="4" t="s">
        <v>136</v>
      </c>
      <c r="D9" s="4" t="s">
        <v>209</v>
      </c>
      <c r="E9" s="9">
        <f>SUM(J9,L9,N9)</f>
        <v>46.91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Excellence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46.91</v>
      </c>
      <c r="O9" s="11" t="str">
        <f>IF(N9="","",IF(N9=CT9,"("&amp;CT$2&amp;")",IF(N9=CU9,"("&amp;CU$2&amp;")")))</f>
        <v>(Final)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2024 World Cup AZE (Feb 25)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46.739999999999995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46.91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>
        <v>7.2</v>
      </c>
      <c r="FM9" s="17">
        <v>9.0500000000000007</v>
      </c>
      <c r="FN9" s="17">
        <v>12.1</v>
      </c>
      <c r="FO9" s="17">
        <v>15.6</v>
      </c>
      <c r="FP9" s="17">
        <v>0</v>
      </c>
      <c r="FQ9" s="17">
        <v>7.15</v>
      </c>
      <c r="FR9" s="17">
        <v>9.65</v>
      </c>
      <c r="FS9" s="17">
        <v>12.1</v>
      </c>
      <c r="FT9" s="17">
        <v>16.32</v>
      </c>
      <c r="FU9" s="17">
        <v>0</v>
      </c>
      <c r="FV9" s="17"/>
      <c r="FW9" s="17"/>
      <c r="FX9" s="17"/>
      <c r="FY9" s="17"/>
      <c r="FZ9" s="17"/>
      <c r="GA9" s="17">
        <v>6.35</v>
      </c>
      <c r="GB9" s="17">
        <v>9.0500000000000007</v>
      </c>
      <c r="GC9" s="17">
        <v>12.1</v>
      </c>
      <c r="GD9" s="17">
        <v>16.68</v>
      </c>
      <c r="GE9" s="17">
        <v>0</v>
      </c>
      <c r="GF9" s="41">
        <f>IF(FN9&gt;0,FN9,"")</f>
        <v>12.1</v>
      </c>
      <c r="GG9" s="41">
        <f>IF(FO9&gt;0,FO9,"")</f>
        <v>15.6</v>
      </c>
      <c r="GH9" s="41">
        <f>IF(SUM(FL9:FO9)-FP9&gt;0,SUM(FL9:FO9)-FP9,"")</f>
        <v>43.95</v>
      </c>
      <c r="GI9" s="41">
        <f>IF(FS9&gt;0,FS9,"")</f>
        <v>12.1</v>
      </c>
      <c r="GJ9" s="41">
        <f>IF(FT9&gt;0,FT9,"")</f>
        <v>16.32</v>
      </c>
      <c r="GK9" s="41">
        <f>IF(SUM(FQ9:FT9)-FU9&gt;0,SUM(FQ9:FT9)-FU9,"")</f>
        <v>45.22</v>
      </c>
      <c r="GL9" s="41">
        <f>IF(MAX(GH9,GK9)&gt;0,MAX(GH9,GK9),"")</f>
        <v>45.22</v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>
        <f>IF(GC9&gt;0,GC9,"")</f>
        <v>12.1</v>
      </c>
      <c r="GQ9" s="41">
        <f>IF(GD9&gt;0,GD9,"")</f>
        <v>16.68</v>
      </c>
      <c r="GR9" s="41">
        <f>IF(SUM(GA9:GD9)-GE9&gt;0,SUM(GA9:GD9)-GE9,"")</f>
        <v>44.18</v>
      </c>
      <c r="GS9" s="41">
        <f>IF(SUM(GL9,GO9,GR9)&gt;0,SUM(GL9,GO9,GR9),"")</f>
        <v>89.4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3.05</v>
      </c>
      <c r="JK9" s="18">
        <v>3.55</v>
      </c>
      <c r="JL9" s="18">
        <v>4.4000000000000004</v>
      </c>
      <c r="JM9" s="18">
        <v>7.1</v>
      </c>
      <c r="JN9" s="18">
        <v>0</v>
      </c>
      <c r="JO9" s="18">
        <v>7.35</v>
      </c>
      <c r="JP9" s="18">
        <v>9.4499999999999993</v>
      </c>
      <c r="JQ9" s="18">
        <v>12.1</v>
      </c>
      <c r="JR9" s="18">
        <v>17.84</v>
      </c>
      <c r="JS9" s="18">
        <v>0</v>
      </c>
      <c r="JT9" s="18"/>
      <c r="JU9" s="18"/>
      <c r="JV9" s="18"/>
      <c r="JW9" s="18"/>
      <c r="JX9" s="18"/>
      <c r="JY9" s="18">
        <v>2.35</v>
      </c>
      <c r="JZ9" s="18">
        <v>2.5499999999999998</v>
      </c>
      <c r="KA9" s="18">
        <v>3.4</v>
      </c>
      <c r="KB9" s="18">
        <v>5.6</v>
      </c>
      <c r="KC9" s="18">
        <v>0</v>
      </c>
      <c r="KD9" s="11">
        <f>IF(JL9&gt;0,JL9,"")</f>
        <v>4.4000000000000004</v>
      </c>
      <c r="KE9" s="11">
        <f>IF(JM9&gt;0,JM9,"")</f>
        <v>7.1</v>
      </c>
      <c r="KF9" s="11">
        <f>IF(SUM(JJ9:JM9)-JN9&gt;0,SUM(JJ9:JM9)-JN9,"")</f>
        <v>18.100000000000001</v>
      </c>
      <c r="KG9" s="11">
        <f>IF(JQ9&gt;0,JQ9,"")</f>
        <v>12.1</v>
      </c>
      <c r="KH9" s="11">
        <f>IF(JR9&gt;0,JR9,"")</f>
        <v>17.84</v>
      </c>
      <c r="KI9" s="11">
        <f>IF(SUM(JO9:JR9)-JS9&gt;0,SUM(JO9:JR9)-JS9,"")</f>
        <v>46.739999999999995</v>
      </c>
      <c r="KJ9" s="11">
        <f>IF(MAX(KF9,KI9)&gt;0,MAX(KF9,KI9),"")</f>
        <v>46.739999999999995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3.4</v>
      </c>
      <c r="KO9" s="11">
        <f>IF(KB9&gt;0,KB9,"")</f>
        <v>5.6</v>
      </c>
      <c r="KP9" s="11">
        <f>IF(SUM(JY9:KB9)-KC9&gt;0,SUM(JY9:KB9)-KC9,"")</f>
        <v>13.9</v>
      </c>
      <c r="KQ9" s="11">
        <f>IF(SUM(KJ9,KM9,KP9)&gt;0,SUM(KJ9,KM9,KP9),"")</f>
        <v>60.639999999999993</v>
      </c>
      <c r="KR9" s="17">
        <v>2.25</v>
      </c>
      <c r="KS9" s="17">
        <v>2.6</v>
      </c>
      <c r="KT9" s="17">
        <v>2.5</v>
      </c>
      <c r="KU9" s="17">
        <v>5.84</v>
      </c>
      <c r="KV9" s="17">
        <v>0</v>
      </c>
      <c r="KW9" s="17">
        <v>7.3</v>
      </c>
      <c r="KX9" s="17">
        <v>9.0500000000000007</v>
      </c>
      <c r="KY9" s="17">
        <v>9.5</v>
      </c>
      <c r="KZ9" s="17">
        <v>19.079999999999998</v>
      </c>
      <c r="LA9" s="17">
        <v>0</v>
      </c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>
        <f>IF(KT9&gt;0,KT9,"")</f>
        <v>2.5</v>
      </c>
      <c r="LM9" s="41">
        <f>IF(KU9&gt;0,KU9,"")</f>
        <v>5.84</v>
      </c>
      <c r="LN9" s="41">
        <f>IF(SUM(KR9:KU9)-KV9&gt;0,SUM(KR9:KU9)-KV9,"")</f>
        <v>13.19</v>
      </c>
      <c r="LO9" s="41">
        <f>IF(KY9&gt;0,KY9,"")</f>
        <v>9.5</v>
      </c>
      <c r="LP9" s="41">
        <f>IF(KZ9&gt;0,KZ9,"")</f>
        <v>19.079999999999998</v>
      </c>
      <c r="LQ9" s="41">
        <f>IF(SUM(KW9:KZ9)-LA9&gt;0,SUM(KW9:KZ9)-LA9,"")</f>
        <v>44.93</v>
      </c>
      <c r="LR9" s="41">
        <f>IF(MAX(LN9,LQ9)&gt;0,MAX(LN9,LQ9),"")</f>
        <v>44.93</v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>
        <f>IF(SUM(LR9,LU9,LX9)&gt;0,SUM(LR9,LU9,LX9),"")</f>
        <v>44.93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>
        <v>6.8</v>
      </c>
      <c r="PY9" s="17">
        <v>8.9</v>
      </c>
      <c r="PZ9" s="17">
        <v>12.1</v>
      </c>
      <c r="QA9" s="17">
        <v>17.399999999999999</v>
      </c>
      <c r="QB9" s="17">
        <v>0.4</v>
      </c>
      <c r="QC9" s="17">
        <v>7.2</v>
      </c>
      <c r="QD9" s="17">
        <v>9.0500000000000007</v>
      </c>
      <c r="QE9" s="17">
        <v>12.1</v>
      </c>
      <c r="QF9" s="17">
        <v>18.34</v>
      </c>
      <c r="QG9" s="17">
        <v>0</v>
      </c>
      <c r="QH9" s="17"/>
      <c r="QI9" s="17"/>
      <c r="QJ9" s="17"/>
      <c r="QK9" s="17"/>
      <c r="QL9" s="17"/>
      <c r="QM9" s="17">
        <v>7.35</v>
      </c>
      <c r="QN9" s="17">
        <v>9.4</v>
      </c>
      <c r="QO9" s="17">
        <v>12.1</v>
      </c>
      <c r="QP9" s="17">
        <v>18.059999999999999</v>
      </c>
      <c r="QQ9" s="17">
        <v>0</v>
      </c>
      <c r="QR9" s="41">
        <f>IF(PZ9&gt;0,PZ9,"")</f>
        <v>12.1</v>
      </c>
      <c r="QS9" s="41">
        <f>IF(QA9&gt;0,QA9,"")</f>
        <v>17.399999999999999</v>
      </c>
      <c r="QT9" s="41">
        <f>IF(SUM(PX9:QA9)-QB9&gt;0,SUM(PX9:QA9)-QB9,"")</f>
        <v>44.8</v>
      </c>
      <c r="QU9" s="41">
        <f>IF(QE9&gt;0,QE9,"")</f>
        <v>12.1</v>
      </c>
      <c r="QV9" s="41">
        <f>IF(QF9&gt;0,QF9,"")</f>
        <v>18.34</v>
      </c>
      <c r="QW9" s="41">
        <f>IF(SUM(QC9:QF9)-QG9&gt;0,SUM(QC9:QF9)-QG9,"")</f>
        <v>46.69</v>
      </c>
      <c r="QX9" s="41">
        <f>IF(MAX(QT9,QW9)&gt;0,MAX(QT9,QW9),"")</f>
        <v>46.69</v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>
        <f>IF(QO9&gt;0,QO9,"")</f>
        <v>12.1</v>
      </c>
      <c r="RC9" s="41">
        <f>IF(QP9&gt;0,QP9,"")</f>
        <v>18.059999999999999</v>
      </c>
      <c r="RD9" s="41">
        <f>IF(SUM(QM9:QP9)-QQ9&gt;0,SUM(QM9:QP9)-QQ9,"")</f>
        <v>46.91</v>
      </c>
      <c r="RE9" s="41">
        <f>IF(SUM(QX9,RA9,RD9)&gt;0,SUM(QX9,RA9,RD9),"")</f>
        <v>93.6</v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228</v>
      </c>
      <c r="C10" s="4" t="s">
        <v>3</v>
      </c>
      <c r="D10" s="4" t="s">
        <v>227</v>
      </c>
      <c r="E10" s="9">
        <f>SUM(J10,L10,N10)</f>
        <v>46.2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Worlds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>
        <v>6.95</v>
      </c>
      <c r="IC10" s="17">
        <v>9.15</v>
      </c>
      <c r="ID10" s="17">
        <v>11.4</v>
      </c>
      <c r="IE10" s="17">
        <v>18.7</v>
      </c>
      <c r="IF10" s="17">
        <v>0</v>
      </c>
      <c r="IG10" s="17">
        <v>1.4</v>
      </c>
      <c r="IH10" s="17">
        <v>1.85</v>
      </c>
      <c r="II10" s="17">
        <v>2.7</v>
      </c>
      <c r="IJ10" s="17">
        <v>3.56</v>
      </c>
      <c r="IK10" s="17">
        <v>0</v>
      </c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>
        <f>IF(ID10&gt;0,ID10,"")</f>
        <v>11.4</v>
      </c>
      <c r="IW10" s="41">
        <f>IF(IE10&gt;0,IE10,"")</f>
        <v>18.7</v>
      </c>
      <c r="IX10" s="41">
        <f>IF(SUM(IB10:IE10)-IF10&gt;0,SUM(IB10:IE10)-IF10,"")</f>
        <v>46.2</v>
      </c>
      <c r="IY10" s="41">
        <f>IF(II10&gt;0,II10,"")</f>
        <v>2.7</v>
      </c>
      <c r="IZ10" s="41">
        <f>IF(IJ10&gt;0,IJ10,"")</f>
        <v>3.56</v>
      </c>
      <c r="JA10" s="41">
        <f>IF(SUM(IG10:IJ10)-IK10&gt;0,SUM(IG10:IJ10)-IK10,"")</f>
        <v>9.51</v>
      </c>
      <c r="JB10" s="41">
        <f>IF(MAX(IX10,JA10)&gt;0,MAX(IX10,JA10),"")</f>
        <v>46.2</v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>
        <f>IF(SUM(JB10,JE10,JH10)&gt;0,SUM(JB10,JE10,JH10),"")</f>
        <v>46.2</v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190</v>
      </c>
      <c r="C11" s="4" t="s">
        <v>3</v>
      </c>
      <c r="D11" s="4" t="s">
        <v>191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>IF(S11&gt;0,S11,"")</f>
        <v>9.6</v>
      </c>
      <c r="AH11" s="39">
        <f>IF(T11&gt;0,T11,"")</f>
        <v>16.760000000000002</v>
      </c>
      <c r="AI11" s="41">
        <f>IF(SUM(Q11:T11)-U11&gt;0,SUM(Q11:T11)-U11,"")</f>
        <v>43.260000000000005</v>
      </c>
      <c r="AJ11" s="41">
        <f>IF(X11&gt;0,X11,"")</f>
        <v>2.1</v>
      </c>
      <c r="AK11" s="41">
        <f>IF(Y11&gt;0,Y11,"")</f>
        <v>3.78</v>
      </c>
      <c r="AL11" s="41">
        <f>IF(SUM(V11:Y11)-Z11&gt;0,SUM(V11:Y11)-Z11,"")</f>
        <v>8.93</v>
      </c>
      <c r="AM11" s="41">
        <f>IF(AI11="","",MAX(AI11,AL11))</f>
        <v>43.260000000000005</v>
      </c>
      <c r="AN11" s="41">
        <f>IF(AC11&gt;0,AC11,"")</f>
        <v>7.1</v>
      </c>
      <c r="AO11" s="41">
        <f>IF(AD11&gt;0,AD11,"")</f>
        <v>10.220000000000001</v>
      </c>
      <c r="AP11" s="41">
        <f>IF(SUM(AA11:AD11)-AE11&gt;0,SUM(AA11:AD11)-AE11,"")</f>
        <v>27.17</v>
      </c>
      <c r="AQ11" s="41">
        <f>IF(SUM(AM11,AP11)&gt;0,SUM(AM11,AP11),"")</f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>IF(AT11&gt;0,AT11,"")</f>
        <v>6.8</v>
      </c>
      <c r="BI11" s="40">
        <f>IF(AU11&gt;0,AU11,"")</f>
        <v>12.6</v>
      </c>
      <c r="BJ11" s="11">
        <f>IF(SUM(AR11:AU11)-AV11&gt;0,SUM(AR11:AU11)-AV11,"")</f>
        <v>31</v>
      </c>
      <c r="BK11" s="11">
        <f>IF(AY11&gt;0,AY11,"")</f>
        <v>9.6</v>
      </c>
      <c r="BL11" s="11">
        <f>IF(AZ11&gt;0,AZ11,"")</f>
        <v>17.98</v>
      </c>
      <c r="BM11" s="11">
        <f>IF(SUM(AW11:AZ11)-BA11&gt;0,SUM(AW11:AZ11)-BA11,"")</f>
        <v>44.629999999999995</v>
      </c>
      <c r="BN11" s="11">
        <f>IF(BJ11="","",MAX(BJ11,BM11))</f>
        <v>44.629999999999995</v>
      </c>
      <c r="BO11" s="11">
        <f>IF(BD11&gt;0,BD11,"")</f>
        <v>9.6</v>
      </c>
      <c r="BP11" s="11">
        <f>IF(BE11&gt;0,BE11,"")</f>
        <v>16.920000000000002</v>
      </c>
      <c r="BQ11" s="11">
        <f>IF(SUM(BB11:BE11)-BF11&gt;0,SUM(BB11:BE11)-BF11,"")</f>
        <v>43.27</v>
      </c>
      <c r="BR11" s="11">
        <f>IF(SUM(BN11,BQ11)&gt;0,SUM(BN11,BQ11),"")</f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>
        <v>6.7</v>
      </c>
      <c r="OQ11" s="18">
        <v>8.9499999999999993</v>
      </c>
      <c r="OR11" s="18">
        <v>10.5</v>
      </c>
      <c r="OS11" s="18">
        <v>16.52</v>
      </c>
      <c r="OT11" s="18">
        <v>0</v>
      </c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>
        <f>IF(OR11&gt;0,OR11,"")</f>
        <v>10.5</v>
      </c>
      <c r="PK11" s="11">
        <f>IF(OS11&gt;0,OS11,"")</f>
        <v>16.52</v>
      </c>
      <c r="PL11" s="11">
        <f>IF(SUM(OP11:OS11)-OT11&gt;0,SUM(OP11:OS11)-OT11,"")</f>
        <v>42.67</v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>
        <f>IF(MAX(PL11,PO11)&gt;0,MAX(PL11,PO11),"")</f>
        <v>42.67</v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>
        <f>IF(SUM(PP11,PS11,PV11)&gt;0,SUM(PP11,PS11,PV11),"")</f>
        <v>42.67</v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2.5</v>
      </c>
      <c r="SO11" s="23">
        <f>IF($CH11="P",BT11,(BT11+AS11)/2)</f>
        <v>3.3</v>
      </c>
      <c r="SP11" s="23">
        <f>IF($CH11="P",BU11,(BU11+AT11)/2)</f>
        <v>3.4</v>
      </c>
      <c r="SQ11" s="23">
        <f>IF($CH11="P",BV11,(BV11+AU11)/2)</f>
        <v>6.3</v>
      </c>
      <c r="SR11" s="23">
        <f>IF($CH11="P",BW11,(BW11+AV11)/2)</f>
        <v>0</v>
      </c>
      <c r="SS11" s="23">
        <f>IF($CH11="P",BX11,(BX11+AW11)/2)</f>
        <v>3.7</v>
      </c>
      <c r="ST11" s="23">
        <f>IF($CH11="P",BY11,(BY11+AX11)/2)</f>
        <v>4.8250000000000002</v>
      </c>
      <c r="SU11" s="23">
        <f>IF($CH11="P",BZ11,(BZ11+AY11)/2)</f>
        <v>4.8</v>
      </c>
      <c r="SV11" s="23">
        <f>IF($CH11="P",CA11,(CA11+AZ11)/2)</f>
        <v>8.99</v>
      </c>
      <c r="SW11" s="23">
        <f>IF($CH11="P",CB11,(CB11+BA11)/2)</f>
        <v>0</v>
      </c>
      <c r="SX11" s="23">
        <f>IF($CH11="P",CC11,(CC11+BB11)/2)</f>
        <v>3.7</v>
      </c>
      <c r="SY11" s="23">
        <f>IF($CH11="P",CD11,(CD11+BC11)/2)</f>
        <v>4.6749999999999998</v>
      </c>
      <c r="SZ11" s="23">
        <f>IF($CH11="P",CE11,(CE11+BD11)/2)</f>
        <v>4.8</v>
      </c>
      <c r="TA11" s="23">
        <f>IF($CH11="P",CF11,(CF11+BE11)/2)</f>
        <v>8.4600000000000009</v>
      </c>
      <c r="TB11" s="23">
        <f>IF($CH11="P",CG11,(CG11+BF11)/2)</f>
        <v>0</v>
      </c>
      <c r="TC11" s="28" t="s">
        <v>57</v>
      </c>
      <c r="TD11" s="41">
        <f>IF(SP11&gt;0,SP11,"")</f>
        <v>3.4</v>
      </c>
      <c r="TE11" s="41">
        <f>IF(SQ11&gt;0,SQ11,"")</f>
        <v>6.3</v>
      </c>
      <c r="TF11" s="41">
        <f>IF(SUM(SN11:SQ11)-SR11&gt;0,SUM(SN11:SQ11)-SR11,"")</f>
        <v>15.5</v>
      </c>
      <c r="TG11" s="41">
        <f>IF(SU11&gt;0,SU11,"")</f>
        <v>4.8</v>
      </c>
      <c r="TH11" s="41">
        <f>IF(SV11&gt;0,SV11,"")</f>
        <v>8.99</v>
      </c>
      <c r="TI11" s="41">
        <f>IF(SUM(SS11:SV11)-SW11&gt;0,SUM(SS11:SV11)-SW11,"")</f>
        <v>22.314999999999998</v>
      </c>
      <c r="TJ11" s="41">
        <f>IF(MAX(TF11,TI11)&gt;0,MAX(TF11,TI11),"")</f>
        <v>22.314999999999998</v>
      </c>
      <c r="TK11" s="41">
        <f>IF(SZ11&gt;0,SZ11,"")</f>
        <v>4.8</v>
      </c>
      <c r="TL11" s="41">
        <f>IF(TA11&gt;0,TA11,"")</f>
        <v>8.4600000000000009</v>
      </c>
      <c r="TM11" s="41">
        <f>IF(SUM(SX11:TA11)-TB11&gt;0,SUM(SX11:TA11)-TB11,"")</f>
        <v>21.635000000000002</v>
      </c>
      <c r="TN11" s="41">
        <f>IF(SUM(TJ11,TM11)&gt;0,SUM(TJ11,TM11),"")</f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161</v>
      </c>
      <c r="C12" s="4" t="s">
        <v>5</v>
      </c>
      <c r="D12" s="4" t="s">
        <v>160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>IF(AT12&gt;0,AT12,"")</f>
        <v>7.8</v>
      </c>
      <c r="BI12" s="40">
        <f>IF(AU12&gt;0,AU12,"")</f>
        <v>11.36</v>
      </c>
      <c r="BJ12" s="11">
        <f>IF(SUM(AR12:AU12)-AV12&gt;0,SUM(AR12:AU12)-AV12,"")</f>
        <v>31.759999999999998</v>
      </c>
      <c r="BK12" s="11">
        <f>IF(AY12&gt;0,AY12,"")</f>
        <v>9.6</v>
      </c>
      <c r="BL12" s="11">
        <f>IF(AZ12&gt;0,AZ12,"")</f>
        <v>17.86</v>
      </c>
      <c r="BM12" s="11">
        <f>IF(SUM(AW12:AZ12)-BA12&gt;0,SUM(AW12:AZ12)-BA12,"")</f>
        <v>44.26</v>
      </c>
      <c r="BN12" s="11">
        <f>IF(BJ12="","",MAX(BJ12,BM12))</f>
        <v>44.26</v>
      </c>
      <c r="BO12" s="11">
        <f>IF(BD12&gt;0,BD12,"")</f>
        <v>9.8000000000000007</v>
      </c>
      <c r="BP12" s="11">
        <f>IF(BE12&gt;0,BE12,"")</f>
        <v>16</v>
      </c>
      <c r="BQ12" s="11">
        <f>IF(SUM(BB12:BE12)-BF12&gt;0,SUM(BB12:BE12)-BF12,"")</f>
        <v>42.8</v>
      </c>
      <c r="BR12" s="11">
        <f>IF(SUM(BN12,BQ12)&gt;0,SUM(BN12,BQ12),"")</f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220</v>
      </c>
      <c r="C13" s="4" t="s">
        <v>8</v>
      </c>
      <c r="D13" s="4" t="s">
        <v>219</v>
      </c>
      <c r="E13" s="9">
        <f>SUM(J13,L13,N13)</f>
        <v>86.37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>
        <f>IF(MAX(CT13,CU13)&gt;0,MAX(CT13,CU13),"")</f>
        <v>2.5699999999999932</v>
      </c>
      <c r="O13" s="11" t="str">
        <f>IF(N13="","",IF(N13=CT13,"("&amp;CT$2&amp;")",IF(N13=CU13,"("&amp;CU$2&amp;")")))</f>
        <v>(Prelim)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WAGC (Nov 16)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>IF(AT13&gt;0,AT13,"")</f>
        <v>9</v>
      </c>
      <c r="BI13" s="40">
        <f>IF(AU13&gt;0,AU13,"")</f>
        <v>17.64</v>
      </c>
      <c r="BJ13" s="11">
        <f>IF(SUM(AR13:AU13)-AV13&gt;0,SUM(AR13:AU13)-AV13,"")</f>
        <v>43.54</v>
      </c>
      <c r="BK13" s="11">
        <f>IF(AY13&gt;0,AY13,"")</f>
        <v>9</v>
      </c>
      <c r="BL13" s="11">
        <f>IF(AZ13&gt;0,AZ13,"")</f>
        <v>14.46</v>
      </c>
      <c r="BM13" s="11">
        <f>IF(SUM(AW13:AZ13)-BA13&gt;0,SUM(AW13:AZ13)-BA13,"")</f>
        <v>40.260000000000005</v>
      </c>
      <c r="BN13" s="11">
        <f>IF(BJ13="","",MAX(BJ13,BM13))</f>
        <v>43.54</v>
      </c>
      <c r="BO13" s="11">
        <f>IF(BD13&gt;0,BD13,"")</f>
        <v>5.8</v>
      </c>
      <c r="BP13" s="11">
        <f>IF(BE13&gt;0,BE13,"")</f>
        <v>9.8800000000000008</v>
      </c>
      <c r="BQ13" s="11">
        <f>IF(SUM(BB13:BE13)-BF13&gt;0,SUM(BB13:BE13)-BF13,"")</f>
        <v>26.18</v>
      </c>
      <c r="BR13" s="11">
        <f>IF(SUM(BN13,BQ13)&gt;0,SUM(BN13,BQ13),"")</f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>
        <f>IF(MAX(DV13,FD13,GL13,HT13,JB13,KJ13,LR13,MZ13,OH13,PP13,QX13,SF13)-IF(L13="",0,L13)&gt;0.001,MAX(DV13,FD13,GL13,HT13,JB13,KJ13,LR13,MZ13,OH13,PP13,QX13,SF13)-IF(L13="",0,L13),"")</f>
        <v>2.5699999999999932</v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>
        <v>7.2</v>
      </c>
      <c r="OQ13" s="18">
        <v>9.4499999999999993</v>
      </c>
      <c r="OR13" s="18">
        <v>9.6</v>
      </c>
      <c r="OS13" s="18">
        <v>16.579999999999998</v>
      </c>
      <c r="OT13" s="18">
        <v>0</v>
      </c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>
        <f>IF(OR13&gt;0,OR13,"")</f>
        <v>9.6</v>
      </c>
      <c r="PK13" s="11">
        <f>IF(OS13&gt;0,OS13,"")</f>
        <v>16.579999999999998</v>
      </c>
      <c r="PL13" s="11">
        <f>IF(SUM(OP13:OS13)-OT13&gt;0,SUM(OP13:OS13)-OT13,"")</f>
        <v>42.83</v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>
        <f>IF(MAX(PL13,PO13)&gt;0,MAX(PL13,PO13),"")</f>
        <v>42.83</v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>
        <f>IF(SUM(PP13,PS13,PV13)&gt;0,SUM(PP13,PS13,PV13),"")</f>
        <v>42.83</v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199</v>
      </c>
      <c r="C14" s="4" t="s">
        <v>3</v>
      </c>
      <c r="D14" s="4" t="s">
        <v>191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[Club]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>
        <v>7.35</v>
      </c>
      <c r="ET14" s="18">
        <v>9</v>
      </c>
      <c r="EU14" s="18">
        <v>9.6</v>
      </c>
      <c r="EV14" s="18">
        <v>18.3</v>
      </c>
      <c r="EW14" s="18">
        <v>0</v>
      </c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>
        <f>IF(EU14&gt;0,EU14,"")</f>
        <v>9.6</v>
      </c>
      <c r="FI14" s="11">
        <f>IF(EV14&gt;0,EV14,"")</f>
        <v>18.3</v>
      </c>
      <c r="FJ14" s="11">
        <f>IF(SUM(ES14:EV14)-EW14&gt;0,SUM(ES14:EV14)-EW14,"")</f>
        <v>44.25</v>
      </c>
      <c r="FK14" s="11">
        <f>IF(SUM(FD14,FG14,FJ14)&gt;0,SUM(FD14,FG14,FJ14),"")</f>
        <v>44.25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204</v>
      </c>
      <c r="C15" s="4" t="s">
        <v>203</v>
      </c>
      <c r="D15" s="4" t="s">
        <v>202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>
        <v>0.75</v>
      </c>
      <c r="ET15" s="18">
        <v>0.85</v>
      </c>
      <c r="EU15" s="18">
        <v>1.3</v>
      </c>
      <c r="EV15" s="18">
        <v>1.78</v>
      </c>
      <c r="EW15" s="18">
        <v>0</v>
      </c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>
        <f>IF(EU15&gt;0,EU15,"")</f>
        <v>1.3</v>
      </c>
      <c r="FI15" s="11">
        <f>IF(EV15&gt;0,EV15,"")</f>
        <v>1.78</v>
      </c>
      <c r="FJ15" s="11">
        <f>IF(SUM(ES15:EV15)-EW15&gt;0,SUM(ES15:EV15)-EW15,"")</f>
        <v>4.6800000000000006</v>
      </c>
      <c r="FK15" s="11">
        <f>IF(SUM(FD15,FG15,FJ15)&gt;0,SUM(FD15,FG15,FJ15),"")</f>
        <v>4.6800000000000006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5">
    <cfRule type="expression" dxfId="269" priority="46" stopIfTrue="1">
      <formula>IF($AF4&lt;&gt;"",1,0)</formula>
    </cfRule>
  </conditionalFormatting>
  <conditionalFormatting sqref="AR4:BR15">
    <cfRule type="expression" dxfId="268" priority="39" stopIfTrue="1">
      <formula>IF($BG4&lt;&gt;"",1,0)</formula>
    </cfRule>
  </conditionalFormatting>
  <conditionalFormatting sqref="BS4:CS15">
    <cfRule type="expression" dxfId="267" priority="38" stopIfTrue="1">
      <formula>IF($CH4&lt;&gt;"",1,0)</formula>
    </cfRule>
  </conditionalFormatting>
  <conditionalFormatting sqref="BO26:BO1048576 BH1:BH1048576 BK1:BK1048576 BO1:BO24">
    <cfRule type="cellIs" dxfId="266" priority="51" operator="between">
      <formula>$BR$21</formula>
      <formula>1000</formula>
    </cfRule>
    <cfRule type="cellIs" dxfId="265" priority="52" operator="between">
      <formula>$BR$20</formula>
      <formula>$BR$21</formula>
    </cfRule>
    <cfRule type="cellIs" dxfId="264" priority="53" operator="between">
      <formula>$BR$19</formula>
      <formula>$BR$20</formula>
    </cfRule>
    <cfRule type="cellIs" dxfId="263" priority="54" operator="between">
      <formula>$BR$18</formula>
      <formula>$BR$19</formula>
    </cfRule>
  </conditionalFormatting>
  <conditionalFormatting sqref="CP26:CP1048576 CI1:CI1048576 CL1:CL1048576 CP1:CP24">
    <cfRule type="cellIs" dxfId="262" priority="47" operator="between">
      <formula>$CS$21</formula>
      <formula>1000</formula>
    </cfRule>
    <cfRule type="cellIs" dxfId="261" priority="48" operator="between">
      <formula>$CS$20</formula>
      <formula>$CS$21</formula>
    </cfRule>
    <cfRule type="cellIs" dxfId="260" priority="49" operator="between">
      <formula>$CS$19</formula>
      <formula>$CS$20</formula>
    </cfRule>
    <cfRule type="cellIs" dxfId="259" priority="50" operator="between">
      <formula>$CS$18</formula>
      <formula>$CS$19</formula>
    </cfRule>
  </conditionalFormatting>
  <conditionalFormatting sqref="DZ26:DZ1048576 DP1:DP1048576 DS1:DS1048576 DW1:DW1048576 DZ1:DZ24">
    <cfRule type="cellIs" dxfId="258" priority="58" operator="between">
      <formula>$EC$21</formula>
      <formula>1000</formula>
    </cfRule>
    <cfRule type="cellIs" dxfId="257" priority="59" operator="between">
      <formula>$EC$20</formula>
      <formula>$EC$21</formula>
    </cfRule>
    <cfRule type="cellIs" dxfId="256" priority="60" operator="between">
      <formula>$EC$19</formula>
      <formula>$EC$20</formula>
    </cfRule>
    <cfRule type="cellIs" dxfId="255" priority="61" operator="between">
      <formula>$EC$18</formula>
      <formula>$EC$19</formula>
    </cfRule>
  </conditionalFormatting>
  <conditionalFormatting sqref="FH26:FH1048576 EX1:EX1048576 FA1:FA1048576 FE1:FE1048576 FH1:FH24">
    <cfRule type="cellIs" dxfId="254" priority="34" operator="between">
      <formula>$FK$21</formula>
      <formula>1000</formula>
    </cfRule>
    <cfRule type="cellIs" dxfId="253" priority="35" operator="between">
      <formula>$FK$20</formula>
      <formula>$FK$21</formula>
    </cfRule>
    <cfRule type="cellIs" dxfId="252" priority="36" operator="between">
      <formula>$FK$19</formula>
      <formula>$FK$20</formula>
    </cfRule>
    <cfRule type="cellIs" dxfId="251" priority="37" operator="between">
      <formula>$FK$18</formula>
      <formula>$FK$19</formula>
    </cfRule>
  </conditionalFormatting>
  <conditionalFormatting sqref="HX26:HX1048576 HN1:HN1048576 HQ1:HQ1048576 HU1:HU1048576 HX1:HX24">
    <cfRule type="cellIs" dxfId="250" priority="30" operator="between">
      <formula>$IA$21</formula>
      <formula>1000</formula>
    </cfRule>
    <cfRule type="cellIs" dxfId="249" priority="31" operator="between">
      <formula>$IA$20</formula>
      <formula>$IA$21</formula>
    </cfRule>
    <cfRule type="cellIs" dxfId="248" priority="32" operator="between">
      <formula>$IA$19</formula>
      <formula>$IA$20</formula>
    </cfRule>
    <cfRule type="cellIs" dxfId="247" priority="33" operator="between">
      <formula>$IA$18</formula>
      <formula>$IA$19</formula>
    </cfRule>
  </conditionalFormatting>
  <conditionalFormatting sqref="AO25 AG1:AG1048576 AJ1:AJ1048576 AN1:AN1048576">
    <cfRule type="cellIs" dxfId="246" priority="26" operator="between">
      <formula>$AQ$21</formula>
      <formula>1000</formula>
    </cfRule>
    <cfRule type="cellIs" dxfId="245" priority="27" operator="between">
      <formula>$AQ$20</formula>
      <formula>$AQ$21</formula>
    </cfRule>
    <cfRule type="cellIs" dxfId="244" priority="28" operator="between">
      <formula>$AQ$19</formula>
      <formula>$AQ$20</formula>
    </cfRule>
    <cfRule type="cellIs" dxfId="243" priority="29" operator="between">
      <formula>$AQ$18</formula>
      <formula>$AQ$19</formula>
    </cfRule>
  </conditionalFormatting>
  <conditionalFormatting sqref="BO25">
    <cfRule type="cellIs" dxfId="242" priority="22" operator="between">
      <formula>$AQ$21</formula>
      <formula>1000</formula>
    </cfRule>
    <cfRule type="cellIs" dxfId="241" priority="23" operator="between">
      <formula>$AQ$20</formula>
      <formula>$AQ$21</formula>
    </cfRule>
    <cfRule type="cellIs" dxfId="240" priority="24" operator="between">
      <formula>$AQ$19</formula>
      <formula>$AQ$20</formula>
    </cfRule>
    <cfRule type="cellIs" dxfId="239" priority="25" operator="between">
      <formula>$AQ$18</formula>
      <formula>$AQ$19</formula>
    </cfRule>
  </conditionalFormatting>
  <conditionalFormatting sqref="CP25">
    <cfRule type="cellIs" dxfId="238" priority="18" operator="between">
      <formula>$AQ$21</formula>
      <formula>1000</formula>
    </cfRule>
    <cfRule type="cellIs" dxfId="237" priority="19" operator="between">
      <formula>$AQ$20</formula>
      <formula>$AQ$21</formula>
    </cfRule>
    <cfRule type="cellIs" dxfId="236" priority="20" operator="between">
      <formula>$AQ$19</formula>
      <formula>$AQ$20</formula>
    </cfRule>
    <cfRule type="cellIs" dxfId="235" priority="21" operator="between">
      <formula>$AQ$18</formula>
      <formula>$AQ$19</formula>
    </cfRule>
  </conditionalFormatting>
  <conditionalFormatting sqref="DZ25">
    <cfRule type="cellIs" dxfId="234" priority="14" operator="between">
      <formula>$AQ$21</formula>
      <formula>1000</formula>
    </cfRule>
    <cfRule type="cellIs" dxfId="233" priority="15" operator="between">
      <formula>$AQ$20</formula>
      <formula>$AQ$21</formula>
    </cfRule>
    <cfRule type="cellIs" dxfId="232" priority="16" operator="between">
      <formula>$AQ$19</formula>
      <formula>$AQ$20</formula>
    </cfRule>
    <cfRule type="cellIs" dxfId="231" priority="17" operator="between">
      <formula>$AQ$18</formula>
      <formula>$AQ$19</formula>
    </cfRule>
  </conditionalFormatting>
  <conditionalFormatting sqref="FH25">
    <cfRule type="cellIs" dxfId="230" priority="10" operator="between">
      <formula>$AQ$21</formula>
      <formula>1000</formula>
    </cfRule>
    <cfRule type="cellIs" dxfId="229" priority="11" operator="between">
      <formula>$AQ$20</formula>
      <formula>$AQ$21</formula>
    </cfRule>
    <cfRule type="cellIs" dxfId="228" priority="12" operator="between">
      <formula>$AQ$19</formula>
      <formula>$AQ$20</formula>
    </cfRule>
    <cfRule type="cellIs" dxfId="227" priority="13" operator="between">
      <formula>$AQ$18</formula>
      <formula>$AQ$19</formula>
    </cfRule>
  </conditionalFormatting>
  <conditionalFormatting sqref="HX25">
    <cfRule type="cellIs" dxfId="226" priority="6" operator="between">
      <formula>$AQ$21</formula>
      <formula>1000</formula>
    </cfRule>
    <cfRule type="cellIs" dxfId="225" priority="7" operator="between">
      <formula>$AQ$20</formula>
      <formula>$AQ$21</formula>
    </cfRule>
    <cfRule type="cellIs" dxfId="224" priority="8" operator="between">
      <formula>$AQ$19</formula>
      <formula>$AQ$20</formula>
    </cfRule>
    <cfRule type="cellIs" dxfId="223" priority="9" operator="between">
      <formula>$AQ$18</formula>
      <formula>$AQ$19</formula>
    </cfRule>
  </conditionalFormatting>
  <conditionalFormatting sqref="GP26:GP1048576 GF1:GF1048576 GI1:GI1048576 GM1:GM1048576 GP1:GP24">
    <cfRule type="cellIs" dxfId="222" priority="89" operator="between">
      <formula>$GS$21</formula>
      <formula>1000</formula>
    </cfRule>
    <cfRule type="cellIs" dxfId="221" priority="90" operator="between">
      <formula>$GS$20</formula>
      <formula>$GS$21</formula>
    </cfRule>
    <cfRule type="cellIs" dxfId="220" priority="91" operator="between">
      <formula>$GS$19</formula>
      <formula>$GS$20</formula>
    </cfRule>
    <cfRule type="cellIs" dxfId="219" priority="92" operator="between">
      <formula>$GS$18</formula>
      <formula>$GS$19</formula>
    </cfRule>
  </conditionalFormatting>
  <conditionalFormatting sqref="GP25">
    <cfRule type="cellIs" dxfId="218" priority="2" operator="between">
      <formula>$AQ$21</formula>
      <formula>1000</formula>
    </cfRule>
    <cfRule type="cellIs" dxfId="217" priority="3" operator="between">
      <formula>$AQ$20</formula>
      <formula>$AQ$21</formula>
    </cfRule>
    <cfRule type="cellIs" dxfId="216" priority="4" operator="between">
      <formula>$AQ$19</formula>
      <formula>$AQ$20</formula>
    </cfRule>
    <cfRule type="cellIs" dxfId="215" priority="5" operator="between">
      <formula>$AQ$18</formula>
      <formula>$AQ$19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AQ$25</formula>
      <formula>1000</formula>
    </cfRule>
    <cfRule type="cellIs" dxfId="210" priority="84778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EC$25</formula>
      <formula>1000</formula>
    </cfRule>
    <cfRule type="cellIs" dxfId="208" priority="84790" operator="between">
      <formula>EC$24</formula>
      <formula>EC$25</formula>
    </cfRule>
  </conditionalFormatting>
  <conditionalFormatting sqref="AI1:AI1048576 AL1:AL1048576 AP1:AP1048576">
    <cfRule type="cellIs" dxfId="207" priority="84861" operator="between">
      <formula>$AQ$25</formula>
      <formula>1000</formula>
    </cfRule>
    <cfRule type="cellIs" dxfId="206" priority="84862" operator="between">
      <formula>$AQ$24</formula>
      <formula>$AQ$25</formula>
    </cfRule>
    <cfRule type="cellIs" dxfId="205" priority="84863" operator="between">
      <formula>$AQ$23</formula>
      <formula>$AQ$24</formula>
    </cfRule>
    <cfRule type="cellIs" dxfId="204" priority="84864" operator="between">
      <formula>$AQ$22</formula>
      <formula>$AQ$23</formula>
    </cfRule>
  </conditionalFormatting>
  <conditionalFormatting sqref="BJ1:BJ1048576 BM1:BM1048576 BQ1:BQ1048576">
    <cfRule type="cellIs" dxfId="203" priority="84897" operator="between">
      <formula>$BR$25</formula>
      <formula>1000</formula>
    </cfRule>
    <cfRule type="cellIs" dxfId="202" priority="84898" operator="between">
      <formula>$BR$24</formula>
      <formula>$BR$25</formula>
    </cfRule>
    <cfRule type="cellIs" dxfId="201" priority="84899" operator="between">
      <formula>$BR$23</formula>
      <formula>$BR$24</formula>
    </cfRule>
    <cfRule type="cellIs" dxfId="200" priority="84900" operator="between">
      <formula>$BR$22</formula>
      <formula>$BR$23</formula>
    </cfRule>
  </conditionalFormatting>
  <conditionalFormatting sqref="CK1:CK1048576 CN1:CN1048576 CR1:CR1048576">
    <cfRule type="cellIs" dxfId="199" priority="84933" operator="between">
      <formula>$CS$25</formula>
      <formula>1000</formula>
    </cfRule>
    <cfRule type="cellIs" dxfId="198" priority="84934" operator="between">
      <formula>$CS$24</formula>
      <formula>$CS$25</formula>
    </cfRule>
    <cfRule type="cellIs" dxfId="197" priority="84935" operator="between">
      <formula>$CS$23</formula>
      <formula>$CS$24</formula>
    </cfRule>
    <cfRule type="cellIs" dxfId="196" priority="84936" operator="between">
      <formula>$CS$22</formula>
      <formula>$CS$23</formula>
    </cfRule>
  </conditionalFormatting>
  <conditionalFormatting sqref="MT1:MT1048576 MW1:MW1048576 NA1:NA1048576 ND1:ND1048576">
    <cfRule type="cellIs" dxfId="195" priority="84969" operator="between">
      <formula>$NG$18</formula>
      <formula>$NG$19</formula>
    </cfRule>
    <cfRule type="cellIs" dxfId="194" priority="84970" operator="between">
      <formula>$NG$19</formula>
      <formula>$NG$20</formula>
    </cfRule>
    <cfRule type="cellIs" dxfId="193" priority="84971" stopIfTrue="1" operator="between">
      <formula>$NG$20</formula>
      <formula>$NG$21</formula>
    </cfRule>
    <cfRule type="cellIs" dxfId="192" priority="84972" stopIfTrue="1" operator="between">
      <formula>$NG$21</formula>
      <formula>1000</formula>
    </cfRule>
  </conditionalFormatting>
  <conditionalFormatting sqref="DR1:DR1048576 DU1:DU1048576 DY1:DY1048576 EB1:EB1048576">
    <cfRule type="cellIs" dxfId="191" priority="85017" operator="between">
      <formula>$EC$25</formula>
      <formula>1000</formula>
    </cfRule>
    <cfRule type="cellIs" dxfId="190" priority="85018" operator="between">
      <formula>$EC$24</formula>
      <formula>$EC$25</formula>
    </cfRule>
    <cfRule type="cellIs" dxfId="189" priority="85019" operator="between">
      <formula>$EC$23</formula>
      <formula>$EC$24</formula>
    </cfRule>
    <cfRule type="cellIs" dxfId="188" priority="85020" operator="between">
      <formula>$EC$22</formula>
      <formula>$EC$23</formula>
    </cfRule>
  </conditionalFormatting>
  <conditionalFormatting sqref="EZ1:EZ1048576 FC1:FC1048576 FG1:FG1048576 FJ1:FJ1048576">
    <cfRule type="cellIs" dxfId="187" priority="85065" operator="between">
      <formula>$FK$25</formula>
      <formula>1000</formula>
    </cfRule>
    <cfRule type="cellIs" dxfId="186" priority="85066" operator="between">
      <formula>$FK$24</formula>
      <formula>$FK$25</formula>
    </cfRule>
    <cfRule type="cellIs" dxfId="185" priority="85067" operator="between">
      <formula>$FK$23</formula>
      <formula>$FK$24</formula>
    </cfRule>
    <cfRule type="cellIs" dxfId="184" priority="85068" operator="between">
      <formula>$FK$22</formula>
      <formula>$FK$23</formula>
    </cfRule>
  </conditionalFormatting>
  <conditionalFormatting sqref="GH1:GH1048576 GK1:GK1048576 GO1:GO1048576 GR1:GR1048576">
    <cfRule type="cellIs" dxfId="183" priority="85157" operator="between">
      <formula>$GS$25</formula>
      <formula>1000</formula>
    </cfRule>
    <cfRule type="cellIs" dxfId="182" priority="85158" operator="between">
      <formula>$GS$24</formula>
      <formula>$GS$25</formula>
    </cfRule>
    <cfRule type="cellIs" dxfId="181" priority="85159" operator="between">
      <formula>$GS$23</formula>
      <formula>$GS$24</formula>
    </cfRule>
    <cfRule type="cellIs" dxfId="180" priority="85160" operator="between">
      <formula>$GS$22</formula>
      <formula>$GS$23</formula>
    </cfRule>
  </conditionalFormatting>
  <conditionalFormatting sqref="HP1:HP1048576 HS1:HS1048576 HW1:HW1048576 HZ1:HZ1048576">
    <cfRule type="cellIs" dxfId="179" priority="85205" operator="between">
      <formula>$IA$25</formula>
      <formula>1000</formula>
    </cfRule>
    <cfRule type="cellIs" dxfId="178" priority="85206" operator="between">
      <formula>$IA$24</formula>
      <formula>$IA$25</formula>
    </cfRule>
    <cfRule type="cellIs" dxfId="177" priority="85207" operator="between">
      <formula>$IA$23</formula>
      <formula>$IA$24</formula>
    </cfRule>
    <cfRule type="cellIs" dxfId="176" priority="85208" operator="between">
      <formula>$IA$22</formula>
      <formula>$IA$23</formula>
    </cfRule>
  </conditionalFormatting>
  <conditionalFormatting sqref="IV1:IV1048576 IY1:IY1048576 JC1:JC1048576 JF1:JF1048576">
    <cfRule type="cellIs" dxfId="175" priority="85253" operator="between">
      <formula>$JI$21</formula>
      <formula>1000</formula>
    </cfRule>
    <cfRule type="cellIs" dxfId="174" priority="85254" operator="between">
      <formula>$JI$20</formula>
      <formula>$JI$21</formula>
    </cfRule>
    <cfRule type="cellIs" dxfId="173" priority="85255" operator="between">
      <formula>$JI$19</formula>
      <formula>$JI$20</formula>
    </cfRule>
    <cfRule type="cellIs" dxfId="172" priority="85256" operator="between">
      <formula>$JI$18</formula>
      <formula>$JI$19</formula>
    </cfRule>
  </conditionalFormatting>
  <conditionalFormatting sqref="IX1:IX1048576 JA1:JA1048576 JE1:JE1048576 JH1:JH1048576">
    <cfRule type="cellIs" dxfId="171" priority="85301" operator="between">
      <formula>$JI$25</formula>
      <formula>1000</formula>
    </cfRule>
    <cfRule type="cellIs" dxfId="170" priority="85302" operator="between">
      <formula>$JI$24</formula>
      <formula>$JI$25</formula>
    </cfRule>
    <cfRule type="cellIs" dxfId="169" priority="85303" operator="between">
      <formula>$JI$23</formula>
      <formula>$JI$24</formula>
    </cfRule>
    <cfRule type="cellIs" dxfId="168" priority="85304" operator="between">
      <formula>$JI$22</formula>
      <formula>$JI$23</formula>
    </cfRule>
  </conditionalFormatting>
  <conditionalFormatting sqref="KD1:KD1048576 KG1:KG1048576 KK1:KK1048576 KN1:KN1048576">
    <cfRule type="cellIs" dxfId="167" priority="85349" operator="between">
      <formula>$KQ$21</formula>
      <formula>1000</formula>
    </cfRule>
    <cfRule type="cellIs" dxfId="166" priority="85350" operator="between">
      <formula>$KQ$20</formula>
      <formula>$KQ$21</formula>
    </cfRule>
    <cfRule type="cellIs" dxfId="165" priority="85351" operator="between">
      <formula>$KQ$19</formula>
      <formula>$KQ$20</formula>
    </cfRule>
    <cfRule type="cellIs" dxfId="164" priority="85352" operator="between">
      <formula>$KQ$18</formula>
      <formula>$KQ$19</formula>
    </cfRule>
  </conditionalFormatting>
  <conditionalFormatting sqref="KF1:KF1048576 KI1:KI1048576 KM1:KM1048576 KP1:KP1048576">
    <cfRule type="cellIs" dxfId="163" priority="85397" operator="between">
      <formula>$KQ$25</formula>
      <formula>1000</formula>
    </cfRule>
    <cfRule type="cellIs" dxfId="162" priority="85398" operator="between">
      <formula>$KQ$24</formula>
      <formula>$KQ$25</formula>
    </cfRule>
    <cfRule type="cellIs" dxfId="161" priority="85399" operator="between">
      <formula>$KQ$23</formula>
      <formula>$KQ$24</formula>
    </cfRule>
    <cfRule type="cellIs" dxfId="160" priority="85400" operator="between">
      <formula>$KQ$22</formula>
      <formula>$KQ$23</formula>
    </cfRule>
  </conditionalFormatting>
  <conditionalFormatting sqref="LL1:LL1048576 LO1:LO1048576 LS1:LS1048576 LV1:LV1048576">
    <cfRule type="cellIs" dxfId="159" priority="85445" operator="between">
      <formula>$LY$21</formula>
      <formula>1000</formula>
    </cfRule>
    <cfRule type="cellIs" dxfId="158" priority="85446" operator="between">
      <formula>$LY$20</formula>
      <formula>$LY$21</formula>
    </cfRule>
    <cfRule type="cellIs" dxfId="157" priority="85447" operator="between">
      <formula>$LY$19</formula>
      <formula>$LY$20</formula>
    </cfRule>
    <cfRule type="cellIs" dxfId="156" priority="85448" operator="between">
      <formula>$LY$18</formula>
      <formula>$LY$19</formula>
    </cfRule>
  </conditionalFormatting>
  <conditionalFormatting sqref="LN1:LN1048576 LQ1:LQ1048576 LU1:LU1048576 LX1:LX1048576">
    <cfRule type="cellIs" dxfId="155" priority="85493" operator="between">
      <formula>$LY$25</formula>
      <formula>1000</formula>
    </cfRule>
    <cfRule type="cellIs" dxfId="154" priority="85494" operator="between">
      <formula>$LY$24</formula>
      <formula>$LY$25</formula>
    </cfRule>
    <cfRule type="cellIs" dxfId="153" priority="85495" operator="between">
      <formula>$LY$23</formula>
      <formula>$LY$24</formula>
    </cfRule>
    <cfRule type="cellIs" dxfId="152" priority="85496" operator="between">
      <formula>$LY$22</formula>
      <formula>$LY$23</formula>
    </cfRule>
  </conditionalFormatting>
  <conditionalFormatting sqref="MV1:MV1048576 MY1:MY1048576 NC1:NC1048576 NF1:NF1048576">
    <cfRule type="cellIs" dxfId="151" priority="85541" operator="between">
      <formula>$NG$25</formula>
      <formula>1000</formula>
    </cfRule>
    <cfRule type="cellIs" dxfId="150" priority="85542" operator="between">
      <formula>$NG$24</formula>
      <formula>$NG$25</formula>
    </cfRule>
    <cfRule type="cellIs" dxfId="149" priority="85543" operator="between">
      <formula>$NG$23</formula>
      <formula>$NG$24</formula>
    </cfRule>
    <cfRule type="cellIs" dxfId="148" priority="85544" operator="between">
      <formula>$NG$22</formula>
      <formula>$NG$23</formula>
    </cfRule>
  </conditionalFormatting>
  <conditionalFormatting sqref="OB1:OB1048576 OE1:OE1048576 OI1:OI1048576 OL1:OL1048576">
    <cfRule type="cellIs" dxfId="147" priority="85589" operator="between">
      <formula>$OO$21</formula>
      <formula>1000</formula>
    </cfRule>
    <cfRule type="cellIs" dxfId="146" priority="85590" operator="between">
      <formula>$OO$20</formula>
      <formula>$OO$21</formula>
    </cfRule>
    <cfRule type="cellIs" dxfId="145" priority="85591" operator="between">
      <formula>$OO$19</formula>
      <formula>$OO$20</formula>
    </cfRule>
    <cfRule type="cellIs" dxfId="144" priority="85592" operator="between">
      <formula>$OO$18</formula>
      <formula>$OO$19</formula>
    </cfRule>
  </conditionalFormatting>
  <conditionalFormatting sqref="OD1:OD1048576 OG1:OG1048576 OK1:OK1048576 ON1:ON1048576">
    <cfRule type="cellIs" dxfId="143" priority="85637" operator="between">
      <formula>$OO$25</formula>
      <formula>1000</formula>
    </cfRule>
    <cfRule type="cellIs" dxfId="142" priority="85638" operator="between">
      <formula>$OO$24</formula>
      <formula>$OO$25</formula>
    </cfRule>
    <cfRule type="cellIs" dxfId="141" priority="85639" operator="between">
      <formula>$OO$23</formula>
      <formula>$OO$24</formula>
    </cfRule>
    <cfRule type="cellIs" dxfId="140" priority="85640" operator="between">
      <formula>$OO$22</formula>
      <formula>$OO$23</formula>
    </cfRule>
  </conditionalFormatting>
  <conditionalFormatting sqref="PJ1:PJ1048576 PM1:PM1048576 PQ1:PQ1048576 PT1:PT1048576">
    <cfRule type="cellIs" dxfId="139" priority="85685" operator="between">
      <formula>$PW$21</formula>
      <formula>1000</formula>
    </cfRule>
    <cfRule type="cellIs" dxfId="138" priority="85686" operator="between">
      <formula>$PW$20</formula>
      <formula>$PW$21</formula>
    </cfRule>
    <cfRule type="cellIs" dxfId="137" priority="85687" operator="between">
      <formula>$PW$19</formula>
      <formula>$PW$20</formula>
    </cfRule>
    <cfRule type="cellIs" dxfId="136" priority="85688" operator="between">
      <formula>$PW$18</formula>
      <formula>$PW$19</formula>
    </cfRule>
  </conditionalFormatting>
  <conditionalFormatting sqref="PL1:PL1048576 PO1:PO1048576 PS1:PS1048576 PV1:PV1048576">
    <cfRule type="cellIs" dxfId="135" priority="85733" operator="between">
      <formula>$PW$25</formula>
      <formula>1000</formula>
    </cfRule>
    <cfRule type="cellIs" dxfId="134" priority="85734" operator="between">
      <formula>$PW$24</formula>
      <formula>$PW$25</formula>
    </cfRule>
    <cfRule type="cellIs" dxfId="133" priority="85735" operator="between">
      <formula>$PW$23</formula>
      <formula>$PW$24</formula>
    </cfRule>
    <cfRule type="cellIs" dxfId="132" priority="85736" operator="between">
      <formula>$PW$22</formula>
      <formula>$PW$23</formula>
    </cfRule>
  </conditionalFormatting>
  <conditionalFormatting sqref="QR1:QR1048576 QU1:QU1048576 QY1:QY1048576 RB1:RB1048576">
    <cfRule type="cellIs" dxfId="131" priority="85781" operator="between">
      <formula>$RE$21</formula>
      <formula>1000</formula>
    </cfRule>
    <cfRule type="cellIs" dxfId="130" priority="85782" operator="between">
      <formula>$RE$20</formula>
      <formula>$RE$21</formula>
    </cfRule>
    <cfRule type="cellIs" dxfId="129" priority="85783" operator="between">
      <formula>$RE$19</formula>
      <formula>$RE$20</formula>
    </cfRule>
    <cfRule type="cellIs" dxfId="128" priority="85784" operator="between">
      <formula>$RE$18</formula>
      <formula>$RE$19</formula>
    </cfRule>
  </conditionalFormatting>
  <conditionalFormatting sqref="QT1:QT1048576 QW1:QW1048576 RA1:RA1048576 RD1:RD1048576">
    <cfRule type="cellIs" dxfId="127" priority="85829" operator="between">
      <formula>$RE$25</formula>
      <formula>1000</formula>
    </cfRule>
    <cfRule type="cellIs" dxfId="126" priority="85830" operator="between">
      <formula>$RE$24</formula>
      <formula>$RE$25</formula>
    </cfRule>
    <cfRule type="cellIs" dxfId="125" priority="85831" operator="between">
      <formula>$RE$23</formula>
      <formula>$RE$24</formula>
    </cfRule>
    <cfRule type="cellIs" dxfId="124" priority="85832" operator="between">
      <formula>$RE$22</formula>
      <formula>$RE$23</formula>
    </cfRule>
  </conditionalFormatting>
  <conditionalFormatting sqref="RZ1:RZ1048576 SC1:SC1048576 SG1:SG1048576 SJ1:SJ1048576">
    <cfRule type="cellIs" dxfId="123" priority="85877" operator="between">
      <formula>$SM$21</formula>
      <formula>1000</formula>
    </cfRule>
    <cfRule type="cellIs" dxfId="122" priority="85878" operator="between">
      <formula>$SM$20</formula>
      <formula>$SM$21</formula>
    </cfRule>
    <cfRule type="cellIs" dxfId="121" priority="85879" operator="between">
      <formula>$SM$19</formula>
      <formula>$SM$20</formula>
    </cfRule>
    <cfRule type="cellIs" dxfId="120" priority="85880" operator="between">
      <formula>$SM$18</formula>
      <formula>$SM$19</formula>
    </cfRule>
  </conditionalFormatting>
  <conditionalFormatting sqref="SB1:SB1048576 SE1:SE1048576 SI1:SI1048576 SL1:SL1048576">
    <cfRule type="cellIs" dxfId="119" priority="85925" operator="between">
      <formula>$SM$25</formula>
      <formula>1000</formula>
    </cfRule>
    <cfRule type="cellIs" dxfId="118" priority="85926" operator="between">
      <formula>$SM$24</formula>
      <formula>$SM$25</formula>
    </cfRule>
    <cfRule type="cellIs" dxfId="117" priority="85927" operator="between">
      <formula>$SM$23</formula>
      <formula>$SM$24</formula>
    </cfRule>
    <cfRule type="cellIs" dxfId="116" priority="85928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205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224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242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250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178</v>
      </c>
      <c r="C4" s="4" t="s">
        <v>3</v>
      </c>
      <c r="D4" s="4">
        <v>2006</v>
      </c>
      <c r="E4" s="9">
        <f>SUM(J4:R4)+SUM(J4:N4)*0.0000001+SUM(J4)*0.0000000000001</f>
        <v>184.60001287000523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</v>
      </c>
      <c r="M4" s="8" t="str">
        <f>IF(L4=0,"",IF(L4=CW4,$CA$1,IF(L4=BT4,$AX$1,IF(L4=AQ4,$U$1,""))))</f>
        <v>2023 Nationals</v>
      </c>
      <c r="N4" s="8">
        <f>IF(COUNT(AR4,BU4,CX4)&gt;0,LARGE((AR4,BU4,CX4),1),0)</f>
        <v>25.8</v>
      </c>
      <c r="O4" s="8" t="str">
        <f>IF(N4=0,"",IF(N4=CX4,$CA$1,IF(N4=BU4,$AX$1,IF(N4=AR4,$U$1,""))))</f>
        <v>2023 Domestic 3rd Trial</v>
      </c>
      <c r="P4" s="8">
        <f>IF(MAX(AV4,BY4,DB4)&gt;0,MAX(AV4,BY4,DB4),0)</f>
        <v>52.2</v>
      </c>
      <c r="Q4" s="8" t="str">
        <f>IF(P4=0,"",IF(P4=DB4,$CA$1,IF(P4=BY4,$AX$1,IF(P4=AV4,$U$1,""))))</f>
        <v>2023 Domestic 3rd Trial</v>
      </c>
      <c r="R4" s="8">
        <f>IF(MAX(DD4:DF4)&gt;0,MAX(DD4:DF4),"")</f>
        <v>3.7000000000000028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16.899999999999999</v>
      </c>
      <c r="V4" s="19">
        <v>3.3</v>
      </c>
      <c r="W4" s="19">
        <v>0</v>
      </c>
      <c r="X4" s="19">
        <v>0</v>
      </c>
      <c r="Y4" s="19">
        <v>18.5</v>
      </c>
      <c r="Z4" s="19">
        <v>6.9</v>
      </c>
      <c r="AA4" s="19">
        <v>0</v>
      </c>
      <c r="AB4" s="19">
        <v>0</v>
      </c>
      <c r="AC4" s="19">
        <v>18.600000000000001</v>
      </c>
      <c r="AD4" s="19">
        <v>6.5</v>
      </c>
      <c r="AE4" s="19">
        <v>0</v>
      </c>
      <c r="AF4" s="19">
        <v>0</v>
      </c>
      <c r="AG4" s="19">
        <v>18.899999999999999</v>
      </c>
      <c r="AH4" s="19">
        <v>6.9</v>
      </c>
      <c r="AI4" s="19">
        <v>0</v>
      </c>
      <c r="AJ4" s="19">
        <v>0</v>
      </c>
      <c r="AK4" s="19">
        <v>18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10.199999999999999</v>
      </c>
      <c r="AQ4" s="41">
        <f>IF(SUM(U4:V4,X4:Z4,AB4)-W4-AA4&gt;0,SUM(U4:V4,X4:Z4,AB4)-W4-AA4,"")</f>
        <v>45.6</v>
      </c>
      <c r="AR4" s="41">
        <f>IF(SUM(AC4:AD4,AF4)-AE4&gt;0,SUM(AC4:AD4,AF4)-AE4,"")</f>
        <v>25.1</v>
      </c>
      <c r="AS4" s="41">
        <f>IF(SUM(V4,Z4,AD4)&gt;0,SUM(V4,Z4,AD4),"")</f>
        <v>16.7</v>
      </c>
      <c r="AT4" s="41">
        <f>IF(SUM(AQ4,AR4)&gt;0,SUM(AQ4,AR4),"")</f>
        <v>70.7</v>
      </c>
      <c r="AU4" s="41">
        <f>IF(SUM(AH4,AL4)&gt;0,SUM(AH4,AL4),"")</f>
        <v>13.8</v>
      </c>
      <c r="AV4" s="41">
        <f>IF(SUM(AG4:AH4,AJ4:AL4,AN4)-SUM(AI4,AM4)&gt;0,SUM(AG4:AH4,AJ4:AL4,AN4)-SUM(AI4,AM4),"")</f>
        <v>50.699999999999996</v>
      </c>
      <c r="AW4" s="41">
        <f>IF(SUM(AQ4,AR4,AV4)&gt;0,SUM(AQ4,AR4,AV4),"")</f>
        <v>121.4</v>
      </c>
      <c r="AX4" s="18">
        <v>17.8</v>
      </c>
      <c r="AY4" s="18">
        <v>7.3</v>
      </c>
      <c r="AZ4" s="18">
        <v>0</v>
      </c>
      <c r="BA4" s="18">
        <v>0</v>
      </c>
      <c r="BB4" s="18">
        <v>17.399999999999999</v>
      </c>
      <c r="BC4" s="18">
        <v>8.5</v>
      </c>
      <c r="BD4" s="18">
        <v>0</v>
      </c>
      <c r="BE4" s="18">
        <v>0</v>
      </c>
      <c r="BF4" s="18">
        <v>17.399999999999999</v>
      </c>
      <c r="BG4" s="18">
        <v>8.1999999999999993</v>
      </c>
      <c r="BH4" s="18">
        <v>0</v>
      </c>
      <c r="BI4" s="18">
        <v>0</v>
      </c>
      <c r="BJ4" s="18">
        <v>18.2</v>
      </c>
      <c r="BK4" s="18">
        <v>8.1999999999999993</v>
      </c>
      <c r="BL4" s="18">
        <v>0</v>
      </c>
      <c r="BM4" s="18">
        <v>0</v>
      </c>
      <c r="BN4" s="18">
        <v>16.8</v>
      </c>
      <c r="BO4" s="18">
        <v>6.5</v>
      </c>
      <c r="BP4" s="18">
        <v>0</v>
      </c>
      <c r="BQ4" s="18">
        <v>0</v>
      </c>
      <c r="BR4" s="29"/>
      <c r="BS4" s="11">
        <f>IF(SUM(AY4,BC4)&gt;0,SUM(AY4,BC4),"")</f>
        <v>15.8</v>
      </c>
      <c r="BT4" s="11">
        <f>IF(SUM(AX4:AY4,BA4:BC4,BE4)-AZ4-BD4&gt;0,SUM(AX4:AY4,BA4:BC4,BE4)-AZ4-BD4,"")</f>
        <v>51</v>
      </c>
      <c r="BU4" s="11">
        <f>IF(SUM(BF4:BG4,BI4)-BH4&gt;0,SUM(BF4:BG4,BI4)-BH4,"")</f>
        <v>25.599999999999998</v>
      </c>
      <c r="BV4" s="11">
        <f>IF(SUM(AY4,BC4,BG4)&gt;0,SUM(AY4,BC4,BG4),"")</f>
        <v>24</v>
      </c>
      <c r="BW4" s="11">
        <f>IF(SUM(BT4,BU4)&gt;0,SUM(BT4,BU4),"")</f>
        <v>76.599999999999994</v>
      </c>
      <c r="BX4" s="11">
        <f>IF(SUM(BK4,BO4)&gt;0,SUM(BK4,BO4),"")</f>
        <v>14.7</v>
      </c>
      <c r="BY4" s="11">
        <f>IF(SUM(BJ4:BK4,BM4:BO4,BQ4)-SUM(BL4,BP4)&gt;0,SUM(BJ4:BK4,BM4:BO4,BQ4)-SUM(BL4,BP4),"")</f>
        <v>49.7</v>
      </c>
      <c r="BZ4" s="11">
        <f>IF(SUM(BT4,BU4,BY4)&gt;0,SUM(BT4,BU4,BY4),"")</f>
        <v>126.3</v>
      </c>
      <c r="CA4" s="19">
        <v>17.8</v>
      </c>
      <c r="CB4" s="19">
        <v>8.1999999999999993</v>
      </c>
      <c r="CC4" s="19">
        <v>0</v>
      </c>
      <c r="CD4" s="19">
        <v>0</v>
      </c>
      <c r="CE4" s="19">
        <v>18.2</v>
      </c>
      <c r="CF4" s="19">
        <v>7.7</v>
      </c>
      <c r="CG4" s="19">
        <v>0</v>
      </c>
      <c r="CH4" s="19">
        <v>0</v>
      </c>
      <c r="CI4" s="19">
        <v>17.600000000000001</v>
      </c>
      <c r="CJ4" s="19">
        <v>8.1999999999999993</v>
      </c>
      <c r="CK4" s="19">
        <v>0</v>
      </c>
      <c r="CL4" s="19">
        <v>0</v>
      </c>
      <c r="CM4" s="19">
        <v>18.100000000000001</v>
      </c>
      <c r="CN4" s="19">
        <v>8.1999999999999993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8"/>
      <c r="CV4" s="41">
        <f>IF(SUM(CB4,CF4)&gt;0,SUM(CB4,CF4),"")</f>
        <v>15.899999999999999</v>
      </c>
      <c r="CW4" s="41">
        <f>IF(SUM(CA4:CB4,CD4:CF4,CH4)-CC4-CG4&gt;0,SUM(CA4:CB4,CD4:CF4,CH4)-CC4-CG4,"")</f>
        <v>51.900000000000006</v>
      </c>
      <c r="CX4" s="41">
        <f>IF(SUM(CI4:CJ4,CL4)-CK4&gt;0,SUM(CI4:CJ4,CL4)-CK4,"")</f>
        <v>25.8</v>
      </c>
      <c r="CY4" s="41">
        <f>IF(SUM(CB4,CF4,CJ4)&gt;0,SUM(CB4,CF4,CJ4),"")</f>
        <v>24.099999999999998</v>
      </c>
      <c r="CZ4" s="41">
        <f>IF(SUM(CW4,CX4)&gt;0,SUM(CW4,CX4),"")</f>
        <v>77.7</v>
      </c>
      <c r="DA4" s="41">
        <f>IF(SUM(CN4,CR4)&gt;0,SUM(CN4,CR4),"")</f>
        <v>15.899999999999999</v>
      </c>
      <c r="DB4" s="41">
        <f>IF(SUM(CM4:CN4,CP4:CR4,CT4)-SUM(CO4,CS4)&gt;0,SUM(CM4:CN4,CP4:CR4,CT4)-SUM(CO4,CS4),"")</f>
        <v>52.2</v>
      </c>
      <c r="DC4" s="41">
        <f>IF(SUM(CW4,CX4,DB4)&gt;0,SUM(CW4,CX4,DB4),"")</f>
        <v>129.9</v>
      </c>
      <c r="DD4" s="52">
        <f>IF(MAX(EB4,FD4,GF4,HH4,IJ4,JL4,KN4,LP4,MR4,NT4,OV4,PX4)-IF(L4="",0,L4)&gt;0.001,MAX(EB4,FD4,GF4,HH4,IJ4,JL4,KN4,LP4,MR4,NT4,OV4,PX4)-IF(L4="",0,L4),"")</f>
        <v>3.7000000000000028</v>
      </c>
      <c r="DE4" s="52" t="str">
        <f>IF(MAX(EC4,FE4,GG4,HI4,IK4,JM4,KO4,LQ4,MS4,NU4,OW4,PY4)-IF(N4="",0,N4)&gt;0.001,MAX(EC4,FE4,GG4,HI4,IK4,JM4,KO4,LQ4,MS4,NU4,OW4,PY4)-IF(N4="",0,N4),"")</f>
        <v/>
      </c>
      <c r="DF4" s="52">
        <f>IF(MAX(EG4,FI4,GK4,HM4,IO4,JQ4,KS4,LU4,MW4,NY4,PA4,QC4)-IF(P4="",0,P4)&gt;0.001,MAX(EG4,FI4,GK4,HM4,IO4,JQ4,KS4,LU4,MW4,NY4,PA4,QC4)-IF(P4="",0,P4),"")</f>
        <v>1.3000000000000043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17.8</v>
      </c>
      <c r="QF4" s="23">
        <f>IF($CU4="P",CB4,(CB4+AY4)/2)</f>
        <v>7.75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17.799999999999997</v>
      </c>
      <c r="QJ4" s="23">
        <f>IF($CU4="P",CF4,(CF4+BC4)/2)</f>
        <v>8.1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17.5</v>
      </c>
      <c r="QN4" s="23">
        <f>IF($CU4="P",CJ4,(CJ4+BG4)/2)</f>
        <v>8.1999999999999993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18.149999999999999</v>
      </c>
      <c r="QR4" s="23">
        <f>IF($CU4="P",CN4,(CN4+BK4)/2)</f>
        <v>8.1999999999999993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17.5</v>
      </c>
      <c r="QV4" s="23">
        <f>IF($CU4="P",CR4,(CR4+BO4)/2)</f>
        <v>7.1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15.85</v>
      </c>
      <c r="RA4" s="41">
        <f>IF(SUM(QE4:QF4,QH4:QJ4,QL4)-QG4-QK4&gt;0,SUM(QE4:QF4,QH4:QJ4,QL4)-QG4-QK4,"")</f>
        <v>51.449999999999996</v>
      </c>
      <c r="RB4" s="41">
        <f>IF(SUM(QM4:QN4,QP4)-QO4&gt;0,SUM(QM4:QN4,QP4)-QO4,"")</f>
        <v>25.7</v>
      </c>
      <c r="RC4" s="41">
        <f>IF(SUM(QF4,QJ4,QN4)&gt;0,SUM(QF4,QJ4,QN4),"")</f>
        <v>24.049999999999997</v>
      </c>
      <c r="RD4" s="41">
        <f>IF(SUM(RA4,RB4)&gt;0,SUM(RA4,RB4),"")</f>
        <v>77.149999999999991</v>
      </c>
      <c r="RE4" s="41">
        <f>IF(SUM(QR4,QV4)&gt;0,SUM(QR4,QV4),"")</f>
        <v>15.299999999999999</v>
      </c>
      <c r="RF4" s="41">
        <f>IF(SUM(QQ4:QR4,QT4:QV4,QX4)-SUM(QS4,QW4)&gt;0,SUM(QQ4:QR4,QT4:QV4,QX4)-SUM(QS4,QW4),"")</f>
        <v>50.949999999999996</v>
      </c>
      <c r="RG4" s="41">
        <f>IF(SUM(RA4,RB4,RF4)&gt;0,SUM(RA4,RB4,RF4),"")</f>
        <v>128.1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3</v>
      </c>
      <c r="D5" s="4">
        <v>2003</v>
      </c>
      <c r="E5" s="9">
        <f>SUM(J5:R5)+SUM(J5:N5)*0.0000001+SUM(J5)*0.0000000000001</f>
        <v>184.40001301000518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51.599999999999994</v>
      </c>
      <c r="K5" s="8" t="str">
        <f>IF(J5=0,"",IF(J5=CW5,$CA$1,IF(J5=BT5,$AX$1,IF(J5=AQ5,$U$1,""))))</f>
        <v>2023 Elite Canada</v>
      </c>
      <c r="L5" s="8">
        <f>IF(COUNT(AQ5,BT5,CW5)&gt;1,LARGE((AQ5,BT5,CW5),2),0)</f>
        <v>51.5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27</v>
      </c>
      <c r="O5" s="8" t="str">
        <f>IF(N5=0,"",IF(N5=CX5,$CA$1,IF(N5=BU5,$AX$1,IF(N5=AR5,$U$1,""))))</f>
        <v>2023 Elite Canada</v>
      </c>
      <c r="P5" s="8">
        <f>IF(MAX(AV5,BY5,DB5)&gt;0,MAX(AV5,BY5,DB5),0)</f>
        <v>53.400000000000006</v>
      </c>
      <c r="Q5" s="8" t="str">
        <f>IF(P5=0,"",IF(P5=DB5,$CA$1,IF(P5=BY5,$AX$1,IF(P5=AV5,$U$1,""))))</f>
        <v>2023 Elite Canada</v>
      </c>
      <c r="R5" s="8">
        <f>IF(MAX(DD5:DF5)&gt;0,MAX(DD5:DF5),"")</f>
        <v>0.89999999999999858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18.8</v>
      </c>
      <c r="V5" s="19">
        <v>8.1</v>
      </c>
      <c r="W5" s="19">
        <v>0</v>
      </c>
      <c r="X5" s="19">
        <v>0</v>
      </c>
      <c r="Y5" s="19">
        <v>18.2</v>
      </c>
      <c r="Z5" s="19">
        <v>6.5</v>
      </c>
      <c r="AA5" s="19">
        <v>0</v>
      </c>
      <c r="AB5" s="19">
        <v>0</v>
      </c>
      <c r="AC5" s="19">
        <v>18.899999999999999</v>
      </c>
      <c r="AD5" s="19">
        <v>8.1</v>
      </c>
      <c r="AE5" s="19">
        <v>0</v>
      </c>
      <c r="AF5" s="19">
        <v>0</v>
      </c>
      <c r="AG5" s="19">
        <v>19.100000000000001</v>
      </c>
      <c r="AH5" s="19">
        <v>8.1</v>
      </c>
      <c r="AI5" s="19">
        <v>0</v>
      </c>
      <c r="AJ5" s="19">
        <v>0</v>
      </c>
      <c r="AK5" s="19">
        <v>18.5</v>
      </c>
      <c r="AL5" s="19">
        <v>7.7</v>
      </c>
      <c r="AM5" s="19">
        <v>0</v>
      </c>
      <c r="AN5" s="19">
        <v>0</v>
      </c>
      <c r="AO5" s="28"/>
      <c r="AP5" s="41">
        <f>IF(SUM(V5,Z5)&gt;0,SUM(V5,Z5),"")</f>
        <v>14.6</v>
      </c>
      <c r="AQ5" s="41">
        <f>IF(SUM(U5:V5,X5:Z5,AB5)-W5-AA5&gt;0,SUM(U5:V5,X5:Z5,AB5)-W5-AA5,"")</f>
        <v>51.599999999999994</v>
      </c>
      <c r="AR5" s="41">
        <f>IF(SUM(AC5:AD5,AF5)-AE5&gt;0,SUM(AC5:AD5,AF5)-AE5,"")</f>
        <v>27</v>
      </c>
      <c r="AS5" s="41">
        <f>IF(SUM(V5,Z5,AD5)&gt;0,SUM(V5,Z5,AD5),"")</f>
        <v>22.7</v>
      </c>
      <c r="AT5" s="41">
        <f>IF(SUM(AQ5,AR5)&gt;0,SUM(AQ5,AR5),"")</f>
        <v>78.599999999999994</v>
      </c>
      <c r="AU5" s="41">
        <f>IF(SUM(AH5,AL5)&gt;0,SUM(AH5,AL5),"")</f>
        <v>15.8</v>
      </c>
      <c r="AV5" s="41">
        <f>IF(SUM(AG5:AH5,AJ5:AL5,AN5)-SUM(AI5,AM5)&gt;0,SUM(AG5:AH5,AJ5:AL5,AN5)-SUM(AI5,AM5),"")</f>
        <v>53.400000000000006</v>
      </c>
      <c r="AW5" s="41">
        <f>IF(SUM(AQ5,AR5,AV5)&gt;0,SUM(AQ5,AR5,AV5),"")</f>
        <v>132</v>
      </c>
      <c r="AX5" s="18">
        <v>17.399999999999999</v>
      </c>
      <c r="AY5" s="18">
        <v>9.3000000000000007</v>
      </c>
      <c r="AZ5" s="18">
        <v>0</v>
      </c>
      <c r="BA5" s="18">
        <v>0</v>
      </c>
      <c r="BB5" s="18">
        <v>17.8</v>
      </c>
      <c r="BC5" s="18">
        <v>6.9</v>
      </c>
      <c r="BD5" s="18">
        <v>0</v>
      </c>
      <c r="BE5" s="18">
        <v>0</v>
      </c>
      <c r="BF5" s="18">
        <v>17.899999999999999</v>
      </c>
      <c r="BG5" s="18">
        <v>8.5</v>
      </c>
      <c r="BH5" s="18">
        <v>0</v>
      </c>
      <c r="BI5" s="18">
        <v>0</v>
      </c>
      <c r="BJ5" s="18">
        <v>18.399999999999999</v>
      </c>
      <c r="BK5" s="18">
        <v>8.9</v>
      </c>
      <c r="BL5" s="18">
        <v>0</v>
      </c>
      <c r="BM5" s="18">
        <v>0</v>
      </c>
      <c r="BN5" s="18">
        <v>19.100000000000001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16.200000000000003</v>
      </c>
      <c r="BT5" s="11">
        <f>IF(SUM(AX5:AY5,BA5:BC5,BE5)-AZ5-BD5&gt;0,SUM(AX5:AY5,BA5:BC5,BE5)-AZ5-BD5,"")</f>
        <v>51.4</v>
      </c>
      <c r="BU5" s="11">
        <f>IF(SUM(BF5:BG5,BI5)-BH5&gt;0,SUM(BF5:BG5,BI5)-BH5,"")</f>
        <v>26.4</v>
      </c>
      <c r="BV5" s="11">
        <f>IF(SUM(AY5,BC5,BG5)&gt;0,SUM(AY5,BC5,BG5),"")</f>
        <v>24.700000000000003</v>
      </c>
      <c r="BW5" s="11">
        <f>IF(SUM(BT5,BU5)&gt;0,SUM(BT5,BU5),"")</f>
        <v>77.8</v>
      </c>
      <c r="BX5" s="11">
        <f>IF(SUM(BK5,BO5)&gt;0,SUM(BK5,BO5),"")</f>
        <v>15.8</v>
      </c>
      <c r="BY5" s="11">
        <f>IF(SUM(BJ5:BK5,BM5:BO5,BQ5)-SUM(BL5,BP5)&gt;0,SUM(BJ5:BK5,BM5:BO5,BQ5)-SUM(BL5,BP5),"")</f>
        <v>53.3</v>
      </c>
      <c r="BZ5" s="11">
        <f>IF(SUM(BT5,BU5,BY5)&gt;0,SUM(BT5,BU5,BY5),"")</f>
        <v>131.1</v>
      </c>
      <c r="CA5" s="19">
        <v>18.100000000000001</v>
      </c>
      <c r="CB5" s="19">
        <v>8.6999999999999993</v>
      </c>
      <c r="CC5" s="19">
        <v>0</v>
      </c>
      <c r="CD5" s="19">
        <v>0</v>
      </c>
      <c r="CE5" s="19">
        <v>18</v>
      </c>
      <c r="CF5" s="19">
        <v>6.7</v>
      </c>
      <c r="CG5" s="19">
        <v>0</v>
      </c>
      <c r="CH5" s="19">
        <v>0</v>
      </c>
      <c r="CI5" s="19">
        <v>18.399999999999999</v>
      </c>
      <c r="CJ5" s="19">
        <v>8.3000000000000007</v>
      </c>
      <c r="CK5" s="19">
        <v>0</v>
      </c>
      <c r="CL5" s="19">
        <v>0</v>
      </c>
      <c r="CM5" s="19">
        <v>18.75</v>
      </c>
      <c r="CN5" s="19">
        <v>8.5</v>
      </c>
      <c r="CO5" s="19">
        <v>0</v>
      </c>
      <c r="CP5" s="19">
        <v>0</v>
      </c>
      <c r="CQ5" s="19">
        <v>18.8</v>
      </c>
      <c r="CR5" s="19">
        <v>7.3000000000000007</v>
      </c>
      <c r="CS5" s="19">
        <v>0</v>
      </c>
      <c r="CT5" s="19">
        <v>0</v>
      </c>
      <c r="CU5" s="28" t="s">
        <v>57</v>
      </c>
      <c r="CV5" s="41">
        <f>IF(SUM(CB5,CF5)&gt;0,SUM(CB5,CF5),"")</f>
        <v>15.399999999999999</v>
      </c>
      <c r="CW5" s="41">
        <f>IF(SUM(CA5:CB5,CD5:CF5,CH5)-CC5-CG5&gt;0,SUM(CA5:CB5,CD5:CF5,CH5)-CC5-CG5,"")</f>
        <v>51.5</v>
      </c>
      <c r="CX5" s="41">
        <f>IF(SUM(CI5:CJ5,CL5)-CK5&gt;0,SUM(CI5:CJ5,CL5)-CK5,"")</f>
        <v>26.7</v>
      </c>
      <c r="CY5" s="41">
        <f>IF(SUM(CB5,CF5,CJ5)&gt;0,SUM(CB5,CF5,CJ5),"")</f>
        <v>23.7</v>
      </c>
      <c r="CZ5" s="41">
        <f>IF(SUM(CW5,CX5)&gt;0,SUM(CW5,CX5),"")</f>
        <v>78.2</v>
      </c>
      <c r="DA5" s="41">
        <f>IF(SUM(CN5,CR5)&gt;0,SUM(CN5,CR5),"")</f>
        <v>15.8</v>
      </c>
      <c r="DB5" s="41">
        <f>IF(SUM(CM5:CN5,CP5:CR5,CT5)-SUM(CO5,CS5)&gt;0,SUM(CM5:CN5,CP5:CR5,CT5)-SUM(CO5,CS5),"")</f>
        <v>53.349999999999994</v>
      </c>
      <c r="DC5" s="41">
        <f>IF(SUM(CW5,CX5,DB5)&gt;0,SUM(CW5,CX5,DB5),"")</f>
        <v>131.55000000000001</v>
      </c>
      <c r="DD5" s="52">
        <f>IF(MAX(EB5,FD5,GF5,HH5,IJ5,JL5,KN5,LP5,MR5,NT5,OV5,PX5)-IF(L5="",0,L5)&gt;0.001,MAX(EB5,FD5,GF5,HH5,IJ5,JL5,KN5,LP5,MR5,NT5,OV5,PX5)-IF(L5="",0,L5),"")</f>
        <v>0.89999999999999858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18.100000000000001</v>
      </c>
      <c r="QF5" s="23">
        <f>IF($CU5="P",CB5,(CB5+AY5)/2)</f>
        <v>8.6999999999999993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</v>
      </c>
      <c r="QJ5" s="23">
        <f>IF($CU5="P",CF5,(CF5+BC5)/2)</f>
        <v>6.7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18.399999999999999</v>
      </c>
      <c r="QN5" s="23">
        <f>IF($CU5="P",CJ5,(CJ5+BG5)/2)</f>
        <v>8.3000000000000007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18.75</v>
      </c>
      <c r="QR5" s="23">
        <f>IF($CU5="P",CN5,(CN5+BK5)/2)</f>
        <v>8.5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18.8</v>
      </c>
      <c r="QV5" s="23">
        <f>IF($CU5="P",CR5,(CR5+BO5)/2)</f>
        <v>7.3000000000000007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15.399999999999999</v>
      </c>
      <c r="RA5" s="41">
        <f>IF(SUM(QE5:QF5,QH5:QJ5,QL5)-QG5-QK5&gt;0,SUM(QE5:QF5,QH5:QJ5,QL5)-QG5-QK5,"")</f>
        <v>51.5</v>
      </c>
      <c r="RB5" s="41">
        <f>IF(SUM(QM5:QN5,QP5)-QO5&gt;0,SUM(QM5:QN5,QP5)-QO5,"")</f>
        <v>26.7</v>
      </c>
      <c r="RC5" s="41">
        <f>IF(SUM(QF5,QJ5,QN5)&gt;0,SUM(QF5,QJ5,QN5),"")</f>
        <v>23.7</v>
      </c>
      <c r="RD5" s="41">
        <f>IF(SUM(RA5,RB5)&gt;0,SUM(RA5,RB5),"")</f>
        <v>78.2</v>
      </c>
      <c r="RE5" s="41">
        <f>IF(SUM(QR5,QV5)&gt;0,SUM(QR5,QV5),"")</f>
        <v>15.8</v>
      </c>
      <c r="RF5" s="41">
        <f>IF(SUM(QQ5:QR5,QT5:QV5,QX5)-SUM(QS5,QW5)&gt;0,SUM(QQ5:QR5,QT5:QV5,QX5)-SUM(QS5,QW5),"")</f>
        <v>53.349999999999994</v>
      </c>
      <c r="RG5" s="41">
        <f>IF(SUM(RA5,RB5,RF5)&gt;0,SUM(RA5,RB5,RF5),"")</f>
        <v>131.55000000000001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164</v>
      </c>
      <c r="C6" s="4" t="s">
        <v>5</v>
      </c>
      <c r="D6" s="4">
        <v>2003</v>
      </c>
      <c r="E6" s="9">
        <f>SUM(J6:R6)+SUM(J6:N6)*0.0000001+SUM(J6)*0.0000000000001</f>
        <v>166.30001172000468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46.8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Domestic 3rd Trial</v>
      </c>
      <c r="P6" s="8">
        <f>IF(MAX(AV6,BY6,DB6)&gt;0,MAX(AV6,BY6,DB6),0)</f>
        <v>47</v>
      </c>
      <c r="Q6" s="8" t="str">
        <f>IF(P6=0,"",IF(P6=DB6,$CA$1,IF(P6=BY6,$AX$1,IF(P6=AV6,$U$1,""))))</f>
        <v>2023 Domestic 3rd Trial</v>
      </c>
      <c r="R6" s="8">
        <f>IF(MAX(DD6:DF6)&gt;0,MAX(DD6:DF6),"")</f>
        <v>2.1000000000000014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11.6</v>
      </c>
      <c r="CW6" s="41">
        <f>IF(SUM(CA6:CB6,CD6:CF6,CH6)-CC6-CG6&gt;0,SUM(CA6:CB6,CD6:CF6,CH6)-CC6-CG6,"")</f>
        <v>46.8</v>
      </c>
      <c r="CX6" s="41">
        <f>IF(SUM(CI6:CJ6,CL6)-CK6&gt;0,SUM(CI6:CJ6,CL6)-CK6,"")</f>
        <v>24.5</v>
      </c>
      <c r="CY6" s="41">
        <f>IF(SUM(CB6,CF6,CJ6)&gt;0,SUM(CB6,CF6,CJ6),"")</f>
        <v>18.5</v>
      </c>
      <c r="CZ6" s="41">
        <f>IF(SUM(CW6,CX6)&gt;0,SUM(CW6,CX6),"")</f>
        <v>71.3</v>
      </c>
      <c r="DA6" s="41">
        <f>IF(SUM(CN6,CR6)&gt;0,SUM(CN6,CR6),"")</f>
        <v>11.6</v>
      </c>
      <c r="DB6" s="41">
        <f>IF(SUM(CM6:CN6,CP6:CR6,CT6)-SUM(CO6,CS6)&gt;0,SUM(CM6:CN6,CP6:CR6,CT6)-SUM(CO6,CS6),"")</f>
        <v>47</v>
      </c>
      <c r="DC6" s="41">
        <f>IF(SUM(CW6,CX6,DB6)&gt;0,SUM(CW6,CX6,DB6),"")</f>
        <v>118.3</v>
      </c>
      <c r="DD6" s="52">
        <f>IF(MAX(EB6,FD6,GF6,HH6,IJ6,JL6,KN6,LP6,MR6,NT6,OV6,PX6)-IF(L6="",0,L6)&gt;0.001,MAX(EB6,FD6,GF6,HH6,IJ6,JL6,KN6,LP6,MR6,NT6,OV6,PX6)-IF(L6="",0,L6),"")</f>
        <v>2.1000000000000014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18.600000000000001</v>
      </c>
      <c r="FL6" s="17">
        <v>6.1</v>
      </c>
      <c r="FM6" s="17">
        <v>0</v>
      </c>
      <c r="FN6" s="17">
        <v>0</v>
      </c>
      <c r="FO6" s="17">
        <v>17.8</v>
      </c>
      <c r="FP6" s="17">
        <v>5.5</v>
      </c>
      <c r="FQ6" s="17">
        <v>0</v>
      </c>
      <c r="FR6" s="17">
        <v>0</v>
      </c>
      <c r="FS6" s="17">
        <v>17.8</v>
      </c>
      <c r="FT6" s="17">
        <v>4.2</v>
      </c>
      <c r="FU6" s="17">
        <v>0</v>
      </c>
      <c r="FV6" s="17">
        <v>0</v>
      </c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11.6</v>
      </c>
      <c r="GF6" s="41">
        <f>IF(SUM(FK6:FL6,FN6:FP6,FR6)-FM6-FQ6&gt;0,SUM(FK6:FL6,FN6:FP6,FR6)-FM6-FQ6,"")</f>
        <v>48</v>
      </c>
      <c r="GG6" s="41">
        <f>IF(SUM(FS6:FT6,FV6)-FU6&gt;0,SUM(FS6:FT6,FV6)-FU6,"")</f>
        <v>22</v>
      </c>
      <c r="GH6" s="41">
        <f>IF(SUM(FL6,FP6,FT6)&gt;0,SUM(FL6,FP6,FT6),"")</f>
        <v>15.8</v>
      </c>
      <c r="GI6" s="41">
        <f>IF(SUM(GF6,GG6)&gt;0,SUM(GF6,GG6),"")</f>
        <v>70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70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17.25</v>
      </c>
      <c r="QF6" s="23">
        <f>IF($CU6="P",CB6,(CB6+AY6)/2)</f>
        <v>5.8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17.799999999999997</v>
      </c>
      <c r="QJ6" s="23">
        <f>IF($CU6="P",CF6,(CF6+BC6)/2)</f>
        <v>5.5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16.8</v>
      </c>
      <c r="QN6" s="23">
        <f>IF($CU6="P",CJ6,(CJ6+BG6)/2)</f>
        <v>5.0999999999999996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17.05</v>
      </c>
      <c r="QR6" s="23">
        <f>IF($CU6="P",CN6,(CN6+BK6)/2)</f>
        <v>6.1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18.149999999999999</v>
      </c>
      <c r="QV6" s="23">
        <f>IF($CU6="P",CR6,(CR6+BO6)/2)</f>
        <v>5.5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11.3</v>
      </c>
      <c r="RA6" s="41">
        <f>IF(SUM(QE6:QF6,QH6:QJ6,QL6)-QG6-QK6&gt;0,SUM(QE6:QF6,QH6:QJ6,QL6)-QG6-QK6,"")</f>
        <v>46.349999999999994</v>
      </c>
      <c r="RB6" s="41">
        <f>IF(SUM(QM6:QN6,QP6)-QO6&gt;0,SUM(QM6:QN6,QP6)-QO6,"")</f>
        <v>21.9</v>
      </c>
      <c r="RC6" s="41">
        <f>IF(SUM(QF6,QJ6,QN6)&gt;0,SUM(QF6,QJ6,QN6),"")</f>
        <v>16.399999999999999</v>
      </c>
      <c r="RD6" s="41">
        <f>IF(SUM(RA6,RB6)&gt;0,SUM(RA6,RB6),"")</f>
        <v>68.25</v>
      </c>
      <c r="RE6" s="41">
        <f>IF(SUM(QR6,QV6)&gt;0,SUM(QR6,QV6),"")</f>
        <v>11.6</v>
      </c>
      <c r="RF6" s="41">
        <f>IF(SUM(QQ6:QR6,QT6:QV6,QX6)-SUM(QS6,QW6)&gt;0,SUM(QQ6:QR6,QT6:QV6,QX6)-SUM(QS6,QW6),"")</f>
        <v>46.8</v>
      </c>
      <c r="RG6" s="41">
        <f>IF(SUM(RA6,RB6,RF6)&gt;0,SUM(RA6,RB6,RF6),"")</f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232</v>
      </c>
      <c r="C7" s="4" t="s">
        <v>8</v>
      </c>
      <c r="D7" s="4">
        <v>2006</v>
      </c>
      <c r="E7" s="9">
        <f>SUM(J7:R7)+SUM(J7:N7)*0.0000001+SUM(J7)*0.0000000000001</f>
        <v>165.70001141000452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National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/>
      </c>
      <c r="J7" s="8">
        <f>IF(COUNT(AQ7,BT7,CW7)&gt;0,LARGE((AQ7,BT7,CW7),1),0)</f>
        <v>45.3</v>
      </c>
      <c r="K7" s="8" t="str">
        <f>IF(J7=0,"",IF(J7=CW7,$CA$1,IF(J7=BT7,$AX$1,IF(J7=AQ7,$U$1,""))))</f>
        <v>2023 Nationals</v>
      </c>
      <c r="L7" s="8">
        <f>IF(COUNT(AQ7,BT7,CW7)&gt;1,LARGE((AQ7,BT7,CW7),2),0)</f>
        <v>44.9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23.9</v>
      </c>
      <c r="O7" s="8" t="str">
        <f>IF(N7=0,"",IF(N7=CX7,$CA$1,IF(N7=BU7,$AX$1,IF(N7=AR7,$U$1,""))))</f>
        <v>2023 Domestic 3rd Trial</v>
      </c>
      <c r="P7" s="8">
        <f>IF(MAX(AV7,BY7,DB7)&gt;0,MAX(AV7,BY7,DB7),0)</f>
        <v>47</v>
      </c>
      <c r="Q7" s="8" t="str">
        <f>IF(P7=0,"",IF(P7=DB7,$CA$1,IF(P7=BY7,$AX$1,IF(P7=AV7,$U$1,""))))</f>
        <v>2023 Nationals</v>
      </c>
      <c r="R7" s="8">
        <f>IF(MAX(DD7:DF7)&gt;0,MAX(DD7:DF7),"")</f>
        <v>4.6000000000000085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WAGC (Nov 17)</v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>IF(SUM(V7,Z7)&gt;0,SUM(V7,Z7),"")</f>
        <v/>
      </c>
      <c r="AQ7" s="41" t="str">
        <f>IF(SUM(U7:V7,X7:Z7,AB7)-W7-AA7&gt;0,SUM(U7:V7,X7:Z7,AB7)-W7-AA7,"")</f>
        <v/>
      </c>
      <c r="AR7" s="41" t="str">
        <f>IF(SUM(AC7:AD7,AF7)-AE7&gt;0,SUM(AC7:AD7,AF7)-AE7,"")</f>
        <v/>
      </c>
      <c r="AS7" s="41" t="str">
        <f>IF(SUM(V7,Z7,AD7)&gt;0,SUM(V7,Z7,AD7),"")</f>
        <v/>
      </c>
      <c r="AT7" s="41" t="str">
        <f>IF(SUM(AQ7,AR7)&gt;0,SUM(AQ7,AR7),"")</f>
        <v/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 t="str">
        <f>IF(SUM(AQ7,AR7,AV7)&gt;0,SUM(AQ7,AR7,AV7),"")</f>
        <v/>
      </c>
      <c r="AX7" s="18">
        <v>17.5</v>
      </c>
      <c r="AY7" s="18">
        <v>5.5</v>
      </c>
      <c r="AZ7" s="18">
        <v>0.2</v>
      </c>
      <c r="BA7" s="18">
        <v>0.3</v>
      </c>
      <c r="BB7" s="18">
        <v>16.8</v>
      </c>
      <c r="BC7" s="18">
        <v>5.0999999999999996</v>
      </c>
      <c r="BD7" s="18">
        <v>0</v>
      </c>
      <c r="BE7" s="18">
        <v>0.3</v>
      </c>
      <c r="BF7" s="18">
        <v>17</v>
      </c>
      <c r="BG7" s="18">
        <v>5.5</v>
      </c>
      <c r="BH7" s="18">
        <v>0.2</v>
      </c>
      <c r="BI7" s="18">
        <v>0.3</v>
      </c>
      <c r="BJ7" s="18">
        <v>18</v>
      </c>
      <c r="BK7" s="18">
        <v>5.5</v>
      </c>
      <c r="BL7" s="18">
        <v>0</v>
      </c>
      <c r="BM7" s="18">
        <v>0.3</v>
      </c>
      <c r="BN7" s="18">
        <v>17.8</v>
      </c>
      <c r="BO7" s="18">
        <v>5.0999999999999996</v>
      </c>
      <c r="BP7" s="18">
        <v>0</v>
      </c>
      <c r="BQ7" s="18">
        <v>0.3</v>
      </c>
      <c r="BR7" s="29"/>
      <c r="BS7" s="11">
        <f>IF(SUM(AY7,BC7)&gt;0,SUM(AY7,BC7),"")</f>
        <v>10.6</v>
      </c>
      <c r="BT7" s="11">
        <f>IF(SUM(AX7:AY7,BA7:BC7,BE7)-AZ7-BD7&gt;0,SUM(AX7:AY7,BA7:BC7,BE7)-AZ7-BD7,"")</f>
        <v>45.3</v>
      </c>
      <c r="BU7" s="11">
        <f>IF(SUM(BF7:BG7,BI7)-BH7&gt;0,SUM(BF7:BG7,BI7)-BH7,"")</f>
        <v>22.6</v>
      </c>
      <c r="BV7" s="11">
        <f>IF(SUM(AY7,BC7,BG7)&gt;0,SUM(AY7,BC7,BG7),"")</f>
        <v>16.100000000000001</v>
      </c>
      <c r="BW7" s="11">
        <f>IF(SUM(BT7,BU7)&gt;0,SUM(BT7,BU7),"")</f>
        <v>67.900000000000006</v>
      </c>
      <c r="BX7" s="11">
        <f>IF(SUM(BK7,BO7)&gt;0,SUM(BK7,BO7),"")</f>
        <v>10.6</v>
      </c>
      <c r="BY7" s="11">
        <f>IF(SUM(BJ7:BK7,BM7:BO7,BQ7)-SUM(BL7,BP7)&gt;0,SUM(BJ7:BK7,BM7:BO7,BQ7)-SUM(BL7,BP7),"")</f>
        <v>47</v>
      </c>
      <c r="BZ7" s="11">
        <f>IF(SUM(BT7,BU7,BY7)&gt;0,SUM(BT7,BU7,BY7),"")</f>
        <v>114.9</v>
      </c>
      <c r="CA7" s="19">
        <v>16.899999999999999</v>
      </c>
      <c r="CB7" s="19">
        <v>5.0999999999999996</v>
      </c>
      <c r="CC7" s="19">
        <v>0.4</v>
      </c>
      <c r="CD7" s="19">
        <v>0</v>
      </c>
      <c r="CE7" s="19">
        <v>17.8</v>
      </c>
      <c r="CF7" s="19">
        <v>5.5</v>
      </c>
      <c r="CG7" s="19">
        <v>0</v>
      </c>
      <c r="CH7" s="19">
        <v>0</v>
      </c>
      <c r="CI7" s="19">
        <v>18.399999999999999</v>
      </c>
      <c r="CJ7" s="19">
        <v>5.5</v>
      </c>
      <c r="CK7" s="19">
        <v>0</v>
      </c>
      <c r="CL7" s="19">
        <v>0</v>
      </c>
      <c r="CM7" s="19">
        <v>17</v>
      </c>
      <c r="CN7" s="19">
        <v>6.5</v>
      </c>
      <c r="CO7" s="19">
        <v>0</v>
      </c>
      <c r="CP7" s="19">
        <v>0</v>
      </c>
      <c r="CQ7" s="19">
        <v>17.600000000000001</v>
      </c>
      <c r="CR7" s="19">
        <v>5.5</v>
      </c>
      <c r="CS7" s="19">
        <v>0</v>
      </c>
      <c r="CT7" s="19">
        <v>0</v>
      </c>
      <c r="CU7" s="28"/>
      <c r="CV7" s="41">
        <f>IF(SUM(CB7,CF7)&gt;0,SUM(CB7,CF7),"")</f>
        <v>10.6</v>
      </c>
      <c r="CW7" s="41">
        <f>IF(SUM(CA7:CB7,CD7:CF7,CH7)-CC7-CG7&gt;0,SUM(CA7:CB7,CD7:CF7,CH7)-CC7-CG7,"")</f>
        <v>44.9</v>
      </c>
      <c r="CX7" s="41">
        <f>IF(SUM(CI7:CJ7,CL7)-CK7&gt;0,SUM(CI7:CJ7,CL7)-CK7,"")</f>
        <v>23.9</v>
      </c>
      <c r="CY7" s="41">
        <f>IF(SUM(CB7,CF7,CJ7)&gt;0,SUM(CB7,CF7,CJ7),"")</f>
        <v>16.100000000000001</v>
      </c>
      <c r="CZ7" s="41">
        <f>IF(SUM(CW7,CX7)&gt;0,SUM(CW7,CX7),"")</f>
        <v>68.8</v>
      </c>
      <c r="DA7" s="41">
        <f>IF(SUM(CN7,CR7)&gt;0,SUM(CN7,CR7),"")</f>
        <v>12</v>
      </c>
      <c r="DB7" s="41">
        <f>IF(SUM(CM7:CN7,CP7:CR7,CT7)-SUM(CO7,CS7)&gt;0,SUM(CM7:CN7,CP7:CR7,CT7)-SUM(CO7,CS7),"")</f>
        <v>46.6</v>
      </c>
      <c r="DC7" s="41">
        <f>IF(SUM(CW7,CX7,DB7)&gt;0,SUM(CW7,CX7,DB7),"")</f>
        <v>115.4</v>
      </c>
      <c r="DD7" s="52">
        <f>IF(MAX(EB7,FD7,GF7,HH7,IJ7,JL7,KN7,LP7,MR7,NT7,OV7,PX7)-IF(L7="",0,L7)&gt;0.001,MAX(EB7,FD7,GF7,HH7,IJ7,JL7,KN7,LP7,MR7,NT7,OV7,PX7)-IF(L7="",0,L7),"")</f>
        <v>4.6000000000000085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17.8</v>
      </c>
      <c r="GN7" s="18">
        <v>6.5</v>
      </c>
      <c r="GO7" s="18">
        <v>0</v>
      </c>
      <c r="GP7" s="18">
        <v>0</v>
      </c>
      <c r="GQ7" s="18">
        <v>18.100000000000001</v>
      </c>
      <c r="GR7" s="18">
        <v>7.1</v>
      </c>
      <c r="GS7" s="18">
        <v>0</v>
      </c>
      <c r="GT7" s="18">
        <v>0</v>
      </c>
      <c r="GU7" s="18"/>
      <c r="GV7" s="18"/>
      <c r="GW7" s="18"/>
      <c r="GX7" s="18"/>
      <c r="GY7" s="18">
        <v>18.100000000000001</v>
      </c>
      <c r="GZ7" s="18">
        <v>7.3</v>
      </c>
      <c r="HA7" s="18">
        <v>0</v>
      </c>
      <c r="HB7" s="18">
        <v>0</v>
      </c>
      <c r="HC7" s="18">
        <v>16</v>
      </c>
      <c r="HD7" s="18">
        <v>3.3</v>
      </c>
      <c r="HE7" s="18">
        <v>0</v>
      </c>
      <c r="HF7" s="18">
        <v>0</v>
      </c>
      <c r="HG7" s="11">
        <f>IF(SUM(GN7,GR7)&gt;0,SUM(GN7,GR7),"")</f>
        <v>13.6</v>
      </c>
      <c r="HH7" s="11">
        <f>IF(SUM(GM7:GN7,GP7:GR7,GT7)-GO7-GS7&gt;0,SUM(GM7:GN7,GP7:GR7,GT7)-GO7-GS7,"")</f>
        <v>49.500000000000007</v>
      </c>
      <c r="HI7" s="11" t="str">
        <f>IF(SUM(GU7:GV7,GX7)-GW7&gt;0,SUM(GU7:GV7,GX7)-GW7,"")</f>
        <v/>
      </c>
      <c r="HJ7" s="11">
        <f>IF(SUM(GN7,GR7,GV7)&gt;0,SUM(GN7,GR7,GV7),"")</f>
        <v>13.6</v>
      </c>
      <c r="HK7" s="11">
        <f>IF(SUM(HH7,HI7)&gt;0,SUM(HH7,HI7),"")</f>
        <v>49.500000000000007</v>
      </c>
      <c r="HL7" s="11">
        <f>IF(SUM(GZ7,HD7)&gt;0,SUM(GZ7,HD7),"")</f>
        <v>10.6</v>
      </c>
      <c r="HM7" s="11">
        <f>IF(SUM(GY7:GZ7,HB7:HD7,HF7)-SUM(HA7,HE7)&gt;0,SUM(GY7:GZ7,HB7:HD7,HF7)-SUM(HA7,HE7),"")</f>
        <v>44.7</v>
      </c>
      <c r="HN7" s="11">
        <f>IF(SUM(HH7,HI7,HM7)&gt;0,SUM(HH7,HI7,HM7),"")</f>
        <v>94.200000000000017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17.2</v>
      </c>
      <c r="QF7" s="23">
        <f>IF($CU7="P",CB7,(CB7+AY7)/2)</f>
        <v>5.3</v>
      </c>
      <c r="QG7" s="23">
        <f>IF($CU7="P",CC7,(CC7+AZ7)/2)</f>
        <v>0.30000000000000004</v>
      </c>
      <c r="QH7" s="23">
        <f>IF($CU7="P",CD7,(CD7+BA7)/2)</f>
        <v>0.15</v>
      </c>
      <c r="QI7" s="23">
        <f>IF($CU7="P",CE7,(CE7+BB7)/2)</f>
        <v>17.3</v>
      </c>
      <c r="QJ7" s="23">
        <f>IF($CU7="P",CF7,(CF7+BC7)/2)</f>
        <v>5.3</v>
      </c>
      <c r="QK7" s="23">
        <f>IF($CU7="P",CG7,(CG7+BD7)/2)</f>
        <v>0</v>
      </c>
      <c r="QL7" s="23">
        <f>IF($CU7="P",CH7,(CH7+BE7)/2)</f>
        <v>0.15</v>
      </c>
      <c r="QM7" s="23">
        <f>IF($CU7="P",CI7,(CI7+BF7)/2)</f>
        <v>17.7</v>
      </c>
      <c r="QN7" s="23">
        <f>IF($CU7="P",CJ7,(CJ7+BG7)/2)</f>
        <v>5.5</v>
      </c>
      <c r="QO7" s="23">
        <f>IF($CU7="P",CK7,(CK7+BH7)/2)</f>
        <v>0.1</v>
      </c>
      <c r="QP7" s="23">
        <f>IF($CU7="P",CL7,(CL7+BI7)/2)</f>
        <v>0.15</v>
      </c>
      <c r="QQ7" s="23">
        <f>IF($CU7="P",CM7,(CM7+BJ7)/2)</f>
        <v>17.5</v>
      </c>
      <c r="QR7" s="23">
        <f>IF($CU7="P",CN7,(CN7+BK7)/2)</f>
        <v>6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17.700000000000003</v>
      </c>
      <c r="QV7" s="23">
        <f>IF($CU7="P",CR7,(CR7+BO7)/2)</f>
        <v>5.3</v>
      </c>
      <c r="QW7" s="23">
        <f>IF($CU7="P",CS7,(CS7+BP7)/2)</f>
        <v>0</v>
      </c>
      <c r="QX7" s="23">
        <f>IF($CU7="P",CT7,(CT7+BQ7)/2)</f>
        <v>0.15</v>
      </c>
      <c r="QY7" s="28" t="s">
        <v>57</v>
      </c>
      <c r="QZ7" s="41">
        <f>IF(SUM(QF7,QJ7)&gt;0,SUM(QF7,QJ7),"")</f>
        <v>10.6</v>
      </c>
      <c r="RA7" s="41">
        <f>IF(SUM(QE7:QF7,QH7:QJ7,QL7)-QG7-QK7&gt;0,SUM(QE7:QF7,QH7:QJ7,QL7)-QG7-QK7,"")</f>
        <v>45.1</v>
      </c>
      <c r="RB7" s="41">
        <f>IF(SUM(QM7:QN7,QP7)-QO7&gt;0,SUM(QM7:QN7,QP7)-QO7,"")</f>
        <v>23.249999999999996</v>
      </c>
      <c r="RC7" s="41">
        <f>IF(SUM(QF7,QJ7,QN7)&gt;0,SUM(QF7,QJ7,QN7),"")</f>
        <v>16.100000000000001</v>
      </c>
      <c r="RD7" s="41">
        <f>IF(SUM(RA7,RB7)&gt;0,SUM(RA7,RB7),"")</f>
        <v>68.349999999999994</v>
      </c>
      <c r="RE7" s="41">
        <f>IF(SUM(QR7,QV7)&gt;0,SUM(QR7,QV7),"")</f>
        <v>11.3</v>
      </c>
      <c r="RF7" s="41">
        <f>IF(SUM(QQ7:QR7,QT7:QV7,QX7)-SUM(QS7,QW7)&gt;0,SUM(QQ7:QR7,QT7:QV7,QX7)-SUM(QS7,QW7),"")</f>
        <v>46.8</v>
      </c>
      <c r="RG7" s="41">
        <f>IF(SUM(RA7,RB7,RF7)&gt;0,SUM(RA7,RB7,RF7),"")</f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84</v>
      </c>
      <c r="C8" s="4" t="s">
        <v>5</v>
      </c>
      <c r="D8" s="4">
        <v>2002</v>
      </c>
      <c r="E8" s="9">
        <f>SUM(J8:R8)+SUM(J8:N8)*0.0000001+SUM(J8)*0.0000000000001</f>
        <v>164.90001176000467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>P</v>
      </c>
      <c r="J8" s="8">
        <f>IF(COUNT(AQ8,BT8,CW8)&gt;0,LARGE((AQ8,BT8,CW8),1),0)</f>
        <v>46.9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45.9</v>
      </c>
      <c r="M8" s="8" t="str">
        <f>IF(L8=0,"",IF(L8=CW8,$CA$1,IF(L8=BT8,$AX$1,IF(L8=AQ8,$U$1,""))))</f>
        <v>2023 Nationals</v>
      </c>
      <c r="N8" s="8">
        <f>IF(COUNT(AR8,BU8,CX8)&gt;0,LARGE((AR8,BU8,CX8),1),0)</f>
        <v>24.799999999999997</v>
      </c>
      <c r="O8" s="8" t="str">
        <f>IF(N8=0,"",IF(N8=CX8,$CA$1,IF(N8=BU8,$AX$1,IF(N8=AR8,$U$1,""))))</f>
        <v>2023 Nationals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Championships (Nov 11)</v>
      </c>
      <c r="U8" s="19">
        <v>17.399999999999999</v>
      </c>
      <c r="V8" s="19">
        <v>5.7</v>
      </c>
      <c r="W8" s="19">
        <v>0</v>
      </c>
      <c r="X8" s="19">
        <v>0</v>
      </c>
      <c r="Y8" s="19">
        <v>16.899999999999999</v>
      </c>
      <c r="Z8" s="19">
        <v>5.9</v>
      </c>
      <c r="AA8" s="19">
        <v>0</v>
      </c>
      <c r="AB8" s="19">
        <v>0</v>
      </c>
      <c r="AC8" s="19">
        <v>17.3</v>
      </c>
      <c r="AD8" s="19">
        <v>6.1</v>
      </c>
      <c r="AE8" s="19">
        <v>0</v>
      </c>
      <c r="AF8" s="19">
        <v>0</v>
      </c>
      <c r="AG8" s="19">
        <v>18.2</v>
      </c>
      <c r="AH8" s="19">
        <v>5.3</v>
      </c>
      <c r="AI8" s="19">
        <v>0</v>
      </c>
      <c r="AJ8" s="19">
        <v>0</v>
      </c>
      <c r="AK8" s="19">
        <v>17.3</v>
      </c>
      <c r="AL8" s="19">
        <v>4.3</v>
      </c>
      <c r="AM8" s="19">
        <v>0.5</v>
      </c>
      <c r="AN8" s="19">
        <v>0</v>
      </c>
      <c r="AO8" s="28"/>
      <c r="AP8" s="41">
        <f>IF(SUM(V8,Z8)&gt;0,SUM(V8,Z8),"")</f>
        <v>11.600000000000001</v>
      </c>
      <c r="AQ8" s="41">
        <f>IF(SUM(U8:V8,X8:Z8,AB8)-W8-AA8&gt;0,SUM(U8:V8,X8:Z8,AB8)-W8-AA8,"")</f>
        <v>45.9</v>
      </c>
      <c r="AR8" s="41">
        <f>IF(SUM(AC8:AD8,AF8)-AE8&gt;0,SUM(AC8:AD8,AF8)-AE8,"")</f>
        <v>23.4</v>
      </c>
      <c r="AS8" s="41">
        <f>IF(SUM(V8,Z8,AD8)&gt;0,SUM(V8,Z8,AD8),"")</f>
        <v>17.700000000000003</v>
      </c>
      <c r="AT8" s="41">
        <f>IF(SUM(AQ8,AR8)&gt;0,SUM(AQ8,AR8),"")</f>
        <v>69.3</v>
      </c>
      <c r="AU8" s="41">
        <f>IF(SUM(AH8,AL8)&gt;0,SUM(AH8,AL8),"")</f>
        <v>9.6</v>
      </c>
      <c r="AV8" s="41">
        <f>IF(SUM(AG8:AH8,AJ8:AL8,AN8)-SUM(AI8,AM8)&gt;0,SUM(AG8:AH8,AJ8:AL8,AN8)-SUM(AI8,AM8),"")</f>
        <v>44.599999999999994</v>
      </c>
      <c r="AW8" s="41">
        <f>IF(SUM(AQ8,AR8,AV8)&gt;0,SUM(AQ8,AR8,AV8),"")</f>
        <v>113.89999999999999</v>
      </c>
      <c r="AX8" s="18">
        <v>17.100000000000001</v>
      </c>
      <c r="AY8" s="18">
        <v>5.7</v>
      </c>
      <c r="AZ8" s="18">
        <v>0</v>
      </c>
      <c r="BA8" s="18">
        <v>0</v>
      </c>
      <c r="BB8" s="18">
        <v>17.2</v>
      </c>
      <c r="BC8" s="18">
        <v>5.9</v>
      </c>
      <c r="BD8" s="18">
        <v>0</v>
      </c>
      <c r="BE8" s="18">
        <v>0</v>
      </c>
      <c r="BF8" s="18">
        <v>16.7</v>
      </c>
      <c r="BG8" s="18">
        <v>8.1</v>
      </c>
      <c r="BH8" s="18">
        <v>0</v>
      </c>
      <c r="BI8" s="18">
        <v>0</v>
      </c>
      <c r="BJ8" s="18">
        <v>18.100000000000001</v>
      </c>
      <c r="BK8" s="18">
        <v>5.7</v>
      </c>
      <c r="BL8" s="18">
        <v>0</v>
      </c>
      <c r="BM8" s="18">
        <v>0</v>
      </c>
      <c r="BN8" s="18">
        <v>16</v>
      </c>
      <c r="BO8" s="18">
        <v>6.5</v>
      </c>
      <c r="BP8" s="18">
        <v>0.2</v>
      </c>
      <c r="BQ8" s="18">
        <v>0</v>
      </c>
      <c r="BR8" s="29"/>
      <c r="BS8" s="11">
        <f>IF(SUM(AY8,BC8)&gt;0,SUM(AY8,BC8),"")</f>
        <v>11.600000000000001</v>
      </c>
      <c r="BT8" s="11">
        <f>IF(SUM(AX8:AY8,BA8:BC8,BE8)-AZ8-BD8&gt;0,SUM(AX8:AY8,BA8:BC8,BE8)-AZ8-BD8,"")</f>
        <v>45.9</v>
      </c>
      <c r="BU8" s="11">
        <f>IF(SUM(BF8:BG8,BI8)-BH8&gt;0,SUM(BF8:BG8,BI8)-BH8,"")</f>
        <v>24.799999999999997</v>
      </c>
      <c r="BV8" s="11">
        <f>IF(SUM(AY8,BC8,BG8)&gt;0,SUM(AY8,BC8,BG8),"")</f>
        <v>19.700000000000003</v>
      </c>
      <c r="BW8" s="11">
        <f>IF(SUM(BT8,BU8)&gt;0,SUM(BT8,BU8),"")</f>
        <v>70.699999999999989</v>
      </c>
      <c r="BX8" s="11">
        <f>IF(SUM(BK8,BO8)&gt;0,SUM(BK8,BO8),"")</f>
        <v>12.2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116.79999999999998</v>
      </c>
      <c r="CA8" s="19">
        <v>17.7</v>
      </c>
      <c r="CB8" s="19">
        <v>5.6</v>
      </c>
      <c r="CC8" s="19">
        <v>0</v>
      </c>
      <c r="CD8" s="19">
        <v>0</v>
      </c>
      <c r="CE8" s="19">
        <v>17.5</v>
      </c>
      <c r="CF8" s="19">
        <v>6.1</v>
      </c>
      <c r="CG8" s="19">
        <v>0</v>
      </c>
      <c r="CH8" s="19">
        <v>0</v>
      </c>
      <c r="CI8" s="19">
        <v>17.899999999999999</v>
      </c>
      <c r="CJ8" s="19">
        <v>5.9</v>
      </c>
      <c r="CK8" s="19">
        <v>0</v>
      </c>
      <c r="CL8" s="19">
        <v>0</v>
      </c>
      <c r="CM8" s="19">
        <v>17.399999999999999</v>
      </c>
      <c r="CN8" s="19">
        <v>6.1</v>
      </c>
      <c r="CO8" s="19">
        <v>0</v>
      </c>
      <c r="CP8" s="19">
        <v>0</v>
      </c>
      <c r="CQ8" s="19">
        <v>15.6</v>
      </c>
      <c r="CR8" s="19">
        <v>3.7</v>
      </c>
      <c r="CS8" s="19">
        <v>0</v>
      </c>
      <c r="CT8" s="19">
        <v>0</v>
      </c>
      <c r="CU8" s="28"/>
      <c r="CV8" s="41">
        <f>IF(SUM(CB8,CF8)&gt;0,SUM(CB8,CF8),"")</f>
        <v>11.7</v>
      </c>
      <c r="CW8" s="41">
        <f>IF(SUM(CA8:CB8,CD8:CF8,CH8)-CC8-CG8&gt;0,SUM(CA8:CB8,CD8:CF8,CH8)-CC8-CG8,"")</f>
        <v>46.9</v>
      </c>
      <c r="CX8" s="41">
        <f>IF(SUM(CI8:CJ8,CL8)-CK8&gt;0,SUM(CI8:CJ8,CL8)-CK8,"")</f>
        <v>23.799999999999997</v>
      </c>
      <c r="CY8" s="41">
        <f>IF(SUM(CB8,CF8,CJ8)&gt;0,SUM(CB8,CF8,CJ8),"")</f>
        <v>17.600000000000001</v>
      </c>
      <c r="CZ8" s="41">
        <f>IF(SUM(CW8,CX8)&gt;0,SUM(CW8,CX8),"")</f>
        <v>70.699999999999989</v>
      </c>
      <c r="DA8" s="41">
        <f>IF(SUM(CN8,CR8)&gt;0,SUM(CN8,CR8),"")</f>
        <v>9.8000000000000007</v>
      </c>
      <c r="DB8" s="41">
        <f>IF(SUM(CM8:CN8,CP8:CR8,CT8)-SUM(CO8,CS8)&gt;0,SUM(CM8:CN8,CP8:CR8,CT8)-SUM(CO8,CS8),"")</f>
        <v>42.800000000000004</v>
      </c>
      <c r="DC8" s="41">
        <f>IF(SUM(CW8,CX8,DB8)&gt;0,SUM(CW8,CX8,DB8),"")</f>
        <v>113.5</v>
      </c>
      <c r="DD8" s="52">
        <f>IF(MAX(EB8,FD8,GF8,HH8,IJ8,JL8,KN8,LP8,MR8,NT8,OV8,PX8)-IF(L8="",0,L8)&gt;0.001,MAX(EB8,FD8,GF8,HH8,IJ8,JL8,KN8,LP8,MR8,NT8,OV8,PX8)-IF(L8="",0,L8),"")</f>
        <v>1.2000000000000028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17.5</v>
      </c>
      <c r="FL8" s="17">
        <v>5.9</v>
      </c>
      <c r="FM8" s="17">
        <v>0</v>
      </c>
      <c r="FN8" s="17">
        <v>0</v>
      </c>
      <c r="FO8" s="17">
        <v>17.600000000000001</v>
      </c>
      <c r="FP8" s="17">
        <v>6.1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12</v>
      </c>
      <c r="GF8" s="41">
        <f>IF(SUM(FK8:FL8,FN8:FP8,FR8)-FM8-FQ8&gt;0,SUM(FK8:FL8,FN8:FP8,FR8)-FM8-FQ8,"")</f>
        <v>47.1</v>
      </c>
      <c r="GG8" s="41" t="str">
        <f>IF(SUM(FS8:FT8,FV8)-FU8&gt;0,SUM(FS8:FT8,FV8)-FU8,"")</f>
        <v/>
      </c>
      <c r="GH8" s="41">
        <f>IF(SUM(FL8,FP8,FT8)&gt;0,SUM(FL8,FP8,FT8),"")</f>
        <v>12</v>
      </c>
      <c r="GI8" s="41">
        <f>IF(SUM(GF8,GG8)&gt;0,SUM(GF8,GG8),"")</f>
        <v>47.1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47.1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17.399999999999999</v>
      </c>
      <c r="QF8" s="23">
        <f>IF($CU8="P",CB8,(CB8+AY8)/2)</f>
        <v>5.65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17.350000000000001</v>
      </c>
      <c r="QJ8" s="23">
        <f>IF($CU8="P",CF8,(CF8+BC8)/2)</f>
        <v>6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17.299999999999997</v>
      </c>
      <c r="QN8" s="23">
        <f>IF($CU8="P",CJ8,(CJ8+BG8)/2)</f>
        <v>7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17.75</v>
      </c>
      <c r="QR8" s="23">
        <f>IF($CU8="P",CN8,(CN8+BK8)/2)</f>
        <v>5.9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15.8</v>
      </c>
      <c r="QV8" s="23">
        <f>IF($CU8="P",CR8,(CR8+BO8)/2)</f>
        <v>5.0999999999999996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11.65</v>
      </c>
      <c r="RA8" s="41">
        <f>IF(SUM(QE8:QF8,QH8:QJ8,QL8)-QG8-QK8&gt;0,SUM(QE8:QF8,QH8:QJ8,QL8)-QG8-QK8,"")</f>
        <v>46.4</v>
      </c>
      <c r="RB8" s="41">
        <f>IF(SUM(QM8:QN8,QP8)-QO8&gt;0,SUM(QM8:QN8,QP8)-QO8,"")</f>
        <v>24.299999999999997</v>
      </c>
      <c r="RC8" s="41">
        <f>IF(SUM(QF8,QJ8,QN8)&gt;0,SUM(QF8,QJ8,QN8),"")</f>
        <v>18.649999999999999</v>
      </c>
      <c r="RD8" s="41">
        <f>IF(SUM(RA8,RB8)&gt;0,SUM(RA8,RB8),"")</f>
        <v>70.699999999999989</v>
      </c>
      <c r="RE8" s="41">
        <f>IF(SUM(QR8,QV8)&gt;0,SUM(QR8,QV8),"")</f>
        <v>11</v>
      </c>
      <c r="RF8" s="41">
        <f>IF(SUM(QQ8:QR8,QT8:QV8,QX8)-SUM(QS8,QW8)&gt;0,SUM(QQ8:QR8,QT8:QV8,QX8)-SUM(QS8,QW8),"")</f>
        <v>44.45</v>
      </c>
      <c r="RG8" s="41">
        <f>IF(SUM(RA8,RB8,RF8)&gt;0,SUM(RA8,RB8,RF8),"")</f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131</v>
      </c>
      <c r="C9" s="4" t="s">
        <v>5</v>
      </c>
      <c r="D9" s="4">
        <v>2004</v>
      </c>
      <c r="E9" s="9">
        <f>SUM(J9:R9)+SUM(J9:N9)*0.0000001+SUM(J9)*0.0000000000001</f>
        <v>162.60001101000449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45.2</v>
      </c>
      <c r="K9" s="8" t="str">
        <f>IF(J9=0,"",IF(J9=CW9,$CA$1,IF(J9=BT9,$AX$1,IF(J9=AQ9,$U$1,""))))</f>
        <v>2023 Elite Canada</v>
      </c>
      <c r="L9" s="8">
        <f>IF(COUNT(AQ9,BT9,CW9)&gt;1,LARGE((AQ9,BT9,CW9),2),0)</f>
        <v>41.6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23.3</v>
      </c>
      <c r="O9" s="8" t="str">
        <f>IF(N9=0,"",IF(N9=CX9,$CA$1,IF(N9=BU9,$AX$1,IF(N9=AR9,$U$1,""))))</f>
        <v>2023 Domestic 3rd Trial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>
        <f>IF(MAX(DD9:DF9)&gt;0,MAX(DD9:DF9),"")</f>
        <v>6.3999999999999915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WAGC (Nov 17)</v>
      </c>
      <c r="U9" s="19">
        <v>16.5</v>
      </c>
      <c r="V9" s="19">
        <v>6.1</v>
      </c>
      <c r="W9" s="19">
        <v>0.2</v>
      </c>
      <c r="X9" s="19">
        <v>0</v>
      </c>
      <c r="Y9" s="19">
        <v>16.600000000000001</v>
      </c>
      <c r="Z9" s="19">
        <v>6.2</v>
      </c>
      <c r="AA9" s="19">
        <v>0</v>
      </c>
      <c r="AB9" s="19">
        <v>0</v>
      </c>
      <c r="AC9" s="19">
        <v>16.3</v>
      </c>
      <c r="AD9" s="19">
        <v>6.2</v>
      </c>
      <c r="AE9" s="19">
        <v>0</v>
      </c>
      <c r="AF9" s="19">
        <v>0</v>
      </c>
      <c r="AG9" s="19">
        <v>15.8</v>
      </c>
      <c r="AH9" s="19">
        <v>3.3</v>
      </c>
      <c r="AI9" s="19">
        <v>0</v>
      </c>
      <c r="AJ9" s="19">
        <v>0</v>
      </c>
      <c r="AK9" s="19">
        <v>13.5</v>
      </c>
      <c r="AL9" s="19">
        <v>5.7</v>
      </c>
      <c r="AM9" s="19">
        <v>0</v>
      </c>
      <c r="AN9" s="19">
        <v>0</v>
      </c>
      <c r="AO9" s="28"/>
      <c r="AP9" s="41">
        <f>IF(SUM(V9,Z9)&gt;0,SUM(V9,Z9),"")</f>
        <v>12.3</v>
      </c>
      <c r="AQ9" s="41">
        <f>IF(SUM(U9:V9,X9:Z9,AB9)-W9-AA9&gt;0,SUM(U9:V9,X9:Z9,AB9)-W9-AA9,"")</f>
        <v>45.2</v>
      </c>
      <c r="AR9" s="41">
        <f>IF(SUM(AC9:AD9,AF9)-AE9&gt;0,SUM(AC9:AD9,AF9)-AE9,"")</f>
        <v>22.5</v>
      </c>
      <c r="AS9" s="41">
        <f>IF(SUM(V9,Z9,AD9)&gt;0,SUM(V9,Z9,AD9),"")</f>
        <v>18.5</v>
      </c>
      <c r="AT9" s="41">
        <f>IF(SUM(AQ9,AR9)&gt;0,SUM(AQ9,AR9),"")</f>
        <v>67.7</v>
      </c>
      <c r="AU9" s="41">
        <f>IF(SUM(AH9,AL9)&gt;0,SUM(AH9,AL9),"")</f>
        <v>9</v>
      </c>
      <c r="AV9" s="41">
        <f>IF(SUM(AG9:AH9,AJ9:AL9,AN9)-SUM(AI9,AM9)&gt;0,SUM(AG9:AH9,AJ9:AL9,AN9)-SUM(AI9,AM9),"")</f>
        <v>38.300000000000004</v>
      </c>
      <c r="AW9" s="41">
        <f>IF(SUM(AQ9,AR9,AV9)&gt;0,SUM(AQ9,AR9,AV9),"")</f>
        <v>106</v>
      </c>
      <c r="AX9" s="18">
        <v>15.3</v>
      </c>
      <c r="AY9" s="18">
        <v>3</v>
      </c>
      <c r="AZ9" s="18">
        <v>0</v>
      </c>
      <c r="BA9" s="18">
        <v>0</v>
      </c>
      <c r="BB9" s="18">
        <v>16.8</v>
      </c>
      <c r="BC9" s="18">
        <v>6.2</v>
      </c>
      <c r="BD9" s="18">
        <v>0</v>
      </c>
      <c r="BE9" s="18">
        <v>0</v>
      </c>
      <c r="BF9" s="18">
        <v>16.600000000000001</v>
      </c>
      <c r="BG9" s="18">
        <v>6.2</v>
      </c>
      <c r="BH9" s="18">
        <v>0</v>
      </c>
      <c r="BI9" s="18">
        <v>0</v>
      </c>
      <c r="BJ9" s="18">
        <v>17.2</v>
      </c>
      <c r="BK9" s="18">
        <v>5.7</v>
      </c>
      <c r="BL9" s="18">
        <v>0.2</v>
      </c>
      <c r="BM9" s="18">
        <v>0</v>
      </c>
      <c r="BN9" s="18">
        <v>17.2</v>
      </c>
      <c r="BO9" s="18">
        <v>6.2</v>
      </c>
      <c r="BP9" s="18">
        <v>0</v>
      </c>
      <c r="BQ9" s="18">
        <v>0</v>
      </c>
      <c r="BR9" s="29"/>
      <c r="BS9" s="11">
        <f>IF(SUM(AY9,BC9)&gt;0,SUM(AY9,BC9),"")</f>
        <v>9.1999999999999993</v>
      </c>
      <c r="BT9" s="11">
        <f>IF(SUM(AX9:AY9,BA9:BC9,BE9)-AZ9-BD9&gt;0,SUM(AX9:AY9,BA9:BC9,BE9)-AZ9-BD9,"")</f>
        <v>41.300000000000004</v>
      </c>
      <c r="BU9" s="11">
        <f>IF(SUM(BF9:BG9,BI9)-BH9&gt;0,SUM(BF9:BG9,BI9)-BH9,"")</f>
        <v>22.8</v>
      </c>
      <c r="BV9" s="11">
        <f>IF(SUM(AY9,BC9,BG9)&gt;0,SUM(AY9,BC9,BG9),"")</f>
        <v>15.399999999999999</v>
      </c>
      <c r="BW9" s="11">
        <f>IF(SUM(BT9,BU9)&gt;0,SUM(BT9,BU9),"")</f>
        <v>64.100000000000009</v>
      </c>
      <c r="BX9" s="11">
        <f>IF(SUM(BK9,BO9)&gt;0,SUM(BK9,BO9),"")</f>
        <v>11.9</v>
      </c>
      <c r="BY9" s="11">
        <f>IF(SUM(BJ9:BK9,BM9:BO9,BQ9)-SUM(BL9,BP9)&gt;0,SUM(BJ9:BK9,BM9:BO9,BQ9)-SUM(BL9,BP9),"")</f>
        <v>46.099999999999994</v>
      </c>
      <c r="BZ9" s="11">
        <f>IF(SUM(BT9,BU9,BY9)&gt;0,SUM(BT9,BU9,BY9),"")</f>
        <v>110.2</v>
      </c>
      <c r="CA9" s="19">
        <v>16.7</v>
      </c>
      <c r="CB9" s="19">
        <v>7</v>
      </c>
      <c r="CC9" s="19">
        <v>0</v>
      </c>
      <c r="CD9" s="19">
        <v>0</v>
      </c>
      <c r="CE9" s="19">
        <v>15.3</v>
      </c>
      <c r="CF9" s="19">
        <v>2.6</v>
      </c>
      <c r="CG9" s="19">
        <v>0</v>
      </c>
      <c r="CH9" s="19">
        <v>0</v>
      </c>
      <c r="CI9" s="19">
        <v>17.100000000000001</v>
      </c>
      <c r="CJ9" s="19">
        <v>6.2</v>
      </c>
      <c r="CK9" s="19">
        <v>0</v>
      </c>
      <c r="CL9" s="19">
        <v>0</v>
      </c>
      <c r="CM9" s="19">
        <v>12.9</v>
      </c>
      <c r="CN9" s="19">
        <v>3.6</v>
      </c>
      <c r="CO9" s="19">
        <v>0</v>
      </c>
      <c r="CP9" s="19">
        <v>0</v>
      </c>
      <c r="CQ9" s="19">
        <v>17.2</v>
      </c>
      <c r="CR9" s="19">
        <v>5.8</v>
      </c>
      <c r="CS9" s="19">
        <v>0</v>
      </c>
      <c r="CT9" s="19">
        <v>0</v>
      </c>
      <c r="CU9" s="28"/>
      <c r="CV9" s="41">
        <f>IF(SUM(CB9,CF9)&gt;0,SUM(CB9,CF9),"")</f>
        <v>9.6</v>
      </c>
      <c r="CW9" s="41">
        <f>IF(SUM(CA9:CB9,CD9:CF9,CH9)-CC9-CG9&gt;0,SUM(CA9:CB9,CD9:CF9,CH9)-CC9-CG9,"")</f>
        <v>41.6</v>
      </c>
      <c r="CX9" s="41">
        <f>IF(SUM(CI9:CJ9,CL9)-CK9&gt;0,SUM(CI9:CJ9,CL9)-CK9,"")</f>
        <v>23.3</v>
      </c>
      <c r="CY9" s="41">
        <f>IF(SUM(CB9,CF9,CJ9)&gt;0,SUM(CB9,CF9,CJ9),"")</f>
        <v>15.8</v>
      </c>
      <c r="CZ9" s="41">
        <f>IF(SUM(CW9,CX9)&gt;0,SUM(CW9,CX9),"")</f>
        <v>64.900000000000006</v>
      </c>
      <c r="DA9" s="41">
        <f>IF(SUM(CN9,CR9)&gt;0,SUM(CN9,CR9),"")</f>
        <v>9.4</v>
      </c>
      <c r="DB9" s="41">
        <f>IF(SUM(CM9:CN9,CP9:CR9,CT9)-SUM(CO9,CS9)&gt;0,SUM(CM9:CN9,CP9:CR9,CT9)-SUM(CO9,CS9),"")</f>
        <v>39.5</v>
      </c>
      <c r="DC9" s="41">
        <f>IF(SUM(CW9,CX9,DB9)&gt;0,SUM(CW9,CX9,DB9),"")</f>
        <v>104.4</v>
      </c>
      <c r="DD9" s="52">
        <f>IF(MAX(EB9,FD9,GF9,HH9,IJ9,JL9,KN9,LP9,MR9,NT9,OV9,PX9)-IF(L9="",0,L9)&gt;0.001,MAX(EB9,FD9,GF9,HH9,IJ9,JL9,KN9,LP9,MR9,NT9,OV9,PX9)-IF(L9="",0,L9),"")</f>
        <v>6.3999999999999915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17.100000000000001</v>
      </c>
      <c r="EJ9" s="18">
        <v>6.6</v>
      </c>
      <c r="EK9" s="18">
        <v>0</v>
      </c>
      <c r="EL9" s="18">
        <v>0</v>
      </c>
      <c r="EM9" s="18">
        <v>17.7</v>
      </c>
      <c r="EN9" s="18">
        <v>6.2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12.8</v>
      </c>
      <c r="FD9" s="11">
        <f>IF(SUM(EI9:EJ9,EL9:EN9,EP9)-EK9-EO9&gt;0,SUM(EI9:EJ9,EL9:EN9,EP9)-EK9-EO9,"")</f>
        <v>47.600000000000009</v>
      </c>
      <c r="FE9" s="11" t="str">
        <f>IF(SUM(EQ9:ER9,ET9)-ES9&gt;0,SUM(EQ9:ER9,ET9)-ES9,"")</f>
        <v/>
      </c>
      <c r="FF9" s="11">
        <f>IF(SUM(EJ9,EN9,ER9)&gt;0,SUM(EJ9,EN9,ER9),"")</f>
        <v>12.8</v>
      </c>
      <c r="FG9" s="11">
        <f>IF(SUM(FD9,FE9)&gt;0,SUM(FD9,FE9),"")</f>
        <v>47.600000000000009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47.600000000000009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17.399999999999999</v>
      </c>
      <c r="GN9" s="18">
        <v>6.9</v>
      </c>
      <c r="GO9" s="18">
        <v>0</v>
      </c>
      <c r="GP9" s="18">
        <v>0</v>
      </c>
      <c r="GQ9" s="18">
        <v>17</v>
      </c>
      <c r="GR9" s="18">
        <v>6.9</v>
      </c>
      <c r="GS9" s="18">
        <v>0.2</v>
      </c>
      <c r="GT9" s="18">
        <v>0</v>
      </c>
      <c r="GU9" s="18"/>
      <c r="GV9" s="18"/>
      <c r="GW9" s="18"/>
      <c r="GX9" s="18"/>
      <c r="GY9" s="18">
        <v>17.5</v>
      </c>
      <c r="GZ9" s="18">
        <v>7.3</v>
      </c>
      <c r="HA9" s="18">
        <v>0.2</v>
      </c>
      <c r="HB9" s="18">
        <v>0</v>
      </c>
      <c r="HC9" s="18"/>
      <c r="HD9" s="18"/>
      <c r="HE9" s="18"/>
      <c r="HF9" s="18"/>
      <c r="HG9" s="11">
        <f>IF(SUM(GN9,GR9)&gt;0,SUM(GN9,GR9),"")</f>
        <v>13.8</v>
      </c>
      <c r="HH9" s="11">
        <f>IF(SUM(GM9:GN9,GP9:GR9,GT9)-GO9-GS9&gt;0,SUM(GM9:GN9,GP9:GR9,GT9)-GO9-GS9,"")</f>
        <v>47.999999999999993</v>
      </c>
      <c r="HI9" s="11" t="str">
        <f>IF(SUM(GU9:GV9,GX9)-GW9&gt;0,SUM(GU9:GV9,GX9)-GW9,"")</f>
        <v/>
      </c>
      <c r="HJ9" s="11">
        <f>IF(SUM(GN9,GR9,GV9)&gt;0,SUM(GN9,GR9,GV9),"")</f>
        <v>13.8</v>
      </c>
      <c r="HK9" s="11">
        <f>IF(SUM(HH9,HI9)&gt;0,SUM(HH9,HI9),"")</f>
        <v>47.999999999999993</v>
      </c>
      <c r="HL9" s="11">
        <f>IF(SUM(GZ9,HD9)&gt;0,SUM(GZ9,HD9),"")</f>
        <v>7.3</v>
      </c>
      <c r="HM9" s="11">
        <f>IF(SUM(GY9:GZ9,HB9:HD9,HF9)-SUM(HA9,HE9)&gt;0,SUM(GY9:GZ9,HB9:HD9,HF9)-SUM(HA9,HE9),"")</f>
        <v>24.6</v>
      </c>
      <c r="HN9" s="11">
        <f>IF(SUM(HH9,HI9,HM9)&gt;0,SUM(HH9,HI9,HM9),"")</f>
        <v>72.599999999999994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16</v>
      </c>
      <c r="QF9" s="23">
        <f>IF($CU9="P",CB9,(CB9+AY9)/2)</f>
        <v>5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16.05</v>
      </c>
      <c r="QJ9" s="23">
        <f>IF($CU9="P",CF9,(CF9+BC9)/2)</f>
        <v>4.4000000000000004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16.850000000000001</v>
      </c>
      <c r="QN9" s="23">
        <f>IF($CU9="P",CJ9,(CJ9+BG9)/2)</f>
        <v>6.2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15.05</v>
      </c>
      <c r="QR9" s="23">
        <f>IF($CU9="P",CN9,(CN9+BK9)/2)</f>
        <v>4.6500000000000004</v>
      </c>
      <c r="QS9" s="23">
        <f>IF($CU9="P",CO9,(CO9+BL9)/2)</f>
        <v>0.1</v>
      </c>
      <c r="QT9" s="23">
        <f>IF($CU9="P",CP9,(CP9+BM9)/2)</f>
        <v>0</v>
      </c>
      <c r="QU9" s="23">
        <f>IF($CU9="P",CQ9,(CQ9+BN9)/2)</f>
        <v>17.2</v>
      </c>
      <c r="QV9" s="23">
        <f>IF($CU9="P",CR9,(CR9+BO9)/2)</f>
        <v>6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9.4</v>
      </c>
      <c r="RA9" s="41">
        <f>IF(SUM(QE9:QF9,QH9:QJ9,QL9)-QG9-QK9&gt;0,SUM(QE9:QF9,QH9:QJ9,QL9)-QG9-QK9,"")</f>
        <v>41.449999999999996</v>
      </c>
      <c r="RB9" s="41">
        <f>IF(SUM(QM9:QN9,QP9)-QO9&gt;0,SUM(QM9:QN9,QP9)-QO9,"")</f>
        <v>23.05</v>
      </c>
      <c r="RC9" s="41">
        <f>IF(SUM(QF9,QJ9,QN9)&gt;0,SUM(QF9,QJ9,QN9),"")</f>
        <v>15.600000000000001</v>
      </c>
      <c r="RD9" s="41">
        <f>IF(SUM(RA9,RB9)&gt;0,SUM(RA9,RB9),"")</f>
        <v>64.5</v>
      </c>
      <c r="RE9" s="41">
        <f>IF(SUM(QR9,QV9)&gt;0,SUM(QR9,QV9),"")</f>
        <v>10.65</v>
      </c>
      <c r="RF9" s="41">
        <f>IF(SUM(QQ9:QR9,QT9:QV9,QX9)-SUM(QS9,QW9)&gt;0,SUM(QQ9:QR9,QT9:QV9,QX9)-SUM(QS9,QW9),"")</f>
        <v>42.800000000000004</v>
      </c>
      <c r="RG9" s="41">
        <f>IF(SUM(RA9,RB9,RF9)&gt;0,SUM(RA9,RB9,RF9),"")</f>
        <v>107.30000000000001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165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11.1</v>
      </c>
      <c r="AQ10" s="41">
        <f>IF(SUM(U10:V10,X10:Z10,AB10)-W10-AA10&gt;0,SUM(U10:V10,X10:Z10,AB10)-W10-AA10,"")</f>
        <v>45.7</v>
      </c>
      <c r="AR10" s="41">
        <f>IF(SUM(AC10:AD10,AF10)-AE10&gt;0,SUM(AC10:AD10,AF10)-AE10,"")</f>
        <v>18.7</v>
      </c>
      <c r="AS10" s="41">
        <f>IF(SUM(V10,Z10,AD10)&gt;0,SUM(V10,Z10,AD10),"")</f>
        <v>14.1</v>
      </c>
      <c r="AT10" s="41">
        <f>IF(SUM(AQ10,AR10)&gt;0,SUM(AQ10,AR10),"")</f>
        <v>64.400000000000006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42.6</v>
      </c>
      <c r="AW10" s="41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6.6</v>
      </c>
      <c r="FD10" s="11">
        <f>IF(SUM(EI10:EJ10,EL10:EN10,EP10)-EK10-EO10&gt;0,SUM(EI10:EJ10,EL10:EN10,EP10)-EK10-EO10,"")</f>
        <v>38.099999999999994</v>
      </c>
      <c r="FE10" s="11" t="str">
        <f>IF(SUM(EQ10:ER10,ET10)-ES10&gt;0,SUM(EQ10:ER10,ET10)-ES10,"")</f>
        <v/>
      </c>
      <c r="FF10" s="11">
        <f>IF(SUM(EJ10,EN10,ER10)&gt;0,SUM(EJ10,EN10,ER10),"")</f>
        <v>6.6</v>
      </c>
      <c r="FG10" s="11">
        <f>IF(SUM(FD10,FE10)&gt;0,SUM(FD10,FE10),"")</f>
        <v>38.099999999999994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8.15</v>
      </c>
      <c r="QF10" s="23">
        <f>IF($CU10="P",CB10,(CB10+AY10)/2)</f>
        <v>2.75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8.1999999999999993</v>
      </c>
      <c r="QJ10" s="23">
        <f>IF($CU10="P",CF10,(CF10+BC10)/2)</f>
        <v>2.7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8.4499999999999993</v>
      </c>
      <c r="QN10" s="23">
        <f>IF($CU10="P",CJ10,(CJ10+BG10)/2)</f>
        <v>3.25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8.9</v>
      </c>
      <c r="QR10" s="23">
        <f>IF($CU10="P",CN10,(CN10+BK10)/2)</f>
        <v>3.25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9.1999999999999993</v>
      </c>
      <c r="QV10" s="23">
        <f>IF($CU10="P",CR10,(CR10+BO10)/2)</f>
        <v>2.75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5.45</v>
      </c>
      <c r="RA10" s="41">
        <f>IF(SUM(QE10:QF10,QH10:QJ10,QL10)-QG10-QK10&gt;0,SUM(QE10:QF10,QH10:QJ10,QL10)-QG10-QK10,"")</f>
        <v>21.5</v>
      </c>
      <c r="RB10" s="41">
        <f>IF(SUM(QM10:QN10,QP10)-QO10&gt;0,SUM(QM10:QN10,QP10)-QO10,"")</f>
        <v>11.6</v>
      </c>
      <c r="RC10" s="41">
        <f>IF(SUM(QF10,QJ10,QN10)&gt;0,SUM(QF10,QJ10,QN10),"")</f>
        <v>8.6999999999999993</v>
      </c>
      <c r="RD10" s="41">
        <f>IF(SUM(RA10,RB10)&gt;0,SUM(RA10,RB10),"")</f>
        <v>33.1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24.1</v>
      </c>
      <c r="RG10" s="41">
        <f>IF(SUM(RA10,RB10,RF10)&gt;0,SUM(RA10,RB10,RF10),"")</f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>SUM(J11:R11)+SUM(J11:N11)*0.0000001+SUM(J11)*0.0000000000001</f>
        <v>147.50000636000414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39.800000000000004</v>
      </c>
      <c r="Q11" s="8" t="str">
        <f>IF(P11=0,"",IF(P11=DB11,$CA$1,IF(P11=BY11,$AX$1,IF(P11=AV11,$U$1,""))))</f>
        <v>2023 Domestic 3rd Trial</v>
      </c>
      <c r="R11" s="8">
        <f>IF(MAX(DD11:DF11)&gt;0,MAX(DD11:DF11),"")</f>
        <v>44.1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>IF(SUM(CB11,CF11)&gt;0,SUM(CB11,CF11),"")</f>
        <v>10.9</v>
      </c>
      <c r="CW11" s="41">
        <f>IF(SUM(CA11:CB11,CD11:CF11,CH11)-CC11-CG11&gt;0,SUM(CA11:CB11,CD11:CF11,CH11)-CC11-CG11,"")</f>
        <v>41.4</v>
      </c>
      <c r="CX11" s="41">
        <f>IF(SUM(CI11:CJ11,CL11)-CK11&gt;0,SUM(CI11:CJ11,CL11)-CK11,"")</f>
        <v>22.2</v>
      </c>
      <c r="CY11" s="41">
        <f>IF(SUM(CB11,CF11,CJ11)&gt;0,SUM(CB11,CF11,CJ11),"")</f>
        <v>16.600000000000001</v>
      </c>
      <c r="CZ11" s="41">
        <f>IF(SUM(CW11,CX11)&gt;0,SUM(CW11,CX11),"")</f>
        <v>63.599999999999994</v>
      </c>
      <c r="DA11" s="41">
        <f>IF(SUM(CN11,CR11)&gt;0,SUM(CN11,CR11),"")</f>
        <v>9.6999999999999993</v>
      </c>
      <c r="DB11" s="41">
        <f>IF(SUM(CM11:CN11,CP11:CR11,CT11)-SUM(CO11,CS11)&gt;0,SUM(CM11:CN11,CP11:CR11,CT11)-SUM(CO11,CS11),"")</f>
        <v>39.800000000000004</v>
      </c>
      <c r="DC11" s="41">
        <f>IF(SUM(CW11,CX11,DB11)&gt;0,SUM(CW11,CX11,DB11),"")</f>
        <v>103.4</v>
      </c>
      <c r="DD11" s="52">
        <f>IF(MAX(EB11,FD11,GF11,HH11,IJ11,JL11,KN11,LP11,MR11,NT11,OV11,PX11)-IF(L11="",0,L11)&gt;0.001,MAX(EB11,FD11,GF11,HH11,IJ11,JL11,KN11,LP11,MR11,NT11,OV11,PX11)-IF(L11="",0,L11),"")</f>
        <v>44.1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9.9</v>
      </c>
      <c r="HH11" s="11">
        <f>IF(SUM(GM11:GN11,GP11:GR11,GT11)-GO11-GS11&gt;0,SUM(GM11:GN11,GP11:GR11,GT11)-GO11-GS11,"")</f>
        <v>44.1</v>
      </c>
      <c r="HI11" s="11" t="str">
        <f>IF(SUM(GU11:GV11,GX11)-GW11&gt;0,SUM(GU11:GV11,GX11)-GW11,"")</f>
        <v/>
      </c>
      <c r="HJ11" s="11">
        <f>IF(SUM(GN11,GR11,GV11)&gt;0,SUM(GN11,GR11,GV11),"")</f>
        <v>9.9</v>
      </c>
      <c r="HK11" s="11">
        <f>IF(SUM(HH11,HI11)&gt;0,SUM(HH11,HI11),"")</f>
        <v>44.1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</v>
      </c>
      <c r="QF11" s="23">
        <f>IF($CU11="P",CB11,(CB11+AY11)/2)</f>
        <v>3</v>
      </c>
      <c r="QG11" s="23">
        <f>IF($CU11="P",CC11,(CC11+AZ11)/2)</f>
        <v>1</v>
      </c>
      <c r="QH11" s="23">
        <f>IF($CU11="P",CD11,(CD11+BA11)/2)</f>
        <v>0</v>
      </c>
      <c r="QI11" s="23">
        <f>IF($CU11="P",CE11,(CE11+BB11)/2)</f>
        <v>8.15</v>
      </c>
      <c r="QJ11" s="23">
        <f>IF($CU11="P",CF11,(CF11+BC11)/2)</f>
        <v>2.4500000000000002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8.25</v>
      </c>
      <c r="QN11" s="23">
        <f>IF($CU11="P",CJ11,(CJ11+BG11)/2)</f>
        <v>2.85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7.65</v>
      </c>
      <c r="QR11" s="23">
        <f>IF($CU11="P",CN11,(CN11+BK11)/2)</f>
        <v>3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7.4</v>
      </c>
      <c r="QV11" s="23">
        <f>IF($CU11="P",CR11,(CR11+BO11)/2)</f>
        <v>1.85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5.45</v>
      </c>
      <c r="RA11" s="41">
        <f>IF(SUM(QE11:QF11,QH11:QJ11,QL11)-QG11-QK11&gt;0,SUM(QE11:QF11,QH11:QJ11,QL11)-QG11-QK11,"")</f>
        <v>20.7</v>
      </c>
      <c r="RB11" s="41">
        <f>IF(SUM(QM11:QN11,QP11)-QO11&gt;0,SUM(QM11:QN11,QP11)-QO11,"")</f>
        <v>11.1</v>
      </c>
      <c r="RC11" s="41">
        <f>IF(SUM(QF11,QJ11,QN11)&gt;0,SUM(QF11,QJ11,QN11),"")</f>
        <v>8.3000000000000007</v>
      </c>
      <c r="RD11" s="41">
        <f>IF(SUM(RA11,RB11)&gt;0,SUM(RA11,RB11),"")</f>
        <v>31.799999999999997</v>
      </c>
      <c r="RE11" s="41">
        <f>IF(SUM(QR11,QV11)&gt;0,SUM(QR11,QV11),"")</f>
        <v>4.8499999999999996</v>
      </c>
      <c r="RF11" s="41">
        <f>IF(SUM(QQ11:QR11,QT11:QV11,QX11)-SUM(QS11,QW11)&gt;0,SUM(QQ11:QR11,QT11:QV11,QX11)-SUM(QS11,QW11),"")</f>
        <v>19.900000000000002</v>
      </c>
      <c r="RG11" s="41">
        <f>IF(SUM(RA11,RB11,RF11)&gt;0,SUM(RA11,RB11,RF11),"")</f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205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224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242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250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National Team</v>
      </c>
      <c r="I4" s="3" t="str">
        <f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>IF(SUM(V4,Z4)&gt;0,SUM(V4,Z4),"")</f>
        <v>8.1999999999999993</v>
      </c>
      <c r="AQ4" s="41">
        <f>IF(SUM(U4:V4,X4:Z4,AB4)-W4-AA4&gt;0,SUM(U4:V4,X4:Z4,AB4)-W4-AA4,"")</f>
        <v>43.399999999999991</v>
      </c>
      <c r="AR4" s="41">
        <f>IF(SUM(AC4:AD4,AF4)-AE4&gt;0,SUM(AC4:AD4,AF4)-AE4,"")</f>
        <v>22.200000000000003</v>
      </c>
      <c r="AS4" s="41">
        <f>IF(SUM(V4,Z4,AD4)&gt;0,SUM(V4,Z4,AD4),"")</f>
        <v>13</v>
      </c>
      <c r="AT4" s="41">
        <f>IF(SUM(AQ4,AR4)&gt;0,SUM(AQ4,AR4),"")</f>
        <v>65.599999999999994</v>
      </c>
      <c r="AU4" s="41">
        <f>IF(SUM(AH4,AL4)&gt;0,SUM(AH4,AL4),"")</f>
        <v>9.1</v>
      </c>
      <c r="AV4" s="41">
        <f>IF(SUM(AG4:AH4,AJ4:AL4,AN4)-SUM(AI4,AM4)&gt;0,SUM(AG4:AH4,AJ4:AL4,AN4)-SUM(AI4,AM4),"")</f>
        <v>42</v>
      </c>
      <c r="AW4" s="41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9.6</v>
      </c>
      <c r="CW4" s="41">
        <f>IF(SUM(CA4:CB4,CD4:CF4,CH4)-CC4-CG4&gt;0,SUM(CA4:CB4,CD4:CF4,CH4)-CC4-CG4,"")</f>
        <v>43.2</v>
      </c>
      <c r="CX4" s="41">
        <f>IF(SUM(CI4:CJ4,CL4)-CK4&gt;0,SUM(CI4:CJ4,CL4)-CK4,"")</f>
        <v>19.100000000000001</v>
      </c>
      <c r="CY4" s="41">
        <f>IF(SUM(CB4,CF4,CJ4)&gt;0,SUM(CB4,CF4,CJ4),"")</f>
        <v>12.2</v>
      </c>
      <c r="CZ4" s="41">
        <f>IF(SUM(CW4,CX4)&gt;0,SUM(CW4,CX4),"")</f>
        <v>62.300000000000004</v>
      </c>
      <c r="DA4" s="41">
        <f>IF(SUM(CN4,CR4)&gt;0,SUM(CN4,CR4),"")</f>
        <v>9.3999999999999986</v>
      </c>
      <c r="DB4" s="41">
        <f>IF(SUM(CM4:CN4,CP4:CR4,CT4)-SUM(CO4,CS4)&gt;0,SUM(CM4:CN4,CP4:CR4,CT4)-SUM(CO4,CS4),"")</f>
        <v>43.4</v>
      </c>
      <c r="DC4" s="41">
        <f>IF(SUM(CW4,CX4,DB4)&gt;0,SUM(CW4,CX4,DB4),"")</f>
        <v>105.7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9.5</v>
      </c>
      <c r="EB4" s="41">
        <f>IF(SUM(DG4:DH4,DJ4:DL4,DN4)-DI4-DM4&gt;0,SUM(DG4:DH4,DJ4:DL4,DN4)-DI4-DM4,"")</f>
        <v>41.1</v>
      </c>
      <c r="EC4" s="41" t="str">
        <f>IF(SUM(DO4:DP4,DR4)-DQ4&gt;0,SUM(DO4:DP4,DR4)-DQ4,"")</f>
        <v/>
      </c>
      <c r="ED4" s="41">
        <f>IF(SUM(DH4,DL4,DP4)&gt;0,SUM(DH4,DL4,DP4),"")</f>
        <v>9.5</v>
      </c>
      <c r="EE4" s="41">
        <f>IF(SUM(EB4,EC4)&gt;0,SUM(EB4,EC4),"")</f>
        <v>41.1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10.199999999999999</v>
      </c>
      <c r="FD4" s="11">
        <f>IF(SUM(EI4:EJ4,EL4:EN4,EP4)-EK4-EO4&gt;0,SUM(EI4:EJ4,EL4:EN4,EP4)-EK4-EO4,"")</f>
        <v>44.800000000000004</v>
      </c>
      <c r="FE4" s="11" t="str">
        <f>IF(SUM(EQ4:ER4,ET4)-ES4&gt;0,SUM(EQ4:ER4,ET4)-ES4,"")</f>
        <v/>
      </c>
      <c r="FF4" s="11">
        <f>IF(SUM(EJ4,EN4,ER4)&gt;0,SUM(EJ4,EN4,ER4),"")</f>
        <v>10.199999999999999</v>
      </c>
      <c r="FG4" s="11">
        <f>IF(SUM(FD4,FE4)&gt;0,SUM(FD4,FE4),"")</f>
        <v>44.800000000000004</v>
      </c>
      <c r="FH4" s="11">
        <f>IF(SUM(EV4,EZ4)&gt;0,SUM(EV4,EZ4),"")</f>
        <v>5</v>
      </c>
      <c r="FI4" s="11">
        <f>IF(SUM(EU4:EV4,EX4:EZ4,FB4)-SUM(EW4,FA4)&gt;0,SUM(EU4:EV4,EX4:EZ4,FB4)-SUM(EW4,FA4),"")</f>
        <v>21.9</v>
      </c>
      <c r="FJ4" s="11">
        <f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10</v>
      </c>
      <c r="GF4" s="41">
        <f>IF(SUM(FK4:FL4,FN4:FP4,FR4)-FM4-FQ4&gt;0,SUM(FK4:FL4,FN4:FP4,FR4)-FM4-FQ4,"")</f>
        <v>43.3</v>
      </c>
      <c r="GG4" s="41" t="str">
        <f>IF(SUM(FS4:FT4,FV4)-FU4&gt;0,SUM(FS4:FT4,FV4)-FU4,"")</f>
        <v/>
      </c>
      <c r="GH4" s="41">
        <f>IF(SUM(FL4,FP4,FT4)&gt;0,SUM(FL4,FP4,FT4),"")</f>
        <v>10</v>
      </c>
      <c r="GI4" s="41">
        <f>IF(SUM(GF4,GG4)&gt;0,SUM(GF4,GG4),"")</f>
        <v>43.3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16.05</v>
      </c>
      <c r="QF4" s="23">
        <f>IF($CU4="P",CB4,(CB4+AY4)/2)</f>
        <v>5</v>
      </c>
      <c r="QG4" s="23">
        <f>IF($CU4="P",CC4,(CC4+AZ4)/2)</f>
        <v>0</v>
      </c>
      <c r="QH4" s="23">
        <f>IF($CU4="P",CD4,(CD4+BA4)/2)</f>
        <v>0.6</v>
      </c>
      <c r="QI4" s="23">
        <f>IF($CU4="P",CE4,(CE4+BB4)/2)</f>
        <v>16.8</v>
      </c>
      <c r="QJ4" s="23">
        <f>IF($CU4="P",CF4,(CF4+BC4)/2)</f>
        <v>4.9000000000000004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15.4</v>
      </c>
      <c r="QN4" s="23">
        <f>IF($CU4="P",CJ4,(CJ4+BG4)/2)</f>
        <v>3.8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16.75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16.75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43.95</v>
      </c>
      <c r="RB4" s="41">
        <f>IF(SUM(QM4:QN4,QP4)-QO4&gt;0,SUM(QM4:QN4,QP4)-QO4,"")</f>
        <v>19.8</v>
      </c>
      <c r="RC4" s="41">
        <f>IF(SUM(QF4,QJ4,QN4)&gt;0,SUM(QF4,QJ4,QN4),"")</f>
        <v>13.7</v>
      </c>
      <c r="RD4" s="41">
        <f>IF(SUM(RA4,RB4)&gt;0,SUM(RA4,RB4),"")</f>
        <v>63.75</v>
      </c>
      <c r="RE4" s="41">
        <f>IF(SUM(QR4,QV4)&gt;0,SUM(QR4,QV4),"")</f>
        <v>9.8000000000000007</v>
      </c>
      <c r="RF4" s="41">
        <f>IF(SUM(QQ4:QR4,QT4:QV4,QX4)-SUM(QS4,QW4)&gt;0,SUM(QQ4:QR4,QT4:QV4,QX4)-SUM(QS4,QW4),"")</f>
        <v>44.400000000000006</v>
      </c>
      <c r="RG4" s="41">
        <f>IF(SUM(RA4,RB4,RF4)&gt;0,SUM(RA4,RB4,RF4),"")</f>
        <v>108.15</v>
      </c>
    </row>
    <row r="5" spans="1:475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221</v>
      </c>
      <c r="C5" s="4" t="s">
        <v>5</v>
      </c>
      <c r="D5" s="4">
        <v>2006</v>
      </c>
      <c r="E5" s="9">
        <f>SUM(J5:R5)+SUM(J5:N5)*0.0000001+SUM(J5)*0.0000000000001</f>
        <v>155.00001093000438</v>
      </c>
      <c r="F5" s="3" t="str">
        <f>IF(OR(AND(AP5&gt;=AW$15,AQ5&gt;=AW$19,AP5&lt;&gt;"",AO5=""),AND(AU5&gt;=AW$15,AV5&gt;=AW$19,AU5&lt;&gt;"",AO5=""),AND(BS5&gt;=BZ$15,BT5&gt;=BZ$19,BS5&lt;&gt;"",BR5=""),AND(BX5&gt;=BZ$15,BY5&gt;=BZ$19,BX5&lt;&gt;"",BR5=""),AND(CV5&gt;=DC$15,CW5&gt;=DC$19,CV5&lt;&gt;"",CU5=""),AND(DA5&gt;=DC$15,DB5&gt;=DC$19,DA5&lt;&gt;""),AND(EA5&gt;=EH$15,EB5&gt;=EH$19,EA5&lt;&gt;""),AND(EF5&gt;=EH$15,EG5&gt;=EH$19,EF5&lt;&gt;""),AND(FC5&gt;=FJ$15,FD5&gt;=FJ$19,FC5&lt;&gt;""),AND(FH5&gt;=FJ$15,FI5&gt;=FJ$19,FH5&lt;&gt;""),AND(GE5&gt;=GL$15,GF5&gt;=GL$19,GE5&lt;&gt;""),AND(GJ5&gt;=GL$15,GK5&gt;=GL$19,GJ5&lt;&gt;""),AND(HG5&gt;=HN$15,HH5&gt;=HN$19,HG5&lt;&gt;""),AND(HL5&gt;=HN$15,HM5&gt;=HN$19,HL5&lt;&gt;""),AND(II5&gt;=IP$15,IJ5&gt;=IP$19,II5&lt;&gt;""),AND(IN5&gt;=IP$15,IO5&gt;=IP$19,IN5&lt;&gt;""),AND(JK5&gt;=JR$15,JL5&gt;=JR$19,JK5&lt;&gt;""),AND(JP5&gt;=JR$15,JQ5&gt;=JR$19,JP5&lt;&gt;""),AND(KM5&gt;=KT$15,KN5&gt;=KT$19,KM5&lt;&gt;""),AND(KR5&gt;=KT$15,KS5&gt;=KT$19,KR5&lt;&gt;""),AND(LO5&gt;=LV$15,LP5&gt;=LV$19,LO5&lt;&gt;""),AND(LT5&gt;=LV$15,LU5&gt;=LV$19,LT5&lt;&gt;""),AND(MQ5&gt;=MX$15,MR5&gt;=MX$19,MQ5&lt;&gt;""),AND(MV5&gt;=MX$15,MW5&gt;=MX$19,MV5&lt;&gt;""),AND(NS5&gt;=NZ$15,NT5&gt;=NZ$19,NS5&lt;&gt;""),AND(NX5&gt;=NZ$15,NY5&gt;=NZ$19,NX5&lt;&gt;""),AND(OU5&gt;=PB$15,OV5&gt;=PB$19,OU5&lt;&gt;""),AND(OZ5&gt;=PB$15,PA5&gt;=PB$19,OZ5&lt;&gt;""),AND(PW5&gt;=QD$15,PX5&gt;=QD$19,PW5&lt;&gt;""),AND(QB5&gt;=QD$15,QC5&gt;=QD$19,QB5&lt;&gt;"")),"P","")</f>
        <v>P</v>
      </c>
      <c r="G5" s="3" t="str">
        <f>IF(OR(AND(AQ5&gt;=AW$19,AQ5&lt;&gt;"",AO5=""),AND(AV5&gt;=AW$19,AV5&lt;&gt;"",AO5=""),AND(BT5&gt;=BZ$19,BT5&lt;&gt;"",BR5=""),AND(BY5&gt;=BZ$19,BY5&lt;&gt;"",BR5=""),AND(CW5&gt;=DC$19,CW5&lt;&gt;"",CU5=""),AND(DB5&gt;=DC$19,DB5&lt;&gt;"",CU5=""),AND(EB5&gt;=EH$19,EB5&lt;&gt;""),AND(EG5&gt;=EH$19,EG5&lt;&gt;""),AND(FD5&gt;=FJ$19,FD5&lt;&gt;""),AND(FI5&gt;=FJ$19,FI5&lt;&gt;""),AND(GF5&gt;=GL$19,GF5&lt;&gt;""),AND(GK5&gt;=GL$19,GK5&lt;&gt;""),AND(HH5&gt;=HN$19,HH5&lt;&gt;""),AND(HM5&gt;=HN$19,HM5&lt;&gt;""),AND(IJ5&gt;=IP$19,IJ5&lt;&gt;""),AND(IO5&gt;=IP$19,IO5&lt;&gt;""),AND(JL5&gt;=JR$19,JL5&lt;&gt;""),AND(JQ5&gt;=JR$19,JQ5&lt;&gt;""),AND(KN5&gt;=KT$19,KN5&lt;&gt;""),AND(KS5&gt;=KT$19,KS5&lt;&gt;""),AND(LP5&gt;=LV$19,LP5&lt;&gt;""),AND(LU5&gt;=LV$19,LU5&lt;&gt;""),AND(MR5&gt;=MX$19,MR5&lt;&gt;""),AND(MW5&gt;=MX$19,MW5&lt;&gt;""),AND(NT5&gt;=NZ$19,NT5&lt;&gt;""),AND(NY5&gt;=NZ$19,NY5&lt;&gt;""),AND(OV5&gt;=PB$19,OV5&lt;&gt;""),AND(PA5&gt;=PB$19,PA5&lt;&gt;""),AND(PX5&gt;=QD$19,PX5&lt;&gt;""),AND(QC5&gt;=QD$19,QC5&lt;&gt;"")),"P","")</f>
        <v>P</v>
      </c>
      <c r="H5" s="37" t="str">
        <f>IF(AND(G5="P",F5=""),"No DD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Merit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Excellence",IF(I5="P","Worlds Team",IF(F5="P","National Team","")))))</f>
        <v>Worlds Team</v>
      </c>
      <c r="I5" s="3" t="str">
        <f>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P","")</f>
        <v>P</v>
      </c>
      <c r="J5" s="8">
        <f>IF(COUNT(AQ5,BT5,CW5)&gt;0,LARGE((AQ5,BT5,CW5),1),0)</f>
        <v>43.5</v>
      </c>
      <c r="K5" s="8" t="str">
        <f>IF(J5=0,"",IF(J5=CW5,$CA$1,IF(J5=BT5,$AX$1,IF(J5=AQ5,$U$1,""))))</f>
        <v>2023 Elite Canada</v>
      </c>
      <c r="L5" s="8">
        <f>IF(COUNT(AQ5,BT5,CW5)&gt;1,LARGE((AQ5,BT5,CW5),2),0)</f>
        <v>43.4</v>
      </c>
      <c r="M5" s="8" t="str">
        <f>IF(L5=0,"",IF(L5=CW5,$CA$1,IF(L5=BT5,$AX$1,IF(L5=AQ5,$U$1,""))))</f>
        <v>2023 Nationals</v>
      </c>
      <c r="N5" s="8">
        <f>IF(COUNT(AR5,BU5,CX5)&gt;0,LARGE((AR5,BU5,CX5),1),0)</f>
        <v>22.400000000000002</v>
      </c>
      <c r="O5" s="8" t="str">
        <f>IF(N5=0,"",IF(N5=CX5,$CA$1,IF(N5=BU5,$AX$1,IF(N5=AR5,$U$1,""))))</f>
        <v>2023 Domestic 3rd Trial</v>
      </c>
      <c r="P5" s="8">
        <f>IF(MAX(AV5,BY5,DB5)&gt;0,MAX(AV5,BY5,DB5),0)</f>
        <v>43.600000000000009</v>
      </c>
      <c r="Q5" s="8" t="str">
        <f>IF(P5=0,"",IF(P5=DB5,$CA$1,IF(P5=BY5,$AX$1,IF(P5=AV5,$U$1,""))))</f>
        <v>2023 Domestic 3rd Trial</v>
      </c>
      <c r="R5" s="8">
        <f>IF(MAX(DD5:DF5)&gt;0,MAX(DD5:DF5),"")</f>
        <v>2.1000000000000014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16.7</v>
      </c>
      <c r="V5" s="19">
        <v>4.8</v>
      </c>
      <c r="W5" s="19">
        <v>0</v>
      </c>
      <c r="X5" s="19">
        <v>0.6</v>
      </c>
      <c r="Y5" s="19">
        <v>16.2</v>
      </c>
      <c r="Z5" s="19">
        <v>4.5999999999999996</v>
      </c>
      <c r="AA5" s="19">
        <v>0</v>
      </c>
      <c r="AB5" s="19">
        <v>0.6</v>
      </c>
      <c r="AC5" s="19">
        <v>16.8</v>
      </c>
      <c r="AD5" s="19">
        <v>4.8</v>
      </c>
      <c r="AE5" s="19">
        <v>0</v>
      </c>
      <c r="AF5" s="19">
        <v>0.6</v>
      </c>
      <c r="AG5" s="19">
        <v>17.3</v>
      </c>
      <c r="AH5" s="19">
        <v>4.0999999999999996</v>
      </c>
      <c r="AI5" s="19">
        <v>0</v>
      </c>
      <c r="AJ5" s="19">
        <v>0.3</v>
      </c>
      <c r="AK5" s="19">
        <v>16.3</v>
      </c>
      <c r="AL5" s="19">
        <v>4.5999999999999996</v>
      </c>
      <c r="AM5" s="19">
        <v>0</v>
      </c>
      <c r="AN5" s="19">
        <v>0.6</v>
      </c>
      <c r="AO5" s="28"/>
      <c r="AP5" s="41">
        <f>IF(SUM(V5,Z5)&gt;0,SUM(V5,Z5),"")</f>
        <v>9.3999999999999986</v>
      </c>
      <c r="AQ5" s="41">
        <f>IF(SUM(U5:V5,X5:Z5,AB5)-W5-AA5&gt;0,SUM(U5:V5,X5:Z5,AB5)-W5-AA5,"")</f>
        <v>43.5</v>
      </c>
      <c r="AR5" s="41">
        <f>IF(SUM(AC5:AD5,AF5)-AE5&gt;0,SUM(AC5:AD5,AF5)-AE5,"")</f>
        <v>22.200000000000003</v>
      </c>
      <c r="AS5" s="41">
        <f>IF(SUM(V5,Z5,AD5)&gt;0,SUM(V5,Z5,AD5),"")</f>
        <v>14.2</v>
      </c>
      <c r="AT5" s="41">
        <f>IF(SUM(AQ5,AR5)&gt;0,SUM(AQ5,AR5),"")</f>
        <v>65.7</v>
      </c>
      <c r="AU5" s="41">
        <f>IF(SUM(AH5,AL5)&gt;0,SUM(AH5,AL5),"")</f>
        <v>8.6999999999999993</v>
      </c>
      <c r="AV5" s="41">
        <f>IF(SUM(AG5:AH5,AJ5:AL5,AN5)-SUM(AI5,AM5)&gt;0,SUM(AG5:AH5,AJ5:AL5,AN5)-SUM(AI5,AM5),"")</f>
        <v>43.2</v>
      </c>
      <c r="AW5" s="41">
        <f>IF(SUM(AQ5,AR5,AV5)&gt;0,SUM(AQ5,AR5,AV5),"")</f>
        <v>108.9</v>
      </c>
      <c r="AX5" s="18">
        <v>16.899999999999999</v>
      </c>
      <c r="AY5" s="18">
        <v>4.3</v>
      </c>
      <c r="AZ5" s="18">
        <v>0</v>
      </c>
      <c r="BA5" s="18">
        <v>0.3</v>
      </c>
      <c r="BB5" s="18">
        <v>16.5</v>
      </c>
      <c r="BC5" s="18">
        <v>4.8</v>
      </c>
      <c r="BD5" s="18">
        <v>0</v>
      </c>
      <c r="BE5" s="18">
        <v>0.6</v>
      </c>
      <c r="BF5" s="18">
        <v>15.7</v>
      </c>
      <c r="BG5" s="18">
        <v>3.8</v>
      </c>
      <c r="BH5" s="18">
        <v>0</v>
      </c>
      <c r="BI5" s="18">
        <v>0.3</v>
      </c>
      <c r="BJ5" s="18">
        <v>17.3</v>
      </c>
      <c r="BK5" s="18">
        <v>5</v>
      </c>
      <c r="BL5" s="18">
        <v>0</v>
      </c>
      <c r="BM5" s="18">
        <v>0.6</v>
      </c>
      <c r="BN5" s="18">
        <v>16.100000000000001</v>
      </c>
      <c r="BO5" s="18">
        <v>2.6</v>
      </c>
      <c r="BP5" s="18">
        <v>0</v>
      </c>
      <c r="BQ5" s="18">
        <v>0.6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43.4</v>
      </c>
      <c r="BU5" s="11">
        <f>IF(SUM(BF5:BG5,BI5)-BH5&gt;0,SUM(BF5:BG5,BI5)-BH5,"")</f>
        <v>19.8</v>
      </c>
      <c r="BV5" s="11">
        <f>IF(SUM(AY5,BC5,BG5)&gt;0,SUM(AY5,BC5,BG5),"")</f>
        <v>12.899999999999999</v>
      </c>
      <c r="BW5" s="11">
        <f>IF(SUM(BT5,BU5)&gt;0,SUM(BT5,BU5),"")</f>
        <v>63.2</v>
      </c>
      <c r="BX5" s="11">
        <f>IF(SUM(BK5,BO5)&gt;0,SUM(BK5,BO5),"")</f>
        <v>7.6</v>
      </c>
      <c r="BY5" s="11">
        <f>IF(SUM(BJ5:BK5,BM5:BO5,BQ5)-SUM(BL5,BP5)&gt;0,SUM(BJ5:BK5,BM5:BO5,BQ5)-SUM(BL5,BP5),"")</f>
        <v>42.2</v>
      </c>
      <c r="BZ5" s="11">
        <f>IF(SUM(BT5,BU5,BY5)&gt;0,SUM(BT5,BU5,BY5),"")</f>
        <v>105.4</v>
      </c>
      <c r="CA5" s="19">
        <v>16.8</v>
      </c>
      <c r="CB5" s="19">
        <v>5</v>
      </c>
      <c r="CC5" s="19">
        <v>0</v>
      </c>
      <c r="CD5" s="19">
        <v>0.6</v>
      </c>
      <c r="CE5" s="19">
        <v>15.5</v>
      </c>
      <c r="CF5" s="19">
        <v>4.5999999999999996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16.5</v>
      </c>
      <c r="CN5" s="19">
        <v>4.8</v>
      </c>
      <c r="CO5" s="19">
        <v>0</v>
      </c>
      <c r="CP5" s="19">
        <v>0.6</v>
      </c>
      <c r="CQ5" s="19">
        <v>16.5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9.6</v>
      </c>
      <c r="CW5" s="41">
        <f>IF(SUM(CA5:CB5,CD5:CF5,CH5)-CC5-CG5&gt;0,SUM(CA5:CB5,CD5:CF5,CH5)-CC5-CG5,"")</f>
        <v>43.100000000000009</v>
      </c>
      <c r="CX5" s="41">
        <f>IF(SUM(CI5:CJ5,CL5)-CK5&gt;0,SUM(CI5:CJ5,CL5)-CK5,"")</f>
        <v>22.400000000000002</v>
      </c>
      <c r="CY5" s="41">
        <f>IF(SUM(CB5,CF5,CJ5)&gt;0,SUM(CB5,CF5,CJ5),"")</f>
        <v>14.6</v>
      </c>
      <c r="CZ5" s="41">
        <f>IF(SUM(CW5,CX5)&gt;0,SUM(CW5,CX5),"")</f>
        <v>65.500000000000014</v>
      </c>
      <c r="DA5" s="41">
        <f>IF(SUM(CN5,CR5)&gt;0,SUM(CN5,CR5),"")</f>
        <v>9.3999999999999986</v>
      </c>
      <c r="DB5" s="41">
        <f>IF(SUM(CM5:CN5,CP5:CR5,CT5)-SUM(CO5,CS5)&gt;0,SUM(CM5:CN5,CP5:CR5,CT5)-SUM(CO5,CS5),"")</f>
        <v>43.600000000000009</v>
      </c>
      <c r="DC5" s="41">
        <f>IF(SUM(CW5,CX5,DB5)&gt;0,SUM(CW5,CX5,DB5),"")</f>
        <v>109.10000000000002</v>
      </c>
      <c r="DD5" s="52">
        <f>IF(MAX(EB5,FD5,GF5,HH5,IJ5,JL5,KN5,LP5,MR5,NT5,OV5,PX5)-IF(L5="",0,L5)&gt;0.001,MAX(EB5,FD5,GF5,HH5,IJ5,JL5,KN5,LP5,MR5,NT5,OV5,PX5)-IF(L5="",0,L5),"")</f>
        <v>2.1000000000000014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11.1</v>
      </c>
      <c r="GF5" s="41">
        <f>IF(SUM(FK5:FL5,FN5:FP5,FR5)-FM5-FQ5&gt;0,SUM(FK5:FL5,FN5:FP5,FR5)-FM5-FQ5,"")</f>
        <v>45.5</v>
      </c>
      <c r="GG5" s="41">
        <f>IF(SUM(FS5:FT5,FV5)-FU5&gt;0,SUM(FS5:FT5,FV5)-FU5,"")</f>
        <v>22.300000000000004</v>
      </c>
      <c r="GH5" s="41">
        <f>IF(SUM(FL5,FP5,FT5)&gt;0,SUM(FL5,FP5,FT5),"")</f>
        <v>17.2</v>
      </c>
      <c r="GI5" s="41">
        <f>IF(SUM(GF5,GG5)&gt;0,SUM(GF5,GG5),"")</f>
        <v>67.800000000000011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16.850000000000001</v>
      </c>
      <c r="QF5" s="23">
        <f>IF($CU5="P",CB5,(CB5+AY5)/2)</f>
        <v>4.6500000000000004</v>
      </c>
      <c r="QG5" s="23">
        <f>IF($CU5="P",CC5,(CC5+AZ5)/2)</f>
        <v>0</v>
      </c>
      <c r="QH5" s="23">
        <f>IF($CU5="P",CD5,(CD5+BA5)/2)</f>
        <v>0.44999999999999996</v>
      </c>
      <c r="QI5" s="23">
        <f>IF($CU5="P",CE5,(CE5+BB5)/2)</f>
        <v>16</v>
      </c>
      <c r="QJ5" s="23">
        <f>IF($CU5="P",CF5,(CF5+BC5)/2)</f>
        <v>4.6999999999999993</v>
      </c>
      <c r="QK5" s="23">
        <f>IF($CU5="P",CG5,(CG5+BD5)/2)</f>
        <v>0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4.4000000000000004</v>
      </c>
      <c r="QO5" s="23">
        <f>IF($CU5="P",CK5,(CK5+BH5)/2)</f>
        <v>0</v>
      </c>
      <c r="QP5" s="23">
        <f>IF($CU5="P",CL5,(CL5+BI5)/2)</f>
        <v>0.44999999999999996</v>
      </c>
      <c r="QQ5" s="23">
        <f>IF($CU5="P",CM5,(CM5+BJ5)/2)</f>
        <v>16.899999999999999</v>
      </c>
      <c r="QR5" s="23">
        <f>IF($CU5="P",CN5,(CN5+BK5)/2)</f>
        <v>4.9000000000000004</v>
      </c>
      <c r="QS5" s="23">
        <f>IF($CU5="P",CO5,(CO5+BL5)/2)</f>
        <v>0</v>
      </c>
      <c r="QT5" s="23">
        <f>IF($CU5="P",CP5,(CP5+BM5)/2)</f>
        <v>0.6</v>
      </c>
      <c r="QU5" s="23">
        <f>IF($CU5="P",CQ5,(CQ5+BN5)/2)</f>
        <v>16.3</v>
      </c>
      <c r="QV5" s="23">
        <f>IF($CU5="P",CR5,(CR5+BO5)/2)</f>
        <v>3.5999999999999996</v>
      </c>
      <c r="QW5" s="23">
        <f>IF($CU5="P",CS5,(CS5+BP5)/2)</f>
        <v>0</v>
      </c>
      <c r="QX5" s="23">
        <f>IF($CU5="P",CT5,(CT5+BQ5)/2)</f>
        <v>0.6</v>
      </c>
      <c r="QY5" s="28" t="s">
        <v>57</v>
      </c>
      <c r="QZ5" s="41">
        <f>IF(SUM(QF5,QJ5)&gt;0,SUM(QF5,QJ5),"")</f>
        <v>9.35</v>
      </c>
      <c r="RA5" s="41">
        <f>IF(SUM(QE5:QF5,QH5:QJ5,QL5)-QG5-QK5&gt;0,SUM(QE5:QF5,QH5:QJ5,QL5)-QG5-QK5,"")</f>
        <v>43.250000000000007</v>
      </c>
      <c r="RB5" s="41">
        <f>IF(SUM(QM5:QN5,QP5)-QO5&gt;0,SUM(QM5:QN5,QP5)-QO5,"")</f>
        <v>21.099999999999998</v>
      </c>
      <c r="RC5" s="41">
        <f>IF(SUM(QF5,QJ5,QN5)&gt;0,SUM(QF5,QJ5,QN5),"")</f>
        <v>13.75</v>
      </c>
      <c r="RD5" s="41">
        <f>IF(SUM(RA5,RB5)&gt;0,SUM(RA5,RB5),"")</f>
        <v>64.350000000000009</v>
      </c>
      <c r="RE5" s="41">
        <f>IF(SUM(QR5,QV5)&gt;0,SUM(QR5,QV5),"")</f>
        <v>8.5</v>
      </c>
      <c r="RF5" s="41">
        <f>IF(SUM(QQ5:QR5,QT5:QV5,QX5)-SUM(QS5,QW5)&gt;0,SUM(QQ5:QR5,QT5:QV5,QX5)-SUM(QS5,QW5),"")</f>
        <v>42.900000000000006</v>
      </c>
      <c r="RG5" s="41">
        <f>IF(SUM(RA5,RB5,RF5)&gt;0,SUM(RA5,RB5,RF5),"")</f>
        <v>107.25000000000001</v>
      </c>
    </row>
    <row r="6" spans="1:475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146</v>
      </c>
      <c r="C6" s="4" t="s">
        <v>5</v>
      </c>
      <c r="D6" s="4">
        <v>2003</v>
      </c>
      <c r="E6" s="9">
        <f>SUM(J6:R6)+SUM(J6:N6)*0.0000001+SUM(J6)*0.0000000000001</f>
        <v>154.70001093000445</v>
      </c>
      <c r="F6" s="3" t="str">
        <f>IF(OR(AND(AP6&gt;=AW$15,AQ6&gt;=AW$19,AP6&lt;&gt;"",AO6=""),AND(AU6&gt;=AW$15,AV6&gt;=AW$19,AU6&lt;&gt;"",AO6=""),AND(BS6&gt;=BZ$15,BT6&gt;=BZ$19,BS6&lt;&gt;"",BR6=""),AND(BX6&gt;=BZ$15,BY6&gt;=BZ$19,BX6&lt;&gt;"",BR6=""),AND(CV6&gt;=DC$15,CW6&gt;=DC$19,CV6&lt;&gt;"",CU6=""),AND(DA6&gt;=DC$15,DB6&gt;=DC$19,DA6&lt;&gt;""),AND(EA6&gt;=EH$15,EB6&gt;=EH$19,EA6&lt;&gt;""),AND(EF6&gt;=EH$15,EG6&gt;=EH$19,EF6&lt;&gt;""),AND(FC6&gt;=FJ$15,FD6&gt;=FJ$19,FC6&lt;&gt;""),AND(FH6&gt;=FJ$15,FI6&gt;=FJ$19,FH6&lt;&gt;""),AND(GE6&gt;=GL$15,GF6&gt;=GL$19,GE6&lt;&gt;""),AND(GJ6&gt;=GL$15,GK6&gt;=GL$19,GJ6&lt;&gt;""),AND(HG6&gt;=HN$15,HH6&gt;=HN$19,HG6&lt;&gt;""),AND(HL6&gt;=HN$15,HM6&gt;=HN$19,HL6&lt;&gt;""),AND(II6&gt;=IP$15,IJ6&gt;=IP$19,II6&lt;&gt;""),AND(IN6&gt;=IP$15,IO6&gt;=IP$19,IN6&lt;&gt;""),AND(JK6&gt;=JR$15,JL6&gt;=JR$19,JK6&lt;&gt;""),AND(JP6&gt;=JR$15,JQ6&gt;=JR$19,JP6&lt;&gt;""),AND(KM6&gt;=KT$15,KN6&gt;=KT$19,KM6&lt;&gt;""),AND(KR6&gt;=KT$15,KS6&gt;=KT$19,KR6&lt;&gt;""),AND(LO6&gt;=LV$15,LP6&gt;=LV$19,LO6&lt;&gt;""),AND(LT6&gt;=LV$15,LU6&gt;=LV$19,LT6&lt;&gt;""),AND(MQ6&gt;=MX$15,MR6&gt;=MX$19,MQ6&lt;&gt;""),AND(MV6&gt;=MX$15,MW6&gt;=MX$19,MV6&lt;&gt;""),AND(NS6&gt;=NZ$15,NT6&gt;=NZ$19,NS6&lt;&gt;""),AND(NX6&gt;=NZ$15,NY6&gt;=NZ$19,NX6&lt;&gt;""),AND(OU6&gt;=PB$15,OV6&gt;=PB$19,OU6&lt;&gt;""),AND(OZ6&gt;=PB$15,PA6&gt;=PB$19,OZ6&lt;&gt;""),AND(PW6&gt;=QD$15,PX6&gt;=QD$19,PW6&lt;&gt;""),AND(QB6&gt;=QD$15,QC6&gt;=QD$19,QB6&lt;&gt;"")),"P","")</f>
        <v>P</v>
      </c>
      <c r="G6" s="3" t="str">
        <f>IF(OR(AND(AQ6&gt;=AW$19,AQ6&lt;&gt;"",AO6=""),AND(AV6&gt;=AW$19,AV6&lt;&gt;"",AO6=""),AND(BT6&gt;=BZ$19,BT6&lt;&gt;"",BR6=""),AND(BY6&gt;=BZ$19,BY6&lt;&gt;"",BR6=""),AND(CW6&gt;=DC$19,CW6&lt;&gt;"",CU6=""),AND(DB6&gt;=DC$19,DB6&lt;&gt;"",CU6=""),AND(EB6&gt;=EH$19,EB6&lt;&gt;""),AND(EG6&gt;=EH$19,EG6&lt;&gt;""),AND(FD6&gt;=FJ$19,FD6&lt;&gt;""),AND(FI6&gt;=FJ$19,FI6&lt;&gt;""),AND(GF6&gt;=GL$19,GF6&lt;&gt;""),AND(GK6&gt;=GL$19,GK6&lt;&gt;""),AND(HH6&gt;=HN$19,HH6&lt;&gt;""),AND(HM6&gt;=HN$19,HM6&lt;&gt;""),AND(IJ6&gt;=IP$19,IJ6&lt;&gt;""),AND(IO6&gt;=IP$19,IO6&lt;&gt;""),AND(JL6&gt;=JR$19,JL6&lt;&gt;""),AND(JQ6&gt;=JR$19,JQ6&lt;&gt;""),AND(KN6&gt;=KT$19,KN6&lt;&gt;""),AND(KS6&gt;=KT$19,KS6&lt;&gt;""),AND(LP6&gt;=LV$19,LP6&lt;&gt;""),AND(LU6&gt;=LV$19,LU6&lt;&gt;""),AND(MR6&gt;=MX$19,MR6&lt;&gt;""),AND(MW6&gt;=MX$19,MW6&lt;&gt;""),AND(NT6&gt;=NZ$19,NT6&lt;&gt;""),AND(NY6&gt;=NZ$19,NY6&lt;&gt;""),AND(OV6&gt;=PB$19,OV6&lt;&gt;""),AND(PA6&gt;=PB$19,PA6&lt;&gt;""),AND(PX6&gt;=QD$19,PX6&lt;&gt;""),AND(QC6&gt;=QD$19,QC6&lt;&gt;"")),"P","")</f>
        <v>P</v>
      </c>
      <c r="H6" s="37" t="str">
        <f>IF(AND(G6="P",F6=""),"No DD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Merit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Excellence",IF(I6="P","Worlds Team",IF(F6="P","National Team","")))))</f>
        <v>Worlds Team</v>
      </c>
      <c r="I6" s="3" t="str">
        <f>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P","")</f>
        <v>P</v>
      </c>
      <c r="J6" s="8">
        <f>IF(COUNT(AQ6,BT6,CW6)&gt;0,LARGE((AQ6,BT6,CW6),1),0)</f>
        <v>44.699999999999996</v>
      </c>
      <c r="K6" s="8" t="str">
        <f>IF(J6=0,"",IF(J6=CW6,$CA$1,IF(J6=BT6,$AX$1,IF(J6=AQ6,$U$1,""))))</f>
        <v>2023 Nationals</v>
      </c>
      <c r="L6" s="8">
        <f>IF(COUNT(AQ6,BT6,CW6)&gt;1,LARGE((AQ6,BT6,CW6),2),0)</f>
        <v>43.500000000000007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21.099999999999998</v>
      </c>
      <c r="O6" s="8" t="str">
        <f>IF(N6=0,"",IF(N6=CX6,$CA$1,IF(N6=BU6,$AX$1,IF(N6=AR6,$U$1,""))))</f>
        <v>2023 Nationals</v>
      </c>
      <c r="P6" s="8">
        <f>IF(MAX(AV6,BY6,DB6)&gt;0,MAX(AV6,BY6,DB6),0)</f>
        <v>45.300000000000004</v>
      </c>
      <c r="Q6" s="8" t="str">
        <f>IF(P6=0,"",IF(P6=DB6,$CA$1,IF(P6=BY6,$AX$1,IF(P6=AV6,$U$1,""))))</f>
        <v>2023 Nationals</v>
      </c>
      <c r="R6" s="8">
        <f>IF(MAX(DD6:DF6)&gt;0,MAX(DD6:DF6),"")</f>
        <v>9.999999999998721E-2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17.3</v>
      </c>
      <c r="V6" s="19">
        <v>3.9</v>
      </c>
      <c r="W6" s="19">
        <v>0</v>
      </c>
      <c r="X6" s="19">
        <v>0.3</v>
      </c>
      <c r="Y6" s="19">
        <v>16.100000000000001</v>
      </c>
      <c r="Z6" s="19">
        <v>2.6</v>
      </c>
      <c r="AA6" s="19">
        <v>0</v>
      </c>
      <c r="AB6" s="19">
        <v>0.6</v>
      </c>
      <c r="AC6" s="19">
        <v>15.8</v>
      </c>
      <c r="AD6" s="19">
        <v>1.9</v>
      </c>
      <c r="AE6" s="19">
        <v>0</v>
      </c>
      <c r="AF6" s="19">
        <v>0.3</v>
      </c>
      <c r="AG6" s="19">
        <v>17</v>
      </c>
      <c r="AH6" s="19">
        <v>3.9</v>
      </c>
      <c r="AI6" s="19">
        <v>0.2</v>
      </c>
      <c r="AJ6" s="19">
        <v>0.3</v>
      </c>
      <c r="AK6" s="19">
        <v>16.399999999999999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6.5</v>
      </c>
      <c r="AQ6" s="41">
        <f>IF(SUM(U6:V6,X6:Z6,AB6)-W6-AA6&gt;0,SUM(U6:V6,X6:Z6,AB6)-W6-AA6,"")</f>
        <v>40.800000000000004</v>
      </c>
      <c r="AR6" s="41">
        <f>IF(SUM(AC6:AD6,AF6)-AE6&gt;0,SUM(AC6:AD6,AF6)-AE6,"")</f>
        <v>18</v>
      </c>
      <c r="AS6" s="41">
        <f>IF(SUM(V6,Z6,AD6)&gt;0,SUM(V6,Z6,AD6),"")</f>
        <v>8.4</v>
      </c>
      <c r="AT6" s="41">
        <f>IF(SUM(AQ6,AR6)&gt;0,SUM(AQ6,AR6),"")</f>
        <v>58.800000000000004</v>
      </c>
      <c r="AU6" s="41">
        <f>IF(SUM(AH6,AL6)&gt;0,SUM(AH6,AL6),"")</f>
        <v>5.8</v>
      </c>
      <c r="AV6" s="41">
        <f>IF(SUM(AG6:AH6,AJ6:AL6,AN6)-SUM(AI6,AM6)&gt;0,SUM(AG6:AH6,AJ6:AL6,AN6)-SUM(AI6,AM6),"")</f>
        <v>39.599999999999987</v>
      </c>
      <c r="AW6" s="41">
        <f>IF(SUM(AQ6,AR6,AV6)&gt;0,SUM(AQ6,AR6,AV6),"")</f>
        <v>98.399999999999991</v>
      </c>
      <c r="AX6" s="18">
        <v>17.399999999999999</v>
      </c>
      <c r="AY6" s="18">
        <v>4.3</v>
      </c>
      <c r="AZ6" s="18">
        <v>0</v>
      </c>
      <c r="BA6" s="18">
        <v>0.3</v>
      </c>
      <c r="BB6" s="18">
        <v>17.5</v>
      </c>
      <c r="BC6" s="18">
        <v>4.8</v>
      </c>
      <c r="BD6" s="18">
        <v>0.2</v>
      </c>
      <c r="BE6" s="18">
        <v>0.6</v>
      </c>
      <c r="BF6" s="18">
        <v>16.7</v>
      </c>
      <c r="BG6" s="18">
        <v>4.0999999999999996</v>
      </c>
      <c r="BH6" s="18">
        <v>0</v>
      </c>
      <c r="BI6" s="18">
        <v>0.3</v>
      </c>
      <c r="BJ6" s="18">
        <v>17.399999999999999</v>
      </c>
      <c r="BK6" s="18">
        <v>4.8</v>
      </c>
      <c r="BL6" s="18">
        <v>0</v>
      </c>
      <c r="BM6" s="18">
        <v>0.6</v>
      </c>
      <c r="BN6" s="18">
        <v>17.3</v>
      </c>
      <c r="BO6" s="18">
        <v>4.5999999999999996</v>
      </c>
      <c r="BP6" s="18">
        <v>0</v>
      </c>
      <c r="BQ6" s="18">
        <v>0.6</v>
      </c>
      <c r="BR6" s="29"/>
      <c r="BS6" s="11">
        <f>IF(SUM(AY6,BC6)&gt;0,SUM(AY6,BC6),"")</f>
        <v>9.1</v>
      </c>
      <c r="BT6" s="11">
        <f>IF(SUM(AX6:AY6,BA6:BC6,BE6)-AZ6-BD6&gt;0,SUM(AX6:AY6,BA6:BC6,BE6)-AZ6-BD6,"")</f>
        <v>44.699999999999996</v>
      </c>
      <c r="BU6" s="11">
        <f>IF(SUM(BF6:BG6,BI6)-BH6&gt;0,SUM(BF6:BG6,BI6)-BH6,"")</f>
        <v>21.099999999999998</v>
      </c>
      <c r="BV6" s="11">
        <f>IF(SUM(AY6,BC6,BG6)&gt;0,SUM(AY6,BC6,BG6),"")</f>
        <v>13.2</v>
      </c>
      <c r="BW6" s="11">
        <f>IF(SUM(BT6,BU6)&gt;0,SUM(BT6,BU6),"")</f>
        <v>65.8</v>
      </c>
      <c r="BX6" s="11">
        <f>IF(SUM(BK6,BO6)&gt;0,SUM(BK6,BO6),"")</f>
        <v>9.3999999999999986</v>
      </c>
      <c r="BY6" s="11">
        <f>IF(SUM(BJ6:BK6,BM6:BO6,BQ6)-SUM(BL6,BP6)&gt;0,SUM(BJ6:BK6,BM6:BO6,BQ6)-SUM(BL6,BP6),"")</f>
        <v>45.300000000000004</v>
      </c>
      <c r="BZ6" s="11">
        <f>IF(SUM(BT6,BU6,BY6)&gt;0,SUM(BT6,BU6,BY6),"")</f>
        <v>111.1</v>
      </c>
      <c r="CA6" s="19">
        <v>17.5</v>
      </c>
      <c r="CB6" s="19">
        <v>4.3</v>
      </c>
      <c r="CC6" s="19">
        <v>0</v>
      </c>
      <c r="CD6" s="19">
        <v>0.3</v>
      </c>
      <c r="CE6" s="19">
        <v>16.600000000000001</v>
      </c>
      <c r="CF6" s="19">
        <v>4.5999999999999996</v>
      </c>
      <c r="CG6" s="19">
        <v>0.4</v>
      </c>
      <c r="CH6" s="19">
        <v>0.6</v>
      </c>
      <c r="CI6" s="19">
        <v>16</v>
      </c>
      <c r="CJ6" s="19">
        <v>1.9</v>
      </c>
      <c r="CK6" s="19">
        <v>0</v>
      </c>
      <c r="CL6" s="19">
        <v>0.3</v>
      </c>
      <c r="CM6" s="62">
        <v>17.2</v>
      </c>
      <c r="CN6" s="62">
        <v>4.3499999999999996</v>
      </c>
      <c r="CO6" s="62">
        <v>0.1</v>
      </c>
      <c r="CP6" s="62">
        <v>0.44999999999999996</v>
      </c>
      <c r="CQ6" s="62">
        <v>16.850000000000001</v>
      </c>
      <c r="CR6" s="62">
        <v>3.25</v>
      </c>
      <c r="CS6" s="62">
        <v>0</v>
      </c>
      <c r="CT6" s="62">
        <v>0.44999999999999996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43.500000000000007</v>
      </c>
      <c r="CX6" s="41">
        <f>IF(SUM(CI6:CJ6,CL6)-CK6&gt;0,SUM(CI6:CJ6,CL6)-CK6,"")</f>
        <v>18.2</v>
      </c>
      <c r="CY6" s="41">
        <f>IF(SUM(CB6,CF6,CJ6)&gt;0,SUM(CB6,CF6,CJ6),"")</f>
        <v>10.799999999999999</v>
      </c>
      <c r="CZ6" s="41">
        <f>IF(SUM(CW6,CX6)&gt;0,SUM(CW6,CX6),"")</f>
        <v>61.7</v>
      </c>
      <c r="DA6" s="64">
        <f>IF(SUM(CN6,CR6)&gt;0,SUM(CN6,CR6),"")</f>
        <v>7.6</v>
      </c>
      <c r="DB6" s="64">
        <f>IF(SUM(CM6:CN6,CP6:CR6,CT6)-SUM(CO6,CS6)&gt;0,SUM(CM6:CN6,CP6:CR6,CT6)-SUM(CO6,CS6),"")</f>
        <v>42.449999999999996</v>
      </c>
      <c r="DC6" s="41">
        <f>IF(SUM(CW6,CX6,DB6)&gt;0,SUM(CW6,CX6,DB6),"")</f>
        <v>104.15</v>
      </c>
      <c r="DD6" s="52">
        <f>IF(MAX(EB6,FD6,GF6,HH6,IJ6,JL6,KN6,LP6,MR6,NT6,OV6,PX6)-IF(L6="",0,L6)&gt;0.001,MAX(EB6,FD6,GF6,HH6,IJ6,JL6,KN6,LP6,MR6,NT6,OV6,PX6)-IF(L6="",0,L6),"")</f>
        <v>9.999999999998721E-2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5.4</v>
      </c>
      <c r="FD6" s="11">
        <f>IF(SUM(EI6:EJ6,EL6:EN6,EP6)-EK6-EO6&gt;0,SUM(EI6:EJ6,EL6:EN6,EP6)-EK6-EO6,"")</f>
        <v>38.4</v>
      </c>
      <c r="FE6" s="11" t="str">
        <f>IF(SUM(EQ6:ER6,ET6)-ES6&gt;0,SUM(EQ6:ER6,ET6)-ES6,"")</f>
        <v/>
      </c>
      <c r="FF6" s="11">
        <f>IF(SUM(EJ6,EN6,ER6)&gt;0,SUM(EJ6,EN6,ER6),"")</f>
        <v>5.4</v>
      </c>
      <c r="FG6" s="11">
        <f>IF(SUM(FD6,FE6)&gt;0,SUM(FD6,FE6),"")</f>
        <v>38.4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8.1999999999999993</v>
      </c>
      <c r="GF6" s="41">
        <f>IF(SUM(FK6:FL6,FN6:FP6,FR6)-FM6-FQ6&gt;0,SUM(FK6:FL6,FN6:FP6,FR6)-FM6-FQ6,"")</f>
        <v>43.599999999999994</v>
      </c>
      <c r="GG6" s="41" t="str">
        <f>IF(SUM(FS6:FT6,FV6)-FU6&gt;0,SUM(FS6:FT6,FV6)-FU6,"")</f>
        <v/>
      </c>
      <c r="GH6" s="41">
        <f>IF(SUM(FL6,FP6,FT6)&gt;0,SUM(FL6,FP6,FT6),"")</f>
        <v>8.1999999999999993</v>
      </c>
      <c r="GI6" s="41">
        <f>IF(SUM(GF6,GG6)&gt;0,SUM(GF6,GG6),"")</f>
        <v>43.599999999999994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17.45</v>
      </c>
      <c r="QF6" s="23">
        <f>IF($CU6="P",CB6,(CB6+AY6)/2)</f>
        <v>4.3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17.05</v>
      </c>
      <c r="QJ6" s="23">
        <f>IF($CU6="P",CF6,(CF6+BC6)/2)</f>
        <v>4.6999999999999993</v>
      </c>
      <c r="QK6" s="23">
        <f>IF($CU6="P",CG6,(CG6+BD6)/2)</f>
        <v>0.30000000000000004</v>
      </c>
      <c r="QL6" s="23">
        <f>IF($CU6="P",CH6,(CH6+BE6)/2)</f>
        <v>0.6</v>
      </c>
      <c r="QM6" s="23">
        <f>IF($CU6="P",CI6,(CI6+BF6)/2)</f>
        <v>16.350000000000001</v>
      </c>
      <c r="QN6" s="23">
        <f>IF($CU6="P",CJ6,(CJ6+BG6)/2)</f>
        <v>3</v>
      </c>
      <c r="QO6" s="23">
        <f>IF($CU6="P",CK6,(CK6+BH6)/2)</f>
        <v>0</v>
      </c>
      <c r="QP6" s="23">
        <f>IF($CU6="P",CL6,(CL6+BI6)/2)</f>
        <v>0.3</v>
      </c>
      <c r="QQ6" s="23">
        <f>IF($CU6="P",CM6,(CM6+BJ6)/2)</f>
        <v>17.299999999999997</v>
      </c>
      <c r="QR6" s="23">
        <f>IF($CU6="P",CN6,(CN6+BK6)/2)</f>
        <v>4.5749999999999993</v>
      </c>
      <c r="QS6" s="23">
        <f>IF($CU6="P",CO6,(CO6+BL6)/2)</f>
        <v>0.05</v>
      </c>
      <c r="QT6" s="23">
        <f>IF($CU6="P",CP6,(CP6+BM6)/2)</f>
        <v>0.52499999999999991</v>
      </c>
      <c r="QU6" s="23">
        <f>IF($CU6="P",CQ6,(CQ6+BN6)/2)</f>
        <v>17.075000000000003</v>
      </c>
      <c r="QV6" s="23">
        <f>IF($CU6="P",CR6,(CR6+BO6)/2)</f>
        <v>3.9249999999999998</v>
      </c>
      <c r="QW6" s="23">
        <f>IF($CU6="P",CS6,(CS6+BP6)/2)</f>
        <v>0</v>
      </c>
      <c r="QX6" s="23">
        <f>IF($CU6="P",CT6,(CT6+BQ6)/2)</f>
        <v>0.52499999999999991</v>
      </c>
      <c r="QY6" s="28" t="s">
        <v>57</v>
      </c>
      <c r="QZ6" s="41">
        <f>IF(SUM(QF6,QJ6)&gt;0,SUM(QF6,QJ6),"")</f>
        <v>9</v>
      </c>
      <c r="RA6" s="41">
        <f>IF(SUM(QE6:QF6,QH6:QJ6,QL6)-QG6-QK6&gt;0,SUM(QE6:QF6,QH6:QJ6,QL6)-QG6-QK6,"")</f>
        <v>44.1</v>
      </c>
      <c r="RB6" s="41">
        <f>IF(SUM(QM6:QN6,QP6)-QO6&gt;0,SUM(QM6:QN6,QP6)-QO6,"")</f>
        <v>19.650000000000002</v>
      </c>
      <c r="RC6" s="41">
        <f>IF(SUM(QF6,QJ6,QN6)&gt;0,SUM(QF6,QJ6,QN6),"")</f>
        <v>12</v>
      </c>
      <c r="RD6" s="41">
        <f>IF(SUM(RA6,RB6)&gt;0,SUM(RA6,RB6),"")</f>
        <v>63.75</v>
      </c>
      <c r="RE6" s="41">
        <f>IF(SUM(QR6,QV6)&gt;0,SUM(QR6,QV6),"")</f>
        <v>8.5</v>
      </c>
      <c r="RF6" s="41">
        <f>IF(SUM(QQ6:QR6,QT6:QV6,QX6)-SUM(QS6,QW6)&gt;0,SUM(QQ6:QR6,QT6:QV6,QX6)-SUM(QS6,QW6),"")</f>
        <v>43.874999999999993</v>
      </c>
      <c r="RG6" s="41">
        <f>IF(SUM(RA6,RB6,RF6)&gt;0,SUM(RA6,RB6,RF6),"")</f>
        <v>107.625</v>
      </c>
    </row>
    <row r="7" spans="1:475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172</v>
      </c>
      <c r="C7" s="4" t="s">
        <v>5</v>
      </c>
      <c r="D7" s="4">
        <v>2003</v>
      </c>
      <c r="E7" s="9">
        <f>SUM(J7:R7)+SUM(J7:N7)*0.0000001+SUM(J7)*0.0000000000001</f>
        <v>153.80001087000446</v>
      </c>
      <c r="F7" s="3" t="str">
        <f>IF(OR(AND(AP7&gt;=AW$15,AQ7&gt;=AW$19,AP7&lt;&gt;"",AO7=""),AND(AU7&gt;=AW$15,AV7&gt;=AW$19,AU7&lt;&gt;"",AO7=""),AND(BS7&gt;=BZ$15,BT7&gt;=BZ$19,BS7&lt;&gt;"",BR7=""),AND(BX7&gt;=BZ$15,BY7&gt;=BZ$19,BX7&lt;&gt;"",BR7=""),AND(CV7&gt;=DC$15,CW7&gt;=DC$19,CV7&lt;&gt;"",CU7=""),AND(DA7&gt;=DC$15,DB7&gt;=DC$19,DA7&lt;&gt;""),AND(EA7&gt;=EH$15,EB7&gt;=EH$19,EA7&lt;&gt;""),AND(EF7&gt;=EH$15,EG7&gt;=EH$19,EF7&lt;&gt;""),AND(FC7&gt;=FJ$15,FD7&gt;=FJ$19,FC7&lt;&gt;""),AND(FH7&gt;=FJ$15,FI7&gt;=FJ$19,FH7&lt;&gt;""),AND(GE7&gt;=GL$15,GF7&gt;=GL$19,GE7&lt;&gt;""),AND(GJ7&gt;=GL$15,GK7&gt;=GL$19,GJ7&lt;&gt;""),AND(HG7&gt;=HN$15,HH7&gt;=HN$19,HG7&lt;&gt;""),AND(HL7&gt;=HN$15,HM7&gt;=HN$19,HL7&lt;&gt;""),AND(II7&gt;=IP$15,IJ7&gt;=IP$19,II7&lt;&gt;""),AND(IN7&gt;=IP$15,IO7&gt;=IP$19,IN7&lt;&gt;""),AND(JK7&gt;=JR$15,JL7&gt;=JR$19,JK7&lt;&gt;""),AND(JP7&gt;=JR$15,JQ7&gt;=JR$19,JP7&lt;&gt;""),AND(KM7&gt;=KT$15,KN7&gt;=KT$19,KM7&lt;&gt;""),AND(KR7&gt;=KT$15,KS7&gt;=KT$19,KR7&lt;&gt;""),AND(LO7&gt;=LV$15,LP7&gt;=LV$19,LO7&lt;&gt;""),AND(LT7&gt;=LV$15,LU7&gt;=LV$19,LT7&lt;&gt;""),AND(MQ7&gt;=MX$15,MR7&gt;=MX$19,MQ7&lt;&gt;""),AND(MV7&gt;=MX$15,MW7&gt;=MX$19,MV7&lt;&gt;""),AND(NS7&gt;=NZ$15,NT7&gt;=NZ$19,NS7&lt;&gt;""),AND(NX7&gt;=NZ$15,NY7&gt;=NZ$19,NX7&lt;&gt;""),AND(OU7&gt;=PB$15,OV7&gt;=PB$19,OU7&lt;&gt;""),AND(OZ7&gt;=PB$15,PA7&gt;=PB$19,OZ7&lt;&gt;""),AND(PW7&gt;=QD$15,PX7&gt;=QD$19,PW7&lt;&gt;""),AND(QB7&gt;=QD$15,QC7&gt;=QD$19,QB7&lt;&gt;"")),"P","")</f>
        <v>P</v>
      </c>
      <c r="G7" s="3" t="str">
        <f>IF(OR(AND(AQ7&gt;=AW$19,AQ7&lt;&gt;"",AO7=""),AND(AV7&gt;=AW$19,AV7&lt;&gt;"",AO7=""),AND(BT7&gt;=BZ$19,BT7&lt;&gt;"",BR7=""),AND(BY7&gt;=BZ$19,BY7&lt;&gt;"",BR7=""),AND(CW7&gt;=DC$19,CW7&lt;&gt;"",CU7=""),AND(DB7&gt;=DC$19,DB7&lt;&gt;"",CU7=""),AND(EB7&gt;=EH$19,EB7&lt;&gt;""),AND(EG7&gt;=EH$19,EG7&lt;&gt;""),AND(FD7&gt;=FJ$19,FD7&lt;&gt;""),AND(FI7&gt;=FJ$19,FI7&lt;&gt;""),AND(GF7&gt;=GL$19,GF7&lt;&gt;""),AND(GK7&gt;=GL$19,GK7&lt;&gt;""),AND(HH7&gt;=HN$19,HH7&lt;&gt;""),AND(HM7&gt;=HN$19,HM7&lt;&gt;""),AND(IJ7&gt;=IP$19,IJ7&lt;&gt;""),AND(IO7&gt;=IP$19,IO7&lt;&gt;""),AND(JL7&gt;=JR$19,JL7&lt;&gt;""),AND(JQ7&gt;=JR$19,JQ7&lt;&gt;""),AND(KN7&gt;=KT$19,KN7&lt;&gt;""),AND(KS7&gt;=KT$19,KS7&lt;&gt;""),AND(LP7&gt;=LV$19,LP7&lt;&gt;""),AND(LU7&gt;=LV$19,LU7&lt;&gt;""),AND(MR7&gt;=MX$19,MR7&lt;&gt;""),AND(MW7&gt;=MX$19,MW7&lt;&gt;""),AND(NT7&gt;=NZ$19,NT7&lt;&gt;""),AND(NY7&gt;=NZ$19,NY7&lt;&gt;""),AND(OV7&gt;=PB$19,OV7&lt;&gt;""),AND(PA7&gt;=PB$19,PA7&lt;&gt;""),AND(PX7&gt;=QD$19,PX7&lt;&gt;""),AND(QC7&gt;=QD$19,QC7&lt;&gt;"")),"P","")</f>
        <v>P</v>
      </c>
      <c r="H7" s="37" t="str">
        <f>IF(AND(G7="P",F7=""),"No DD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Merit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Excellence",IF(I7="P","Worlds Team",IF(F7="P","National Team","")))))</f>
        <v>National Team</v>
      </c>
      <c r="I7" s="3" t="str">
        <f>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42.900000000000006</v>
      </c>
      <c r="M7" s="8" t="str">
        <f>IF(L7=0,"",IF(L7=CW7,$CA$1,IF(L7=BT7,$AX$1,IF(L7=AQ7,$U$1,""))))</f>
        <v>2023 Nationals</v>
      </c>
      <c r="N7" s="8">
        <f>IF(COUNT(AR7,BU7,CX7)&gt;0,LARGE((AR7,BU7,CX7),1),0)</f>
        <v>21.5</v>
      </c>
      <c r="O7" s="8" t="str">
        <f>IF(N7=0,"",IF(N7=CX7,$CA$1,IF(N7=BU7,$AX$1,IF(N7=AR7,$U$1,""))))</f>
        <v>2023 Nationals</v>
      </c>
      <c r="P7" s="8">
        <f>IF(MAX(AV7,BY7,DB7)&gt;0,MAX(AV7,BY7,DB7),0)</f>
        <v>44.599999999999994</v>
      </c>
      <c r="Q7" s="8" t="str">
        <f>IF(P7=0,"",IF(P7=DB7,$CA$1,IF(P7=BY7,$AX$1,IF(P7=AV7,$U$1,""))))</f>
        <v>2023 Nationals</v>
      </c>
      <c r="R7" s="8">
        <f>IF(MAX(DD7:DF7)&gt;0,MAX(DD7:DF7),"")</f>
        <v>0.49999999999999289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17.100000000000001</v>
      </c>
      <c r="V7" s="19">
        <v>3.9</v>
      </c>
      <c r="W7" s="19">
        <v>0</v>
      </c>
      <c r="X7" s="19">
        <v>0.3</v>
      </c>
      <c r="Y7" s="19">
        <v>16.399999999999999</v>
      </c>
      <c r="Z7" s="19">
        <v>1.9</v>
      </c>
      <c r="AA7" s="19">
        <v>0</v>
      </c>
      <c r="AB7" s="19">
        <v>0.3</v>
      </c>
      <c r="AC7" s="19">
        <v>16.899999999999999</v>
      </c>
      <c r="AD7" s="19">
        <v>4.0999999999999996</v>
      </c>
      <c r="AE7" s="19">
        <v>0</v>
      </c>
      <c r="AF7" s="19">
        <v>0.3</v>
      </c>
      <c r="AG7" s="19">
        <v>17.600000000000001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3.2</v>
      </c>
      <c r="AM7" s="19">
        <v>0.4</v>
      </c>
      <c r="AN7" s="19">
        <v>0.6</v>
      </c>
      <c r="AO7" s="28"/>
      <c r="AP7" s="41">
        <f>IF(SUM(V7,Z7)&gt;0,SUM(V7,Z7),"")</f>
        <v>5.8</v>
      </c>
      <c r="AQ7" s="41">
        <f>IF(SUM(U7:V7,X7:Z7,AB7)-W7-AA7&gt;0,SUM(U7:V7,X7:Z7,AB7)-W7-AA7,"")</f>
        <v>39.9</v>
      </c>
      <c r="AR7" s="41">
        <f>IF(SUM(AC7:AD7,AF7)-AE7&gt;0,SUM(AC7:AD7,AF7)-AE7,"")</f>
        <v>21.3</v>
      </c>
      <c r="AS7" s="41">
        <f>IF(SUM(V7,Z7,AD7)&gt;0,SUM(V7,Z7,AD7),"")</f>
        <v>9.8999999999999986</v>
      </c>
      <c r="AT7" s="41">
        <f>IF(SUM(AQ7,AR7)&gt;0,SUM(AQ7,AR7),"")</f>
        <v>61.2</v>
      </c>
      <c r="AU7" s="41">
        <f>IF(SUM(AH7,AL7)&gt;0,SUM(AH7,AL7),"")</f>
        <v>7.3</v>
      </c>
      <c r="AV7" s="41">
        <f>IF(SUM(AG7:AH7,AJ7:AL7,AN7)-SUM(AI7,AM7)&gt;0,SUM(AG7:AH7,AJ7:AL7,AN7)-SUM(AI7,AM7),"")</f>
        <v>42.800000000000011</v>
      </c>
      <c r="AW7" s="41">
        <f>IF(SUM(AQ7,AR7,AV7)&gt;0,SUM(AQ7,AR7,AV7),"")</f>
        <v>104.00000000000001</v>
      </c>
      <c r="AX7" s="18">
        <v>17.2</v>
      </c>
      <c r="AY7" s="18">
        <v>4.3</v>
      </c>
      <c r="AZ7" s="18">
        <v>0</v>
      </c>
      <c r="BA7" s="18">
        <v>0.3</v>
      </c>
      <c r="BB7" s="18">
        <v>15.9</v>
      </c>
      <c r="BC7" s="18">
        <v>4.5999999999999996</v>
      </c>
      <c r="BD7" s="18">
        <v>0</v>
      </c>
      <c r="BE7" s="18">
        <v>0.6</v>
      </c>
      <c r="BF7" s="18">
        <v>16.3</v>
      </c>
      <c r="BG7" s="18">
        <v>4.5999999999999996</v>
      </c>
      <c r="BH7" s="18">
        <v>0</v>
      </c>
      <c r="BI7" s="18">
        <v>0.6</v>
      </c>
      <c r="BJ7" s="18">
        <v>16.7</v>
      </c>
      <c r="BK7" s="18">
        <v>4.5999999999999996</v>
      </c>
      <c r="BL7" s="18">
        <v>0.2</v>
      </c>
      <c r="BM7" s="18">
        <v>0.6</v>
      </c>
      <c r="BN7" s="18">
        <v>18.3</v>
      </c>
      <c r="BO7" s="18">
        <v>4.3</v>
      </c>
      <c r="BP7" s="18">
        <v>0</v>
      </c>
      <c r="BQ7" s="18">
        <v>0.3</v>
      </c>
      <c r="BR7" s="29"/>
      <c r="BS7" s="11">
        <f>IF(SUM(AY7,BC7)&gt;0,SUM(AY7,BC7),"")</f>
        <v>8.8999999999999986</v>
      </c>
      <c r="BT7" s="11">
        <f>IF(SUM(AX7:AY7,BA7:BC7,BE7)-AZ7-BD7&gt;0,SUM(AX7:AY7,BA7:BC7,BE7)-AZ7-BD7,"")</f>
        <v>42.900000000000006</v>
      </c>
      <c r="BU7" s="11">
        <f>IF(SUM(BF7:BG7,BI7)-BH7&gt;0,SUM(BF7:BG7,BI7)-BH7,"")</f>
        <v>21.5</v>
      </c>
      <c r="BV7" s="11">
        <f>IF(SUM(AY7,BC7,BG7)&gt;0,SUM(AY7,BC7,BG7),"")</f>
        <v>13.499999999999998</v>
      </c>
      <c r="BW7" s="11">
        <f>IF(SUM(BT7,BU7)&gt;0,SUM(BT7,BU7),"")</f>
        <v>64.400000000000006</v>
      </c>
      <c r="BX7" s="11">
        <f>IF(SUM(BK7,BO7)&gt;0,SUM(BK7,BO7),"")</f>
        <v>8.8999999999999986</v>
      </c>
      <c r="BY7" s="11">
        <f>IF(SUM(BJ7:BK7,BM7:BO7,BQ7)-SUM(BL7,BP7)&gt;0,SUM(BJ7:BK7,BM7:BO7,BQ7)-SUM(BL7,BP7),"")</f>
        <v>44.599999999999994</v>
      </c>
      <c r="BZ7" s="11">
        <f>IF(SUM(BT7,BU7,BY7)&gt;0,SUM(BT7,BU7,BY7),"")</f>
        <v>109</v>
      </c>
      <c r="CA7" s="19">
        <v>17.5</v>
      </c>
      <c r="CB7" s="19">
        <v>4.3</v>
      </c>
      <c r="CC7" s="19">
        <v>0</v>
      </c>
      <c r="CD7" s="19">
        <v>0.3</v>
      </c>
      <c r="CE7" s="19">
        <v>17</v>
      </c>
      <c r="CF7" s="19">
        <v>4.5999999999999996</v>
      </c>
      <c r="CG7" s="19">
        <v>0</v>
      </c>
      <c r="CH7" s="19">
        <v>0.6</v>
      </c>
      <c r="CI7" s="19">
        <v>15</v>
      </c>
      <c r="CJ7" s="19">
        <v>4.5999999999999996</v>
      </c>
      <c r="CK7" s="19">
        <v>0</v>
      </c>
      <c r="CL7" s="19">
        <v>0.6</v>
      </c>
      <c r="CM7" s="19">
        <v>15.1</v>
      </c>
      <c r="CN7" s="19">
        <v>3.9</v>
      </c>
      <c r="CO7" s="19">
        <v>0.2</v>
      </c>
      <c r="CP7" s="19">
        <v>0.3</v>
      </c>
      <c r="CQ7" s="19">
        <v>16.899999999999999</v>
      </c>
      <c r="CR7" s="19">
        <v>4.8</v>
      </c>
      <c r="CS7" s="19">
        <v>0</v>
      </c>
      <c r="CT7" s="63">
        <v>0.6</v>
      </c>
      <c r="CU7" s="28"/>
      <c r="CV7" s="41">
        <f>IF(SUM(CB7,CF7)&gt;0,SUM(CB7,CF7),"")</f>
        <v>8.8999999999999986</v>
      </c>
      <c r="CW7" s="41">
        <f>IF(SUM(CA7:CB7,CD7:CF7,CH7)-CC7-CG7&gt;0,SUM(CA7:CB7,CD7:CF7,CH7)-CC7-CG7,"")</f>
        <v>44.300000000000004</v>
      </c>
      <c r="CX7" s="41">
        <f>IF(SUM(CI7:CJ7,CL7)-CK7&gt;0,SUM(CI7:CJ7,CL7)-CK7,"")</f>
        <v>20.200000000000003</v>
      </c>
      <c r="CY7" s="41">
        <f>IF(SUM(CB7,CF7,CJ7)&gt;0,SUM(CB7,CF7,CJ7),"")</f>
        <v>13.499999999999998</v>
      </c>
      <c r="CZ7" s="41">
        <f>IF(SUM(CW7,CX7)&gt;0,SUM(CW7,CX7),"")</f>
        <v>64.5</v>
      </c>
      <c r="DA7" s="41">
        <f>IF(SUM(CN7,CR7)&gt;0,SUM(CN7,CR7),"")</f>
        <v>8.6999999999999993</v>
      </c>
      <c r="DB7" s="41">
        <f>IF(SUM(CM7:CN7,CP7:CR7,CT7)-SUM(CO7,CS7)&gt;0,SUM(CM7:CN7,CP7:CR7,CT7)-SUM(CO7,CS7),"")</f>
        <v>41.4</v>
      </c>
      <c r="DC7" s="41">
        <f>IF(SUM(CW7,CX7,DB7)&gt;0,SUM(CW7,CX7,DB7),"")</f>
        <v>105.9</v>
      </c>
      <c r="DD7" s="52">
        <f>IF(MAX(EB7,FD7,GF7,HH7,IJ7,JL7,KN7,LP7,MR7,NT7,OV7,PX7)-IF(L7="",0,L7)&gt;0.001,MAX(EB7,FD7,GF7,HH7,IJ7,JL7,KN7,LP7,MR7,NT7,OV7,PX7)-IF(L7="",0,L7),"")</f>
        <v>0.49999999999999289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17.350000000000001</v>
      </c>
      <c r="QF7" s="23">
        <f>IF($CU7="P",CB7,(CB7+AY7)/2)</f>
        <v>4.3</v>
      </c>
      <c r="QG7" s="23">
        <f>IF($CU7="P",CC7,(CC7+AZ7)/2)</f>
        <v>0</v>
      </c>
      <c r="QH7" s="23">
        <f>IF($CU7="P",CD7,(CD7+BA7)/2)</f>
        <v>0.3</v>
      </c>
      <c r="QI7" s="23">
        <f>IF($CU7="P",CE7,(CE7+BB7)/2)</f>
        <v>16.45</v>
      </c>
      <c r="QJ7" s="23">
        <f>IF($CU7="P",CF7,(CF7+BC7)/2)</f>
        <v>4.5999999999999996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15.65</v>
      </c>
      <c r="QN7" s="23">
        <f>IF($CU7="P",CJ7,(CJ7+BG7)/2)</f>
        <v>4.5999999999999996</v>
      </c>
      <c r="QO7" s="23">
        <f>IF($CU7="P",CK7,(CK7+BH7)/2)</f>
        <v>0</v>
      </c>
      <c r="QP7" s="23">
        <f>IF($CU7="P",CL7,(CL7+BI7)/2)</f>
        <v>0.6</v>
      </c>
      <c r="QQ7" s="23">
        <f>IF($CU7="P",CM7,(CM7+BJ7)/2)</f>
        <v>15.899999999999999</v>
      </c>
      <c r="QR7" s="23">
        <f>IF($CU7="P",CN7,(CN7+BK7)/2)</f>
        <v>4.25</v>
      </c>
      <c r="QS7" s="23">
        <f>IF($CU7="P",CO7,(CO7+BL7)/2)</f>
        <v>0.2</v>
      </c>
      <c r="QT7" s="23">
        <f>IF($CU7="P",CP7,(CP7+BM7)/2)</f>
        <v>0.44999999999999996</v>
      </c>
      <c r="QU7" s="23">
        <f>IF($CU7="P",CQ7,(CQ7+BN7)/2)</f>
        <v>17.600000000000001</v>
      </c>
      <c r="QV7" s="23">
        <f>IF($CU7="P",CR7,(CR7+BO7)/2)</f>
        <v>4.55</v>
      </c>
      <c r="QW7" s="23">
        <f>IF($CU7="P",CS7,(CS7+BP7)/2)</f>
        <v>0</v>
      </c>
      <c r="QX7" s="23">
        <f>IF($CU7="P",CT7,(CT7+BQ7)/2)</f>
        <v>0.44999999999999996</v>
      </c>
      <c r="QY7" s="28" t="s">
        <v>57</v>
      </c>
      <c r="QZ7" s="41">
        <f>IF(SUM(QF7,QJ7)&gt;0,SUM(QF7,QJ7),"")</f>
        <v>8.8999999999999986</v>
      </c>
      <c r="RA7" s="41">
        <f>IF(SUM(QE7:QF7,QH7:QJ7,QL7)-QG7-QK7&gt;0,SUM(QE7:QF7,QH7:QJ7,QL7)-QG7-QK7,"")</f>
        <v>43.600000000000009</v>
      </c>
      <c r="RB7" s="41">
        <f>IF(SUM(QM7:QN7,QP7)-QO7&gt;0,SUM(QM7:QN7,QP7)-QO7,"")</f>
        <v>20.85</v>
      </c>
      <c r="RC7" s="41">
        <f>IF(SUM(QF7,QJ7,QN7)&gt;0,SUM(QF7,QJ7,QN7),"")</f>
        <v>13.499999999999998</v>
      </c>
      <c r="RD7" s="41">
        <f>IF(SUM(RA7,RB7)&gt;0,SUM(RA7,RB7),"")</f>
        <v>64.450000000000017</v>
      </c>
      <c r="RE7" s="41">
        <f>IF(SUM(QR7,QV7)&gt;0,SUM(QR7,QV7),"")</f>
        <v>8.8000000000000007</v>
      </c>
      <c r="RF7" s="41">
        <f>IF(SUM(QQ7:QR7,QT7:QV7,QX7)-SUM(QS7,QW7)&gt;0,SUM(QQ7:QR7,QT7:QV7,QX7)-SUM(QS7,QW7),"")</f>
        <v>43</v>
      </c>
      <c r="RG7" s="41">
        <f>IF(SUM(RA7,RB7,RF7)&gt;0,SUM(RA7,RB7,RF7),"")</f>
        <v>107.45000000000002</v>
      </c>
    </row>
    <row r="8" spans="1:475" x14ac:dyDescent="0.2">
      <c r="A8" s="4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>5</v>
      </c>
      <c r="B8" s="5" t="s">
        <v>96</v>
      </c>
      <c r="C8" s="4" t="s">
        <v>6</v>
      </c>
      <c r="D8" s="4">
        <v>2004</v>
      </c>
      <c r="E8" s="9">
        <f>SUM(J8:R8)+SUM(J8:N8)*0.0000001+SUM(J8)*0.0000000000001</f>
        <v>146.50000977000389</v>
      </c>
      <c r="F8" s="3" t="str">
        <f>IF(OR(AND(AP8&gt;=AW$15,AQ8&gt;=AW$19,AP8&lt;&gt;"",AO8=""),AND(AU8&gt;=AW$15,AV8&gt;=AW$19,AU8&lt;&gt;"",AO8=""),AND(BS8&gt;=BZ$15,BT8&gt;=BZ$19,BS8&lt;&gt;"",BR8=""),AND(BX8&gt;=BZ$15,BY8&gt;=BZ$19,BX8&lt;&gt;"",BR8=""),AND(CV8&gt;=DC$15,CW8&gt;=DC$19,CV8&lt;&gt;"",CU8=""),AND(DA8&gt;=DC$15,DB8&gt;=DC$19,DA8&lt;&gt;""),AND(EA8&gt;=EH$15,EB8&gt;=EH$19,EA8&lt;&gt;""),AND(EF8&gt;=EH$15,EG8&gt;=EH$19,EF8&lt;&gt;""),AND(FC8&gt;=FJ$15,FD8&gt;=FJ$19,FC8&lt;&gt;""),AND(FH8&gt;=FJ$15,FI8&gt;=FJ$19,FH8&lt;&gt;""),AND(GE8&gt;=GL$15,GF8&gt;=GL$19,GE8&lt;&gt;""),AND(GJ8&gt;=GL$15,GK8&gt;=GL$19,GJ8&lt;&gt;""),AND(HG8&gt;=HN$15,HH8&gt;=HN$19,HG8&lt;&gt;""),AND(HL8&gt;=HN$15,HM8&gt;=HN$19,HL8&lt;&gt;""),AND(II8&gt;=IP$15,IJ8&gt;=IP$19,II8&lt;&gt;""),AND(IN8&gt;=IP$15,IO8&gt;=IP$19,IN8&lt;&gt;""),AND(JK8&gt;=JR$15,JL8&gt;=JR$19,JK8&lt;&gt;""),AND(JP8&gt;=JR$15,JQ8&gt;=JR$19,JP8&lt;&gt;""),AND(KM8&gt;=KT$15,KN8&gt;=KT$19,KM8&lt;&gt;""),AND(KR8&gt;=KT$15,KS8&gt;=KT$19,KR8&lt;&gt;""),AND(LO8&gt;=LV$15,LP8&gt;=LV$19,LO8&lt;&gt;""),AND(LT8&gt;=LV$15,LU8&gt;=LV$19,LT8&lt;&gt;""),AND(MQ8&gt;=MX$15,MR8&gt;=MX$19,MQ8&lt;&gt;""),AND(MV8&gt;=MX$15,MW8&gt;=MX$19,MV8&lt;&gt;""),AND(NS8&gt;=NZ$15,NT8&gt;=NZ$19,NS8&lt;&gt;""),AND(NX8&gt;=NZ$15,NY8&gt;=NZ$19,NX8&lt;&gt;""),AND(OU8&gt;=PB$15,OV8&gt;=PB$19,OU8&lt;&gt;""),AND(OZ8&gt;=PB$15,PA8&gt;=PB$19,OZ8&lt;&gt;""),AND(PW8&gt;=QD$15,PX8&gt;=QD$19,PW8&lt;&gt;""),AND(QB8&gt;=QD$15,QC8&gt;=QD$19,QB8&lt;&gt;"")),"P","")</f>
        <v>P</v>
      </c>
      <c r="G8" s="3" t="str">
        <f>IF(OR(AND(AQ8&gt;=AW$19,AQ8&lt;&gt;"",AO8=""),AND(AV8&gt;=AW$19,AV8&lt;&gt;"",AO8=""),AND(BT8&gt;=BZ$19,BT8&lt;&gt;"",BR8=""),AND(BY8&gt;=BZ$19,BY8&lt;&gt;"",BR8=""),AND(CW8&gt;=DC$19,CW8&lt;&gt;"",CU8=""),AND(DB8&gt;=DC$19,DB8&lt;&gt;"",CU8=""),AND(EB8&gt;=EH$19,EB8&lt;&gt;""),AND(EG8&gt;=EH$19,EG8&lt;&gt;""),AND(FD8&gt;=FJ$19,FD8&lt;&gt;""),AND(FI8&gt;=FJ$19,FI8&lt;&gt;""),AND(GF8&gt;=GL$19,GF8&lt;&gt;""),AND(GK8&gt;=GL$19,GK8&lt;&gt;""),AND(HH8&gt;=HN$19,HH8&lt;&gt;""),AND(HM8&gt;=HN$19,HM8&lt;&gt;""),AND(IJ8&gt;=IP$19,IJ8&lt;&gt;""),AND(IO8&gt;=IP$19,IO8&lt;&gt;""),AND(JL8&gt;=JR$19,JL8&lt;&gt;""),AND(JQ8&gt;=JR$19,JQ8&lt;&gt;""),AND(KN8&gt;=KT$19,KN8&lt;&gt;""),AND(KS8&gt;=KT$19,KS8&lt;&gt;""),AND(LP8&gt;=LV$19,LP8&lt;&gt;""),AND(LU8&gt;=LV$19,LU8&lt;&gt;""),AND(MR8&gt;=MX$19,MR8&lt;&gt;""),AND(MW8&gt;=MX$19,MW8&lt;&gt;""),AND(NT8&gt;=NZ$19,NT8&lt;&gt;""),AND(NY8&gt;=NZ$19,NY8&lt;&gt;""),AND(OV8&gt;=PB$19,OV8&lt;&gt;""),AND(PA8&gt;=PB$19,PA8&lt;&gt;""),AND(PX8&gt;=QD$19,PX8&lt;&gt;""),AND(QC8&gt;=QD$19,QC8&lt;&gt;"")),"P","")</f>
        <v>P</v>
      </c>
      <c r="H8" s="37" t="str">
        <f>IF(AND(G8="P",F8=""),"No DD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Merit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Excellence",IF(I8="P","Worlds Team",IF(F8="P","National Team","")))))</f>
        <v>National Team</v>
      </c>
      <c r="I8" s="3" t="str">
        <f>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P","")</f>
        <v/>
      </c>
      <c r="J8" s="8">
        <f>IF(COUNT(AQ8,BT8,CW8)&gt;0,LARGE((AQ8,BT8,CW8),1),0)</f>
        <v>38.700000000000003</v>
      </c>
      <c r="K8" s="8" t="str">
        <f>IF(J8=0,"",IF(J8=CW8,$CA$1,IF(J8=BT8,$AX$1,IF(J8=AQ8,$U$1,""))))</f>
        <v>2023 Nationals</v>
      </c>
      <c r="L8" s="8">
        <f>IF(COUNT(AQ8,BT8,CW8)&gt;1,LARGE((AQ8,BT8,CW8),2),0)</f>
        <v>37.500000000000007</v>
      </c>
      <c r="M8" s="8" t="str">
        <f>IF(L8=0,"",IF(L8=CW8,$CA$1,IF(L8=BT8,$AX$1,IF(L8=AQ8,$U$1,""))))</f>
        <v>2023 Elite Canada</v>
      </c>
      <c r="N8" s="8">
        <f>IF(COUNT(AR8,BU8,CX8)&gt;0,LARGE((AR8,BU8,CX8),1),0)</f>
        <v>21.5</v>
      </c>
      <c r="O8" s="8" t="str">
        <f>IF(N8=0,"",IF(N8=CX8,$CA$1,IF(N8=BU8,$AX$1,IF(N8=AR8,$U$1,""))))</f>
        <v>2023 Domestic 3rd Trial</v>
      </c>
      <c r="P8" s="8">
        <f>IF(MAX(AV8,BY8,DB8)&gt;0,MAX(AV8,BY8,DB8),0)</f>
        <v>42.800000000000004</v>
      </c>
      <c r="Q8" s="8" t="str">
        <f>IF(P8=0,"",IF(P8=DB8,$CA$1,IF(P8=BY8,$AX$1,IF(P8=AV8,$U$1,""))))</f>
        <v>2023 Nationals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16.8</v>
      </c>
      <c r="V8" s="19">
        <v>3.4</v>
      </c>
      <c r="W8" s="19">
        <v>0.4</v>
      </c>
      <c r="X8" s="19">
        <v>0</v>
      </c>
      <c r="Y8" s="19">
        <v>14.5</v>
      </c>
      <c r="Z8" s="19">
        <v>4.5999999999999996</v>
      </c>
      <c r="AA8" s="19">
        <v>2</v>
      </c>
      <c r="AB8" s="19">
        <v>0.6</v>
      </c>
      <c r="AC8" s="19">
        <v>15.3</v>
      </c>
      <c r="AD8" s="19">
        <v>2.6</v>
      </c>
      <c r="AE8" s="19">
        <v>0</v>
      </c>
      <c r="AF8" s="19">
        <v>0.6</v>
      </c>
      <c r="AG8" s="19">
        <v>16.600000000000001</v>
      </c>
      <c r="AH8" s="19">
        <v>3.8</v>
      </c>
      <c r="AI8" s="19">
        <v>0</v>
      </c>
      <c r="AJ8" s="19">
        <v>0</v>
      </c>
      <c r="AK8" s="19">
        <v>16.600000000000001</v>
      </c>
      <c r="AL8" s="19">
        <v>4.5999999999999996</v>
      </c>
      <c r="AM8" s="19">
        <v>0</v>
      </c>
      <c r="AN8" s="19">
        <v>0.6</v>
      </c>
      <c r="AO8" s="28"/>
      <c r="AP8" s="41">
        <f>IF(SUM(V8,Z8)&gt;0,SUM(V8,Z8),"")</f>
        <v>8</v>
      </c>
      <c r="AQ8" s="41">
        <f>IF(SUM(U8:V8,X8:Z8,AB8)-W8-AA8&gt;0,SUM(U8:V8,X8:Z8,AB8)-W8-AA8,"")</f>
        <v>37.500000000000007</v>
      </c>
      <c r="AR8" s="41">
        <f>IF(SUM(AC8:AD8,AF8)-AE8&gt;0,SUM(AC8:AD8,AF8)-AE8,"")</f>
        <v>18.500000000000004</v>
      </c>
      <c r="AS8" s="41">
        <f>IF(SUM(V8,Z8,AD8)&gt;0,SUM(V8,Z8,AD8),"")</f>
        <v>10.6</v>
      </c>
      <c r="AT8" s="41">
        <f>IF(SUM(AQ8,AR8)&gt;0,SUM(AQ8,AR8),"")</f>
        <v>56.000000000000014</v>
      </c>
      <c r="AU8" s="41">
        <f>IF(SUM(AH8,AL8)&gt;0,SUM(AH8,AL8),"")</f>
        <v>8.3999999999999986</v>
      </c>
      <c r="AV8" s="41">
        <f>IF(SUM(AG8:AH8,AJ8:AL8,AN8)-SUM(AI8,AM8)&gt;0,SUM(AG8:AH8,AJ8:AL8,AN8)-SUM(AI8,AM8),"")</f>
        <v>42.2</v>
      </c>
      <c r="AW8" s="41">
        <f>IF(SUM(AQ8,AR8,AV8)&gt;0,SUM(AQ8,AR8,AV8),"")</f>
        <v>98.200000000000017</v>
      </c>
      <c r="AX8" s="18">
        <v>15.2</v>
      </c>
      <c r="AY8" s="18">
        <v>3.4</v>
      </c>
      <c r="AZ8" s="18">
        <v>0.4</v>
      </c>
      <c r="BA8" s="18">
        <v>0</v>
      </c>
      <c r="BB8" s="18">
        <v>16.600000000000001</v>
      </c>
      <c r="BC8" s="18">
        <v>5.3</v>
      </c>
      <c r="BD8" s="18">
        <v>2</v>
      </c>
      <c r="BE8" s="18">
        <v>0.6</v>
      </c>
      <c r="BF8" s="18">
        <v>15.9</v>
      </c>
      <c r="BG8" s="18">
        <v>4.2</v>
      </c>
      <c r="BH8" s="18">
        <v>0</v>
      </c>
      <c r="BI8" s="18">
        <v>0.6</v>
      </c>
      <c r="BJ8" s="18">
        <v>14.9</v>
      </c>
      <c r="BK8" s="18">
        <v>4.5999999999999996</v>
      </c>
      <c r="BL8" s="18">
        <v>0</v>
      </c>
      <c r="BM8" s="18">
        <v>0.6</v>
      </c>
      <c r="BN8" s="18">
        <v>16.600000000000001</v>
      </c>
      <c r="BO8" s="18">
        <v>5.5</v>
      </c>
      <c r="BP8" s="18">
        <v>0</v>
      </c>
      <c r="BQ8" s="18">
        <v>0.6</v>
      </c>
      <c r="BR8" s="29"/>
      <c r="BS8" s="11">
        <f>IF(SUM(AY8,BC8)&gt;0,SUM(AY8,BC8),"")</f>
        <v>8.6999999999999993</v>
      </c>
      <c r="BT8" s="11">
        <f>IF(SUM(AX8:AY8,BA8:BC8,BE8)-AZ8-BD8&gt;0,SUM(AX8:AY8,BA8:BC8,BE8)-AZ8-BD8,"")</f>
        <v>38.700000000000003</v>
      </c>
      <c r="BU8" s="11">
        <f>IF(SUM(BF8:BG8,BI8)-BH8&gt;0,SUM(BF8:BG8,BI8)-BH8,"")</f>
        <v>20.700000000000003</v>
      </c>
      <c r="BV8" s="11">
        <f>IF(SUM(AY8,BC8,BG8)&gt;0,SUM(AY8,BC8,BG8),"")</f>
        <v>12.899999999999999</v>
      </c>
      <c r="BW8" s="11">
        <f>IF(SUM(BT8,BU8)&gt;0,SUM(BT8,BU8),"")</f>
        <v>59.400000000000006</v>
      </c>
      <c r="BX8" s="11">
        <f>IF(SUM(BK8,BO8)&gt;0,SUM(BK8,BO8),"")</f>
        <v>10.1</v>
      </c>
      <c r="BY8" s="11">
        <f>IF(SUM(BJ8:BK8,BM8:BO8,BQ8)-SUM(BL8,BP8)&gt;0,SUM(BJ8:BK8,BM8:BO8,BQ8)-SUM(BL8,BP8),"")</f>
        <v>42.800000000000004</v>
      </c>
      <c r="BZ8" s="11">
        <f>IF(SUM(BT8,BU8,BY8)&gt;0,SUM(BT8,BU8,BY8),"")</f>
        <v>102.20000000000002</v>
      </c>
      <c r="CA8" s="19">
        <v>15.8</v>
      </c>
      <c r="CB8" s="19">
        <v>1.2</v>
      </c>
      <c r="CC8" s="19">
        <v>0</v>
      </c>
      <c r="CD8" s="19">
        <v>0</v>
      </c>
      <c r="CE8" s="19">
        <v>16</v>
      </c>
      <c r="CF8" s="19">
        <v>3.5</v>
      </c>
      <c r="CG8" s="19">
        <v>0.4</v>
      </c>
      <c r="CH8" s="19">
        <v>0.6</v>
      </c>
      <c r="CI8" s="19">
        <v>16.3</v>
      </c>
      <c r="CJ8" s="19">
        <v>4.5999999999999996</v>
      </c>
      <c r="CK8" s="19">
        <v>0</v>
      </c>
      <c r="CL8" s="19">
        <v>0.6</v>
      </c>
      <c r="CM8" s="19">
        <v>16</v>
      </c>
      <c r="CN8" s="19">
        <v>4.8</v>
      </c>
      <c r="CO8" s="19">
        <v>0</v>
      </c>
      <c r="CP8" s="19">
        <v>0.6</v>
      </c>
      <c r="CQ8" s="19">
        <v>16</v>
      </c>
      <c r="CR8" s="19">
        <v>3.9</v>
      </c>
      <c r="CS8" s="19">
        <v>0.2</v>
      </c>
      <c r="CT8" s="19">
        <v>0.3</v>
      </c>
      <c r="CU8" s="28"/>
      <c r="CV8" s="41">
        <f>IF(SUM(CB8,CF8)&gt;0,SUM(CB8,CF8),"")</f>
        <v>4.7</v>
      </c>
      <c r="CW8" s="41">
        <f>IF(SUM(CA8:CB8,CD8:CF8,CH8)-CC8-CG8&gt;0,SUM(CA8:CB8,CD8:CF8,CH8)-CC8-CG8,"")</f>
        <v>36.700000000000003</v>
      </c>
      <c r="CX8" s="41">
        <f>IF(SUM(CI8:CJ8,CL8)-CK8&gt;0,SUM(CI8:CJ8,CL8)-CK8,"")</f>
        <v>21.5</v>
      </c>
      <c r="CY8" s="41">
        <f>IF(SUM(CB8,CF8,CJ8)&gt;0,SUM(CB8,CF8,CJ8),"")</f>
        <v>9.3000000000000007</v>
      </c>
      <c r="CZ8" s="41">
        <f>IF(SUM(CW8,CX8)&gt;0,SUM(CW8,CX8),"")</f>
        <v>58.2</v>
      </c>
      <c r="DA8" s="41">
        <f>IF(SUM(CN8,CR8)&gt;0,SUM(CN8,CR8),"")</f>
        <v>8.6999999999999993</v>
      </c>
      <c r="DB8" s="41">
        <f>IF(SUM(CM8:CN8,CP8:CR8,CT8)-SUM(CO8,CS8)&gt;0,SUM(CM8:CN8,CP8:CR8,CT8)-SUM(CO8,CS8),"")</f>
        <v>41.4</v>
      </c>
      <c r="DC8" s="41">
        <f>IF(SUM(CW8,CX8,DB8)&gt;0,SUM(CW8,CX8,DB8),"")</f>
        <v>99.6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10.8</v>
      </c>
      <c r="HH8" s="11">
        <f>IF(SUM(GM8:GN8,GP8:GR8,GT8)-GO8-GS8&gt;0,SUM(GM8:GN8,GP8:GR8,GT8)-GO8-GS8,"")</f>
        <v>43.5</v>
      </c>
      <c r="HI8" s="11" t="str">
        <f>IF(SUM(GU8:GV8,GX8)-GW8&gt;0,SUM(GU8:GV8,GX8)-GW8,"")</f>
        <v/>
      </c>
      <c r="HJ8" s="11">
        <f>IF(SUM(GN8,GR8,GV8)&gt;0,SUM(GN8,GR8,GV8),"")</f>
        <v>10.8</v>
      </c>
      <c r="HK8" s="11">
        <f>IF(SUM(HH8,HI8)&gt;0,SUM(HH8,HI8),"")</f>
        <v>43.5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15.5</v>
      </c>
      <c r="QF8" s="23">
        <f>IF($CU8="P",CB8,(CB8+AY8)/2)</f>
        <v>2.2999999999999998</v>
      </c>
      <c r="QG8" s="23">
        <f>IF($CU8="P",CC8,(CC8+AZ8)/2)</f>
        <v>0.2</v>
      </c>
      <c r="QH8" s="23">
        <f>IF($CU8="P",CD8,(CD8+BA8)/2)</f>
        <v>0</v>
      </c>
      <c r="QI8" s="23">
        <f>IF($CU8="P",CE8,(CE8+BB8)/2)</f>
        <v>16.3</v>
      </c>
      <c r="QJ8" s="23">
        <f>IF($CU8="P",CF8,(CF8+BC8)/2)</f>
        <v>4.4000000000000004</v>
      </c>
      <c r="QK8" s="23">
        <f>IF($CU8="P",CG8,(CG8+BD8)/2)</f>
        <v>1.2</v>
      </c>
      <c r="QL8" s="23">
        <f>IF($CU8="P",CH8,(CH8+BE8)/2)</f>
        <v>0.6</v>
      </c>
      <c r="QM8" s="23">
        <f>IF($CU8="P",CI8,(CI8+BF8)/2)</f>
        <v>16.100000000000001</v>
      </c>
      <c r="QN8" s="23">
        <f>IF($CU8="P",CJ8,(CJ8+BG8)/2)</f>
        <v>4.4000000000000004</v>
      </c>
      <c r="QO8" s="23">
        <f>IF($CU8="P",CK8,(CK8+BH8)/2)</f>
        <v>0</v>
      </c>
      <c r="QP8" s="23">
        <f>IF($CU8="P",CL8,(CL8+BI8)/2)</f>
        <v>0.6</v>
      </c>
      <c r="QQ8" s="23">
        <f>IF($CU8="P",CM8,(CM8+BJ8)/2)</f>
        <v>15.45</v>
      </c>
      <c r="QR8" s="23">
        <f>IF($CU8="P",CN8,(CN8+BK8)/2)</f>
        <v>4.6999999999999993</v>
      </c>
      <c r="QS8" s="23">
        <f>IF($CU8="P",CO8,(CO8+BL8)/2)</f>
        <v>0</v>
      </c>
      <c r="QT8" s="23">
        <f>IF($CU8="P",CP8,(CP8+BM8)/2)</f>
        <v>0.6</v>
      </c>
      <c r="QU8" s="23">
        <f>IF($CU8="P",CQ8,(CQ8+BN8)/2)</f>
        <v>16.3</v>
      </c>
      <c r="QV8" s="23">
        <f>IF($CU8="P",CR8,(CR8+BO8)/2)</f>
        <v>4.7</v>
      </c>
      <c r="QW8" s="23">
        <f>IF($CU8="P",CS8,(CS8+BP8)/2)</f>
        <v>0.1</v>
      </c>
      <c r="QX8" s="23">
        <f>IF($CU8="P",CT8,(CT8+BQ8)/2)</f>
        <v>0.44999999999999996</v>
      </c>
      <c r="QY8" s="28" t="s">
        <v>57</v>
      </c>
      <c r="QZ8" s="41">
        <f>IF(SUM(QF8,QJ8)&gt;0,SUM(QF8,QJ8),"")</f>
        <v>6.7</v>
      </c>
      <c r="RA8" s="41">
        <f>IF(SUM(QE8:QF8,QH8:QJ8,QL8)-QG8-QK8&gt;0,SUM(QE8:QF8,QH8:QJ8,QL8)-QG8-QK8,"")</f>
        <v>37.699999999999996</v>
      </c>
      <c r="RB8" s="41">
        <f>IF(SUM(QM8:QN8,QP8)-QO8&gt;0,SUM(QM8:QN8,QP8)-QO8,"")</f>
        <v>21.1</v>
      </c>
      <c r="RC8" s="41">
        <f>IF(SUM(QF8,QJ8,QN8)&gt;0,SUM(QF8,QJ8,QN8),"")</f>
        <v>11.100000000000001</v>
      </c>
      <c r="RD8" s="41">
        <f>IF(SUM(RA8,RB8)&gt;0,SUM(RA8,RB8),"")</f>
        <v>58.8</v>
      </c>
      <c r="RE8" s="41">
        <f>IF(SUM(QR8,QV8)&gt;0,SUM(QR8,QV8),"")</f>
        <v>9.3999999999999986</v>
      </c>
      <c r="RF8" s="41">
        <f>IF(SUM(QQ8:QR8,QT8:QV8,QX8)-SUM(QS8,QW8)&gt;0,SUM(QQ8:QR8,QT8:QV8,QX8)-SUM(QS8,QW8),"")</f>
        <v>42.1</v>
      </c>
      <c r="RG8" s="41">
        <f>IF(SUM(RA8,RB8,RF8)&gt;0,SUM(RA8,RB8,RF8),"")</f>
        <v>100.9</v>
      </c>
    </row>
    <row r="9" spans="1:475" x14ac:dyDescent="0.2">
      <c r="A9" s="4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>6</v>
      </c>
      <c r="B9" s="5" t="s">
        <v>166</v>
      </c>
      <c r="C9" s="4" t="s">
        <v>3</v>
      </c>
      <c r="D9" s="4">
        <v>2004</v>
      </c>
      <c r="E9" s="9">
        <f>SUM(J9:R9)+SUM(J9:N9)*0.0000001+SUM(J9)*0.0000000000001</f>
        <v>148.90001050500425</v>
      </c>
      <c r="F9" s="3" t="str">
        <f>IF(OR(AND(AP9&gt;=AW$15,AQ9&gt;=AW$19,AP9&lt;&gt;"",AO9=""),AND(AU9&gt;=AW$15,AV9&gt;=AW$19,AU9&lt;&gt;"",AO9=""),AND(BS9&gt;=BZ$15,BT9&gt;=BZ$19,BS9&lt;&gt;"",BR9=""),AND(BX9&gt;=BZ$15,BY9&gt;=BZ$19,BX9&lt;&gt;"",BR9=""),AND(CV9&gt;=DC$15,CW9&gt;=DC$19,CV9&lt;&gt;"",CU9=""),AND(DA9&gt;=DC$15,DB9&gt;=DC$19,DA9&lt;&gt;""),AND(EA9&gt;=EH$15,EB9&gt;=EH$19,EA9&lt;&gt;""),AND(EF9&gt;=EH$15,EG9&gt;=EH$19,EF9&lt;&gt;""),AND(FC9&gt;=FJ$15,FD9&gt;=FJ$19,FC9&lt;&gt;""),AND(FH9&gt;=FJ$15,FI9&gt;=FJ$19,FH9&lt;&gt;""),AND(GE9&gt;=GL$15,GF9&gt;=GL$19,GE9&lt;&gt;""),AND(GJ9&gt;=GL$15,GK9&gt;=GL$19,GJ9&lt;&gt;""),AND(HG9&gt;=HN$15,HH9&gt;=HN$19,HG9&lt;&gt;""),AND(HL9&gt;=HN$15,HM9&gt;=HN$19,HL9&lt;&gt;""),AND(II9&gt;=IP$15,IJ9&gt;=IP$19,II9&lt;&gt;""),AND(IN9&gt;=IP$15,IO9&gt;=IP$19,IN9&lt;&gt;""),AND(JK9&gt;=JR$15,JL9&gt;=JR$19,JK9&lt;&gt;""),AND(JP9&gt;=JR$15,JQ9&gt;=JR$19,JP9&lt;&gt;""),AND(KM9&gt;=KT$15,KN9&gt;=KT$19,KM9&lt;&gt;""),AND(KR9&gt;=KT$15,KS9&gt;=KT$19,KR9&lt;&gt;""),AND(LO9&gt;=LV$15,LP9&gt;=LV$19,LO9&lt;&gt;""),AND(LT9&gt;=LV$15,LU9&gt;=LV$19,LT9&lt;&gt;""),AND(MQ9&gt;=MX$15,MR9&gt;=MX$19,MQ9&lt;&gt;""),AND(MV9&gt;=MX$15,MW9&gt;=MX$19,MV9&lt;&gt;""),AND(NS9&gt;=NZ$15,NT9&gt;=NZ$19,NS9&lt;&gt;""),AND(NX9&gt;=NZ$15,NY9&gt;=NZ$19,NX9&lt;&gt;""),AND(OU9&gt;=PB$15,OV9&gt;=PB$19,OU9&lt;&gt;""),AND(OZ9&gt;=PB$15,PA9&gt;=PB$19,OZ9&lt;&gt;""),AND(PW9&gt;=QD$15,PX9&gt;=QD$19,PW9&lt;&gt;""),AND(QB9&gt;=QD$15,QC9&gt;=QD$19,QB9&lt;&gt;"")),"P","")</f>
        <v/>
      </c>
      <c r="G9" s="3" t="str">
        <f>IF(OR(AND(AQ9&gt;=AW$19,AQ9&lt;&gt;"",AO9=""),AND(AV9&gt;=AW$19,AV9&lt;&gt;"",AO9=""),AND(BT9&gt;=BZ$19,BT9&lt;&gt;"",BR9=""),AND(BY9&gt;=BZ$19,BY9&lt;&gt;"",BR9=""),AND(CW9&gt;=DC$19,CW9&lt;&gt;"",CU9=""),AND(DB9&gt;=DC$19,DB9&lt;&gt;"",CU9=""),AND(EB9&gt;=EH$19,EB9&lt;&gt;""),AND(EG9&gt;=EH$19,EG9&lt;&gt;""),AND(FD9&gt;=FJ$19,FD9&lt;&gt;""),AND(FI9&gt;=FJ$19,FI9&lt;&gt;""),AND(GF9&gt;=GL$19,GF9&lt;&gt;""),AND(GK9&gt;=GL$19,GK9&lt;&gt;""),AND(HH9&gt;=HN$19,HH9&lt;&gt;""),AND(HM9&gt;=HN$19,HM9&lt;&gt;""),AND(IJ9&gt;=IP$19,IJ9&lt;&gt;""),AND(IO9&gt;=IP$19,IO9&lt;&gt;""),AND(JL9&gt;=JR$19,JL9&lt;&gt;""),AND(JQ9&gt;=JR$19,JQ9&lt;&gt;""),AND(KN9&gt;=KT$19,KN9&lt;&gt;""),AND(KS9&gt;=KT$19,KS9&lt;&gt;""),AND(LP9&gt;=LV$19,LP9&lt;&gt;""),AND(LU9&gt;=LV$19,LU9&lt;&gt;""),AND(MR9&gt;=MX$19,MR9&lt;&gt;""),AND(MW9&gt;=MX$19,MW9&lt;&gt;""),AND(NT9&gt;=NZ$19,NT9&lt;&gt;""),AND(NY9&gt;=NZ$19,NY9&lt;&gt;""),AND(OV9&gt;=PB$19,OV9&lt;&gt;""),AND(PA9&gt;=PB$19,PA9&lt;&gt;""),AND(PX9&gt;=QD$19,PX9&lt;&gt;""),AND(QC9&gt;=QD$19,QC9&lt;&gt;"")),"P","")</f>
        <v>P</v>
      </c>
      <c r="H9" s="37" t="str">
        <f>IF(AND(G9="P",F9=""),"No DD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Merit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Excellence",IF(I9="P","Worlds Team",IF(F9="P","National Team","")))))</f>
        <v>No DD</v>
      </c>
      <c r="I9" s="3" t="str">
        <f>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P","")</f>
        <v/>
      </c>
      <c r="J9" s="8">
        <f>IF(COUNT(AQ9,BT9,CW9)&gt;0,LARGE((AQ9,BT9,CW9),1),0)</f>
        <v>42.1</v>
      </c>
      <c r="K9" s="8" t="str">
        <f>IF(J9=0,"",IF(J9=CW9,$CA$1,IF(J9=BT9,$AX$1,IF(J9=AQ9,$U$1,""))))</f>
        <v>2023 Nationals</v>
      </c>
      <c r="L9" s="8">
        <f>IF(COUNT(AQ9,BT9,CW9)&gt;1,LARGE((AQ9,BT9,CW9),2),0)</f>
        <v>41.65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21.3</v>
      </c>
      <c r="O9" s="8" t="str">
        <f>IF(N9=0,"",IF(N9=CX9,$CA$1,IF(N9=BU9,$AX$1,IF(N9=AR9,$U$1,""))))</f>
        <v>2023 Nationals</v>
      </c>
      <c r="P9" s="8">
        <f>IF(MAX(AV9,BY9,DB9)&gt;0,MAX(AV9,BY9,DB9),0)</f>
        <v>43.5</v>
      </c>
      <c r="Q9" s="8" t="str">
        <f>IF(P9=0,"",IF(P9=DB9,$CA$1,IF(P9=BY9,$AX$1,IF(P9=AV9,$U$1,""))))</f>
        <v>2023 Nationals</v>
      </c>
      <c r="R9" s="8">
        <f>IF(MAX(DD9:DF9)&gt;0,MAX(DD9:DF9),"")</f>
        <v>0.35000000000000853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WAGC (Nov 17)</v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7.6999999999999993</v>
      </c>
      <c r="AQ9" s="41">
        <f>IF(SUM(U9:V9,X9:Z9,AB9)-W9-AA9&gt;0,SUM(U9:V9,X9:Z9,AB9)-W9-AA9,"")</f>
        <v>41.199999999999996</v>
      </c>
      <c r="AR9" s="41">
        <f>IF(SUM(AC9:AD9,AF9)-AE9&gt;0,SUM(AC9:AD9,AF9)-AE9,"")</f>
        <v>20.84</v>
      </c>
      <c r="AS9" s="41">
        <f>IF(SUM(V9,Z9,AD9)&gt;0,SUM(V9,Z9,AD9),"")</f>
        <v>11.799999999999999</v>
      </c>
      <c r="AT9" s="41">
        <f>IF(SUM(AQ9,AR9)&gt;0,SUM(AQ9,AR9),"")</f>
        <v>62.039999999999992</v>
      </c>
      <c r="AU9" s="41">
        <f>IF(SUM(AH9,AL9)&gt;0,SUM(AH9,AL9),"")</f>
        <v>8</v>
      </c>
      <c r="AV9" s="41">
        <f>IF(SUM(AG9:AH9,AJ9:AL9,AN9)-SUM(AI9,AM9)&gt;0,SUM(AG9:AH9,AJ9:AL9,AN9)-SUM(AI9,AM9),"")</f>
        <v>43.3</v>
      </c>
      <c r="AW9" s="41">
        <f>IF(SUM(AQ9,AR9,AV9)&gt;0,SUM(AQ9,AR9,AV9),"")</f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9"/>
      <c r="BS9" s="11">
        <f>IF(SUM(AY9,BC9)&gt;0,SUM(AY9,BC9),"")</f>
        <v>8.3999999999999986</v>
      </c>
      <c r="BT9" s="11">
        <f>IF(SUM(AX9:AY9,BA9:BC9,BE9)-AZ9-BD9&gt;0,SUM(AX9:AY9,BA9:BC9,BE9)-AZ9-BD9,"")</f>
        <v>42.1</v>
      </c>
      <c r="BU9" s="11">
        <f>IF(SUM(BF9:BG9,BI9)-BH9&gt;0,SUM(BF9:BG9,BI9)-BH9,"")</f>
        <v>21.3</v>
      </c>
      <c r="BV9" s="11">
        <f>IF(SUM(AY9,BC9,BG9)&gt;0,SUM(AY9,BC9,BG9),"")</f>
        <v>12.499999999999998</v>
      </c>
      <c r="BW9" s="11">
        <f>IF(SUM(BT9,BU9)&gt;0,SUM(BT9,BU9),"")</f>
        <v>63.400000000000006</v>
      </c>
      <c r="BX9" s="11">
        <f>IF(SUM(BK9,BO9)&gt;0,SUM(BK9,BO9),"")</f>
        <v>8.3999999999999986</v>
      </c>
      <c r="BY9" s="11">
        <f>IF(SUM(BJ9:BK9,BM9:BO9,BQ9)-SUM(BL9,BP9)&gt;0,SUM(BJ9:BK9,BM9:BO9,BQ9)-SUM(BL9,BP9),"")</f>
        <v>43.5</v>
      </c>
      <c r="BZ9" s="11">
        <f>IF(SUM(BT9,BU9,BY9)&gt;0,SUM(BT9,BU9,BY9),"")</f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8" t="s">
        <v>57</v>
      </c>
      <c r="CV9" s="41">
        <f>IF(SUM(CB9,CF9)&gt;0,SUM(CB9,CF9),"")</f>
        <v>8.0500000000000007</v>
      </c>
      <c r="CW9" s="41">
        <f>IF(SUM(CA9:CB9,CD9:CF9,CH9)-CC9-CG9&gt;0,SUM(CA9:CB9,CD9:CF9,CH9)-CC9-CG9,"")</f>
        <v>41.65</v>
      </c>
      <c r="CX9" s="41">
        <f>IF(SUM(CI9:CJ9,CL9)-CK9&gt;0,SUM(CI9:CJ9,CL9)-CK9,"")</f>
        <v>21.070000000000004</v>
      </c>
      <c r="CY9" s="41">
        <f>IF(SUM(CB9,CF9,CJ9)&gt;0,SUM(CB9,CF9,CJ9),"")</f>
        <v>12.15</v>
      </c>
      <c r="CZ9" s="41">
        <f>IF(SUM(CW9,CX9)&gt;0,SUM(CW9,CX9),"")</f>
        <v>62.72</v>
      </c>
      <c r="DA9" s="41">
        <f>IF(SUM(CN9,CR9)&gt;0,SUM(CN9,CR9),"")</f>
        <v>8.1999999999999993</v>
      </c>
      <c r="DB9" s="41">
        <f>IF(SUM(CM9:CN9,CP9:CR9,CT9)-SUM(CO9,CS9)&gt;0,SUM(CM9:CN9,CP9:CR9,CT9)-SUM(CO9,CS9),"")</f>
        <v>43.4</v>
      </c>
      <c r="DC9" s="41">
        <f>IF(SUM(CW9,CX9,DB9)&gt;0,SUM(CW9,CX9,DB9),"")</f>
        <v>106.12</v>
      </c>
      <c r="DD9" s="52">
        <f>IF(MAX(EB9,FD9,GF9,HH9,IJ9,JL9,KN9,LP9,MR9,NT9,OV9,PX9)-IF(L9="",0,L9)&gt;0.001,MAX(EB9,FD9,GF9,HH9,IJ9,JL9,KN9,LP9,MR9,NT9,OV9,PX9)-IF(L9="",0,L9),"")</f>
        <v>0.35000000000000853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15.3</v>
      </c>
      <c r="EJ9" s="18">
        <v>4.3</v>
      </c>
      <c r="EK9" s="18">
        <v>0</v>
      </c>
      <c r="EL9" s="18">
        <v>0</v>
      </c>
      <c r="EM9" s="18">
        <v>17.600000000000001</v>
      </c>
      <c r="EN9" s="18">
        <v>4.0999999999999996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8.3999999999999986</v>
      </c>
      <c r="FD9" s="11">
        <f>IF(SUM(EI9:EJ9,EL9:EN9,EP9)-EK9-EO9&gt;0,SUM(EI9:EJ9,EL9:EN9,EP9)-EK9-EO9,"")</f>
        <v>41.300000000000004</v>
      </c>
      <c r="FE9" s="11" t="str">
        <f>IF(SUM(EQ9:ER9,ET9)-ES9&gt;0,SUM(EQ9:ER9,ET9)-ES9,"")</f>
        <v/>
      </c>
      <c r="FF9" s="11">
        <f>IF(SUM(EJ9,EN9,ER9)&gt;0,SUM(EJ9,EN9,ER9),"")</f>
        <v>8.3999999999999986</v>
      </c>
      <c r="FG9" s="11">
        <f>IF(SUM(FD9,FE9)&gt;0,SUM(FD9,FE9),"")</f>
        <v>41.300000000000004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41.300000000000004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16.5</v>
      </c>
      <c r="GN9" s="18">
        <v>4.3</v>
      </c>
      <c r="GO9" s="18">
        <v>0</v>
      </c>
      <c r="GP9" s="18">
        <v>0</v>
      </c>
      <c r="GQ9" s="18">
        <v>16.600000000000001</v>
      </c>
      <c r="GR9" s="18">
        <v>4.5999999999999996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8.8999999999999986</v>
      </c>
      <c r="HH9" s="11">
        <f>IF(SUM(GM9:GN9,GP9:GR9,GT9)-GO9-GS9&gt;0,SUM(GM9:GN9,GP9:GR9,GT9)-GO9-GS9,"")</f>
        <v>42.000000000000007</v>
      </c>
      <c r="HI9" s="11" t="str">
        <f>IF(SUM(GU9:GV9,GX9)-GW9&gt;0,SUM(GU9:GV9,GX9)-GW9,"")</f>
        <v/>
      </c>
      <c r="HJ9" s="11">
        <f>IF(SUM(GN9,GR9,GV9)&gt;0,SUM(GN9,GR9,GV9),"")</f>
        <v>8.8999999999999986</v>
      </c>
      <c r="HK9" s="11">
        <f>IF(SUM(HH9,HI9)&gt;0,SUM(HH9,HI9),"")</f>
        <v>42.000000000000007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IF(SUM(HH9,HI9,HM9)&gt;0,SUM(HH9,HI9,HM9),"")</f>
        <v>42.000000000000007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16.600000000000001</v>
      </c>
      <c r="QF9" s="23">
        <f>IF($CU9="P",CB9,(CB9+AY9)/2)</f>
        <v>3.95</v>
      </c>
      <c r="QG9" s="23">
        <f>IF($CU9="P",CC9,(CC9+AZ9)/2)</f>
        <v>0.1</v>
      </c>
      <c r="QH9" s="23">
        <f>IF($CU9="P",CD9,(CD9+BA9)/2)</f>
        <v>0.15</v>
      </c>
      <c r="QI9" s="23">
        <f>IF($CU9="P",CE9,(CE9+BB9)/2)</f>
        <v>16.75</v>
      </c>
      <c r="QJ9" s="23">
        <f>IF($CU9="P",CF9,(CF9+BC9)/2)</f>
        <v>4.0999999999999996</v>
      </c>
      <c r="QK9" s="23">
        <f>IF($CU9="P",CG9,(CG9+BD9)/2)</f>
        <v>0.1</v>
      </c>
      <c r="QL9" s="23">
        <f>IF($CU9="P",CH9,(CH9+BE9)/2)</f>
        <v>0.3</v>
      </c>
      <c r="QM9" s="23">
        <f>IF($CU9="P",CI9,(CI9+BF9)/2)</f>
        <v>16.670000000000002</v>
      </c>
      <c r="QN9" s="23">
        <f>IF($CU9="P",CJ9,(CJ9+BG9)/2)</f>
        <v>4.0999999999999996</v>
      </c>
      <c r="QO9" s="23">
        <f>IF($CU9="P",CK9,(CK9+BH9)/2)</f>
        <v>0</v>
      </c>
      <c r="QP9" s="23">
        <f>IF($CU9="P",CL9,(CL9+BI9)/2)</f>
        <v>0.3</v>
      </c>
      <c r="QQ9" s="23">
        <f>IF($CU9="P",CM9,(CM9+BJ9)/2)</f>
        <v>17.3</v>
      </c>
      <c r="QR9" s="23">
        <f>IF($CU9="P",CN9,(CN9+BK9)/2)</f>
        <v>4.1999999999999993</v>
      </c>
      <c r="QS9" s="23">
        <f>IF($CU9="P",CO9,(CO9+BL9)/2)</f>
        <v>0.1</v>
      </c>
      <c r="QT9" s="23">
        <f>IF($CU9="P",CP9,(CP9+BM9)/2)</f>
        <v>0.3</v>
      </c>
      <c r="QU9" s="23">
        <f>IF($CU9="P",CQ9,(CQ9+BN9)/2)</f>
        <v>17.399999999999999</v>
      </c>
      <c r="QV9" s="23">
        <f>IF($CU9="P",CR9,(CR9+BO9)/2)</f>
        <v>4</v>
      </c>
      <c r="QW9" s="23">
        <f>IF($CU9="P",CS9,(CS9+BP9)/2)</f>
        <v>0</v>
      </c>
      <c r="QX9" s="23">
        <f>IF($CU9="P",CT9,(CT9+BQ9)/2)</f>
        <v>0.3</v>
      </c>
      <c r="QY9" s="28" t="s">
        <v>57</v>
      </c>
      <c r="QZ9" s="41">
        <f>IF(SUM(QF9,QJ9)&gt;0,SUM(QF9,QJ9),"")</f>
        <v>8.0500000000000007</v>
      </c>
      <c r="RA9" s="41">
        <f>IF(SUM(QE9:QF9,QH9:QJ9,QL9)-QG9-QK9&gt;0,SUM(QE9:QF9,QH9:QJ9,QL9)-QG9-QK9,"")</f>
        <v>41.65</v>
      </c>
      <c r="RB9" s="41">
        <f>IF(SUM(QM9:QN9,QP9)-QO9&gt;0,SUM(QM9:QN9,QP9)-QO9,"")</f>
        <v>21.070000000000004</v>
      </c>
      <c r="RC9" s="41">
        <f>IF(SUM(QF9,QJ9,QN9)&gt;0,SUM(QF9,QJ9,QN9),"")</f>
        <v>12.15</v>
      </c>
      <c r="RD9" s="41">
        <f>IF(SUM(RA9,RB9)&gt;0,SUM(RA9,RB9),"")</f>
        <v>62.72</v>
      </c>
      <c r="RE9" s="41">
        <f>IF(SUM(QR9,QV9)&gt;0,SUM(QR9,QV9),"")</f>
        <v>8.1999999999999993</v>
      </c>
      <c r="RF9" s="41">
        <f>IF(SUM(QQ9:QR9,QT9:QV9,QX9)-SUM(QS9,QW9)&gt;0,SUM(QQ9:QR9,QT9:QV9,QX9)-SUM(QS9,QW9),"")</f>
        <v>43.4</v>
      </c>
      <c r="RG9" s="41">
        <f>IF(SUM(RA9,RB9,RF9)&gt;0,SUM(RA9,RB9,RF9),"")</f>
        <v>106.12</v>
      </c>
    </row>
    <row r="10" spans="1:475" x14ac:dyDescent="0.2">
      <c r="A10" s="4" t="str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/>
      </c>
      <c r="B10" s="5" t="s">
        <v>148</v>
      </c>
      <c r="C10" s="4" t="s">
        <v>5</v>
      </c>
      <c r="D10" s="4">
        <v>2001</v>
      </c>
      <c r="E10" s="9">
        <f>SUM(J10:R10)+SUM(J10:N10)*0.0000001+SUM(J10)*0.0000000000001</f>
        <v>145.00001026000422</v>
      </c>
      <c r="F10" s="3" t="str">
        <f>IF(OR(AND(AP10&gt;=AW$15,AQ10&gt;=AW$19,AP10&lt;&gt;"",AO10=""),AND(AU10&gt;=AW$15,AV10&gt;=AW$19,AU10&lt;&gt;"",AO10=""),AND(BS10&gt;=BZ$15,BT10&gt;=BZ$19,BS10&lt;&gt;"",BR10=""),AND(BX10&gt;=BZ$15,BY10&gt;=BZ$19,BX10&lt;&gt;"",BR10=""),AND(CV10&gt;=DC$15,CW10&gt;=DC$19,CV10&lt;&gt;"",CU10=""),AND(DA10&gt;=DC$15,DB10&gt;=DC$19,DA10&lt;&gt;""),AND(EA10&gt;=EH$15,EB10&gt;=EH$19,EA10&lt;&gt;""),AND(EF10&gt;=EH$15,EG10&gt;=EH$19,EF10&lt;&gt;""),AND(FC10&gt;=FJ$15,FD10&gt;=FJ$19,FC10&lt;&gt;""),AND(FH10&gt;=FJ$15,FI10&gt;=FJ$19,FH10&lt;&gt;""),AND(GE10&gt;=GL$15,GF10&gt;=GL$19,GE10&lt;&gt;""),AND(GJ10&gt;=GL$15,GK10&gt;=GL$19,GJ10&lt;&gt;""),AND(HG10&gt;=HN$15,HH10&gt;=HN$19,HG10&lt;&gt;""),AND(HL10&gt;=HN$15,HM10&gt;=HN$19,HL10&lt;&gt;""),AND(II10&gt;=IP$15,IJ10&gt;=IP$19,II10&lt;&gt;""),AND(IN10&gt;=IP$15,IO10&gt;=IP$19,IN10&lt;&gt;""),AND(JK10&gt;=JR$15,JL10&gt;=JR$19,JK10&lt;&gt;""),AND(JP10&gt;=JR$15,JQ10&gt;=JR$19,JP10&lt;&gt;""),AND(KM10&gt;=KT$15,KN10&gt;=KT$19,KM10&lt;&gt;""),AND(KR10&gt;=KT$15,KS10&gt;=KT$19,KR10&lt;&gt;""),AND(LO10&gt;=LV$15,LP10&gt;=LV$19,LO10&lt;&gt;""),AND(LT10&gt;=LV$15,LU10&gt;=LV$19,LT10&lt;&gt;""),AND(MQ10&gt;=MX$15,MR10&gt;=MX$19,MQ10&lt;&gt;""),AND(MV10&gt;=MX$15,MW10&gt;=MX$19,MV10&lt;&gt;""),AND(NS10&gt;=NZ$15,NT10&gt;=NZ$19,NS10&lt;&gt;""),AND(NX10&gt;=NZ$15,NY10&gt;=NZ$19,NX10&lt;&gt;""),AND(OU10&gt;=PB$15,OV10&gt;=PB$19,OU10&lt;&gt;""),AND(OZ10&gt;=PB$15,PA10&gt;=PB$19,OZ10&lt;&gt;""),AND(PW10&gt;=QD$15,PX10&gt;=QD$19,PW10&lt;&gt;""),AND(QB10&gt;=QD$15,QC10&gt;=QD$19,QB10&lt;&gt;"")),"P","")</f>
        <v/>
      </c>
      <c r="G10" s="3" t="str">
        <f>IF(OR(AND(AQ10&gt;=AW$19,AQ10&lt;&gt;"",AO10=""),AND(AV10&gt;=AW$19,AV10&lt;&gt;"",AO10=""),AND(BT10&gt;=BZ$19,BT10&lt;&gt;"",BR10=""),AND(BY10&gt;=BZ$19,BY10&lt;&gt;"",BR10=""),AND(CW10&gt;=DC$19,CW10&lt;&gt;"",CU10=""),AND(DB10&gt;=DC$19,DB10&lt;&gt;"",CU10=""),AND(EB10&gt;=EH$19,EB10&lt;&gt;""),AND(EG10&gt;=EH$19,EG10&lt;&gt;""),AND(FD10&gt;=FJ$19,FD10&lt;&gt;""),AND(FI10&gt;=FJ$19,FI10&lt;&gt;""),AND(GF10&gt;=GL$19,GF10&lt;&gt;""),AND(GK10&gt;=GL$19,GK10&lt;&gt;""),AND(HH10&gt;=HN$19,HH10&lt;&gt;""),AND(HM10&gt;=HN$19,HM10&lt;&gt;""),AND(IJ10&gt;=IP$19,IJ10&lt;&gt;""),AND(IO10&gt;=IP$19,IO10&lt;&gt;""),AND(JL10&gt;=JR$19,JL10&lt;&gt;""),AND(JQ10&gt;=JR$19,JQ10&lt;&gt;""),AND(KN10&gt;=KT$19,KN10&lt;&gt;""),AND(KS10&gt;=KT$19,KS10&lt;&gt;""),AND(LP10&gt;=LV$19,LP10&lt;&gt;""),AND(LU10&gt;=LV$19,LU10&lt;&gt;""),AND(MR10&gt;=MX$19,MR10&lt;&gt;""),AND(MW10&gt;=MX$19,MW10&lt;&gt;""),AND(NT10&gt;=NZ$19,NT10&lt;&gt;""),AND(NY10&gt;=NZ$19,NY10&lt;&gt;""),AND(OV10&gt;=PB$19,OV10&lt;&gt;""),AND(PA10&gt;=PB$19,PA10&lt;&gt;""),AND(PX10&gt;=QD$19,PX10&lt;&gt;""),AND(QC10&gt;=QD$19,QC10&lt;&gt;"")),"P","")</f>
        <v/>
      </c>
      <c r="H10" s="37" t="str">
        <f>IF(AND(G10="P",F10=""),"No DD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Merit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Excellence",IF(I10="P","Worlds Team",IF(F10="P","National Team","")))))</f>
        <v/>
      </c>
      <c r="I10" s="3" t="str">
        <f>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P","")</f>
        <v/>
      </c>
      <c r="J10" s="8">
        <f>IF(COUNT(AQ10,BT10,CW10)&gt;0,LARGE((AQ10,BT10,CW10),1),0)</f>
        <v>42.2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39.400000000000006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21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42.400000000000006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15.5</v>
      </c>
      <c r="V10" s="19">
        <v>1.9</v>
      </c>
      <c r="W10" s="19">
        <v>0</v>
      </c>
      <c r="X10" s="19">
        <v>0.3</v>
      </c>
      <c r="Y10" s="19">
        <v>15.8</v>
      </c>
      <c r="Z10" s="19">
        <v>3.5</v>
      </c>
      <c r="AA10" s="19">
        <v>0</v>
      </c>
      <c r="AB10" s="19">
        <v>0.6</v>
      </c>
      <c r="AC10" s="19">
        <v>16.2</v>
      </c>
      <c r="AD10" s="19">
        <v>3.5</v>
      </c>
      <c r="AE10" s="19">
        <v>0</v>
      </c>
      <c r="AF10" s="19">
        <v>0.6</v>
      </c>
      <c r="AG10" s="19">
        <v>16.5</v>
      </c>
      <c r="AH10" s="19">
        <v>3.5</v>
      </c>
      <c r="AI10" s="19">
        <v>0</v>
      </c>
      <c r="AJ10" s="19">
        <v>0.6</v>
      </c>
      <c r="AK10" s="19">
        <v>16.399999999999999</v>
      </c>
      <c r="AL10" s="19">
        <v>3.9</v>
      </c>
      <c r="AM10" s="19">
        <v>0</v>
      </c>
      <c r="AN10" s="19">
        <v>0.3</v>
      </c>
      <c r="AO10" s="28"/>
      <c r="AP10" s="41">
        <f>IF(SUM(V10,Z10)&gt;0,SUM(V10,Z10),"")</f>
        <v>5.4</v>
      </c>
      <c r="AQ10" s="41">
        <f>IF(SUM(U10:V10,X10:Z10,AB10)-W10-AA10&gt;0,SUM(U10:V10,X10:Z10,AB10)-W10-AA10,"")</f>
        <v>37.6</v>
      </c>
      <c r="AR10" s="41">
        <f>IF(SUM(AC10:AD10,AF10)-AE10&gt;0,SUM(AC10:AD10,AF10)-AE10,"")</f>
        <v>20.3</v>
      </c>
      <c r="AS10" s="41">
        <f>IF(SUM(V10,Z10,AD10)&gt;0,SUM(V10,Z10,AD10),"")</f>
        <v>8.9</v>
      </c>
      <c r="AT10" s="41">
        <f>IF(SUM(AQ10,AR10)&gt;0,SUM(AQ10,AR10),"")</f>
        <v>57.900000000000006</v>
      </c>
      <c r="AU10" s="41">
        <f>IF(SUM(AH10,AL10)&gt;0,SUM(AH10,AL10),"")</f>
        <v>7.4</v>
      </c>
      <c r="AV10" s="41">
        <f>IF(SUM(AG10:AH10,AJ10:AL10,AN10)-SUM(AI10,AM10)&gt;0,SUM(AG10:AH10,AJ10:AL10,AN10)-SUM(AI10,AM10),"")</f>
        <v>41.199999999999996</v>
      </c>
      <c r="AW10" s="41">
        <f>IF(SUM(AQ10,AR10,AV10)&gt;0,SUM(AQ10,AR10,AV10),"")</f>
        <v>99.1</v>
      </c>
      <c r="AX10" s="18">
        <v>15.9</v>
      </c>
      <c r="AY10" s="18">
        <v>4.5999999999999996</v>
      </c>
      <c r="AZ10" s="18">
        <v>0</v>
      </c>
      <c r="BA10" s="18">
        <v>0.6</v>
      </c>
      <c r="BB10" s="18">
        <v>15.1</v>
      </c>
      <c r="BC10" s="18">
        <v>2.6</v>
      </c>
      <c r="BD10" s="18">
        <v>0</v>
      </c>
      <c r="BE10" s="18">
        <v>0.6</v>
      </c>
      <c r="BF10" s="18">
        <v>15.8</v>
      </c>
      <c r="BG10" s="18">
        <v>4.5999999999999996</v>
      </c>
      <c r="BH10" s="18">
        <v>0</v>
      </c>
      <c r="BI10" s="18">
        <v>0.6</v>
      </c>
      <c r="BJ10" s="18">
        <v>16.600000000000001</v>
      </c>
      <c r="BK10" s="18">
        <v>4.0999999999999996</v>
      </c>
      <c r="BL10" s="18">
        <v>0</v>
      </c>
      <c r="BM10" s="18">
        <v>0.3</v>
      </c>
      <c r="BN10" s="18">
        <v>16.2</v>
      </c>
      <c r="BO10" s="18">
        <v>4.5999999999999996</v>
      </c>
      <c r="BP10" s="18">
        <v>0</v>
      </c>
      <c r="BQ10" s="18">
        <v>0.6</v>
      </c>
      <c r="BR10" s="29"/>
      <c r="BS10" s="11">
        <f>IF(SUM(AY10,BC10)&gt;0,SUM(AY10,BC10),"")</f>
        <v>7.1999999999999993</v>
      </c>
      <c r="BT10" s="11">
        <f>IF(SUM(AX10:AY10,BA10:BC10,BE10)-AZ10-BD10&gt;0,SUM(AX10:AY10,BA10:BC10,BE10)-AZ10-BD10,"")</f>
        <v>39.400000000000006</v>
      </c>
      <c r="BU10" s="11">
        <f>IF(SUM(BF10:BG10,BI10)-BH10&gt;0,SUM(BF10:BG10,BI10)-BH10,"")</f>
        <v>21</v>
      </c>
      <c r="BV10" s="11">
        <f>IF(SUM(AY10,BC10,BG10)&gt;0,SUM(AY10,BC10,BG10),"")</f>
        <v>11.799999999999999</v>
      </c>
      <c r="BW10" s="11">
        <f>IF(SUM(BT10,BU10)&gt;0,SUM(BT10,BU10),"")</f>
        <v>60.400000000000006</v>
      </c>
      <c r="BX10" s="11">
        <f>IF(SUM(BK10,BO10)&gt;0,SUM(BK10,BO10),"")</f>
        <v>8.6999999999999993</v>
      </c>
      <c r="BY10" s="11">
        <f>IF(SUM(BJ10:BK10,BM10:BO10,BQ10)-SUM(BL10,BP10)&gt;0,SUM(BJ10:BK10,BM10:BO10,BQ10)-SUM(BL10,BP10),"")</f>
        <v>42.400000000000006</v>
      </c>
      <c r="BZ10" s="11">
        <f>IF(SUM(BT10,BU10,BY10)&gt;0,SUM(BT10,BU10,BY10),"")</f>
        <v>102.80000000000001</v>
      </c>
      <c r="CA10" s="19">
        <v>15.9</v>
      </c>
      <c r="CB10" s="19">
        <v>4.5999999999999996</v>
      </c>
      <c r="CC10" s="19">
        <v>0</v>
      </c>
      <c r="CD10" s="19">
        <v>0.6</v>
      </c>
      <c r="CE10" s="19">
        <v>17.5</v>
      </c>
      <c r="CF10" s="19">
        <v>3.6</v>
      </c>
      <c r="CG10" s="19">
        <v>0</v>
      </c>
      <c r="CH10" s="19">
        <v>0</v>
      </c>
      <c r="CI10" s="19">
        <v>15.6</v>
      </c>
      <c r="CJ10" s="19">
        <v>2.6</v>
      </c>
      <c r="CK10" s="19">
        <v>0</v>
      </c>
      <c r="CL10" s="19">
        <v>0.6</v>
      </c>
      <c r="CM10" s="19">
        <v>15.6</v>
      </c>
      <c r="CN10" s="19">
        <v>1.9</v>
      </c>
      <c r="CO10" s="19">
        <v>0</v>
      </c>
      <c r="CP10" s="19">
        <v>0.3</v>
      </c>
      <c r="CQ10" s="19">
        <v>16.7</v>
      </c>
      <c r="CR10" s="19">
        <v>4.5999999999999996</v>
      </c>
      <c r="CS10" s="19">
        <v>0</v>
      </c>
      <c r="CT10" s="19">
        <v>0.6</v>
      </c>
      <c r="CU10" s="28"/>
      <c r="CV10" s="41">
        <f>IF(SUM(CB10,CF10)&gt;0,SUM(CB10,CF10),"")</f>
        <v>8.1999999999999993</v>
      </c>
      <c r="CW10" s="41">
        <f>IF(SUM(CA10:CB10,CD10:CF10,CH10)-CC10-CG10&gt;0,SUM(CA10:CB10,CD10:CF10,CH10)-CC10-CG10,"")</f>
        <v>42.2</v>
      </c>
      <c r="CX10" s="41">
        <f>IF(SUM(CI10:CJ10,CL10)-CK10&gt;0,SUM(CI10:CJ10,CL10)-CK10,"")</f>
        <v>18.8</v>
      </c>
      <c r="CY10" s="41">
        <f>IF(SUM(CB10,CF10,CJ10)&gt;0,SUM(CB10,CF10,CJ10),"")</f>
        <v>10.799999999999999</v>
      </c>
      <c r="CZ10" s="41">
        <f>IF(SUM(CW10,CX10)&gt;0,SUM(CW10,CX10),"")</f>
        <v>61</v>
      </c>
      <c r="DA10" s="41">
        <f>IF(SUM(CN10,CR10)&gt;0,SUM(CN10,CR10),"")</f>
        <v>6.5</v>
      </c>
      <c r="DB10" s="41">
        <f>IF(SUM(CM10:CN10,CP10:CR10,CT10)-SUM(CO10,CS10)&gt;0,SUM(CM10:CN10,CP10:CR10,CT10)-SUM(CO10,CS10),"")</f>
        <v>39.700000000000003</v>
      </c>
      <c r="DC10" s="41">
        <f>IF(SUM(CW10,CX10,DB10)&gt;0,SUM(CW10,CX10,DB10),"")</f>
        <v>100.7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15.9</v>
      </c>
      <c r="QF10" s="23">
        <f>IF($CU10="P",CB10,(CB10+AY10)/2)</f>
        <v>4.5999999999999996</v>
      </c>
      <c r="QG10" s="23">
        <f>IF($CU10="P",CC10,(CC10+AZ10)/2)</f>
        <v>0</v>
      </c>
      <c r="QH10" s="23">
        <f>IF($CU10="P",CD10,(CD10+BA10)/2)</f>
        <v>0.6</v>
      </c>
      <c r="QI10" s="23">
        <f>IF($CU10="P",CE10,(CE10+BB10)/2)</f>
        <v>16.3</v>
      </c>
      <c r="QJ10" s="23">
        <f>IF($CU10="P",CF10,(CF10+BC10)/2)</f>
        <v>3.1</v>
      </c>
      <c r="QK10" s="23">
        <f>IF($CU10="P",CG10,(CG10+BD10)/2)</f>
        <v>0</v>
      </c>
      <c r="QL10" s="23">
        <f>IF($CU10="P",CH10,(CH10+BE10)/2)</f>
        <v>0.3</v>
      </c>
      <c r="QM10" s="23">
        <f>IF($CU10="P",CI10,(CI10+BF10)/2)</f>
        <v>15.7</v>
      </c>
      <c r="QN10" s="23">
        <f>IF($CU10="P",CJ10,(CJ10+BG10)/2)</f>
        <v>3.5999999999999996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16.100000000000001</v>
      </c>
      <c r="QR10" s="23">
        <f>IF($CU10="P",CN10,(CN10+BK10)/2)</f>
        <v>3</v>
      </c>
      <c r="QS10" s="23">
        <f>IF($CU10="P",CO10,(CO10+BL10)/2)</f>
        <v>0</v>
      </c>
      <c r="QT10" s="23">
        <f>IF($CU10="P",CP10,(CP10+BM10)/2)</f>
        <v>0.3</v>
      </c>
      <c r="QU10" s="23">
        <f>IF($CU10="P",CQ10,(CQ10+BN10)/2)</f>
        <v>16.45</v>
      </c>
      <c r="QV10" s="23">
        <f>IF($CU10="P",CR10,(CR10+BO10)/2)</f>
        <v>4.5999999999999996</v>
      </c>
      <c r="QW10" s="23">
        <f>IF($CU10="P",CS10,(CS10+BP10)/2)</f>
        <v>0</v>
      </c>
      <c r="QX10" s="23">
        <f>IF($CU10="P",CT10,(CT10+BQ10)/2)</f>
        <v>0.6</v>
      </c>
      <c r="QY10" s="28" t="s">
        <v>57</v>
      </c>
      <c r="QZ10" s="41">
        <f>IF(SUM(QF10,QJ10)&gt;0,SUM(QF10,QJ10),"")</f>
        <v>7.6999999999999993</v>
      </c>
      <c r="RA10" s="41">
        <f>IF(SUM(QE10:QF10,QH10:QJ10,QL10)-QG10-QK10&gt;0,SUM(QE10:QF10,QH10:QJ10,QL10)-QG10-QK10,"")</f>
        <v>40.800000000000004</v>
      </c>
      <c r="RB10" s="41">
        <f>IF(SUM(QM10:QN10,QP10)-QO10&gt;0,SUM(QM10:QN10,QP10)-QO10,"")</f>
        <v>19.899999999999999</v>
      </c>
      <c r="RC10" s="41">
        <f>IF(SUM(QF10,QJ10,QN10)&gt;0,SUM(QF10,QJ10,QN10),"")</f>
        <v>11.299999999999999</v>
      </c>
      <c r="RD10" s="41">
        <f>IF(SUM(RA10,RB10)&gt;0,SUM(RA10,RB10),"")</f>
        <v>60.7</v>
      </c>
      <c r="RE10" s="41">
        <f>IF(SUM(QR10,QV10)&gt;0,SUM(QR10,QV10),"")</f>
        <v>7.6</v>
      </c>
      <c r="RF10" s="41">
        <f>IF(SUM(QQ10:QR10,QT10:QV10,QX10)-SUM(QS10,QW10)&gt;0,SUM(QQ10:QR10,QT10:QV10,QX10)-SUM(QS10,QW10),"")</f>
        <v>41.050000000000004</v>
      </c>
      <c r="RG10" s="41">
        <f>IF(SUM(RA10,RB10,RF10)&gt;0,SUM(RA10,RB10,RF10),"")</f>
        <v>101.75</v>
      </c>
    </row>
    <row r="11" spans="1:475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75</v>
      </c>
      <c r="C11" s="4" t="s">
        <v>6</v>
      </c>
      <c r="D11" s="4">
        <v>2001</v>
      </c>
      <c r="E11" s="9">
        <f>SUM(J11:R11)+SUM(J11:N11)*0.0000001+SUM(J11)*0.0000000000001</f>
        <v>139.8000099600041</v>
      </c>
      <c r="F11" s="3" t="str">
        <f>IF(OR(AND(AP11&gt;=AW$15,AQ11&gt;=AW$19,AP11&lt;&gt;"",AO11=""),AND(AU11&gt;=AW$15,AV11&gt;=AW$19,AU11&lt;&gt;"",AO11=""),AND(BS11&gt;=BZ$15,BT11&gt;=BZ$19,BS11&lt;&gt;"",BR11=""),AND(BX11&gt;=BZ$15,BY11&gt;=BZ$19,BX11&lt;&gt;"",BR11=""),AND(CV11&gt;=DC$15,CW11&gt;=DC$19,CV11&lt;&gt;"",CU11=""),AND(DA11&gt;=DC$15,DB11&gt;=DC$19,DA11&lt;&gt;""),AND(EA11&gt;=EH$15,EB11&gt;=EH$19,EA11&lt;&gt;""),AND(EF11&gt;=EH$15,EG11&gt;=EH$19,EF11&lt;&gt;""),AND(FC11&gt;=FJ$15,FD11&gt;=FJ$19,FC11&lt;&gt;""),AND(FH11&gt;=FJ$15,FI11&gt;=FJ$19,FH11&lt;&gt;""),AND(GE11&gt;=GL$15,GF11&gt;=GL$19,GE11&lt;&gt;""),AND(GJ11&gt;=GL$15,GK11&gt;=GL$19,GJ11&lt;&gt;""),AND(HG11&gt;=HN$15,HH11&gt;=HN$19,HG11&lt;&gt;""),AND(HL11&gt;=HN$15,HM11&gt;=HN$19,HL11&lt;&gt;""),AND(II11&gt;=IP$15,IJ11&gt;=IP$19,II11&lt;&gt;""),AND(IN11&gt;=IP$15,IO11&gt;=IP$19,IN11&lt;&gt;""),AND(JK11&gt;=JR$15,JL11&gt;=JR$19,JK11&lt;&gt;""),AND(JP11&gt;=JR$15,JQ11&gt;=JR$19,JP11&lt;&gt;""),AND(KM11&gt;=KT$15,KN11&gt;=KT$19,KM11&lt;&gt;""),AND(KR11&gt;=KT$15,KS11&gt;=KT$19,KR11&lt;&gt;""),AND(LO11&gt;=LV$15,LP11&gt;=LV$19,LO11&lt;&gt;""),AND(LT11&gt;=LV$15,LU11&gt;=LV$19,LT11&lt;&gt;""),AND(MQ11&gt;=MX$15,MR11&gt;=MX$19,MQ11&lt;&gt;""),AND(MV11&gt;=MX$15,MW11&gt;=MX$19,MV11&lt;&gt;""),AND(NS11&gt;=NZ$15,NT11&gt;=NZ$19,NS11&lt;&gt;""),AND(NX11&gt;=NZ$15,NY11&gt;=NZ$19,NX11&lt;&gt;""),AND(OU11&gt;=PB$15,OV11&gt;=PB$19,OU11&lt;&gt;""),AND(OZ11&gt;=PB$15,PA11&gt;=PB$19,OZ11&lt;&gt;""),AND(PW11&gt;=QD$15,PX11&gt;=QD$19,PW11&lt;&gt;""),AND(QB11&gt;=QD$15,QC11&gt;=QD$19,QB11&lt;&gt;"")),"P","")</f>
        <v/>
      </c>
      <c r="G11" s="3" t="str">
        <f>IF(OR(AND(AQ11&gt;=AW$19,AQ11&lt;&gt;"",AO11=""),AND(AV11&gt;=AW$19,AV11&lt;&gt;"",AO11=""),AND(BT11&gt;=BZ$19,BT11&lt;&gt;"",BR11=""),AND(BY11&gt;=BZ$19,BY11&lt;&gt;"",BR11=""),AND(CW11&gt;=DC$19,CW11&lt;&gt;"",CU11=""),AND(DB11&gt;=DC$19,DB11&lt;&gt;"",CU11=""),AND(EB11&gt;=EH$19,EB11&lt;&gt;""),AND(EG11&gt;=EH$19,EG11&lt;&gt;""),AND(FD11&gt;=FJ$19,FD11&lt;&gt;""),AND(FI11&gt;=FJ$19,FI11&lt;&gt;""),AND(GF11&gt;=GL$19,GF11&lt;&gt;""),AND(GK11&gt;=GL$19,GK11&lt;&gt;""),AND(HH11&gt;=HN$19,HH11&lt;&gt;""),AND(HM11&gt;=HN$19,HM11&lt;&gt;""),AND(IJ11&gt;=IP$19,IJ11&lt;&gt;""),AND(IO11&gt;=IP$19,IO11&lt;&gt;""),AND(JL11&gt;=JR$19,JL11&lt;&gt;""),AND(JQ11&gt;=JR$19,JQ11&lt;&gt;""),AND(KN11&gt;=KT$19,KN11&lt;&gt;""),AND(KS11&gt;=KT$19,KS11&lt;&gt;""),AND(LP11&gt;=LV$19,LP11&lt;&gt;""),AND(LU11&gt;=LV$19,LU11&lt;&gt;""),AND(MR11&gt;=MX$19,MR11&lt;&gt;""),AND(MW11&gt;=MX$19,MW11&lt;&gt;""),AND(NT11&gt;=NZ$19,NT11&lt;&gt;""),AND(NY11&gt;=NZ$19,NY11&lt;&gt;""),AND(OV11&gt;=PB$19,OV11&lt;&gt;""),AND(PA11&gt;=PB$19,PA11&lt;&gt;""),AND(PX11&gt;=QD$19,PX11&lt;&gt;""),AND(QC11&gt;=QD$19,QC11&lt;&gt;"")),"P","")</f>
        <v/>
      </c>
      <c r="H11" s="37" t="str">
        <f>IF(AND(G11="P",F11=""),"No DD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Merit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Excellence",IF(I11="P","Worlds Team",IF(F11="P","National Team","")))))</f>
        <v/>
      </c>
      <c r="I11" s="3" t="str">
        <f>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P","")</f>
        <v/>
      </c>
      <c r="J11" s="8">
        <f>IF(COUNT(AQ11,BT11,CW11)&gt;0,LARGE((AQ11,BT11,CW11),1),0)</f>
        <v>41.1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39.199999999999996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19.3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40.199999999999989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>IF(SUM(V11,Z11)&gt;0,SUM(V11,Z11),"")</f>
        <v>4</v>
      </c>
      <c r="AQ11" s="41">
        <f>IF(SUM(U11:V11,X11:Z11,AB11)-W11-AA11&gt;0,SUM(U11:V11,X11:Z11,AB11)-W11-AA11,"")</f>
        <v>39.199999999999996</v>
      </c>
      <c r="AR11" s="41">
        <f>IF(SUM(AC11:AD11,AF11)-AE11&gt;0,SUM(AC11:AD11,AF11)-AE11,"")</f>
        <v>19.3</v>
      </c>
      <c r="AS11" s="41">
        <f>IF(SUM(V11,Z11,AD11)&gt;0,SUM(V11,Z11,AD11),"")</f>
        <v>7.2</v>
      </c>
      <c r="AT11" s="41">
        <f>IF(SUM(AQ11,AR11)&gt;0,SUM(AQ11,AR11),"")</f>
        <v>58.5</v>
      </c>
      <c r="AU11" s="41">
        <f>IF(SUM(AH11,AL11)&gt;0,SUM(AH11,AL11),"")</f>
        <v>6</v>
      </c>
      <c r="AV11" s="41">
        <f>IF(SUM(AG11:AH11,AJ11:AL11,AN11)-SUM(AI11,AM11)&gt;0,SUM(AG11:AH11,AJ11:AL11,AN11)-SUM(AI11,AM11),"")</f>
        <v>40.199999999999989</v>
      </c>
      <c r="AW11" s="41">
        <f>IF(SUM(AQ11,AR11,AV11)&gt;0,SUM(AQ11,AR11,AV11),"")</f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>IF(SUM(CB11,CF11)&gt;0,SUM(CB11,CF11),"")</f>
        <v>8</v>
      </c>
      <c r="CW11" s="41">
        <f>IF(SUM(CA11:CB11,CD11:CF11,CH11)-CC11-CG11&gt;0,SUM(CA11:CB11,CD11:CF11,CH11)-CC11-CG11,"")</f>
        <v>41.1</v>
      </c>
      <c r="CX11" s="41">
        <f>IF(SUM(CI11:CJ11,CL11)-CK11&gt;0,SUM(CI11:CJ11,CL11)-CK11,"")</f>
        <v>18.099999999999998</v>
      </c>
      <c r="CY11" s="41">
        <f>IF(SUM(CB11,CF11,CJ11)&gt;0,SUM(CB11,CF11,CJ11),"")</f>
        <v>12.1</v>
      </c>
      <c r="CZ11" s="41">
        <f>IF(SUM(CW11,CX11)&gt;0,SUM(CW11,CX11),"")</f>
        <v>59.2</v>
      </c>
      <c r="DA11" s="41">
        <f>IF(SUM(CN11,CR11)&gt;0,SUM(CN11,CR11),"")</f>
        <v>6.3</v>
      </c>
      <c r="DB11" s="41">
        <f>IF(SUM(CM11:CN11,CP11:CR11,CT11)-SUM(CO11,CS11)&gt;0,SUM(CM11:CN11,CP11:CR11,CT11)-SUM(CO11,CS11),"")</f>
        <v>38.4</v>
      </c>
      <c r="DC11" s="41">
        <f>IF(SUM(CW11,CX11,DB11)&gt;0,SUM(CW11,CX11,DB11),"")</f>
        <v>97.6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8.1999999999999993</v>
      </c>
      <c r="QF11" s="23">
        <f>IF($CU11="P",CB11,(CB11+AY11)/2)</f>
        <v>2.0499999999999998</v>
      </c>
      <c r="QG11" s="23">
        <f>IF($CU11="P",CC11,(CC11+AZ11)/2)</f>
        <v>0</v>
      </c>
      <c r="QH11" s="23">
        <f>IF($CU11="P",CD11,(CD11+BA11)/2)</f>
        <v>0.15</v>
      </c>
      <c r="QI11" s="23">
        <f>IF($CU11="P",CE11,(CE11+BB11)/2)</f>
        <v>8.0500000000000007</v>
      </c>
      <c r="QJ11" s="23">
        <f>IF($CU11="P",CF11,(CF11+BC11)/2)</f>
        <v>1.95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7.35</v>
      </c>
      <c r="QN11" s="23">
        <f>IF($CU11="P",CJ11,(CJ11+BG11)/2)</f>
        <v>2.0499999999999998</v>
      </c>
      <c r="QO11" s="23">
        <f>IF($CU11="P",CK11,(CK11+BH11)/2)</f>
        <v>0.5</v>
      </c>
      <c r="QP11" s="23">
        <f>IF($CU11="P",CL11,(CL11+BI11)/2)</f>
        <v>0.15</v>
      </c>
      <c r="QQ11" s="23">
        <f>IF($CU11="P",CM11,(CM11+BJ11)/2)</f>
        <v>8.3000000000000007</v>
      </c>
      <c r="QR11" s="23">
        <f>IF($CU11="P",CN11,(CN11+BK11)/2)</f>
        <v>1.95</v>
      </c>
      <c r="QS11" s="23">
        <f>IF($CU11="P",CO11,(CO11+BL11)/2)</f>
        <v>0</v>
      </c>
      <c r="QT11" s="23">
        <f>IF($CU11="P",CP11,(CP11+BM11)/2)</f>
        <v>0.15</v>
      </c>
      <c r="QU11" s="23">
        <f>IF($CU11="P",CQ11,(CQ11+BN11)/2)</f>
        <v>7.95</v>
      </c>
      <c r="QV11" s="23">
        <f>IF($CU11="P",CR11,(CR11+BO11)/2)</f>
        <v>1.2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4</v>
      </c>
      <c r="RA11" s="41">
        <f>IF(SUM(QE11:QF11,QH11:QJ11,QL11)-QG11-QK11&gt;0,SUM(QE11:QF11,QH11:QJ11,QL11)-QG11-QK11,"")</f>
        <v>20.55</v>
      </c>
      <c r="RB11" s="41">
        <f>IF(SUM(QM11:QN11,QP11)-QO11&gt;0,SUM(QM11:QN11,QP11)-QO11,"")</f>
        <v>9.0499999999999989</v>
      </c>
      <c r="RC11" s="41">
        <f>IF(SUM(QF11,QJ11,QN11)&gt;0,SUM(QF11,QJ11,QN11),"")</f>
        <v>6.05</v>
      </c>
      <c r="RD11" s="41">
        <f>IF(SUM(RA11,RB11)&gt;0,SUM(RA11,RB11),"")</f>
        <v>29.6</v>
      </c>
      <c r="RE11" s="41">
        <f>IF(SUM(QR11,QV11)&gt;0,SUM(QR11,QV11),"")</f>
        <v>3.15</v>
      </c>
      <c r="RF11" s="41">
        <f>IF(SUM(QQ11:QR11,QT11:QV11,QX11)-SUM(QS11,QW11)&gt;0,SUM(QQ11:QR11,QT11:QV11,QX11)-SUM(QS11,QW11),"")</f>
        <v>19.2</v>
      </c>
      <c r="RG11" s="41">
        <f>IF(SUM(RA11,RB11,RF11)&gt;0,SUM(RA11,RB11,RF11),"")</f>
        <v>48.8</v>
      </c>
    </row>
    <row r="12" spans="1:475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179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$15,AQ12&gt;=AW$19,AP12&lt;&gt;"",AO12=""),AND(AU12&gt;=AW$15,AV12&gt;=AW$19,AU12&lt;&gt;"",AO12=""),AND(BS12&gt;=BZ$15,BT12&gt;=BZ$19,BS12&lt;&gt;"",BR12=""),AND(BX12&gt;=BZ$15,BY12&gt;=BZ$19,BX12&lt;&gt;"",BR12=""),AND(CV12&gt;=DC$15,CW12&gt;=DC$19,CV12&lt;&gt;"",CU12=""),AND(DA12&gt;=DC$15,DB12&gt;=DC$19,DA12&lt;&gt;""),AND(EA12&gt;=EH$15,EB12&gt;=EH$19,EA12&lt;&gt;""),AND(EF12&gt;=EH$15,EG12&gt;=EH$19,EF12&lt;&gt;""),AND(FC12&gt;=FJ$15,FD12&gt;=FJ$19,FC12&lt;&gt;""),AND(FH12&gt;=FJ$15,FI12&gt;=FJ$19,FH12&lt;&gt;""),AND(GE12&gt;=GL$15,GF12&gt;=GL$19,GE12&lt;&gt;""),AND(GJ12&gt;=GL$15,GK12&gt;=GL$19,GJ12&lt;&gt;""),AND(HG12&gt;=HN$15,HH12&gt;=HN$19,HG12&lt;&gt;""),AND(HL12&gt;=HN$15,HM12&gt;=HN$19,HL12&lt;&gt;""),AND(II12&gt;=IP$15,IJ12&gt;=IP$19,II12&lt;&gt;""),AND(IN12&gt;=IP$15,IO12&gt;=IP$19,IN12&lt;&gt;""),AND(JK12&gt;=JR$15,JL12&gt;=JR$19,JK12&lt;&gt;""),AND(JP12&gt;=JR$15,JQ12&gt;=JR$19,JP12&lt;&gt;""),AND(KM12&gt;=KT$15,KN12&gt;=KT$19,KM12&lt;&gt;""),AND(KR12&gt;=KT$15,KS12&gt;=KT$19,KR12&lt;&gt;""),AND(LO12&gt;=LV$15,LP12&gt;=LV$19,LO12&lt;&gt;""),AND(LT12&gt;=LV$15,LU12&gt;=LV$19,LT12&lt;&gt;""),AND(MQ12&gt;=MX$15,MR12&gt;=MX$19,MQ12&lt;&gt;""),AND(MV12&gt;=MX$15,MW12&gt;=MX$19,MV12&lt;&gt;""),AND(NS12&gt;=NZ$15,NT12&gt;=NZ$19,NS12&lt;&gt;""),AND(NX12&gt;=NZ$15,NY12&gt;=NZ$19,NX12&lt;&gt;""),AND(OU12&gt;=PB$15,OV12&gt;=PB$19,OU12&lt;&gt;""),AND(OZ12&gt;=PB$15,PA12&gt;=PB$19,OZ12&lt;&gt;""),AND(PW12&gt;=QD$15,PX12&gt;=QD$19,PW12&lt;&gt;""),AND(QB12&gt;=QD$15,QC12&gt;=QD$19,QB12&lt;&gt;"")),"P","")</f>
        <v/>
      </c>
      <c r="G12" s="3" t="str">
        <f>IF(OR(AND(AQ12&gt;=AW$19,AQ12&lt;&gt;"",AO12=""),AND(AV12&gt;=AW$19,AV12&lt;&gt;"",AO12=""),AND(BT12&gt;=BZ$19,BT12&lt;&gt;"",BR12=""),AND(BY12&gt;=BZ$19,BY12&lt;&gt;"",BR12=""),AND(CW12&gt;=DC$19,CW12&lt;&gt;"",CU12=""),AND(DB12&gt;=DC$19,DB12&lt;&gt;"",CU12=""),AND(EB12&gt;=EH$19,EB12&lt;&gt;""),AND(EG12&gt;=EH$19,EG12&lt;&gt;""),AND(FD12&gt;=FJ$19,FD12&lt;&gt;""),AND(FI12&gt;=FJ$19,FI12&lt;&gt;""),AND(GF12&gt;=GL$19,GF12&lt;&gt;""),AND(GK12&gt;=GL$19,GK12&lt;&gt;""),AND(HH12&gt;=HN$19,HH12&lt;&gt;""),AND(HM12&gt;=HN$19,HM12&lt;&gt;""),AND(IJ12&gt;=IP$19,IJ12&lt;&gt;""),AND(IO12&gt;=IP$19,IO12&lt;&gt;""),AND(JL12&gt;=JR$19,JL12&lt;&gt;""),AND(JQ12&gt;=JR$19,JQ12&lt;&gt;""),AND(KN12&gt;=KT$19,KN12&lt;&gt;""),AND(KS12&gt;=KT$19,KS12&lt;&gt;""),AND(LP12&gt;=LV$19,LP12&lt;&gt;""),AND(LU12&gt;=LV$19,LU12&lt;&gt;""),AND(MR12&gt;=MX$19,MR12&lt;&gt;""),AND(MW12&gt;=MX$19,MW12&lt;&gt;""),AND(NT12&gt;=NZ$19,NT12&lt;&gt;""),AND(NY12&gt;=NZ$19,NY12&lt;&gt;""),AND(OV12&gt;=PB$19,OV12&lt;&gt;""),AND(PA12&gt;=PB$19,PA12&lt;&gt;""),AND(PX12&gt;=QD$19,PX12&lt;&gt;""),AND(QC12&gt;=QD$19,QC12&lt;&gt;"")),"P","")</f>
        <v/>
      </c>
      <c r="H12" s="37" t="str">
        <f>IF(AND(G12="P",F12=""),"No DD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Merit",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Excellence",IF(I12="P","Worlds Team",IF(F12="P","National Team","")))))</f>
        <v/>
      </c>
      <c r="I12" s="3" t="str">
        <f>IF(OR(AND(AS12&gt;=AW$16,AT12&gt;=AW$20,AS12&lt;&gt;"",AO12=""),AND(BV12&gt;=BZ$16,BW12&gt;=BZ$20,BV12&lt;&gt;"",BR12=""),AND(CY12&gt;=DC$16,CZ12&gt;=DC$20,CY12&lt;&gt;"",CU12=""),AND(ED12&gt;=EH$16,EE12&gt;=EH$20,ED12&lt;&gt;""),AND(FF12&gt;=FJ$16,FG12&gt;=FJ$20,FF12&lt;&gt;""),AND(GH12&gt;=GL$16,GI12&gt;=GL$20,GH12&lt;&gt;""),AND(HJ12&gt;=HN$16,HK12&gt;=HN$20,HJ12&lt;&gt;""),AND(IL12&gt;=IP$16,IM12&gt;=IP$20,IL12&lt;&gt;""),AND(JN12&gt;=JR$16,JO12&gt;=JR$20,JN12&lt;&gt;""),AND(KP12&gt;=KT$16,KQ12&gt;=KT$20,KP12&lt;&gt;""),AND(LR12&gt;=LV$16,LS12&gt;=LV$20,LR12&lt;&gt;""),AND(MT12&gt;=MX$16,MU12&gt;=MX$20,MT12&lt;&gt;""),AND(NV12&gt;=NZ$16,NW12&gt;=NZ$20,NV12&lt;&gt;""),AND(OX12&gt;=PB$16,OY12&gt;=PB$20,OX12&lt;&gt;""),AND(PZ12&gt;=QD$16,QA12&gt;=QD$20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>IF(SUM(V12,Z12)&gt;0,SUM(V12,Z12),"")</f>
        <v>4.4000000000000004</v>
      </c>
      <c r="AQ12" s="41">
        <f>IF(SUM(U12:V12,X12:Z12,AB12)-W12-AA12&gt;0,SUM(U12:V12,X12:Z12,AB12)-W12-AA12,"")</f>
        <v>35.199999999999996</v>
      </c>
      <c r="AR12" s="41">
        <f>IF(SUM(AC12:AD12,AF12)-AE12&gt;0,SUM(AC12:AD12,AF12)-AE12,"")</f>
        <v>17.200000000000003</v>
      </c>
      <c r="AS12" s="41">
        <f>IF(SUM(V12,Z12,AD12)&gt;0,SUM(V12,Z12,AD12),"")</f>
        <v>7.7</v>
      </c>
      <c r="AT12" s="41">
        <f>IF(SUM(AQ12,AR12)&gt;0,SUM(AQ12,AR12),"")</f>
        <v>52.4</v>
      </c>
      <c r="AU12" s="41">
        <f>IF(SUM(AH12,AL12)&gt;0,SUM(AH12,AL12),"")</f>
        <v>4</v>
      </c>
      <c r="AV12" s="41">
        <f>IF(SUM(AG12:AH12,AJ12:AL12,AN12)-SUM(AI12,AM12)&gt;0,SUM(AG12:AH12,AJ12:AL12,AN12)-SUM(AI12,AM12),"")</f>
        <v>30.9</v>
      </c>
      <c r="AW12" s="41">
        <f>IF(SUM(AQ12,AR12,AV12)&gt;0,SUM(AQ12,AR12,AV12),"")</f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IF(SUM(RA12,RB12,RF12)&gt;0,SUM(RA12,RB12,RF12),"")</f>
        <v/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54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8.6</v>
      </c>
      <c r="FC15" s="4"/>
      <c r="FJ15" s="43">
        <v>8.6</v>
      </c>
      <c r="GE15" s="4"/>
      <c r="GL15" s="43">
        <v>8.6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53</v>
      </c>
      <c r="R16" s="10"/>
      <c r="S16" s="10"/>
      <c r="T16" s="10"/>
      <c r="AP16" s="4"/>
      <c r="AW16" s="53">
        <v>12.9</v>
      </c>
      <c r="BS16" s="4"/>
      <c r="BZ16" s="53">
        <v>12.9</v>
      </c>
      <c r="CV16" s="4"/>
      <c r="DC16" s="53">
        <v>12.9</v>
      </c>
      <c r="EA16" s="4"/>
      <c r="EH16" s="53">
        <v>12.9</v>
      </c>
      <c r="FC16" s="4"/>
      <c r="FJ16" s="53">
        <v>12.9</v>
      </c>
      <c r="GE16" s="4"/>
      <c r="GL16" s="53">
        <v>12.9</v>
      </c>
      <c r="HG16" s="4"/>
      <c r="HN16" s="53">
        <v>12.9</v>
      </c>
      <c r="II16" s="4"/>
      <c r="IP16" s="53">
        <v>12.9</v>
      </c>
      <c r="JK16" s="4"/>
      <c r="JR16" s="53">
        <v>12.9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67</v>
      </c>
      <c r="C17" s="20"/>
      <c r="R17" s="10"/>
      <c r="S17" s="10"/>
      <c r="T17" s="10"/>
      <c r="AP17" s="4"/>
      <c r="AW17" s="45">
        <v>15.1</v>
      </c>
      <c r="BS17" s="4"/>
      <c r="BZ17" s="45">
        <v>15.1</v>
      </c>
      <c r="CV17" s="4"/>
      <c r="DC17" s="45">
        <v>15.1</v>
      </c>
      <c r="EA17" s="4"/>
      <c r="EH17" s="45">
        <v>15.1</v>
      </c>
      <c r="FC17" s="4"/>
      <c r="FJ17" s="45">
        <v>15.1</v>
      </c>
      <c r="GE17" s="4"/>
      <c r="GL17" s="45">
        <v>15.1</v>
      </c>
      <c r="HG17" s="4"/>
      <c r="HN17" s="45">
        <v>15.1</v>
      </c>
      <c r="II17" s="4"/>
      <c r="IP17" s="45">
        <v>15.1</v>
      </c>
      <c r="JK17" s="4"/>
      <c r="JR17" s="45">
        <v>15.1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80</v>
      </c>
      <c r="C18" s="20"/>
      <c r="R18" s="10"/>
      <c r="S18" s="10"/>
      <c r="T18" s="10"/>
      <c r="AP18" s="4"/>
      <c r="AW18" s="46">
        <v>15.1</v>
      </c>
      <c r="BS18" s="4"/>
      <c r="BZ18" s="46">
        <v>15.1</v>
      </c>
      <c r="CV18" s="4"/>
      <c r="DC18" s="46">
        <v>15.1</v>
      </c>
      <c r="EA18" s="4"/>
      <c r="EH18" s="46">
        <v>15.1</v>
      </c>
      <c r="FC18" s="4"/>
      <c r="FJ18" s="46">
        <v>15.1</v>
      </c>
      <c r="GE18" s="4"/>
      <c r="GL18" s="46">
        <v>15.1</v>
      </c>
      <c r="HG18" s="4"/>
      <c r="HN18" s="46">
        <v>15.1</v>
      </c>
      <c r="II18" s="4"/>
      <c r="IP18" s="46">
        <v>15.1</v>
      </c>
      <c r="JK18" s="4"/>
      <c r="JR18" s="46">
        <v>15.1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51</v>
      </c>
      <c r="C19" s="20"/>
      <c r="R19" s="10"/>
      <c r="S19" s="10"/>
      <c r="T19" s="10"/>
      <c r="AP19" s="4"/>
      <c r="AW19" s="47">
        <v>43</v>
      </c>
      <c r="BS19" s="4"/>
      <c r="BZ19" s="47">
        <v>43</v>
      </c>
      <c r="CV19" s="4"/>
      <c r="DC19" s="47">
        <v>43</v>
      </c>
      <c r="EA19" s="4"/>
      <c r="EH19" s="47">
        <v>43</v>
      </c>
      <c r="FC19" s="4"/>
      <c r="FJ19" s="47">
        <v>43</v>
      </c>
      <c r="GE19" s="4"/>
      <c r="GL19" s="47">
        <v>43</v>
      </c>
      <c r="HG19" s="4"/>
      <c r="HN19" s="47">
        <v>43</v>
      </c>
      <c r="II19" s="4"/>
      <c r="IP19" s="47">
        <v>43</v>
      </c>
      <c r="JK19" s="4"/>
      <c r="JR19" s="47">
        <v>43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52</v>
      </c>
      <c r="C20" s="20"/>
      <c r="R20" s="10"/>
      <c r="S20" s="10"/>
      <c r="T20" s="10"/>
      <c r="AP20" s="4"/>
      <c r="AW20" s="48">
        <v>65.7</v>
      </c>
      <c r="BS20" s="4"/>
      <c r="BZ20" s="48">
        <v>65.7</v>
      </c>
      <c r="CV20" s="4"/>
      <c r="DC20" s="48">
        <v>65.7</v>
      </c>
      <c r="EA20" s="4"/>
      <c r="EH20" s="48">
        <v>65.7</v>
      </c>
      <c r="FC20" s="4"/>
      <c r="FJ20" s="48">
        <v>65.7</v>
      </c>
      <c r="GE20" s="4"/>
      <c r="GL20" s="48">
        <v>65.7</v>
      </c>
      <c r="HG20" s="4"/>
      <c r="HN20" s="48">
        <v>65.7</v>
      </c>
      <c r="II20" s="4"/>
      <c r="IP20" s="48">
        <v>65.7</v>
      </c>
      <c r="JK20" s="4"/>
      <c r="JR20" s="48">
        <v>65.7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66</v>
      </c>
      <c r="C21" s="20"/>
      <c r="R21" s="10"/>
      <c r="S21" s="10"/>
      <c r="T21" s="10"/>
      <c r="AP21" s="4"/>
      <c r="AW21" s="49">
        <v>68.099999999999994</v>
      </c>
      <c r="BS21" s="4"/>
      <c r="BZ21" s="49">
        <v>68.099999999999994</v>
      </c>
      <c r="CV21" s="4"/>
      <c r="DC21" s="49">
        <v>68.099999999999994</v>
      </c>
      <c r="EA21" s="4"/>
      <c r="EH21" s="49">
        <v>68.099999999999994</v>
      </c>
      <c r="FC21" s="4"/>
      <c r="FJ21" s="49">
        <v>68.099999999999994</v>
      </c>
      <c r="GE21" s="4"/>
      <c r="GL21" s="49">
        <v>68.099999999999994</v>
      </c>
      <c r="HG21" s="4"/>
      <c r="HN21" s="49">
        <v>68.099999999999994</v>
      </c>
      <c r="II21" s="4"/>
      <c r="IP21" s="49">
        <v>68.099999999999994</v>
      </c>
      <c r="JK21" s="4"/>
      <c r="JR21" s="49">
        <v>68.099999999999994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35</v>
      </c>
      <c r="C22" s="20"/>
      <c r="R22" s="10"/>
      <c r="S22" s="10"/>
      <c r="T22" s="10"/>
      <c r="AP22" s="4"/>
      <c r="AW22" s="50">
        <v>69.900000000000006</v>
      </c>
      <c r="BS22" s="4"/>
      <c r="BZ22" s="50">
        <v>69.900000000000006</v>
      </c>
      <c r="CV22" s="4"/>
      <c r="DC22" s="50">
        <v>69.900000000000006</v>
      </c>
      <c r="EA22" s="4"/>
      <c r="EH22" s="50">
        <v>69.900000000000006</v>
      </c>
      <c r="FC22" s="4"/>
      <c r="FJ22" s="50">
        <v>69.900000000000006</v>
      </c>
      <c r="GE22" s="4"/>
      <c r="GL22" s="50">
        <v>69.900000000000006</v>
      </c>
      <c r="HG22" s="4"/>
      <c r="HN22" s="50">
        <v>69.900000000000006</v>
      </c>
      <c r="II22" s="4"/>
      <c r="IP22" s="50">
        <v>69.900000000000006</v>
      </c>
      <c r="JK22" s="4"/>
      <c r="JR22" s="50">
        <v>69.900000000000006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58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2">
      <sortCondition descending="1" ref="F1:F13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2">
    <cfRule type="expression" dxfId="86" priority="29" stopIfTrue="1">
      <formula>IF($AO4&lt;&gt;"",1,0)</formula>
    </cfRule>
  </conditionalFormatting>
  <conditionalFormatting sqref="AX4:BZ12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2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73" priority="15" operator="between">
      <formula>AW$22</formula>
      <formula>1000</formula>
    </cfRule>
    <cfRule type="cellIs" dxfId="72" priority="16" operator="between">
      <formula>AW$21</formula>
      <formula>AW$22</formula>
    </cfRule>
    <cfRule type="cellIs" dxfId="71" priority="17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AW$15</formula>
      <formula>AW$16</formula>
    </cfRule>
    <cfRule type="cellIs" dxfId="67" priority="89523" operator="between">
      <formula>AW$16</formula>
      <formula>AW$17</formula>
    </cfRule>
    <cfRule type="cellIs" dxfId="66" priority="89524" operator="between">
      <formula>AW$17</formula>
      <formula>AW$18</formula>
    </cfRule>
    <cfRule type="cellIs" dxfId="65" priority="89525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AW$19</formula>
      <formula>AW$20</formula>
    </cfRule>
    <cfRule type="cellIs" dxfId="63" priority="89703" operator="between">
      <formula>AW$20</formula>
      <formula>AW$21</formula>
    </cfRule>
    <cfRule type="cellIs" dxfId="62" priority="89704" operator="between">
      <formula>AW$21</formula>
      <formula>AW$22</formula>
    </cfRule>
    <cfRule type="cellIs" dxfId="61" priority="89705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AW$18</formula>
      <formula>1000</formula>
    </cfRule>
    <cfRule type="cellIs" dxfId="59" priority="89883" operator="between">
      <formula>AW$17</formula>
      <formula>AW$18</formula>
    </cfRule>
    <cfRule type="cellIs" dxfId="58" priority="89884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197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196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205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211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224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242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250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DD"),SUMPRODUCT((H$4:H$31&lt;&gt;"")*(H$4:H$31&lt;&gt;"No DD")*(E$4:E$31&gt;E4))+1,IF(H4="No DD",SUMPRODUCT((H$4:H$31="No DD")*(E$4:E$31&gt;E4))+1+SUMPRODUCT((H$4:H$31&lt;&gt;"")*(H$4:H$31&lt;&gt;"No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>IF(OR(AND(AP4&gt;=AW$33,AQ4&gt;=AW$37,AP4&lt;&gt;"",AO4=""),AND(AU4&gt;=AW$33,AV4&gt;=AW$37,AU4&lt;&gt;"",AO4=""),AND(BS4&gt;=BZ$33,BT4&gt;=BZ$37,BS4&lt;&gt;"",BR4=""),AND(BX4&gt;=BZ$33,BY4&gt;=BZ$37,BX4&lt;&gt;"",BR4=""),AND(CV4&gt;=DC$33,CW4&gt;=DC$37,CV4&lt;&gt;"",CU4=""),AND(DA4&gt;=DC$33,DB4&gt;=DC$37,DA4&lt;&gt;""),AND(EA4&gt;=EH$33,EB4&gt;=EH$37,EA4&lt;&gt;""),AND(EF4&gt;=EH$33,EG4&gt;=EH$37,EF4&lt;&gt;""),AND(FC4&gt;=FJ$33,FD4&gt;=FJ$37,FC4&lt;&gt;""),AND(FH4&gt;=FJ$33,FI4&gt;=FJ$37,FH4&lt;&gt;""),AND(GE4&gt;=GL$33,GF4&gt;=GL$37,GE4&lt;&gt;""),AND(GJ4&gt;=GL$33,GK4&gt;=GL$37,GJ4&lt;&gt;""),AND(HG4&gt;=HN$33,HH4&gt;=HN$37,HG4&lt;&gt;""),AND(HL4&gt;=HN$33,HM4&gt;=HN$37,HL4&lt;&gt;""),AND(II4&gt;=IP$33,IJ4&gt;=IP$37,II4&lt;&gt;""),AND(IN4&gt;=IP$33,IO4&gt;=IP$37,IN4&lt;&gt;""),AND(JK4&gt;=JR$33,JL4&gt;=JR$37,JK4&lt;&gt;""),AND(JP4&gt;=JR$33,JQ4&gt;=JR$37,JP4&lt;&gt;""),AND(KM4&gt;=KT$33,KN4&gt;=KT$37,KM4&lt;&gt;""),AND(KR4&gt;=KT$33,KS4&gt;=KT$37,KR4&lt;&gt;""),AND(LO4&gt;=LV$33,LP4&gt;=LV$37,LO4&lt;&gt;""),AND(LT4&gt;=LV$33,LU4&gt;=LV$37,LT4&lt;&gt;""),AND(MQ4&gt;=MX$33,MR4&gt;=MX$37,MQ4&lt;&gt;""),AND(MV4&gt;=MX$33,MW4&gt;=MX$37,MV4&lt;&gt;""),AND(NS4&gt;=NZ$33,NT4&gt;=NZ$37,NS4&lt;&gt;""),AND(NX4&gt;=NZ$33,NY4&gt;=NZ$37,NX4&lt;&gt;""),AND(OU4&gt;=PB$33,OV4&gt;=PB$37,OU4&lt;&gt;""),AND(OZ4&gt;=PB$33,PA4&gt;=PB$37,OZ4&lt;&gt;""),AND(PW4&gt;=QD$33,PX4&gt;=QD$37,PW4&lt;&gt;""),AND(QB4&gt;=QD$33,QC4&gt;=QD$37,QB4&lt;&gt;"")),"P","")</f>
        <v>P</v>
      </c>
      <c r="G4" s="3" t="str">
        <f>IF(OR(AND(AQ4&gt;=AW$37,AQ4&lt;&gt;"",AO4=""),AND(AV4&gt;=AW$37,AV4&lt;&gt;"",AO4=""),AND(BT4&gt;=BZ$37,BT4&lt;&gt;"",BR4=""),AND(BY4&gt;=BZ$37,BY4&lt;&gt;"",BR4=""),AND(CW4&gt;=DC$37,CW4&lt;&gt;"",CU4=""),AND(DB4&gt;=DC$37,DB4&lt;&gt;"",CU4=""),AND(EB4&gt;=EH$37,EB4&lt;&gt;""),AND(EG4&gt;=EH$37,EG4&lt;&gt;""),AND(FD4&gt;=FJ$37,FD4&lt;&gt;""),AND(FI4&gt;=FJ$37,FI4&lt;&gt;""),AND(GF4&gt;=GL$37,GF4&lt;&gt;""),AND(GK4&gt;=GL$37,GK4&lt;&gt;""),AND(HH4&gt;=HN$37,HH4&lt;&gt;""),AND(HM4&gt;=HN$37,HM4&lt;&gt;""),AND(IJ4&gt;=IP$37,IJ4&lt;&gt;""),AND(IO4&gt;=IP$37,IO4&lt;&gt;""),AND(JL4&gt;=JR$37,JL4&lt;&gt;""),AND(JQ4&gt;=JR$37,JQ4&lt;&gt;""),AND(KN4&gt;=KT$37,KN4&lt;&gt;""),AND(KS4&gt;=KT$37,KS4&lt;&gt;""),AND(LP4&gt;=LV$37,LP4&lt;&gt;""),AND(LU4&gt;=LV$37,LU4&lt;&gt;""),AND(MR4&gt;=MX$37,MR4&lt;&gt;""),AND(MW4&gt;=MX$37,MW4&lt;&gt;""),AND(NT4&gt;=NZ$37,NT4&lt;&gt;""),AND(NY4&gt;=NZ$37,NY4&lt;&gt;""),AND(OV4&gt;=PB$37,OV4&lt;&gt;""),AND(PA4&gt;=PB$37,PA4&lt;&gt;""),AND(PX4&gt;=QD$37,PX4&lt;&gt;""),AND(QC4&gt;=QD$37,QC4&lt;&gt;"")),"P","")</f>
        <v>P</v>
      </c>
      <c r="H4" s="37" t="str">
        <f>IF(AND(G4="P",F4=""),"No DD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Merit",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Excellence",IF(I4="P","Worlds Team",IF(F4="P","National Team","")))))</f>
        <v>Merit</v>
      </c>
      <c r="I4" s="3" t="str">
        <f>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20.8</v>
      </c>
      <c r="AQ4" s="41">
        <f>IF(SUM(U4:V4,X4:Z4,AB4)-W4-AA4&gt;0,SUM(U4:V4,X4:Z4,AB4)-W4-AA4,"")</f>
        <v>58.699999999999996</v>
      </c>
      <c r="AR4" s="41">
        <f>IF(SUM(AC4:AD4,AF4)-AE4&gt;0,SUM(AC4:AD4,AF4)-AE4,"")</f>
        <v>27.6</v>
      </c>
      <c r="AS4" s="41">
        <f>IF(SUM(V4,Z4,AD4)&gt;0,SUM(V4,Z4,AD4),"")</f>
        <v>29.200000000000003</v>
      </c>
      <c r="AT4" s="41">
        <f>IF(SUM(AQ4,AR4)&gt;0,SUM(AQ4,AR4),"")</f>
        <v>86.3</v>
      </c>
      <c r="AU4" s="41">
        <f>IF(SUM(AH4,AL4)&gt;0,SUM(AH4,AL4),"")</f>
        <v>20.8</v>
      </c>
      <c r="AV4" s="41">
        <f>IF(SUM(AG4:AH4,AJ4:AL4,AN4)-SUM(AI4,AM4)&gt;0,SUM(AG4:AH4,AJ4:AL4,AN4)-SUM(AI4,AM4),"")</f>
        <v>58.800000000000004</v>
      </c>
      <c r="AW4" s="41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18.100000000000001</v>
      </c>
      <c r="CW4" s="41">
        <f>IF(SUM(CA4:CB4,CD4:CF4,CH4)-CC4-CG4&gt;0,SUM(CA4:CB4,CD4:CF4,CH4)-CC4-CG4,"")</f>
        <v>55.7</v>
      </c>
      <c r="CX4" s="41">
        <f>IF(SUM(CI4:CJ4,CL4)-CK4&gt;0,SUM(CI4:CJ4,CL4)-CK4,"")</f>
        <v>29.4</v>
      </c>
      <c r="CY4" s="41">
        <f>IF(SUM(CB4,CF4,CJ4)&gt;0,SUM(CB4,CF4,CJ4),"")</f>
        <v>29.200000000000003</v>
      </c>
      <c r="CZ4" s="41">
        <f>IF(SUM(CW4,CX4)&gt;0,SUM(CW4,CX4),"")</f>
        <v>85.1</v>
      </c>
      <c r="DA4" s="41">
        <f>IF(SUM(CN4,CR4)&gt;0,SUM(CN4,CR4),"")</f>
        <v>20.8</v>
      </c>
      <c r="DB4" s="41">
        <f>IF(SUM(CM4:CN4,CP4:CR4,CT4)-SUM(CO4,CS4)&gt;0,SUM(CM4:CN4,CP4:CR4,CT4)-SUM(CO4,CS4),"")</f>
        <v>58.1</v>
      </c>
      <c r="DC4" s="41">
        <f>IF(SUM(CW4,CX4,DB4)&gt;0,SUM(CW4,CX4,DB4),"")</f>
        <v>143.19999999999999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>IF(SUM(FL4,FP4)&gt;0,SUM(FL4,FP4),"")</f>
        <v>20.8</v>
      </c>
      <c r="GF4" s="41">
        <f>IF(SUM(FK4:FL4,FN4:FP4,FR4)-FM4-FQ4&gt;0,SUM(FK4:FL4,FN4:FP4,FR4)-FM4-FQ4,"")</f>
        <v>57.499999999999993</v>
      </c>
      <c r="GG4" s="41" t="str">
        <f>IF(SUM(FS4:FT4,FV4)-FU4&gt;0,SUM(FS4:FT4,FV4)-FU4,"")</f>
        <v/>
      </c>
      <c r="GH4" s="41">
        <f>IF(SUM(FL4,FP4,FT4)&gt;0,SUM(FL4,FP4,FT4),"")</f>
        <v>20.8</v>
      </c>
      <c r="GI4" s="41">
        <f>IF(SUM(GF4,GG4)&gt;0,SUM(GF4,GG4),"")</f>
        <v>57.499999999999993</v>
      </c>
      <c r="GJ4" s="41">
        <f>IF(SUM(FX4,GB4)&gt;0,SUM(FX4,GB4),"")</f>
        <v>21.1</v>
      </c>
      <c r="GK4" s="41">
        <f>IF(SUM(FW4:FX4,FZ4:GB4,GD4)-SUM(FY4,GC4)&gt;0,SUM(FW4:FX4,FZ4:GB4,GD4)-SUM(FY4,GC4),"")</f>
        <v>57.8</v>
      </c>
      <c r="GL4" s="41">
        <f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>IF(SUM(GN4,GR4)&gt;0,SUM(GN4,GR4),"")</f>
        <v>20.8</v>
      </c>
      <c r="HH4" s="11">
        <f>IF(SUM(GM4:GN4,GP4:GR4,GT4)-GO4-GS4&gt;0,SUM(GM4:GN4,GP4:GR4,GT4)-GO4-GS4,"")</f>
        <v>57</v>
      </c>
      <c r="HI4" s="11" t="str">
        <f>IF(SUM(GU4:GV4,GX4)-GW4&gt;0,SUM(GU4:GV4,GX4)-GW4,"")</f>
        <v/>
      </c>
      <c r="HJ4" s="11">
        <f>IF(SUM(GN4,GR4,GV4)&gt;0,SUM(GN4,GR4,GV4),"")</f>
        <v>20.8</v>
      </c>
      <c r="HK4" s="11">
        <f>IF(SUM(HH4,HI4)&gt;0,SUM(HH4,HI4),"")</f>
        <v>57</v>
      </c>
      <c r="HL4" s="11">
        <f>IF(SUM(GZ4,HD4)&gt;0,SUM(GZ4,HD4),"")</f>
        <v>21.1</v>
      </c>
      <c r="HM4" s="11">
        <f>IF(SUM(GY4:GZ4,HB4:HD4,HF4)-SUM(HA4,HE4)&gt;0,SUM(GY4:GZ4,HB4:HD4,HF4)-SUM(HA4,HE4),"")</f>
        <v>57.20000000000001</v>
      </c>
      <c r="HN4" s="11">
        <f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>IF(SUM(HP4,HT4)&gt;0,SUM(HP4,HT4),"")</f>
        <v>15.1</v>
      </c>
      <c r="IJ4" s="41">
        <f>IF(SUM(HO4:HP4,HR4:HT4,HV4)-HQ4-HU4&gt;0,SUM(HO4:HP4,HR4:HT4,HV4)-HQ4-HU4,"")</f>
        <v>50.3</v>
      </c>
      <c r="IK4" s="41" t="str">
        <f>IF(SUM(HW4:HX4,HZ4)-HY4&gt;0,SUM(HW4:HX4,HZ4)-HY4,"")</f>
        <v/>
      </c>
      <c r="IL4" s="41">
        <f>IF(SUM(HP4,HT4,HX4)&gt;0,SUM(HP4,HT4,HX4),"")</f>
        <v>15.1</v>
      </c>
      <c r="IM4" s="41">
        <f>IF(SUM(IJ4,IK4)&gt;0,SUM(IJ4,IK4),"")</f>
        <v>50.3</v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>
        <f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>IF(SUM(IR4,IV4)&gt;0,SUM(IR4,IV4),"")</f>
        <v>19.3</v>
      </c>
      <c r="JL4" s="11">
        <f>IF(SUM(IQ4:IR4,IT4:IV4,IX4)-IS4-IW4&gt;0,SUM(IQ4:IR4,IT4:IV4,IX4)-IS4-IW4,"")</f>
        <v>55.600000000000009</v>
      </c>
      <c r="JM4" s="11">
        <f>IF(SUM(IY4:IZ4,JB4)-JA4&gt;0,SUM(IY4:IZ4,JB4)-JA4,"")</f>
        <v>27</v>
      </c>
      <c r="JN4" s="11">
        <f>IF(SUM(IR4,IV4,IZ4)&gt;0,SUM(IR4,IV4,IZ4),"")</f>
        <v>28.8</v>
      </c>
      <c r="JO4" s="11">
        <f>IF(SUM(JL4,JM4)&gt;0,SUM(JL4,JM4),"")</f>
        <v>82.600000000000009</v>
      </c>
      <c r="JP4" s="11">
        <f>IF(SUM(JD4,JH4)&gt;0,SUM(JD4,JH4),"")</f>
        <v>15.6</v>
      </c>
      <c r="JQ4" s="11">
        <f>IF(SUM(JC4:JD4,JF4:JH4,JJ4)-SUM(JE4,JI4)&gt;0,SUM(JC4:JD4,JF4:JH4,JJ4)-SUM(JE4,JI4),"")</f>
        <v>51.699999999999996</v>
      </c>
      <c r="JR4" s="11">
        <f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19.2</v>
      </c>
      <c r="QF4" s="23">
        <f>IF($CU4="P",CB4,(CB4+AY4)/2)</f>
        <v>10</v>
      </c>
      <c r="QG4" s="23">
        <f>IF($CU4="P",CC4,(CC4+AZ4)/2)</f>
        <v>0.3</v>
      </c>
      <c r="QH4" s="23">
        <f>IF($CU4="P",CD4,(CD4+BA4)/2)</f>
        <v>0.6</v>
      </c>
      <c r="QI4" s="23">
        <f>IF($CU4="P",CE4,(CE4+BB4)/2)</f>
        <v>18.8</v>
      </c>
      <c r="QJ4" s="23">
        <f>IF($CU4="P",CF4,(CF4+BC4)/2)</f>
        <v>9.6</v>
      </c>
      <c r="QK4" s="23">
        <f>IF($CU4="P",CG4,(CG4+BD4)/2)</f>
        <v>0.1</v>
      </c>
      <c r="QL4" s="23">
        <f>IF($CU4="P",CH4,(CH4+BE4)/2)</f>
        <v>0.3</v>
      </c>
      <c r="QM4" s="23">
        <f>IF($CU4="P",CI4,(CI4+BF4)/2)</f>
        <v>18.5</v>
      </c>
      <c r="QN4" s="23">
        <f>IF($CU4="P",CJ4,(CJ4+BG4)/2)</f>
        <v>10.199999999999999</v>
      </c>
      <c r="QO4" s="23">
        <f>IF($CU4="P",CK4,(CK4+BH4)/2)</f>
        <v>0.6</v>
      </c>
      <c r="QP4" s="23">
        <f>IF($CU4="P",CL4,(CL4+BI4)/2)</f>
        <v>0.44999999999999996</v>
      </c>
      <c r="QQ4" s="23">
        <f>IF($CU4="P",CM4,(CM4+BJ4)/2)</f>
        <v>18.3</v>
      </c>
      <c r="QR4" s="23">
        <f>IF($CU4="P",CN4,(CN4+BK4)/2)</f>
        <v>10.8</v>
      </c>
      <c r="QS4" s="23">
        <f>IF($CU4="P",CO4,(CO4+BL4)/2)</f>
        <v>0.8</v>
      </c>
      <c r="QT4" s="23">
        <f>IF($CU4="P",CP4,(CP4+BM4)/2)</f>
        <v>0.44999999999999996</v>
      </c>
      <c r="QU4" s="23">
        <f>IF($CU4="P",CQ4,(CQ4+BN4)/2)</f>
        <v>18.75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19.600000000000001</v>
      </c>
      <c r="RA4" s="41">
        <f>IF(SUM(QE4:QF4,QH4:QJ4,QL4)-QG4-QK4&gt;0,SUM(QE4:QF4,QH4:QJ4,QL4)-QG4-QK4,"")</f>
        <v>58.1</v>
      </c>
      <c r="RB4" s="41">
        <f>IF(SUM(QM4:QN4,QP4)-QO4&gt;0,SUM(QM4:QN4,QP4)-QO4,"")</f>
        <v>28.549999999999997</v>
      </c>
      <c r="RC4" s="41">
        <f>IF(SUM(QF4,QJ4,QN4)&gt;0,SUM(QF4,QJ4,QN4),"")</f>
        <v>29.8</v>
      </c>
      <c r="RD4" s="41">
        <f>IF(SUM(RA4,RB4)&gt;0,SUM(RA4,RB4),"")</f>
        <v>86.65</v>
      </c>
      <c r="RE4" s="41">
        <f>IF(SUM(QR4,QV4)&gt;0,SUM(QR4,QV4),"")</f>
        <v>21.75</v>
      </c>
      <c r="RF4" s="41">
        <f>IF(SUM(QQ4:QR4,QT4:QV4,QX4)-SUM(QS4,QW4)&gt;0,SUM(QQ4:QR4,QT4:QV4,QX4)-SUM(QS4,QW4),"")</f>
        <v>58.75</v>
      </c>
      <c r="RG4" s="41">
        <f>IF(SUM(RA4,RB4,RF4)&gt;0,SUM(RA4,RB4,RF4),"")</f>
        <v>145.4</v>
      </c>
    </row>
    <row r="5" spans="1:475" x14ac:dyDescent="0.2">
      <c r="A5" s="4" cm="1">
        <f t="array" ref="A5">IF(AND(H5&lt;&gt;"",H5&lt;&gt;"No DD"),SUMPRODUCT((H$4:H$31&lt;&gt;"")*(H$4:H$31&lt;&gt;"No DD")*(E$4:E$31&gt;E5))+1,IF(H5="No DD",SUMPRODUCT((H$4:H$31="No DD")*(E$4:E$31&gt;E5))+1+SUMPRODUCT((H$4:H$31&lt;&gt;"")*(H$4:H$31&lt;&gt;"No DD")),""))</f>
        <v>2</v>
      </c>
      <c r="B5" s="5" t="s">
        <v>87</v>
      </c>
      <c r="C5" s="4" t="s">
        <v>5</v>
      </c>
      <c r="D5" s="4">
        <v>2003</v>
      </c>
      <c r="E5" s="9">
        <f>SUM(J5:R5)+SUM(J5:O5)*0.0000001+SUM(J5)*0.0000000000001</f>
        <v>186.90001313000539</v>
      </c>
      <c r="F5" s="3" t="str">
        <f>IF(OR(AND(AP5&gt;=AW$33,AQ5&gt;=AW$37,AP5&lt;&gt;"",AO5=""),AND(AU5&gt;=AW$33,AV5&gt;=AW$37,AU5&lt;&gt;"",AO5=""),AND(BS5&gt;=BZ$33,BT5&gt;=BZ$37,BS5&lt;&gt;"",BR5=""),AND(BX5&gt;=BZ$33,BY5&gt;=BZ$37,BX5&lt;&gt;"",BR5=""),AND(CV5&gt;=DC$33,CW5&gt;=DC$37,CV5&lt;&gt;"",CU5=""),AND(DA5&gt;=DC$33,DB5&gt;=DC$37,DA5&lt;&gt;""),AND(EA5&gt;=EH$33,EB5&gt;=EH$37,EA5&lt;&gt;""),AND(EF5&gt;=EH$33,EG5&gt;=EH$37,EF5&lt;&gt;""),AND(FC5&gt;=FJ$33,FD5&gt;=FJ$37,FC5&lt;&gt;""),AND(FH5&gt;=FJ$33,FI5&gt;=FJ$37,FH5&lt;&gt;""),AND(GE5&gt;=GL$33,GF5&gt;=GL$37,GE5&lt;&gt;""),AND(GJ5&gt;=GL$33,GK5&gt;=GL$37,GJ5&lt;&gt;""),AND(HG5&gt;=HN$33,HH5&gt;=HN$37,HG5&lt;&gt;""),AND(HL5&gt;=HN$33,HM5&gt;=HN$37,HL5&lt;&gt;""),AND(II5&gt;=IP$33,IJ5&gt;=IP$37,II5&lt;&gt;""),AND(IN5&gt;=IP$33,IO5&gt;=IP$37,IN5&lt;&gt;""),AND(JK5&gt;=JR$33,JL5&gt;=JR$37,JK5&lt;&gt;""),AND(JP5&gt;=JR$33,JQ5&gt;=JR$37,JP5&lt;&gt;""),AND(KM5&gt;=KT$33,KN5&gt;=KT$37,KM5&lt;&gt;""),AND(KR5&gt;=KT$33,KS5&gt;=KT$37,KR5&lt;&gt;""),AND(LO5&gt;=LV$33,LP5&gt;=LV$37,LO5&lt;&gt;""),AND(LT5&gt;=LV$33,LU5&gt;=LV$37,LT5&lt;&gt;""),AND(MQ5&gt;=MX$33,MR5&gt;=MX$37,MQ5&lt;&gt;""),AND(MV5&gt;=MX$33,MW5&gt;=MX$37,MV5&lt;&gt;""),AND(NS5&gt;=NZ$33,NT5&gt;=NZ$37,NS5&lt;&gt;""),AND(NX5&gt;=NZ$33,NY5&gt;=NZ$37,NX5&lt;&gt;""),AND(OU5&gt;=PB$33,OV5&gt;=PB$37,OU5&lt;&gt;""),AND(OZ5&gt;=PB$33,PA5&gt;=PB$37,OZ5&lt;&gt;""),AND(PW5&gt;=QD$33,PX5&gt;=QD$37,PW5&lt;&gt;""),AND(QB5&gt;=QD$33,QC5&gt;=QD$37,QB5&lt;&gt;"")),"P","")</f>
        <v>P</v>
      </c>
      <c r="G5" s="3" t="str">
        <f>IF(OR(AND(AQ5&gt;=AW$37,AQ5&lt;&gt;"",AO5=""),AND(AV5&gt;=AW$37,AV5&lt;&gt;"",AO5=""),AND(BT5&gt;=BZ$37,BT5&lt;&gt;"",BR5=""),AND(BY5&gt;=BZ$37,BY5&lt;&gt;"",BR5=""),AND(CW5&gt;=DC$37,CW5&lt;&gt;"",CU5=""),AND(DB5&gt;=DC$37,DB5&lt;&gt;"",CU5=""),AND(EB5&gt;=EH$37,EB5&lt;&gt;""),AND(EG5&gt;=EH$37,EG5&lt;&gt;""),AND(FD5&gt;=FJ$37,FD5&lt;&gt;""),AND(FI5&gt;=FJ$37,FI5&lt;&gt;""),AND(GF5&gt;=GL$37,GF5&lt;&gt;""),AND(GK5&gt;=GL$37,GK5&lt;&gt;""),AND(HH5&gt;=HN$37,HH5&lt;&gt;""),AND(HM5&gt;=HN$37,HM5&lt;&gt;""),AND(IJ5&gt;=IP$37,IJ5&lt;&gt;""),AND(IO5&gt;=IP$37,IO5&lt;&gt;""),AND(JL5&gt;=JR$37,JL5&lt;&gt;""),AND(JQ5&gt;=JR$37,JQ5&lt;&gt;""),AND(KN5&gt;=KT$37,KN5&lt;&gt;""),AND(KS5&gt;=KT$37,KS5&lt;&gt;""),AND(LP5&gt;=LV$37,LP5&lt;&gt;""),AND(LU5&gt;=LV$37,LU5&lt;&gt;""),AND(MR5&gt;=MX$37,MR5&lt;&gt;""),AND(MW5&gt;=MX$37,MW5&lt;&gt;""),AND(NT5&gt;=NZ$37,NT5&lt;&gt;""),AND(NY5&gt;=NZ$37,NY5&lt;&gt;""),AND(OV5&gt;=PB$37,OV5&lt;&gt;""),AND(PA5&gt;=PB$37,PA5&lt;&gt;""),AND(PX5&gt;=QD$37,PX5&lt;&gt;""),AND(QC5&gt;=QD$37,QC5&lt;&gt;"")),"P","")</f>
        <v>P</v>
      </c>
      <c r="H5" s="37" t="str">
        <f>IF(AND(G5="P",F5=""),"No DD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),"Merit",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),"Excellence",IF(I5="P","Worlds Team",IF(F5="P","National Team","")))))</f>
        <v>Excellence</v>
      </c>
      <c r="I5" s="3" t="str">
        <f>IF(OR(AND(AS5&gt;=AW$34,AT5&gt;=AW$38,AS5&lt;&gt;"",AO5=""),AND(BV5&gt;=BZ$34,BW5&gt;=BZ$38,BV5&lt;&gt;"",BR5=""),AND(CY5&gt;=DC$34,CZ5&gt;=DC$38,CY5&lt;&gt;"",CU5=""),AND(ED5&gt;=EH$34,EE5&gt;=EH$38,ED5&lt;&gt;""),AND(FF5&gt;=FJ$34,FG5&gt;=FJ$38,FF5&lt;&gt;""),AND(GH5&gt;=GL$34,GI5&gt;=GL$38,GH5&lt;&gt;""),AND(HJ5&gt;=HN$34,HK5&gt;=HN$38,HJ5&lt;&gt;""),AND(IL5&gt;=IP$34,IM5&gt;=IP$38,IL5&lt;&gt;""),AND(JN5&gt;=JR$34,JO5&gt;=JR$38,JN5&lt;&gt;""),AND(KP5&gt;=KT$34,KQ5&gt;=KT$38,KP5&lt;&gt;""),AND(LR5&gt;=LV$34,LS5&gt;=LV$38,LR5&lt;&gt;""),AND(MT5&gt;=MX$34,MU5&gt;=MX$38,MT5&lt;&gt;""),AND(NV5&gt;=NZ$34,NW5&gt;=NZ$38,NV5&lt;&gt;""),AND(OX5&gt;=PB$34,OY5&gt;=PB$38,OX5&lt;&gt;""),AND(PZ5&gt;=QD$34,QA5&gt;=QD$38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>IF(SUM(V5,Z5)&gt;0,SUM(V5,Z5),"")</f>
        <v>16</v>
      </c>
      <c r="AQ5" s="41">
        <f>IF(SUM(U5:V5,X5:Z5,AB5)-W5-AA5&gt;0,SUM(U5:V5,X5:Z5,AB5)-W5-AA5,"")</f>
        <v>50.800000000000004</v>
      </c>
      <c r="AR5" s="41">
        <f>IF(SUM(AC5:AD5,AF5)-AE5&gt;0,SUM(AC5:AD5,AF5)-AE5,"")</f>
        <v>26.7</v>
      </c>
      <c r="AS5" s="41">
        <f>IF(SUM(V5,Z5,AD5)&gt;0,SUM(V5,Z5,AD5),"")</f>
        <v>23.6</v>
      </c>
      <c r="AT5" s="41">
        <f>IF(SUM(AQ5,AR5)&gt;0,SUM(AQ5,AR5),"")</f>
        <v>77.5</v>
      </c>
      <c r="AU5" s="41">
        <f>IF(SUM(AH5,AL5)&gt;0,SUM(AH5,AL5),"")</f>
        <v>14.8</v>
      </c>
      <c r="AV5" s="41">
        <f>IF(SUM(AG5:AH5,AJ5:AL5,AN5)-SUM(AI5,AM5)&gt;0,SUM(AG5:AH5,AJ5:AL5,AN5)-SUM(AI5,AM5),"")</f>
        <v>51.3</v>
      </c>
      <c r="AW5" s="41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>IF(SUM(CB5,CF5)&gt;0,SUM(CB5,CF5),"")</f>
        <v>14.8</v>
      </c>
      <c r="CW5" s="41">
        <f>IF(SUM(CA5:CB5,CD5:CF5,CH5)-CC5-CG5&gt;0,SUM(CA5:CB5,CD5:CF5,CH5)-CC5-CG5,"")</f>
        <v>50.9</v>
      </c>
      <c r="CX5" s="41">
        <f>IF(SUM(CI5:CJ5,CL5)-CK5&gt;0,SUM(CI5:CJ5,CL5)-CK5,"")</f>
        <v>26.8</v>
      </c>
      <c r="CY5" s="41">
        <f>IF(SUM(CB5,CF5,CJ5)&gt;0,SUM(CB5,CF5,CJ5),"")</f>
        <v>23.6</v>
      </c>
      <c r="CZ5" s="41">
        <f>IF(SUM(CW5,CX5)&gt;0,SUM(CW5,CX5),"")</f>
        <v>77.7</v>
      </c>
      <c r="DA5" s="41">
        <f>IF(SUM(CN5,CR5)&gt;0,SUM(CN5,CR5),"")</f>
        <v>16.8</v>
      </c>
      <c r="DB5" s="41">
        <f>IF(SUM(CM5:CN5,CP5:CR5,CT5)-SUM(CO5,CS5)&gt;0,SUM(CM5:CN5,CP5:CR5,CT5)-SUM(CO5,CS5),"")</f>
        <v>52.199999999999989</v>
      </c>
      <c r="DC5" s="41">
        <f>IF(SUM(CW5,CX5,DB5)&gt;0,SUM(CW5,CX5,DB5),"")</f>
        <v>129.89999999999998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6.8000000000000007</v>
      </c>
      <c r="FD5" s="11">
        <f>IF(SUM(EI5:EJ5,EL5:EN5,EP5)-EK5-EO5&gt;0,SUM(EI5:EJ5,EL5:EN5,EP5)-EK5-EO5,"")</f>
        <v>41.4</v>
      </c>
      <c r="FE5" s="11" t="str">
        <f>IF(SUM(EQ5:ER5,ET5)-ES5&gt;0,SUM(EQ5:ER5,ET5)-ES5,"")</f>
        <v/>
      </c>
      <c r="FF5" s="11">
        <f>IF(SUM(EJ5,EN5,ER5)&gt;0,SUM(EJ5,EN5,ER5),"")</f>
        <v>6.8000000000000007</v>
      </c>
      <c r="FG5" s="11">
        <f>IF(SUM(FD5,FE5)&gt;0,SUM(FD5,FE5),"")</f>
        <v>41.4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>IF(SUM(FL5,FP5)&gt;0,SUM(FL5,FP5),"")</f>
        <v>16.8</v>
      </c>
      <c r="GF5" s="41">
        <f>IF(SUM(FK5:FL5,FN5:FP5,FR5)-FM5-FQ5&gt;0,SUM(FK5:FL5,FN5:FP5,FR5)-FM5-FQ5,"")</f>
        <v>54.3</v>
      </c>
      <c r="GG5" s="41" t="str">
        <f>IF(SUM(FS5:FT5,FV5)-FU5&gt;0,SUM(FS5:FT5,FV5)-FU5,"")</f>
        <v/>
      </c>
      <c r="GH5" s="41">
        <f>IF(SUM(FL5,FP5,FT5)&gt;0,SUM(FL5,FP5,FT5),"")</f>
        <v>16.8</v>
      </c>
      <c r="GI5" s="41">
        <f>IF(SUM(GF5,GG5)&gt;0,SUM(GF5,GG5),"")</f>
        <v>54.3</v>
      </c>
      <c r="GJ5" s="41">
        <f>IF(SUM(FX5,GB5)&gt;0,SUM(FX5,GB5),"")</f>
        <v>17.2</v>
      </c>
      <c r="GK5" s="41">
        <f>IF(SUM(FW5:FX5,FZ5:GB5,GD5)-SUM(FY5,GC5)&gt;0,SUM(FW5:FX5,FZ5:GB5,GD5)-SUM(FY5,GC5),"")</f>
        <v>53.6</v>
      </c>
      <c r="GL5" s="41">
        <f>IF(SUM(GF5,GG5,GK5)&gt;0,SUM(GF5,GG5,GK5),"")</f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16.8</v>
      </c>
      <c r="HH5" s="11">
        <f>IF(SUM(GM5:GN5,GP5:GR5,GT5)-GO5-GS5&gt;0,SUM(GM5:GN5,GP5:GR5,GT5)-GO5-GS5,"")</f>
        <v>51.4</v>
      </c>
      <c r="HI5" s="11" t="str">
        <f>IF(SUM(GU5:GV5,GX5)-GW5&gt;0,SUM(GU5:GV5,GX5)-GW5,"")</f>
        <v/>
      </c>
      <c r="HJ5" s="11">
        <f>IF(SUM(GN5,GR5,GV5)&gt;0,SUM(GN5,GR5,GV5),"")</f>
        <v>16.8</v>
      </c>
      <c r="HK5" s="11">
        <f>IF(SUM(HH5,HI5)&gt;0,SUM(HH5,HI5),"")</f>
        <v>51.4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>IF(SUM(HP5,HT5)&gt;0,SUM(HP5,HT5),"")</f>
        <v>16</v>
      </c>
      <c r="IJ5" s="41">
        <f>IF(SUM(HO5:HP5,HR5:HT5,HV5)-HQ5-HU5&gt;0,SUM(HO5:HP5,HR5:HT5,HV5)-HQ5-HU5,"")</f>
        <v>51.9</v>
      </c>
      <c r="IK5" s="41" t="str">
        <f>IF(SUM(HW5:HX5,HZ5)-HY5&gt;0,SUM(HW5:HX5,HZ5)-HY5,"")</f>
        <v/>
      </c>
      <c r="IL5" s="41">
        <f>IF(SUM(HP5,HT5,HX5)&gt;0,SUM(HP5,HT5,HX5),"")</f>
        <v>16</v>
      </c>
      <c r="IM5" s="41">
        <f>IF(SUM(IJ5,IK5)&gt;0,SUM(IJ5,IK5),"")</f>
        <v>51.9</v>
      </c>
      <c r="IN5" s="41">
        <f>IF(SUM(IB5,IF5)&gt;0,SUM(IB5,IF5),"")</f>
        <v>17.600000000000001</v>
      </c>
      <c r="IO5" s="41">
        <f>IF(SUM(IA5:IB5,ID5:IF5,IH5)-SUM(IC5,IG5)&gt;0,SUM(IA5:IB5,ID5:IF5,IH5)-SUM(IC5,IG5),"")</f>
        <v>53.4</v>
      </c>
      <c r="IP5" s="41">
        <f>IF(SUM(IJ5,IK5,IO5)&gt;0,SUM(IJ5,IK5,IO5),"")</f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>IF(SUM(IR5,IV5)&gt;0,SUM(IR5,IV5),"")</f>
        <v>17.600000000000001</v>
      </c>
      <c r="JL5" s="11">
        <f>IF(SUM(IQ5:IR5,IT5:IV5,IX5)-IS5-IW5&gt;0,SUM(IQ5:IR5,IT5:IV5,IX5)-IS5-IW5,"")</f>
        <v>53.7</v>
      </c>
      <c r="JM5" s="11">
        <f>IF(SUM(IY5:IZ5,JB5)-JA5&gt;0,SUM(IY5:IZ5,JB5)-JA5,"")</f>
        <v>26.4</v>
      </c>
      <c r="JN5" s="11">
        <f>IF(SUM(IR5,IV5,IZ5)&gt;0,SUM(IR5,IV5,IZ5),"")</f>
        <v>25.200000000000003</v>
      </c>
      <c r="JO5" s="11">
        <f>IF(SUM(JL5,JM5)&gt;0,SUM(JL5,JM5),"")</f>
        <v>80.099999999999994</v>
      </c>
      <c r="JP5" s="11">
        <f>IF(SUM(JD5,JH5)&gt;0,SUM(JD5,JH5),"")</f>
        <v>7.6</v>
      </c>
      <c r="JQ5" s="11">
        <f>IF(SUM(JC5:JD5,JF5:JH5,JJ5)-SUM(JE5,JI5)&gt;0,SUM(JC5:JD5,JF5:JH5,JJ5)-SUM(JE5,JI5),"")</f>
        <v>26</v>
      </c>
      <c r="JR5" s="11">
        <f>IF(SUM(JL5,JM5,JQ5)&gt;0,SUM(JL5,JM5,JQ5),"")</f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18.649999999999999</v>
      </c>
      <c r="QF5" s="23">
        <f>IF($CU5="P",CB5,(CB5+AY5)/2)</f>
        <v>7.4</v>
      </c>
      <c r="QG5" s="23">
        <f>IF($CU5="P",CC5,(CC5+AZ5)/2)</f>
        <v>0.6</v>
      </c>
      <c r="QH5" s="23">
        <f>IF($CU5="P",CD5,(CD5+BA5)/2)</f>
        <v>0</v>
      </c>
      <c r="QI5" s="23">
        <f>IF($CU5="P",CE5,(CE5+BB5)/2)</f>
        <v>18.25</v>
      </c>
      <c r="QJ5" s="23">
        <f>IF($CU5="P",CF5,(CF5+BC5)/2)</f>
        <v>8.3999999999999986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18.45</v>
      </c>
      <c r="QN5" s="23">
        <f>IF($CU5="P",CJ5,(CJ5+BG5)/2)</f>
        <v>8.6000000000000014</v>
      </c>
      <c r="QO5" s="23">
        <f>IF($CU5="P",CK5,(CK5+BH5)/2)</f>
        <v>0.7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7.6</v>
      </c>
      <c r="QS5" s="23">
        <f>IF($CU5="P",CO5,(CO5+BL5)/2)</f>
        <v>1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8.1999999999999993</v>
      </c>
      <c r="QW5" s="23">
        <f>IF($CU5="P",CS5,(CS5+BP5)/2)</f>
        <v>0.6</v>
      </c>
      <c r="QX5" s="23">
        <f>IF($CU5="P",CT5,(CT5+BQ5)/2)</f>
        <v>0.3</v>
      </c>
      <c r="QY5" s="28" t="s">
        <v>57</v>
      </c>
      <c r="QZ5" s="41">
        <f>IF(SUM(QF5,QJ5)&gt;0,SUM(QF5,QJ5),"")</f>
        <v>15.799999999999999</v>
      </c>
      <c r="RA5" s="41">
        <f>IF(SUM(QE5:QF5,QH5:QJ5,QL5)-QG5-QK5&gt;0,SUM(QE5:QF5,QH5:QJ5,QL5)-QG5-QK5,"")</f>
        <v>52.249999999999993</v>
      </c>
      <c r="RB5" s="41">
        <f>IF(SUM(QM5:QN5,QP5)-QO5&gt;0,SUM(QM5:QN5,QP5)-QO5,"")</f>
        <v>26.650000000000002</v>
      </c>
      <c r="RC5" s="41">
        <f>IF(SUM(QF5,QJ5,QN5)&gt;0,SUM(QF5,QJ5,QN5),"")</f>
        <v>24.4</v>
      </c>
      <c r="RD5" s="41">
        <f>IF(SUM(RA5,RB5)&gt;0,SUM(RA5,RB5),"")</f>
        <v>78.899999999999991</v>
      </c>
      <c r="RE5" s="41">
        <f>IF(SUM(QR5,QV5)&gt;0,SUM(QR5,QV5),"")</f>
        <v>15.799999999999999</v>
      </c>
      <c r="RF5" s="41">
        <f>IF(SUM(QQ5:QR5,QT5:QV5,QX5)-SUM(QS5,QW5)&gt;0,SUM(QQ5:QR5,QT5:QV5,QX5)-SUM(QS5,QW5),"")</f>
        <v>51.550000000000004</v>
      </c>
      <c r="RG5" s="41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DD"),SUMPRODUCT((H$4:H$31&lt;&gt;"")*(H$4:H$31&lt;&gt;"No DD")*(E$4:E$31&gt;E6))+1,IF(H6="No DD",SUMPRODUCT((H$4:H$31="No DD")*(E$4:E$31&gt;E6))+1+SUMPRODUCT((H$4:H$31&lt;&gt;"")*(H$4:H$31&lt;&gt;"No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$33,AQ6&gt;=AW$37,AP6&lt;&gt;"",AO6=""),AND(AU6&gt;=AW$33,AV6&gt;=AW$37,AU6&lt;&gt;"",AO6=""),AND(BS6&gt;=BZ$33,BT6&gt;=BZ$37,BS6&lt;&gt;"",BR6=""),AND(BX6&gt;=BZ$33,BY6&gt;=BZ$37,BX6&lt;&gt;"",BR6=""),AND(CV6&gt;=DC$33,CW6&gt;=DC$37,CV6&lt;&gt;"",CU6=""),AND(DA6&gt;=DC$33,DB6&gt;=DC$37,DA6&lt;&gt;""),AND(EA6&gt;=EH$33,EB6&gt;=EH$37,EA6&lt;&gt;""),AND(EF6&gt;=EH$33,EG6&gt;=EH$37,EF6&lt;&gt;""),AND(FC6&gt;=FJ$33,FD6&gt;=FJ$37,FC6&lt;&gt;""),AND(FH6&gt;=FJ$33,FI6&gt;=FJ$37,FH6&lt;&gt;""),AND(GE6&gt;=GL$33,GF6&gt;=GL$37,GE6&lt;&gt;""),AND(GJ6&gt;=GL$33,GK6&gt;=GL$37,GJ6&lt;&gt;""),AND(HG6&gt;=HN$33,HH6&gt;=HN$37,HG6&lt;&gt;""),AND(HL6&gt;=HN$33,HM6&gt;=HN$37,HL6&lt;&gt;""),AND(II6&gt;=IP$33,IJ6&gt;=IP$37,II6&lt;&gt;""),AND(IN6&gt;=IP$33,IO6&gt;=IP$37,IN6&lt;&gt;""),AND(JK6&gt;=JR$33,JL6&gt;=JR$37,JK6&lt;&gt;""),AND(JP6&gt;=JR$33,JQ6&gt;=JR$37,JP6&lt;&gt;""),AND(KM6&gt;=KT$33,KN6&gt;=KT$37,KM6&lt;&gt;""),AND(KR6&gt;=KT$33,KS6&gt;=KT$37,KR6&lt;&gt;""),AND(LO6&gt;=LV$33,LP6&gt;=LV$37,LO6&lt;&gt;""),AND(LT6&gt;=LV$33,LU6&gt;=LV$37,LT6&lt;&gt;""),AND(MQ6&gt;=MX$33,MR6&gt;=MX$37,MQ6&lt;&gt;""),AND(MV6&gt;=MX$33,MW6&gt;=MX$37,MV6&lt;&gt;""),AND(NS6&gt;=NZ$33,NT6&gt;=NZ$37,NS6&lt;&gt;""),AND(NX6&gt;=NZ$33,NY6&gt;=NZ$37,NX6&lt;&gt;""),AND(OU6&gt;=PB$33,OV6&gt;=PB$37,OU6&lt;&gt;""),AND(OZ6&gt;=PB$33,PA6&gt;=PB$37,OZ6&lt;&gt;""),AND(PW6&gt;=QD$33,PX6&gt;=QD$37,PW6&lt;&gt;""),AND(QB6&gt;=QD$33,QC6&gt;=QD$37,QB6&lt;&gt;"")),"P","")</f>
        <v>P</v>
      </c>
      <c r="G6" s="3" t="str">
        <f>IF(OR(AND(AQ6&gt;=AW$37,AQ6&lt;&gt;"",AO6=""),AND(AV6&gt;=AW$37,AV6&lt;&gt;"",AO6=""),AND(BT6&gt;=BZ$37,BT6&lt;&gt;"",BR6=""),AND(BY6&gt;=BZ$37,BY6&lt;&gt;"",BR6=""),AND(CW6&gt;=DC$37,CW6&lt;&gt;"",CU6=""),AND(DB6&gt;=DC$37,DB6&lt;&gt;"",CU6=""),AND(EB6&gt;=EH$37,EB6&lt;&gt;""),AND(EG6&gt;=EH$37,EG6&lt;&gt;""),AND(FD6&gt;=FJ$37,FD6&lt;&gt;""),AND(FI6&gt;=FJ$37,FI6&lt;&gt;""),AND(GF6&gt;=GL$37,GF6&lt;&gt;""),AND(GK6&gt;=GL$37,GK6&lt;&gt;""),AND(HH6&gt;=HN$37,HH6&lt;&gt;""),AND(HM6&gt;=HN$37,HM6&lt;&gt;""),AND(IJ6&gt;=IP$37,IJ6&lt;&gt;""),AND(IO6&gt;=IP$37,IO6&lt;&gt;""),AND(JL6&gt;=JR$37,JL6&lt;&gt;""),AND(JQ6&gt;=JR$37,JQ6&lt;&gt;""),AND(KN6&gt;=KT$37,KN6&lt;&gt;""),AND(KS6&gt;=KT$37,KS6&lt;&gt;""),AND(LP6&gt;=LV$37,LP6&lt;&gt;""),AND(LU6&gt;=LV$37,LU6&lt;&gt;""),AND(MR6&gt;=MX$37,MR6&lt;&gt;""),AND(MW6&gt;=MX$37,MW6&lt;&gt;""),AND(NT6&gt;=NZ$37,NT6&lt;&gt;""),AND(NY6&gt;=NZ$37,NY6&lt;&gt;""),AND(OV6&gt;=PB$37,OV6&lt;&gt;""),AND(PA6&gt;=PB$37,PA6&lt;&gt;""),AND(PX6&gt;=QD$37,PX6&lt;&gt;""),AND(QC6&gt;=QD$37,QC6&lt;&gt;"")),"P","")</f>
        <v>P</v>
      </c>
      <c r="H6" s="37" t="str">
        <f>IF(AND(G6="P",F6=""),"No DD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),"Merit",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),"Excellence",IF(I6="P","Worlds Team",IF(F6="P","National Team","")))))</f>
        <v>Worlds Team</v>
      </c>
      <c r="I6" s="3" t="str">
        <f>IF(OR(AND(AS6&gt;=AW$34,AT6&gt;=AW$38,AS6&lt;&gt;"",AO6=""),AND(BV6&gt;=BZ$34,BW6&gt;=BZ$38,BV6&lt;&gt;"",BR6=""),AND(CY6&gt;=DC$34,CZ6&gt;=DC$38,CY6&lt;&gt;"",CU6=""),AND(ED6&gt;=EH$34,EE6&gt;=EH$38,ED6&lt;&gt;""),AND(FF6&gt;=FJ$34,FG6&gt;=FJ$38,FF6&lt;&gt;""),AND(GH6&gt;=GL$34,GI6&gt;=GL$38,GH6&lt;&gt;""),AND(HJ6&gt;=HN$34,HK6&gt;=HN$38,HJ6&lt;&gt;""),AND(IL6&gt;=IP$34,IM6&gt;=IP$38,IL6&lt;&gt;""),AND(JN6&gt;=JR$34,JO6&gt;=JR$38,JN6&lt;&gt;""),AND(KP6&gt;=KT$34,KQ6&gt;=KT$38,KP6&lt;&gt;""),AND(LR6&gt;=LV$34,LS6&gt;=LV$38,LR6&lt;&gt;""),AND(MT6&gt;=MX$34,MU6&gt;=MX$38,MT6&lt;&gt;""),AND(NV6&gt;=NZ$34,NW6&gt;=NZ$38,NV6&lt;&gt;""),AND(OX6&gt;=PB$34,OY6&gt;=PB$38,OX6&lt;&gt;""),AND(PZ6&gt;=QD$34,QA6&gt;=QD$38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>IF(SUM(CB6,CF6)&gt;0,SUM(CB6,CF6),"")</f>
        <v>16.399999999999999</v>
      </c>
      <c r="CW6" s="41">
        <f>IF(SUM(CA6:CB6,CD6:CF6,CH6)-CC6-CG6&gt;0,SUM(CA6:CB6,CD6:CF6,CH6)-CC6-CG6,"")</f>
        <v>51.5</v>
      </c>
      <c r="CX6" s="41">
        <f>IF(SUM(CI6:CJ6,CL6)-CK6&gt;0,SUM(CI6:CJ6,CL6)-CK6,"")</f>
        <v>27.3</v>
      </c>
      <c r="CY6" s="41">
        <f>IF(SUM(CB6,CF6,CJ6)&gt;0,SUM(CB6,CF6,CJ6),"")</f>
        <v>24.799999999999997</v>
      </c>
      <c r="CZ6" s="41">
        <f>IF(SUM(CW6,CX6)&gt;0,SUM(CW6,CX6),"")</f>
        <v>78.8</v>
      </c>
      <c r="DA6" s="41">
        <f>IF(SUM(CN6,CR6)&gt;0,SUM(CN6,CR6),"")</f>
        <v>15.6</v>
      </c>
      <c r="DB6" s="41">
        <f>IF(SUM(CM6:CN6,CP6:CR6,CT6)-SUM(CO6,CS6)&gt;0,SUM(CM6:CN6,CP6:CR6,CT6)-SUM(CO6,CS6),"")</f>
        <v>52.600000000000009</v>
      </c>
      <c r="DC6" s="41">
        <f>IF(SUM(CW6,CX6,DB6)&gt;0,SUM(CW6,CX6,DB6),"")</f>
        <v>131.4</v>
      </c>
      <c r="DD6" s="52">
        <f>IF(MAX(EB6,FD6,GF6,HH6,IJ6,JL6,KN6,LP6,MR6,NT6,OV6,PX6)-IF(L6="",0,L6)&gt;0.001,MAX(EB6,FD6,GF6,HH6,IJ6,JL6,KN6,LP6,MR6,NT6,OV6,PX6)-IF(L6="",0,L6),"")</f>
        <v>4.2000000000000171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>IF(SUM(GN6,GR6)&gt;0,SUM(GN6,GR6),"")</f>
        <v>18.399999999999999</v>
      </c>
      <c r="HH6" s="11">
        <f>IF(SUM(GM6:GN6,GP6:GR6,GT6)-GO6-GS6&gt;0,SUM(GM6:GN6,GP6:GR6,GT6)-GO6-GS6,"")</f>
        <v>55.400000000000006</v>
      </c>
      <c r="HI6" s="11" t="str">
        <f>IF(SUM(GU6:GV6,GX6)-GW6&gt;0,SUM(GU6:GV6,GX6)-GW6,"")</f>
        <v/>
      </c>
      <c r="HJ6" s="11">
        <f>IF(SUM(GN6,GR6,GV6)&gt;0,SUM(GN6,GR6,GV6),"")</f>
        <v>18.399999999999999</v>
      </c>
      <c r="HK6" s="11">
        <f>IF(SUM(HH6,HI6)&gt;0,SUM(HH6,HI6),"")</f>
        <v>55.400000000000006</v>
      </c>
      <c r="HL6" s="11">
        <f>IF(SUM(GZ6,HD6)&gt;0,SUM(GZ6,HD6),"")</f>
        <v>10</v>
      </c>
      <c r="HM6" s="11">
        <f>IF(SUM(GY6:GZ6,HB6:HD6,HF6)-SUM(HA6,HE6)&gt;0,SUM(GY6:GZ6,HB6:HD6,HF6)-SUM(HA6,HE6),"")</f>
        <v>27.799999999999997</v>
      </c>
      <c r="HN6" s="11">
        <f>IF(SUM(HH6,HI6,HM6)&gt;0,SUM(HH6,HI6,HM6),"")</f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DD"),SUMPRODUCT((H$4:H$31&lt;&gt;"")*(H$4:H$31&lt;&gt;"No DD")*(E$4:E$31&gt;E7))+1,IF(H7="No DD",SUMPRODUCT((H$4:H$31="No DD")*(E$4:E$31&gt;E7))+1+SUMPRODUCT((H$4:H$31&lt;&gt;"")*(H$4:H$31&lt;&gt;"No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185.40001324000536</v>
      </c>
      <c r="F7" s="3" t="str">
        <f>IF(OR(AND(AP7&gt;=AW$33,AQ7&gt;=AW$37,AP7&lt;&gt;"",AO7=""),AND(AU7&gt;=AW$33,AV7&gt;=AW$37,AU7&lt;&gt;"",AO7=""),AND(BS7&gt;=BZ$33,BT7&gt;=BZ$37,BS7&lt;&gt;"",BR7=""),AND(BX7&gt;=BZ$33,BY7&gt;=BZ$37,BX7&lt;&gt;"",BR7=""),AND(CV7&gt;=DC$33,CW7&gt;=DC$37,CV7&lt;&gt;"",CU7=""),AND(DA7&gt;=DC$33,DB7&gt;=DC$37,DA7&lt;&gt;""),AND(EA7&gt;=EH$33,EB7&gt;=EH$37,EA7&lt;&gt;""),AND(EF7&gt;=EH$33,EG7&gt;=EH$37,EF7&lt;&gt;""),AND(FC7&gt;=FJ$33,FD7&gt;=FJ$37,FC7&lt;&gt;""),AND(FH7&gt;=FJ$33,FI7&gt;=FJ$37,FH7&lt;&gt;""),AND(GE7&gt;=GL$33,GF7&gt;=GL$37,GE7&lt;&gt;""),AND(GJ7&gt;=GL$33,GK7&gt;=GL$37,GJ7&lt;&gt;""),AND(HG7&gt;=HN$33,HH7&gt;=HN$37,HG7&lt;&gt;""),AND(HL7&gt;=HN$33,HM7&gt;=HN$37,HL7&lt;&gt;""),AND(II7&gt;=IP$33,IJ7&gt;=IP$37,II7&lt;&gt;""),AND(IN7&gt;=IP$33,IO7&gt;=IP$37,IN7&lt;&gt;""),AND(JK7&gt;=JR$33,JL7&gt;=JR$37,JK7&lt;&gt;""),AND(JP7&gt;=JR$33,JQ7&gt;=JR$37,JP7&lt;&gt;""),AND(KM7&gt;=KT$33,KN7&gt;=KT$37,KM7&lt;&gt;""),AND(KR7&gt;=KT$33,KS7&gt;=KT$37,KR7&lt;&gt;""),AND(LO7&gt;=LV$33,LP7&gt;=LV$37,LO7&lt;&gt;""),AND(LT7&gt;=LV$33,LU7&gt;=LV$37,LT7&lt;&gt;""),AND(MQ7&gt;=MX$33,MR7&gt;=MX$37,MQ7&lt;&gt;""),AND(MV7&gt;=MX$33,MW7&gt;=MX$37,MV7&lt;&gt;""),AND(NS7&gt;=NZ$33,NT7&gt;=NZ$37,NS7&lt;&gt;""),AND(NX7&gt;=NZ$33,NY7&gt;=NZ$37,NX7&lt;&gt;""),AND(OU7&gt;=PB$33,OV7&gt;=PB$37,OU7&lt;&gt;""),AND(OZ7&gt;=PB$33,PA7&gt;=PB$37,OZ7&lt;&gt;""),AND(PW7&gt;=QD$33,PX7&gt;=QD$37,PW7&lt;&gt;""),AND(QB7&gt;=QD$33,QC7&gt;=QD$37,QB7&lt;&gt;"")),"P","")</f>
        <v>P</v>
      </c>
      <c r="G7" s="3" t="str">
        <f>IF(OR(AND(AQ7&gt;=AW$37,AQ7&lt;&gt;"",AO7=""),AND(AV7&gt;=AW$37,AV7&lt;&gt;"",AO7=""),AND(BT7&gt;=BZ$37,BT7&lt;&gt;"",BR7=""),AND(BY7&gt;=BZ$37,BY7&lt;&gt;"",BR7=""),AND(CW7&gt;=DC$37,CW7&lt;&gt;"",CU7=""),AND(DB7&gt;=DC$37,DB7&lt;&gt;"",CU7=""),AND(EB7&gt;=EH$37,EB7&lt;&gt;""),AND(EG7&gt;=EH$37,EG7&lt;&gt;""),AND(FD7&gt;=FJ$37,FD7&lt;&gt;""),AND(FI7&gt;=FJ$37,FI7&lt;&gt;""),AND(GF7&gt;=GL$37,GF7&lt;&gt;""),AND(GK7&gt;=GL$37,GK7&lt;&gt;""),AND(HH7&gt;=HN$37,HH7&lt;&gt;""),AND(HM7&gt;=HN$37,HM7&lt;&gt;""),AND(IJ7&gt;=IP$37,IJ7&lt;&gt;""),AND(IO7&gt;=IP$37,IO7&lt;&gt;""),AND(JL7&gt;=JR$37,JL7&lt;&gt;""),AND(JQ7&gt;=JR$37,JQ7&lt;&gt;""),AND(KN7&gt;=KT$37,KN7&lt;&gt;""),AND(KS7&gt;=KT$37,KS7&lt;&gt;""),AND(LP7&gt;=LV$37,LP7&lt;&gt;""),AND(LU7&gt;=LV$37,LU7&lt;&gt;""),AND(MR7&gt;=MX$37,MR7&lt;&gt;""),AND(MW7&gt;=MX$37,MW7&lt;&gt;""),AND(NT7&gt;=NZ$37,NT7&lt;&gt;""),AND(NY7&gt;=NZ$37,NY7&lt;&gt;""),AND(OV7&gt;=PB$37,OV7&lt;&gt;""),AND(PA7&gt;=PB$37,PA7&lt;&gt;""),AND(PX7&gt;=QD$37,PX7&lt;&gt;""),AND(QC7&gt;=QD$37,QC7&lt;&gt;"")),"P","")</f>
        <v>P</v>
      </c>
      <c r="H7" s="37" t="str">
        <f>IF(AND(G7="P",F7=""),"No DD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),"Merit",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),"Excellence",IF(I7="P","Worlds Team",IF(F7="P","National Team","")))))</f>
        <v>Worlds Team</v>
      </c>
      <c r="I7" s="3" t="str">
        <f>IF(OR(AND(AS7&gt;=AW$34,AT7&gt;=AW$38,AS7&lt;&gt;"",AO7=""),AND(BV7&gt;=BZ$34,BW7&gt;=BZ$38,BV7&lt;&gt;"",BR7=""),AND(CY7&gt;=DC$34,CZ7&gt;=DC$38,CY7&lt;&gt;"",CU7=""),AND(ED7&gt;=EH$34,EE7&gt;=EH$38,ED7&lt;&gt;""),AND(FF7&gt;=FJ$34,FG7&gt;=FJ$38,FF7&lt;&gt;""),AND(GH7&gt;=GL$34,GI7&gt;=GL$38,GH7&lt;&gt;""),AND(HJ7&gt;=HN$34,HK7&gt;=HN$38,HJ7&lt;&gt;""),AND(IL7&gt;=IP$34,IM7&gt;=IP$38,IL7&lt;&gt;""),AND(JN7&gt;=JR$34,JO7&gt;=JR$38,JN7&lt;&gt;""),AND(KP7&gt;=KT$34,KQ7&gt;=KT$38,KP7&lt;&gt;""),AND(LR7&gt;=LV$34,LS7&gt;=LV$38,LR7&lt;&gt;""),AND(MT7&gt;=MX$34,MU7&gt;=MX$38,MT7&lt;&gt;""),AND(NV7&gt;=NZ$34,NW7&gt;=NZ$38,NV7&lt;&gt;""),AND(OX7&gt;=PB$34,OY7&gt;=PB$38,OX7&lt;&gt;""),AND(PZ7&gt;=QD$34,QA7&gt;=QD$38,PZ7&lt;&gt;"")),"P","")</f>
        <v>P</v>
      </c>
      <c r="J7" s="8">
        <f>IF(COUNT(AQ7,BT7,CW7)&gt;0,LARGE((AQ7,BT7,CW7),1),0)</f>
        <v>53.400000000000006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53.300000000000004</v>
      </c>
      <c r="M7" s="8" t="str">
        <f>IF(L7=0,"",IF(L7=CW7,$CA$1,IF(L7=BT7,$AX$1,IF(L7=AQ7,$U$1,""))))</f>
        <v>2023 Nationals</v>
      </c>
      <c r="N7" s="8">
        <f>IF(COUNT(AR7,BU7,CX7)&gt;0,LARGE((AR7,BU7,CX7),1),0)</f>
        <v>25.700000000000003</v>
      </c>
      <c r="O7" s="8" t="str">
        <f>IF(N7=0,"",IF(N7=CX7,$CA$1,IF(N7=BU7,$AX$1,IF(N7=AR7,$U$1,""))))</f>
        <v>2023 Elite Canada</v>
      </c>
      <c r="P7" s="8">
        <f>IF(MAX(AV7,BY7,DB7)&gt;0,MAX(AV7,BY7,DB7),0)</f>
        <v>53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>IF(SUM(V7,Z7)&gt;0,SUM(V7,Z7),"")</f>
        <v>14.8</v>
      </c>
      <c r="AQ7" s="41">
        <f>IF(SUM(U7:V7,X7:Z7,AB7)-W7-AA7&gt;0,SUM(U7:V7,X7:Z7,AB7)-W7-AA7,"")</f>
        <v>51.3</v>
      </c>
      <c r="AR7" s="41">
        <f>IF(SUM(AC7:AD7,AF7)-AE7&gt;0,SUM(AC7:AD7,AF7)-AE7,"")</f>
        <v>25.700000000000003</v>
      </c>
      <c r="AS7" s="41">
        <f>IF(SUM(V7,Z7,AD7)&gt;0,SUM(V7,Z7,AD7),"")</f>
        <v>22.1</v>
      </c>
      <c r="AT7" s="41">
        <f>IF(SUM(AQ7,AR7)&gt;0,SUM(AQ7,AR7),"")</f>
        <v>77</v>
      </c>
      <c r="AU7" s="41">
        <f>IF(SUM(AH7,AL7)&gt;0,SUM(AH7,AL7),"")</f>
        <v>12</v>
      </c>
      <c r="AV7" s="41">
        <f>IF(SUM(AG7:AH7,AJ7:AL7,AN7)-SUM(AI7,AM7)&gt;0,SUM(AG7:AH7,AJ7:AL7,AN7)-SUM(AI7,AM7),"")</f>
        <v>47.4</v>
      </c>
      <c r="AW7" s="41">
        <f>IF(SUM(AQ7,AR7,AV7)&gt;0,SUM(AQ7,AR7,AV7),"")</f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>IF(SUM(AY7,BC7)&gt;0,SUM(AY7,BC7),"")</f>
        <v>15.600000000000001</v>
      </c>
      <c r="BT7" s="11">
        <f>IF(SUM(AX7:AY7,BA7:BC7,BE7)-AZ7-BD7&gt;0,SUM(AX7:AY7,BA7:BC7,BE7)-AZ7-BD7,"")</f>
        <v>53.300000000000004</v>
      </c>
      <c r="BU7" s="11">
        <f>IF(SUM(BF7:BG7,BI7)-BH7&gt;0,SUM(BF7:BG7,BI7)-BH7,"")</f>
        <v>20.900000000000002</v>
      </c>
      <c r="BV7" s="11">
        <f>IF(SUM(AY7,BC7,BG7)&gt;0,SUM(AY7,BC7,BG7),"")</f>
        <v>21</v>
      </c>
      <c r="BW7" s="11">
        <f>IF(SUM(BT7,BU7)&gt;0,SUM(BT7,BU7),"")</f>
        <v>74.2</v>
      </c>
      <c r="BX7" s="11">
        <f>IF(SUM(BK7,BO7)&gt;0,SUM(BK7,BO7),"")</f>
        <v>15.600000000000001</v>
      </c>
      <c r="BY7" s="11">
        <f>IF(SUM(BJ7:BK7,BM7:BO7,BQ7)-SUM(BL7,BP7)&gt;0,SUM(BJ7:BK7,BM7:BO7,BQ7)-SUM(BL7,BP7),"")</f>
        <v>52.7</v>
      </c>
      <c r="BZ7" s="11">
        <f>IF(SUM(BT7,BU7,BY7)&gt;0,SUM(BT7,BU7,BY7),"")</f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53.400000000000006</v>
      </c>
      <c r="CX7" s="41">
        <f>IF(SUM(CI7:CJ7,CL7)-CK7&gt;0,SUM(CI7:CJ7,CL7)-CK7,"")</f>
        <v>25.299999999999997</v>
      </c>
      <c r="CY7" s="41">
        <f>IF(SUM(CB7,CF7,CJ7)&gt;0,SUM(CB7,CF7,CJ7),"")</f>
        <v>22</v>
      </c>
      <c r="CZ7" s="41">
        <f>IF(SUM(CW7,CX7)&gt;0,SUM(CW7,CX7),"")</f>
        <v>78.7</v>
      </c>
      <c r="DA7" s="41">
        <f>IF(SUM(CN7,CR7)&gt;0,SUM(CN7,CR7),"")</f>
        <v>16.5</v>
      </c>
      <c r="DB7" s="41">
        <f>IF(SUM(CM7:CN7,CP7:CR7,CT7)-SUM(CO7,CS7)&gt;0,SUM(CM7:CN7,CP7:CR7,CT7)-SUM(CO7,CS7),"")</f>
        <v>53</v>
      </c>
      <c r="DC7" s="41">
        <f>IF(SUM(CW7,CX7,DB7)&gt;0,SUM(CW7,CX7,DB7),"")</f>
        <v>131.69999999999999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>
        <v>17.7</v>
      </c>
      <c r="IR7" s="18">
        <v>7.6</v>
      </c>
      <c r="IS7" s="18">
        <v>1</v>
      </c>
      <c r="IT7" s="18">
        <v>0</v>
      </c>
      <c r="IU7" s="18">
        <v>18.3</v>
      </c>
      <c r="IV7" s="18">
        <v>8.4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16</v>
      </c>
      <c r="JL7" s="11">
        <f>IF(SUM(IQ7:IR7,IT7:IV7,IX7)-IS7-IW7&gt;0,SUM(IQ7:IR7,IT7:IV7,IX7)-IS7-IW7,"")</f>
        <v>50.999999999999993</v>
      </c>
      <c r="JM7" s="11" t="str">
        <f>IF(SUM(IY7:IZ7,JB7)-JA7&gt;0,SUM(IY7:IZ7,JB7)-JA7,"")</f>
        <v/>
      </c>
      <c r="JN7" s="11">
        <f>IF(SUM(IR7,IV7,IZ7)&gt;0,SUM(IR7,IV7,IZ7),"")</f>
        <v>16</v>
      </c>
      <c r="JO7" s="11">
        <f>IF(SUM(JL7,JM7)&gt;0,SUM(JL7,JM7),"")</f>
        <v>50.999999999999993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IF(SUM(JL7,JM7,JQ7)&gt;0,SUM(JL7,JM7,JQ7),"")</f>
        <v>50.999999999999993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18.8</v>
      </c>
      <c r="QF7" s="23">
        <f>IF($CU7="P",CB7,(CB7+AY7)/2)</f>
        <v>8.4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18.95</v>
      </c>
      <c r="QJ7" s="23">
        <f>IF($CU7="P",CF7,(CF7+BC7)/2)</f>
        <v>7.2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5.9</v>
      </c>
      <c r="QO7" s="23">
        <f>IF($CU7="P",CK7,(CK7+BH7)/2)</f>
        <v>0.7</v>
      </c>
      <c r="QP7" s="23">
        <f>IF($CU7="P",CL7,(CL7+BI7)/2)</f>
        <v>0.15</v>
      </c>
      <c r="QQ7" s="23">
        <f>IF($CU7="P",CM7,(CM7+BJ7)/2)</f>
        <v>18.8</v>
      </c>
      <c r="QR7" s="23">
        <f>IF($CU7="P",CN7,(CN7+BK7)/2)</f>
        <v>8.1999999999999993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18.7</v>
      </c>
      <c r="QV7" s="23">
        <f>IF($CU7="P",CR7,(CR7+BO7)/2)</f>
        <v>7.85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15.600000000000001</v>
      </c>
      <c r="RA7" s="41">
        <f>IF(SUM(QE7:QF7,QH7:QJ7,QL7)-QG7-QK7&gt;0,SUM(QE7:QF7,QH7:QJ7,QL7)-QG7-QK7,"")</f>
        <v>53.350000000000009</v>
      </c>
      <c r="RB7" s="41">
        <f>IF(SUM(QM7:QN7,QP7)-QO7&gt;0,SUM(QM7:QN7,QP7)-QO7,"")</f>
        <v>23.099999999999998</v>
      </c>
      <c r="RC7" s="41">
        <f>IF(SUM(QF7,QJ7,QN7)&gt;0,SUM(QF7,QJ7,QN7),"")</f>
        <v>21.5</v>
      </c>
      <c r="RD7" s="41">
        <f>IF(SUM(RA7,RB7)&gt;0,SUM(RA7,RB7),"")</f>
        <v>76.45</v>
      </c>
      <c r="RE7" s="41">
        <f>IF(SUM(QR7,QV7)&gt;0,SUM(QR7,QV7),"")</f>
        <v>16.049999999999997</v>
      </c>
      <c r="RF7" s="41">
        <f>IF(SUM(QQ7:QR7,QT7:QV7,QX7)-SUM(QS7,QW7)&gt;0,SUM(QQ7:QR7,QT7:QV7,QX7)-SUM(QS7,QW7),"")</f>
        <v>52.85</v>
      </c>
      <c r="RG7" s="41">
        <f>IF(SUM(RA7,RB7,RF7)&gt;0,SUM(RA7,RB7,RF7),"")</f>
        <v>129.30000000000001</v>
      </c>
    </row>
    <row r="8" spans="1:475" x14ac:dyDescent="0.2">
      <c r="A8" s="4" cm="1">
        <f t="array" ref="A8">IF(AND(H8&lt;&gt;"",H8&lt;&gt;"No DD"),SUMPRODUCT((H$4:H$31&lt;&gt;"")*(H$4:H$31&lt;&gt;"No DD")*(E$4:E$31&gt;E8))+1,IF(H8="No DD",SUMPRODUCT((H$4:H$31="No DD")*(E$4:E$31&gt;E8))+1+SUMPRODUCT((H$4:H$31&lt;&gt;"")*(H$4:H$31&lt;&gt;"No DD")),""))</f>
        <v>5</v>
      </c>
      <c r="B8" s="5" t="s">
        <v>131</v>
      </c>
      <c r="C8" s="4" t="s">
        <v>5</v>
      </c>
      <c r="D8" s="4">
        <v>2004</v>
      </c>
      <c r="E8" s="9">
        <f>SUM(J8:R8)+SUM(J8:O8)*0.0000001+SUM(J8)*0.0000000000001</f>
        <v>185.00001247000512</v>
      </c>
      <c r="F8" s="3" t="str">
        <f>IF(OR(AND(AP8&gt;=AW$33,AQ8&gt;=AW$37,AP8&lt;&gt;"",AO8=""),AND(AU8&gt;=AW$33,AV8&gt;=AW$37,AU8&lt;&gt;"",AO8=""),AND(BS8&gt;=BZ$33,BT8&gt;=BZ$37,BS8&lt;&gt;"",BR8=""),AND(BX8&gt;=BZ$33,BY8&gt;=BZ$37,BX8&lt;&gt;"",BR8=""),AND(CV8&gt;=DC$33,CW8&gt;=DC$37,CV8&lt;&gt;"",CU8=""),AND(DA8&gt;=DC$33,DB8&gt;=DC$37,DA8&lt;&gt;""),AND(EA8&gt;=EH$33,EB8&gt;=EH$37,EA8&lt;&gt;""),AND(EF8&gt;=EH$33,EG8&gt;=EH$37,EF8&lt;&gt;""),AND(FC8&gt;=FJ$33,FD8&gt;=FJ$37,FC8&lt;&gt;""),AND(FH8&gt;=FJ$33,FI8&gt;=FJ$37,FH8&lt;&gt;""),AND(GE8&gt;=GL$33,GF8&gt;=GL$37,GE8&lt;&gt;""),AND(GJ8&gt;=GL$33,GK8&gt;=GL$37,GJ8&lt;&gt;""),AND(HG8&gt;=HN$33,HH8&gt;=HN$37,HG8&lt;&gt;""),AND(HL8&gt;=HN$33,HM8&gt;=HN$37,HL8&lt;&gt;""),AND(II8&gt;=IP$33,IJ8&gt;=IP$37,II8&lt;&gt;""),AND(IN8&gt;=IP$33,IO8&gt;=IP$37,IN8&lt;&gt;""),AND(JK8&gt;=JR$33,JL8&gt;=JR$37,JK8&lt;&gt;""),AND(JP8&gt;=JR$33,JQ8&gt;=JR$37,JP8&lt;&gt;""),AND(KM8&gt;=KT$33,KN8&gt;=KT$37,KM8&lt;&gt;""),AND(KR8&gt;=KT$33,KS8&gt;=KT$37,KR8&lt;&gt;""),AND(LO8&gt;=LV$33,LP8&gt;=LV$37,LO8&lt;&gt;""),AND(LT8&gt;=LV$33,LU8&gt;=LV$37,LT8&lt;&gt;""),AND(MQ8&gt;=MX$33,MR8&gt;=MX$37,MQ8&lt;&gt;""),AND(MV8&gt;=MX$33,MW8&gt;=MX$37,MV8&lt;&gt;""),AND(NS8&gt;=NZ$33,NT8&gt;=NZ$37,NS8&lt;&gt;""),AND(NX8&gt;=NZ$33,NY8&gt;=NZ$37,NX8&lt;&gt;""),AND(OU8&gt;=PB$33,OV8&gt;=PB$37,OU8&lt;&gt;""),AND(OZ8&gt;=PB$33,PA8&gt;=PB$37,OZ8&lt;&gt;""),AND(PW8&gt;=QD$33,PX8&gt;=QD$37,PW8&lt;&gt;""),AND(QB8&gt;=QD$33,QC8&gt;=QD$37,QB8&lt;&gt;"")),"P","")</f>
        <v>P</v>
      </c>
      <c r="G8" s="3" t="str">
        <f>IF(OR(AND(AQ8&gt;=AW$37,AQ8&lt;&gt;"",AO8=""),AND(AV8&gt;=AW$37,AV8&lt;&gt;"",AO8=""),AND(BT8&gt;=BZ$37,BT8&lt;&gt;"",BR8=""),AND(BY8&gt;=BZ$37,BY8&lt;&gt;"",BR8=""),AND(CW8&gt;=DC$37,CW8&lt;&gt;"",CU8=""),AND(DB8&gt;=DC$37,DB8&lt;&gt;"",CU8=""),AND(EB8&gt;=EH$37,EB8&lt;&gt;""),AND(EG8&gt;=EH$37,EG8&lt;&gt;""),AND(FD8&gt;=FJ$37,FD8&lt;&gt;""),AND(FI8&gt;=FJ$37,FI8&lt;&gt;""),AND(GF8&gt;=GL$37,GF8&lt;&gt;""),AND(GK8&gt;=GL$37,GK8&lt;&gt;""),AND(HH8&gt;=HN$37,HH8&lt;&gt;""),AND(HM8&gt;=HN$37,HM8&lt;&gt;""),AND(IJ8&gt;=IP$37,IJ8&lt;&gt;""),AND(IO8&gt;=IP$37,IO8&lt;&gt;""),AND(JL8&gt;=JR$37,JL8&lt;&gt;""),AND(JQ8&gt;=JR$37,JQ8&lt;&gt;""),AND(KN8&gt;=KT$37,KN8&lt;&gt;""),AND(KS8&gt;=KT$37,KS8&lt;&gt;""),AND(LP8&gt;=LV$37,LP8&lt;&gt;""),AND(LU8&gt;=LV$37,LU8&lt;&gt;""),AND(MR8&gt;=MX$37,MR8&lt;&gt;""),AND(MW8&gt;=MX$37,MW8&lt;&gt;""),AND(NT8&gt;=NZ$37,NT8&lt;&gt;""),AND(NY8&gt;=NZ$37,NY8&lt;&gt;""),AND(OV8&gt;=PB$37,OV8&lt;&gt;""),AND(PA8&gt;=PB$37,PA8&lt;&gt;""),AND(PX8&gt;=QD$37,PX8&lt;&gt;""),AND(QC8&gt;=QD$37,QC8&lt;&gt;"")),"P","")</f>
        <v>P</v>
      </c>
      <c r="H8" s="37" t="str">
        <f>IF(AND(G8="P",F8=""),"No DD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),"Merit",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),"Excellence",IF(I8="P","Worlds Team",IF(F8="P","National Team","")))))</f>
        <v>Worlds Team</v>
      </c>
      <c r="I8" s="3" t="str">
        <f>IF(OR(AND(AS8&gt;=AW$34,AT8&gt;=AW$38,AS8&lt;&gt;"",AO8=""),AND(BV8&gt;=BZ$34,BW8&gt;=BZ$38,BV8&lt;&gt;"",BR8=""),AND(CY8&gt;=DC$34,CZ8&gt;=DC$38,CY8&lt;&gt;"",CU8=""),AND(ED8&gt;=EH$34,EE8&gt;=EH$38,ED8&lt;&gt;""),AND(FF8&gt;=FJ$34,FG8&gt;=FJ$38,FF8&lt;&gt;""),AND(GH8&gt;=GL$34,GI8&gt;=GL$38,GH8&lt;&gt;""),AND(HJ8&gt;=HN$34,HK8&gt;=HN$38,HJ8&lt;&gt;""),AND(IL8&gt;=IP$34,IM8&gt;=IP$38,IL8&lt;&gt;""),AND(JN8&gt;=JR$34,JO8&gt;=JR$38,JN8&lt;&gt;""),AND(KP8&gt;=KT$34,KQ8&gt;=KT$38,KP8&lt;&gt;""),AND(LR8&gt;=LV$34,LS8&gt;=LV$38,LR8&lt;&gt;""),AND(MT8&gt;=MX$34,MU8&gt;=MX$38,MT8&lt;&gt;""),AND(NV8&gt;=NZ$34,NW8&gt;=NZ$38,NV8&lt;&gt;""),AND(OX8&gt;=PB$34,OY8&gt;=PB$38,OX8&lt;&gt;""),AND(PZ8&gt;=QD$34,QA8&gt;=QD$38,PZ8&lt;&gt;"")),"P","")</f>
        <v>P</v>
      </c>
      <c r="J8" s="8">
        <f>IF(COUNT(AQ8,BT8,CW8)&gt;0,LARGE((AQ8,BT8,CW8),1),0)</f>
        <v>51.4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46.4</v>
      </c>
      <c r="M8" s="8" t="str">
        <f>IF(L8=0,"",IF(L8=CW8,$CA$1,IF(L8=BT8,$AX$1,IF(L8=AQ8,$U$1,""))))</f>
        <v>2023 Elite Canada</v>
      </c>
      <c r="N8" s="8">
        <f>IF(COUNT(AR8,BU8,CX8)&gt;0,LARGE((AR8,BU8,CX8),1),0)</f>
        <v>26.9</v>
      </c>
      <c r="O8" s="8" t="str">
        <f>IF(N8=0,"",IF(N8=CX8,$CA$1,IF(N8=BU8,$AX$1,IF(N8=AR8,$U$1,""))))</f>
        <v>2023 Domestic 3rd Trial</v>
      </c>
      <c r="P8" s="8">
        <f>IF(MAX(AV8,BY8,DB8)&gt;0,MAX(AV8,BY8,DB8),0)</f>
        <v>54.29999999999999</v>
      </c>
      <c r="Q8" s="8" t="str">
        <f>IF(P8=0,"",IF(P8=DB8,$CA$1,IF(P8=BY8,$AX$1,IF(P8=AV8,$U$1,""))))</f>
        <v>2023 Domestic 3rd Trial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10.4</v>
      </c>
      <c r="AQ8" s="41">
        <f>IF(SUM(U8:V8,X8:Z8,AB8)-W8-AA8&gt;0,SUM(U8:V8,X8:Z8,AB8)-W8-AA8,"")</f>
        <v>46.4</v>
      </c>
      <c r="AR8" s="41">
        <f>IF(SUM(AC8:AD8,AF8)-AE8&gt;0,SUM(AC8:AD8,AF8)-AE8,"")</f>
        <v>25.6</v>
      </c>
      <c r="AS8" s="41">
        <f>IF(SUM(V8,Z8,AD8)&gt;0,SUM(V8,Z8,AD8),"")</f>
        <v>19.3</v>
      </c>
      <c r="AT8" s="41">
        <f>IF(SUM(AQ8,AR8)&gt;0,SUM(AQ8,AR8),"")</f>
        <v>72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IF(SUM(AQ8,AR8,AV8)&gt;0,SUM(AQ8,AR8,AV8),"")</f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26.5</v>
      </c>
      <c r="BU8" s="11">
        <f>IF(SUM(BF8:BG8,BI8)-BH8&gt;0,SUM(BF8:BG8,BI8)-BH8,"")</f>
        <v>26.200000000000003</v>
      </c>
      <c r="BV8" s="11">
        <f>IF(SUM(AY8,BC8,BG8)&gt;0,SUM(AY8,BC8,BG8),"")</f>
        <v>17.299999999999997</v>
      </c>
      <c r="BW8" s="11">
        <f>IF(SUM(BT8,BU8)&gt;0,SUM(BT8,BU8),"")</f>
        <v>52.7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51.4</v>
      </c>
      <c r="CX8" s="41">
        <f>IF(SUM(CI8:CJ8,CL8)-CK8&gt;0,SUM(CI8:CJ8,CL8)-CK8,"")</f>
        <v>26.9</v>
      </c>
      <c r="CY8" s="41">
        <f>IF(SUM(CB8,CF8,CJ8)&gt;0,SUM(CB8,CF8,CJ8),"")</f>
        <v>23.6</v>
      </c>
      <c r="CZ8" s="41">
        <f>IF(SUM(CW8,CX8)&gt;0,SUM(CW8,CX8),"")</f>
        <v>78.3</v>
      </c>
      <c r="DA8" s="41">
        <f>IF(SUM(CN8,CR8)&gt;0,SUM(CN8,CR8),"")</f>
        <v>18.100000000000001</v>
      </c>
      <c r="DB8" s="41">
        <f>IF(SUM(CM8:CN8,CP8:CR8,CT8)-SUM(CO8,CS8)&gt;0,SUM(CM8:CN8,CP8:CR8,CT8)-SUM(CO8,CS8),"")</f>
        <v>54.29999999999999</v>
      </c>
      <c r="DC8" s="41">
        <f>IF(SUM(CW8,CX8,DB8)&gt;0,SUM(CW8,CX8,DB8),"")</f>
        <v>132.6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8</v>
      </c>
      <c r="DU8" s="17">
        <v>0.8</v>
      </c>
      <c r="DV8" s="17">
        <v>0</v>
      </c>
      <c r="DW8" s="17">
        <v>18.600000000000001</v>
      </c>
      <c r="DX8" s="17">
        <v>9.1999999999999993</v>
      </c>
      <c r="DY8" s="17">
        <v>0.6</v>
      </c>
      <c r="DZ8" s="17">
        <v>0</v>
      </c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>
        <f>IF(SUM(DT8,DX8)&gt;0,SUM(DT8,DX8),"")</f>
        <v>17.2</v>
      </c>
      <c r="EG8" s="41">
        <f>IF(SUM(DS8:DT8,DV8:DX8,DZ8)-SUM(DU8,DY8)&gt;0,SUM(DS8:DT8,DV8:DX8,DZ8)-SUM(DU8,DY8),"")</f>
        <v>53.000000000000007</v>
      </c>
      <c r="EH8" s="41">
        <f>IF(SUM(EB8,EC8,EG8)&gt;0,SUM(EB8,EC8,EG8),"")</f>
        <v>53.000000000000007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18.600000000000001</v>
      </c>
      <c r="HP8" s="17">
        <v>9.1999999999999993</v>
      </c>
      <c r="HQ8" s="17">
        <v>0.6</v>
      </c>
      <c r="HR8" s="17">
        <v>0</v>
      </c>
      <c r="HS8" s="17">
        <v>16.5</v>
      </c>
      <c r="HT8" s="17">
        <v>8.9</v>
      </c>
      <c r="HU8" s="17">
        <v>0.2</v>
      </c>
      <c r="HV8" s="17">
        <v>0</v>
      </c>
      <c r="HW8" s="17"/>
      <c r="HX8" s="17"/>
      <c r="HY8" s="17"/>
      <c r="HZ8" s="17"/>
      <c r="IA8" s="17">
        <v>18.7</v>
      </c>
      <c r="IB8" s="17">
        <v>9.1999999999999993</v>
      </c>
      <c r="IC8" s="17">
        <v>0.8</v>
      </c>
      <c r="ID8" s="17">
        <v>0</v>
      </c>
      <c r="IE8" s="17">
        <v>0</v>
      </c>
      <c r="IF8" s="17">
        <v>0</v>
      </c>
      <c r="IG8" s="17">
        <v>0</v>
      </c>
      <c r="IH8" s="17">
        <v>0</v>
      </c>
      <c r="II8" s="41">
        <f>IF(SUM(HP8,HT8)&gt;0,SUM(HP8,HT8),"")</f>
        <v>18.100000000000001</v>
      </c>
      <c r="IJ8" s="41">
        <f>IF(SUM(HO8:HP8,HR8:HT8,HV8)-HQ8-HU8&gt;0,SUM(HO8:HP8,HR8:HT8,HV8)-HQ8-HU8,"")</f>
        <v>52.399999999999991</v>
      </c>
      <c r="IK8" s="41" t="str">
        <f>IF(SUM(HW8:HX8,HZ8)-HY8&gt;0,SUM(HW8:HX8,HZ8)-HY8,"")</f>
        <v/>
      </c>
      <c r="IL8" s="41">
        <f>IF(SUM(HP8,HT8,HX8)&gt;0,SUM(HP8,HT8,HX8),"")</f>
        <v>18.100000000000001</v>
      </c>
      <c r="IM8" s="41">
        <f>IF(SUM(IJ8,IK8)&gt;0,SUM(IJ8,IK8),"")</f>
        <v>52.399999999999991</v>
      </c>
      <c r="IN8" s="41">
        <f>IF(SUM(IB8,IF8)&gt;0,SUM(IB8,IF8),"")</f>
        <v>9.1999999999999993</v>
      </c>
      <c r="IO8" s="41">
        <f>IF(SUM(IA8:IB8,ID8:IF8,IH8)-SUM(IC8,IG8)&gt;0,SUM(IA8:IB8,ID8:IF8,IH8)-SUM(IC8,IG8),"")</f>
        <v>27.099999999999998</v>
      </c>
      <c r="IP8" s="41">
        <f>IF(SUM(IJ8,IK8,IO8)&gt;0,SUM(IJ8,IK8,IO8),"")</f>
        <v>79.499999999999986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17.799999999999997</v>
      </c>
      <c r="QF8" s="23">
        <f>IF($CU8="P",CB8,(CB8+AY8)/2)</f>
        <v>8.3999999999999986</v>
      </c>
      <c r="QG8" s="23">
        <f>IF($CU8="P",CC8,(CC8+AZ8)/2)</f>
        <v>0.6</v>
      </c>
      <c r="QH8" s="23">
        <f>IF($CU8="P",CD8,(CD8+BA8)/2)</f>
        <v>0.15</v>
      </c>
      <c r="QI8" s="23">
        <f>IF($CU8="P",CE8,(CE8+BB8)/2)</f>
        <v>9.5</v>
      </c>
      <c r="QJ8" s="23">
        <f>IF($CU8="P",CF8,(CF8+BC8)/2)</f>
        <v>4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18.899999999999999</v>
      </c>
      <c r="QN8" s="23">
        <f>IF($CU8="P",CJ8,(CJ8+BG8)/2)</f>
        <v>8.0500000000000007</v>
      </c>
      <c r="QO8" s="23">
        <f>IF($CU8="P",CK8,(CK8+BH8)/2)</f>
        <v>0.7</v>
      </c>
      <c r="QP8" s="23">
        <f>IF($CU8="P",CL8,(CL8+BI8)/2)</f>
        <v>0.3</v>
      </c>
      <c r="QQ8" s="23">
        <f>IF($CU8="P",CM8,(CM8+BJ8)/2)</f>
        <v>9.1999999999999993</v>
      </c>
      <c r="QR8" s="23">
        <f>IF($CU8="P",CN8,(CN8+BK8)/2)</f>
        <v>4.5999999999999996</v>
      </c>
      <c r="QS8" s="23">
        <f>IF($CU8="P",CO8,(CO8+BL8)/2)</f>
        <v>0.3</v>
      </c>
      <c r="QT8" s="23">
        <f>IF($CU8="P",CP8,(CP8+BM8)/2)</f>
        <v>0.15</v>
      </c>
      <c r="QU8" s="23">
        <f>IF($CU8="P",CQ8,(CQ8+BN8)/2)</f>
        <v>9.1999999999999993</v>
      </c>
      <c r="QV8" s="23">
        <f>IF($CU8="P",CR8,(CR8+BO8)/2)</f>
        <v>4.45</v>
      </c>
      <c r="QW8" s="23">
        <f>IF($CU8="P",CS8,(CS8+BP8)/2)</f>
        <v>0.3</v>
      </c>
      <c r="QX8" s="23">
        <f>IF($CU8="P",CT8,(CT8+BQ8)/2)</f>
        <v>0.15</v>
      </c>
      <c r="QY8" s="28" t="s">
        <v>57</v>
      </c>
      <c r="QZ8" s="41">
        <f>IF(SUM(QF8,QJ8)&gt;0,SUM(QF8,QJ8),"")</f>
        <v>12.399999999999999</v>
      </c>
      <c r="RA8" s="41">
        <f>IF(SUM(QE8:QF8,QH8:QJ8,QL8)-QG8-QK8&gt;0,SUM(QE8:QF8,QH8:QJ8,QL8)-QG8-QK8,"")</f>
        <v>38.949999999999996</v>
      </c>
      <c r="RB8" s="41">
        <f>IF(SUM(QM8:QN8,QP8)-QO8&gt;0,SUM(QM8:QN8,QP8)-QO8,"")</f>
        <v>26.55</v>
      </c>
      <c r="RC8" s="41">
        <f>IF(SUM(QF8,QJ8,QN8)&gt;0,SUM(QF8,QJ8,QN8),"")</f>
        <v>20.45</v>
      </c>
      <c r="RD8" s="41">
        <f>IF(SUM(RA8,RB8)&gt;0,SUM(RA8,RB8),"")</f>
        <v>65.5</v>
      </c>
      <c r="RE8" s="41">
        <f>IF(SUM(QR8,QV8)&gt;0,SUM(QR8,QV8),"")</f>
        <v>9.0500000000000007</v>
      </c>
      <c r="RF8" s="41">
        <f>IF(SUM(QQ8:QR8,QT8:QV8,QX8)-SUM(QS8,QW8)&gt;0,SUM(QQ8:QR8,QT8:QV8,QX8)-SUM(QS8,QW8),"")</f>
        <v>27.149999999999995</v>
      </c>
      <c r="RG8" s="41">
        <f>IF(SUM(RA8,RB8,RF8)&gt;0,SUM(RA8,RB8,RF8),"")</f>
        <v>92.649999999999991</v>
      </c>
    </row>
    <row r="9" spans="1:475" x14ac:dyDescent="0.2">
      <c r="A9" s="4" cm="1">
        <f t="array" ref="A9">IF(AND(H9&lt;&gt;"",H9&lt;&gt;"No DD"),SUMPRODUCT((H$4:H$31&lt;&gt;"")*(H$4:H$31&lt;&gt;"No DD")*(E$4:E$31&gt;E9))+1,IF(H9="No DD",SUMPRODUCT((H$4:H$31="No DD")*(E$4:E$31&gt;E9))+1+SUMPRODUCT((H$4:H$31&lt;&gt;"")*(H$4:H$31&lt;&gt;"No DD")),""))</f>
        <v>6</v>
      </c>
      <c r="B9" s="5" t="s">
        <v>168</v>
      </c>
      <c r="C9" s="4" t="s">
        <v>167</v>
      </c>
      <c r="D9" s="4">
        <v>2002</v>
      </c>
      <c r="E9" s="9">
        <f>SUM(J9:R9)+SUM(J9:O9)*0.0000001+SUM(J9)*0.0000000000001</f>
        <v>182.50001297000529</v>
      </c>
      <c r="F9" s="3" t="str">
        <f>IF(OR(AND(AP9&gt;=AW$33,AQ9&gt;=AW$37,AP9&lt;&gt;"",AO9=""),AND(AU9&gt;=AW$33,AV9&gt;=AW$37,AU9&lt;&gt;"",AO9=""),AND(BS9&gt;=BZ$33,BT9&gt;=BZ$37,BS9&lt;&gt;"",BR9=""),AND(BX9&gt;=BZ$33,BY9&gt;=BZ$37,BX9&lt;&gt;"",BR9=""),AND(CV9&gt;=DC$33,CW9&gt;=DC$37,CV9&lt;&gt;"",CU9=""),AND(DA9&gt;=DC$33,DB9&gt;=DC$37,DA9&lt;&gt;""),AND(EA9&gt;=EH$33,EB9&gt;=EH$37,EA9&lt;&gt;""),AND(EF9&gt;=EH$33,EG9&gt;=EH$37,EF9&lt;&gt;""),AND(FC9&gt;=FJ$33,FD9&gt;=FJ$37,FC9&lt;&gt;""),AND(FH9&gt;=FJ$33,FI9&gt;=FJ$37,FH9&lt;&gt;""),AND(GE9&gt;=GL$33,GF9&gt;=GL$37,GE9&lt;&gt;""),AND(GJ9&gt;=GL$33,GK9&gt;=GL$37,GJ9&lt;&gt;""),AND(HG9&gt;=HN$33,HH9&gt;=HN$37,HG9&lt;&gt;""),AND(HL9&gt;=HN$33,HM9&gt;=HN$37,HL9&lt;&gt;""),AND(II9&gt;=IP$33,IJ9&gt;=IP$37,II9&lt;&gt;""),AND(IN9&gt;=IP$33,IO9&gt;=IP$37,IN9&lt;&gt;""),AND(JK9&gt;=JR$33,JL9&gt;=JR$37,JK9&lt;&gt;""),AND(JP9&gt;=JR$33,JQ9&gt;=JR$37,JP9&lt;&gt;""),AND(KM9&gt;=KT$33,KN9&gt;=KT$37,KM9&lt;&gt;""),AND(KR9&gt;=KT$33,KS9&gt;=KT$37,KR9&lt;&gt;""),AND(LO9&gt;=LV$33,LP9&gt;=LV$37,LO9&lt;&gt;""),AND(LT9&gt;=LV$33,LU9&gt;=LV$37,LT9&lt;&gt;""),AND(MQ9&gt;=MX$33,MR9&gt;=MX$37,MQ9&lt;&gt;""),AND(MV9&gt;=MX$33,MW9&gt;=MX$37,MV9&lt;&gt;""),AND(NS9&gt;=NZ$33,NT9&gt;=NZ$37,NS9&lt;&gt;""),AND(NX9&gt;=NZ$33,NY9&gt;=NZ$37,NX9&lt;&gt;""),AND(OU9&gt;=PB$33,OV9&gt;=PB$37,OU9&lt;&gt;""),AND(OZ9&gt;=PB$33,PA9&gt;=PB$37,OZ9&lt;&gt;""),AND(PW9&gt;=QD$33,PX9&gt;=QD$37,PW9&lt;&gt;""),AND(QB9&gt;=QD$33,QC9&gt;=QD$37,QB9&lt;&gt;"")),"P","")</f>
        <v>P</v>
      </c>
      <c r="G9" s="3" t="str">
        <f>IF(OR(AND(AQ9&gt;=AW$37,AQ9&lt;&gt;"",AO9=""),AND(AV9&gt;=AW$37,AV9&lt;&gt;"",AO9=""),AND(BT9&gt;=BZ$37,BT9&lt;&gt;"",BR9=""),AND(BY9&gt;=BZ$37,BY9&lt;&gt;"",BR9=""),AND(CW9&gt;=DC$37,CW9&lt;&gt;"",CU9=""),AND(DB9&gt;=DC$37,DB9&lt;&gt;"",CU9=""),AND(EB9&gt;=EH$37,EB9&lt;&gt;""),AND(EG9&gt;=EH$37,EG9&lt;&gt;""),AND(FD9&gt;=FJ$37,FD9&lt;&gt;""),AND(FI9&gt;=FJ$37,FI9&lt;&gt;""),AND(GF9&gt;=GL$37,GF9&lt;&gt;""),AND(GK9&gt;=GL$37,GK9&lt;&gt;""),AND(HH9&gt;=HN$37,HH9&lt;&gt;""),AND(HM9&gt;=HN$37,HM9&lt;&gt;""),AND(IJ9&gt;=IP$37,IJ9&lt;&gt;""),AND(IO9&gt;=IP$37,IO9&lt;&gt;""),AND(JL9&gt;=JR$37,JL9&lt;&gt;""),AND(JQ9&gt;=JR$37,JQ9&lt;&gt;""),AND(KN9&gt;=KT$37,KN9&lt;&gt;""),AND(KS9&gt;=KT$37,KS9&lt;&gt;""),AND(LP9&gt;=LV$37,LP9&lt;&gt;""),AND(LU9&gt;=LV$37,LU9&lt;&gt;""),AND(MR9&gt;=MX$37,MR9&lt;&gt;""),AND(MW9&gt;=MX$37,MW9&lt;&gt;""),AND(NT9&gt;=NZ$37,NT9&lt;&gt;""),AND(NY9&gt;=NZ$37,NY9&lt;&gt;""),AND(OV9&gt;=PB$37,OV9&lt;&gt;""),AND(PA9&gt;=PB$37,PA9&lt;&gt;""),AND(PX9&gt;=QD$37,PX9&lt;&gt;""),AND(QC9&gt;=QD$37,QC9&lt;&gt;"")),"P","")</f>
        <v>P</v>
      </c>
      <c r="H9" s="37" t="str">
        <f>IF(AND(G9="P",F9=""),"No DD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),"Merit",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),"Excellence",IF(I9="P","Worlds Team",IF(F9="P","National Team","")))))</f>
        <v>Worlds Team</v>
      </c>
      <c r="I9" s="3" t="str">
        <f>IF(OR(AND(AS9&gt;=AW$34,AT9&gt;=AW$38,AS9&lt;&gt;"",AO9=""),AND(BV9&gt;=BZ$34,BW9&gt;=BZ$38,BV9&lt;&gt;"",BR9=""),AND(CY9&gt;=DC$34,CZ9&gt;=DC$38,CY9&lt;&gt;"",CU9=""),AND(ED9&gt;=EH$34,EE9&gt;=EH$38,ED9&lt;&gt;""),AND(FF9&gt;=FJ$34,FG9&gt;=FJ$38,FF9&lt;&gt;""),AND(GH9&gt;=GL$34,GI9&gt;=GL$38,GH9&lt;&gt;""),AND(HJ9&gt;=HN$34,HK9&gt;=HN$38,HJ9&lt;&gt;""),AND(IL9&gt;=IP$34,IM9&gt;=IP$38,IL9&lt;&gt;""),AND(JN9&gt;=JR$34,JO9&gt;=JR$38,JN9&lt;&gt;""),AND(KP9&gt;=KT$34,KQ9&gt;=KT$38,KP9&lt;&gt;""),AND(LR9&gt;=LV$34,LS9&gt;=LV$38,LR9&lt;&gt;""),AND(MT9&gt;=MX$34,MU9&gt;=MX$38,MT9&lt;&gt;""),AND(NV9&gt;=NZ$34,NW9&gt;=NZ$38,NV9&lt;&gt;""),AND(OX9&gt;=PB$34,OY9&gt;=PB$38,OX9&lt;&gt;""),AND(PZ9&gt;=QD$34,QA9&gt;=QD$38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>IF(SUM(V9,Z9)&gt;0,SUM(V9,Z9),"")</f>
        <v>7</v>
      </c>
      <c r="AQ9" s="41">
        <f>IF(SUM(U9:V9,X9:Z9,AB9)-W9-AA9&gt;0,SUM(U9:V9,X9:Z9,AB9)-W9-AA9,"")</f>
        <v>25.1</v>
      </c>
      <c r="AR9" s="41">
        <f>IF(SUM(AC9:AD9,AF9)-AE9&gt;0,SUM(AC9:AD9,AF9)-AE9,"")</f>
        <v>10.199999999999999</v>
      </c>
      <c r="AS9" s="41">
        <f>IF(SUM(V9,Z9,AD9)&gt;0,SUM(V9,Z9,AD9),"")</f>
        <v>8.6</v>
      </c>
      <c r="AT9" s="41">
        <f>IF(SUM(AQ9,AR9)&gt;0,SUM(AQ9,AR9),"")</f>
        <v>35.299999999999997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52.9</v>
      </c>
      <c r="BU9" s="11">
        <f>IF(SUM(BF9:BG9,BI9)-BH9&gt;0,SUM(BF9:BG9,BI9)-BH9,"")</f>
        <v>24.999999999999996</v>
      </c>
      <c r="BV9" s="11">
        <f>IF(SUM(AY9,BC9,BG9)&gt;0,SUM(AY9,BC9,BG9),"")</f>
        <v>22.5</v>
      </c>
      <c r="BW9" s="11">
        <f>IF(SUM(BT9,BU9)&gt;0,SUM(BT9,BU9),"")</f>
        <v>77.899999999999991</v>
      </c>
      <c r="BX9" s="11">
        <f>IF(SUM(BK9,BO9)&gt;0,SUM(BK9,BO9),"")</f>
        <v>15.2</v>
      </c>
      <c r="BY9" s="11">
        <f>IF(SUM(BJ9:BK9,BM9:BO9,BQ9)-SUM(BL9,BP9)&gt;0,SUM(BJ9:BK9,BM9:BO9,BQ9)-SUM(BL9,BP9),"")</f>
        <v>52.800000000000004</v>
      </c>
      <c r="BZ9" s="11">
        <f>IF(SUM(BT9,BU9,BY9)&gt;0,SUM(BT9,BU9,BY9),"")</f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>IF(SUM(CB9,CF9)&gt;0,SUM(CB9,CF9),"")</f>
        <v>14.8</v>
      </c>
      <c r="CW9" s="41">
        <f>IF(SUM(CA9:CB9,CD9:CF9,CH9)-CC9-CG9&gt;0,SUM(CA9:CB9,CD9:CF9,CH9)-CC9-CG9,"")</f>
        <v>51.4</v>
      </c>
      <c r="CX9" s="41">
        <f>IF(SUM(CI9:CJ9,CL9)-CK9&gt;0,SUM(CI9:CJ9,CL9)-CK9,"")</f>
        <v>25.4</v>
      </c>
      <c r="CY9" s="41">
        <f>IF(SUM(CB9,CF9,CJ9)&gt;0,SUM(CB9,CF9,CJ9),"")</f>
        <v>22.5</v>
      </c>
      <c r="CZ9" s="41">
        <f>IF(SUM(CW9,CX9)&gt;0,SUM(CW9,CX9),"")</f>
        <v>76.8</v>
      </c>
      <c r="DA9" s="41">
        <f>IF(SUM(CN9,CR9)&gt;0,SUM(CN9,CR9),"")</f>
        <v>14</v>
      </c>
      <c r="DB9" s="41">
        <f>IF(SUM(CM9:CN9,CP9:CR9,CT9)-SUM(CO9,CS9)&gt;0,SUM(CM9:CN9,CP9:CR9,CT9)-SUM(CO9,CS9),"")</f>
        <v>51.9</v>
      </c>
      <c r="DC9" s="41">
        <f>IF(SUM(CW9,CX9,DB9)&gt;0,SUM(CW9,CX9,DB9),"")</f>
        <v>128.69999999999999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19.2</v>
      </c>
      <c r="QF9" s="23">
        <f>IF($CU9="P",CB9,(CB9+AY9)/2)</f>
        <v>7.2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18.75</v>
      </c>
      <c r="QJ9" s="23">
        <f>IF($CU9="P",CF9,(CF9+BC9)/2)</f>
        <v>7.6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7.7</v>
      </c>
      <c r="QO9" s="23">
        <f>IF($CU9="P",CK9,(CK9+BH9)/2)</f>
        <v>0.6</v>
      </c>
      <c r="QP9" s="23">
        <f>IF($CU9="P",CL9,(CL9+BI9)/2)</f>
        <v>0</v>
      </c>
      <c r="QQ9" s="23">
        <f>IF($CU9="P",CM9,(CM9+BJ9)/2)</f>
        <v>19.05</v>
      </c>
      <c r="QR9" s="23">
        <f>IF($CU9="P",CN9,(CN9+BK9)/2)</f>
        <v>7.4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18.700000000000003</v>
      </c>
      <c r="QV9" s="23">
        <f>IF($CU9="P",CR9,(CR9+BO9)/2)</f>
        <v>7.1999999999999993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14.8</v>
      </c>
      <c r="RA9" s="41">
        <f>IF(SUM(QE9:QF9,QH9:QJ9,QL9)-QG9-QK9&gt;0,SUM(QE9:QF9,QH9:QJ9,QL9)-QG9-QK9,"")</f>
        <v>52.150000000000006</v>
      </c>
      <c r="RB9" s="41">
        <f>IF(SUM(QM9:QN9,QP9)-QO9&gt;0,SUM(QM9:QN9,QP9)-QO9,"")</f>
        <v>25.2</v>
      </c>
      <c r="RC9" s="41">
        <f>IF(SUM(QF9,QJ9,QN9)&gt;0,SUM(QF9,QJ9,QN9),"")</f>
        <v>22.5</v>
      </c>
      <c r="RD9" s="41">
        <f>IF(SUM(RA9,RB9)&gt;0,SUM(RA9,RB9),"")</f>
        <v>77.350000000000009</v>
      </c>
      <c r="RE9" s="41">
        <f>IF(SUM(QR9,QV9)&gt;0,SUM(QR9,QV9),"")</f>
        <v>14.6</v>
      </c>
      <c r="RF9" s="41">
        <f>IF(SUM(QQ9:QR9,QT9:QV9,QX9)-SUM(QS9,QW9)&gt;0,SUM(QQ9:QR9,QT9:QV9,QX9)-SUM(QS9,QW9),"")</f>
        <v>52.350000000000009</v>
      </c>
      <c r="RG9" s="41">
        <f>IF(SUM(RA9,RB9,RF9)&gt;0,SUM(RA9,RB9,RF9),"")</f>
        <v>129.70000000000002</v>
      </c>
    </row>
    <row r="10" spans="1:475" x14ac:dyDescent="0.2">
      <c r="A10" s="4" cm="1">
        <f t="array" ref="A10">IF(AND(H10&lt;&gt;"",H10&lt;&gt;"No DD"),SUMPRODUCT((H$4:H$31&lt;&gt;"")*(H$4:H$31&lt;&gt;"No DD")*(E$4:E$31&gt;E10))+1,IF(H10="No DD",SUMPRODUCT((H$4:H$31="No DD")*(E$4:E$31&gt;E10))+1+SUMPRODUCT((H$4:H$31&lt;&gt;"")*(H$4:H$31&lt;&gt;"No DD")),""))</f>
        <v>7</v>
      </c>
      <c r="B10" s="5" t="s">
        <v>130</v>
      </c>
      <c r="C10" s="4" t="s">
        <v>5</v>
      </c>
      <c r="D10" s="4">
        <v>1999</v>
      </c>
      <c r="E10" s="9">
        <f>SUM(J10:R10)+SUM(J10:O10)*0.0000001+SUM(J10)*0.0000000000001</f>
        <v>181.10001300000525</v>
      </c>
      <c r="F10" s="3" t="str">
        <f>IF(OR(AND(AP10&gt;=AW$33,AQ10&gt;=AW$37,AP10&lt;&gt;"",AO10=""),AND(AU10&gt;=AW$33,AV10&gt;=AW$37,AU10&lt;&gt;"",AO10=""),AND(BS10&gt;=BZ$33,BT10&gt;=BZ$37,BS10&lt;&gt;"",BR10=""),AND(BX10&gt;=BZ$33,BY10&gt;=BZ$37,BX10&lt;&gt;"",BR10=""),AND(CV10&gt;=DC$33,CW10&gt;=DC$37,CV10&lt;&gt;"",CU10=""),AND(DA10&gt;=DC$33,DB10&gt;=DC$37,DA10&lt;&gt;""),AND(EA10&gt;=EH$33,EB10&gt;=EH$37,EA10&lt;&gt;""),AND(EF10&gt;=EH$33,EG10&gt;=EH$37,EF10&lt;&gt;""),AND(FC10&gt;=FJ$33,FD10&gt;=FJ$37,FC10&lt;&gt;""),AND(FH10&gt;=FJ$33,FI10&gt;=FJ$37,FH10&lt;&gt;""),AND(GE10&gt;=GL$33,GF10&gt;=GL$37,GE10&lt;&gt;""),AND(GJ10&gt;=GL$33,GK10&gt;=GL$37,GJ10&lt;&gt;""),AND(HG10&gt;=HN$33,HH10&gt;=HN$37,HG10&lt;&gt;""),AND(HL10&gt;=HN$33,HM10&gt;=HN$37,HL10&lt;&gt;""),AND(II10&gt;=IP$33,IJ10&gt;=IP$37,II10&lt;&gt;""),AND(IN10&gt;=IP$33,IO10&gt;=IP$37,IN10&lt;&gt;""),AND(JK10&gt;=JR$33,JL10&gt;=JR$37,JK10&lt;&gt;""),AND(JP10&gt;=JR$33,JQ10&gt;=JR$37,JP10&lt;&gt;""),AND(KM10&gt;=KT$33,KN10&gt;=KT$37,KM10&lt;&gt;""),AND(KR10&gt;=KT$33,KS10&gt;=KT$37,KR10&lt;&gt;""),AND(LO10&gt;=LV$33,LP10&gt;=LV$37,LO10&lt;&gt;""),AND(LT10&gt;=LV$33,LU10&gt;=LV$37,LT10&lt;&gt;""),AND(MQ10&gt;=MX$33,MR10&gt;=MX$37,MQ10&lt;&gt;""),AND(MV10&gt;=MX$33,MW10&gt;=MX$37,MV10&lt;&gt;""),AND(NS10&gt;=NZ$33,NT10&gt;=NZ$37,NS10&lt;&gt;""),AND(NX10&gt;=NZ$33,NY10&gt;=NZ$37,NX10&lt;&gt;""),AND(OU10&gt;=PB$33,OV10&gt;=PB$37,OU10&lt;&gt;""),AND(OZ10&gt;=PB$33,PA10&gt;=PB$37,OZ10&lt;&gt;""),AND(PW10&gt;=QD$33,PX10&gt;=QD$37,PW10&lt;&gt;""),AND(QB10&gt;=QD$33,QC10&gt;=QD$37,QB10&lt;&gt;"")),"P","")</f>
        <v>P</v>
      </c>
      <c r="G10" s="3" t="str">
        <f>IF(OR(AND(AQ10&gt;=AW$37,AQ10&lt;&gt;"",AO10=""),AND(AV10&gt;=AW$37,AV10&lt;&gt;"",AO10=""),AND(BT10&gt;=BZ$37,BT10&lt;&gt;"",BR10=""),AND(BY10&gt;=BZ$37,BY10&lt;&gt;"",BR10=""),AND(CW10&gt;=DC$37,CW10&lt;&gt;"",CU10=""),AND(DB10&gt;=DC$37,DB10&lt;&gt;"",CU10=""),AND(EB10&gt;=EH$37,EB10&lt;&gt;""),AND(EG10&gt;=EH$37,EG10&lt;&gt;""),AND(FD10&gt;=FJ$37,FD10&lt;&gt;""),AND(FI10&gt;=FJ$37,FI10&lt;&gt;""),AND(GF10&gt;=GL$37,GF10&lt;&gt;""),AND(GK10&gt;=GL$37,GK10&lt;&gt;""),AND(HH10&gt;=HN$37,HH10&lt;&gt;""),AND(HM10&gt;=HN$37,HM10&lt;&gt;""),AND(IJ10&gt;=IP$37,IJ10&lt;&gt;""),AND(IO10&gt;=IP$37,IO10&lt;&gt;""),AND(JL10&gt;=JR$37,JL10&lt;&gt;""),AND(JQ10&gt;=JR$37,JQ10&lt;&gt;""),AND(KN10&gt;=KT$37,KN10&lt;&gt;""),AND(KS10&gt;=KT$37,KS10&lt;&gt;""),AND(LP10&gt;=LV$37,LP10&lt;&gt;""),AND(LU10&gt;=LV$37,LU10&lt;&gt;""),AND(MR10&gt;=MX$37,MR10&lt;&gt;""),AND(MW10&gt;=MX$37,MW10&lt;&gt;""),AND(NT10&gt;=NZ$37,NT10&lt;&gt;""),AND(NY10&gt;=NZ$37,NY10&lt;&gt;""),AND(OV10&gt;=PB$37,OV10&lt;&gt;""),AND(PA10&gt;=PB$37,PA10&lt;&gt;""),AND(PX10&gt;=QD$37,PX10&lt;&gt;""),AND(QC10&gt;=QD$37,QC10&lt;&gt;"")),"P","")</f>
        <v>P</v>
      </c>
      <c r="H10" s="37" t="str">
        <f>IF(AND(G10="P",F10=""),"No DD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),"Merit",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),"Excellence",IF(I10="P","Worlds Team",IF(F10="P","National Team","")))))</f>
        <v>Worlds Team</v>
      </c>
      <c r="I10" s="3" t="str">
        <f>IF(OR(AND(AS10&gt;=AW$34,AT10&gt;=AW$38,AS10&lt;&gt;"",AO10=""),AND(BV10&gt;=BZ$34,BW10&gt;=BZ$38,BV10&lt;&gt;"",BR10=""),AND(CY10&gt;=DC$34,CZ10&gt;=DC$38,CY10&lt;&gt;"",CU10=""),AND(ED10&gt;=EH$34,EE10&gt;=EH$38,ED10&lt;&gt;""),AND(FF10&gt;=FJ$34,FG10&gt;=FJ$38,FF10&lt;&gt;""),AND(GH10&gt;=GL$34,GI10&gt;=GL$38,GH10&lt;&gt;""),AND(HJ10&gt;=HN$34,HK10&gt;=HN$38,HJ10&lt;&gt;""),AND(IL10&gt;=IP$34,IM10&gt;=IP$38,IL10&lt;&gt;""),AND(JN10&gt;=JR$34,JO10&gt;=JR$38,JN10&lt;&gt;""),AND(KP10&gt;=KT$34,KQ10&gt;=KT$38,KP10&lt;&gt;""),AND(LR10&gt;=LV$34,LS10&gt;=LV$38,LR10&lt;&gt;""),AND(MT10&gt;=MX$34,MU10&gt;=MX$38,MT10&lt;&gt;""),AND(NV10&gt;=NZ$34,NW10&gt;=NZ$38,NV10&lt;&gt;""),AND(OX10&gt;=PB$34,OY10&gt;=PB$38,OX10&lt;&gt;""),AND(PZ10&gt;=QD$34,QA10&gt;=QD$38,PZ10&lt;&gt;"")),"P","")</f>
        <v>P</v>
      </c>
      <c r="J10" s="8">
        <f>IF(COUNT(AQ10,BT10,CW10)&gt;0,LARGE((AQ10,BT10,CW10),1),0)</f>
        <v>52.2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52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25.799999999999997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51.100000000000009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14.4</v>
      </c>
      <c r="AQ10" s="41">
        <f>IF(SUM(U10:V10,X10:Z10,AB10)-W10-AA10&gt;0,SUM(U10:V10,X10:Z10,AB10)-W10-AA10,"")</f>
        <v>52</v>
      </c>
      <c r="AR10" s="41">
        <f>IF(SUM(AC10:AD10,AF10)-AE10&gt;0,SUM(AC10:AD10,AF10)-AE10,"")</f>
        <v>25</v>
      </c>
      <c r="AS10" s="41">
        <f>IF(SUM(V10,Z10,AD10)&gt;0,SUM(V10,Z10,AD10),"")</f>
        <v>21.2</v>
      </c>
      <c r="AT10" s="41">
        <f>IF(SUM(AQ10,AR10)&gt;0,SUM(AQ10,AR10),"")</f>
        <v>77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46.199999999999996</v>
      </c>
      <c r="AW10" s="41">
        <f>IF(SUM(AQ10,AR10,AV10)&gt;0,SUM(AQ10,AR10,AV10),"")</f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52.2</v>
      </c>
      <c r="BU10" s="11">
        <f>IF(SUM(BF10:BG10,BI10)-BH10&gt;0,SUM(BF10:BG10,BI10)-BH10,"")</f>
        <v>25.2</v>
      </c>
      <c r="BV10" s="11">
        <f>IF(SUM(AY10,BC10,BG10)&gt;0,SUM(AY10,BC10,BG10),"")</f>
        <v>21.6</v>
      </c>
      <c r="BW10" s="11">
        <f>IF(SUM(BT10,BU10)&gt;0,SUM(BT10,BU10),"")</f>
        <v>77.400000000000006</v>
      </c>
      <c r="BX10" s="11">
        <f>IF(SUM(BK10,BO10)&gt;0,SUM(BK10,BO10),"")</f>
        <v>10</v>
      </c>
      <c r="BY10" s="11">
        <f>IF(SUM(BJ10:BK10,BM10:BO10,BQ10)-SUM(BL10,BP10)&gt;0,SUM(BJ10:BK10,BM10:BO10,BQ10)-SUM(BL10,BP10),"")</f>
        <v>46.099999999999994</v>
      </c>
      <c r="BZ10" s="11">
        <f>IF(SUM(BT10,BU10,BY10)&gt;0,SUM(BT10,BU10,BY10),"")</f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>IF(SUM(CB10,CF10)&gt;0,SUM(CB10,CF10),"")</f>
        <v>14</v>
      </c>
      <c r="CW10" s="41">
        <f>IF(SUM(CA10:CB10,CD10:CF10,CH10)-CC10-CG10&gt;0,SUM(CA10:CB10,CD10:CF10,CH10)-CC10-CG10,"")</f>
        <v>50.9</v>
      </c>
      <c r="CX10" s="41">
        <f>IF(SUM(CI10:CJ10,CL10)-CK10&gt;0,SUM(CI10:CJ10,CL10)-CK10,"")</f>
        <v>25.799999999999997</v>
      </c>
      <c r="CY10" s="41">
        <f>IF(SUM(CB10,CF10,CJ10)&gt;0,SUM(CB10,CF10,CJ10),"")</f>
        <v>21.2</v>
      </c>
      <c r="CZ10" s="41">
        <f>IF(SUM(CW10,CX10)&gt;0,SUM(CW10,CX10),"")</f>
        <v>76.699999999999989</v>
      </c>
      <c r="DA10" s="41">
        <f>IF(SUM(CN10,CR10)&gt;0,SUM(CN10,CR10),"")</f>
        <v>14.4</v>
      </c>
      <c r="DB10" s="41">
        <f>IF(SUM(CM10:CN10,CP10:CR10,CT10)-SUM(CO10,CS10)&gt;0,SUM(CM10:CN10,CP10:CR10,CT10)-SUM(CO10,CS10),"")</f>
        <v>51.100000000000009</v>
      </c>
      <c r="DC10" s="41">
        <f>IF(SUM(CW10,CX10,DB10)&gt;0,SUM(CW10,CX10,DB10),"")</f>
        <v>127.8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18.5</v>
      </c>
      <c r="HP10" s="17">
        <v>7.2</v>
      </c>
      <c r="HQ10" s="17">
        <v>0.8</v>
      </c>
      <c r="HR10" s="17">
        <v>0</v>
      </c>
      <c r="HS10" s="17">
        <v>18.2</v>
      </c>
      <c r="HT10" s="17">
        <v>6.8</v>
      </c>
      <c r="HU10" s="17">
        <v>0.6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14</v>
      </c>
      <c r="IJ10" s="41">
        <f>IF(SUM(HO10:HP10,HR10:HT10,HV10)-HQ10-HU10&gt;0,SUM(HO10:HP10,HR10:HT10,HV10)-HQ10-HU10,"")</f>
        <v>49.3</v>
      </c>
      <c r="IK10" s="41" t="str">
        <f>IF(SUM(HW10:HX10,HZ10)-HY10&gt;0,SUM(HW10:HX10,HZ10)-HY10,"")</f>
        <v/>
      </c>
      <c r="IL10" s="41">
        <f>IF(SUM(HP10,HT10,HX10)&gt;0,SUM(HP10,HT10,HX10),"")</f>
        <v>14</v>
      </c>
      <c r="IM10" s="41">
        <f>IF(SUM(IJ10,IK10)&gt;0,SUM(IJ10,IK10),"")</f>
        <v>49.3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49.3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18.8</v>
      </c>
      <c r="QF10" s="23">
        <f>IF($CU10="P",CB10,(CB10+AY10)/2)</f>
        <v>7.4</v>
      </c>
      <c r="QG10" s="23">
        <f>IF($CU10="P",CC10,(CC10+AZ10)/2)</f>
        <v>0.3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19.100000000000001</v>
      </c>
      <c r="QN10" s="23">
        <f>IF($CU10="P",CJ10,(CJ10+BG10)/2)</f>
        <v>7</v>
      </c>
      <c r="QO10" s="23">
        <f>IF($CU10="P",CK10,(CK10+BH10)/2)</f>
        <v>0.6</v>
      </c>
      <c r="QP10" s="23">
        <f>IF($CU10="P",CL10,(CL10+BI10)/2)</f>
        <v>0</v>
      </c>
      <c r="QQ10" s="23">
        <f>IF($CU10="P",CM10,(CM10+BJ10)/2)</f>
        <v>18.649999999999999</v>
      </c>
      <c r="QR10" s="23">
        <f>IF($CU10="P",CN10,(CN10+BK10)/2)</f>
        <v>7.2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18.149999999999999</v>
      </c>
      <c r="QV10" s="23">
        <f>IF($CU10="P",CR10,(CR10+BO10)/2)</f>
        <v>5</v>
      </c>
      <c r="QW10" s="23">
        <f>IF($CU10="P",CS10,(CS10+BP10)/2)</f>
        <v>0.3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51.550000000000004</v>
      </c>
      <c r="RB10" s="41">
        <f>IF(SUM(QM10:QN10,QP10)-QO10&gt;0,SUM(QM10:QN10,QP10)-QO10,"")</f>
        <v>25.5</v>
      </c>
      <c r="RC10" s="41">
        <f>IF(SUM(QF10,QJ10,QN10)&gt;0,SUM(QF10,QJ10,QN10),"")</f>
        <v>21.4</v>
      </c>
      <c r="RD10" s="41">
        <f>IF(SUM(RA10,RB10)&gt;0,SUM(RA10,RB10),"")</f>
        <v>77.050000000000011</v>
      </c>
      <c r="RE10" s="41">
        <f>IF(SUM(QR10,QV10)&gt;0,SUM(QR10,QV10),"")</f>
        <v>12.2</v>
      </c>
      <c r="RF10" s="41">
        <f>IF(SUM(QQ10:QR10,QT10:QV10,QX10)-SUM(QS10,QW10)&gt;0,SUM(QQ10:QR10,QT10:QV10,QX10)-SUM(QS10,QW10),"")</f>
        <v>48.6</v>
      </c>
      <c r="RG10" s="41">
        <f>IF(SUM(RA10,RB10,RF10)&gt;0,SUM(RA10,RB10,RF10),"")</f>
        <v>125.65</v>
      </c>
    </row>
    <row r="11" spans="1:475" x14ac:dyDescent="0.2">
      <c r="A11" s="4" cm="1">
        <f t="array" ref="A11">IF(AND(H11&lt;&gt;"",H11&lt;&gt;"No DD"),SUMPRODUCT((H$4:H$31&lt;&gt;"")*(H$4:H$31&lt;&gt;"No DD")*(E$4:E$31&gt;E11))+1,IF(H11="No DD",SUMPRODUCT((H$4:H$31="No DD")*(E$4:E$31&gt;E11))+1+SUMPRODUCT((H$4:H$31&lt;&gt;"")*(H$4:H$31&lt;&gt;"No DD")),""))</f>
        <v>8</v>
      </c>
      <c r="B11" s="5" t="s">
        <v>171</v>
      </c>
      <c r="C11" s="4" t="s">
        <v>3</v>
      </c>
      <c r="D11" s="4">
        <v>2002</v>
      </c>
      <c r="E11" s="9">
        <f>SUM(J11:R11)+SUM(J11:O11)*0.0000001+SUM(J11)*0.0000000000001</f>
        <v>179.60001266500515</v>
      </c>
      <c r="F11" s="3" t="str">
        <f>IF(OR(AND(AP11&gt;=AW$33,AQ11&gt;=AW$37,AP11&lt;&gt;"",AO11=""),AND(AU11&gt;=AW$33,AV11&gt;=AW$37,AU11&lt;&gt;"",AO11=""),AND(BS11&gt;=BZ$33,BT11&gt;=BZ$37,BS11&lt;&gt;"",BR11=""),AND(BX11&gt;=BZ$33,BY11&gt;=BZ$37,BX11&lt;&gt;"",BR11=""),AND(CV11&gt;=DC$33,CW11&gt;=DC$37,CV11&lt;&gt;"",CU11=""),AND(DA11&gt;=DC$33,DB11&gt;=DC$37,DA11&lt;&gt;""),AND(EA11&gt;=EH$33,EB11&gt;=EH$37,EA11&lt;&gt;""),AND(EF11&gt;=EH$33,EG11&gt;=EH$37,EF11&lt;&gt;""),AND(FC11&gt;=FJ$33,FD11&gt;=FJ$37,FC11&lt;&gt;""),AND(FH11&gt;=FJ$33,FI11&gt;=FJ$37,FH11&lt;&gt;""),AND(GE11&gt;=GL$33,GF11&gt;=GL$37,GE11&lt;&gt;""),AND(GJ11&gt;=GL$33,GK11&gt;=GL$37,GJ11&lt;&gt;""),AND(HG11&gt;=HN$33,HH11&gt;=HN$37,HG11&lt;&gt;""),AND(HL11&gt;=HN$33,HM11&gt;=HN$37,HL11&lt;&gt;""),AND(II11&gt;=IP$33,IJ11&gt;=IP$37,II11&lt;&gt;""),AND(IN11&gt;=IP$33,IO11&gt;=IP$37,IN11&lt;&gt;""),AND(JK11&gt;=JR$33,JL11&gt;=JR$37,JK11&lt;&gt;""),AND(JP11&gt;=JR$33,JQ11&gt;=JR$37,JP11&lt;&gt;""),AND(KM11&gt;=KT$33,KN11&gt;=KT$37,KM11&lt;&gt;""),AND(KR11&gt;=KT$33,KS11&gt;=KT$37,KR11&lt;&gt;""),AND(LO11&gt;=LV$33,LP11&gt;=LV$37,LO11&lt;&gt;""),AND(LT11&gt;=LV$33,LU11&gt;=LV$37,LT11&lt;&gt;""),AND(MQ11&gt;=MX$33,MR11&gt;=MX$37,MQ11&lt;&gt;""),AND(MV11&gt;=MX$33,MW11&gt;=MX$37,MV11&lt;&gt;""),AND(NS11&gt;=NZ$33,NT11&gt;=NZ$37,NS11&lt;&gt;""),AND(NX11&gt;=NZ$33,NY11&gt;=NZ$37,NX11&lt;&gt;""),AND(OU11&gt;=PB$33,OV11&gt;=PB$37,OU11&lt;&gt;""),AND(OZ11&gt;=PB$33,PA11&gt;=PB$37,OZ11&lt;&gt;""),AND(PW11&gt;=QD$33,PX11&gt;=QD$37,PW11&lt;&gt;""),AND(QB11&gt;=QD$33,QC11&gt;=QD$37,QB11&lt;&gt;"")),"P","")</f>
        <v>P</v>
      </c>
      <c r="G11" s="3" t="str">
        <f>IF(OR(AND(AQ11&gt;=AW$37,AQ11&lt;&gt;"",AO11=""),AND(AV11&gt;=AW$37,AV11&lt;&gt;"",AO11=""),AND(BT11&gt;=BZ$37,BT11&lt;&gt;"",BR11=""),AND(BY11&gt;=BZ$37,BY11&lt;&gt;"",BR11=""),AND(CW11&gt;=DC$37,CW11&lt;&gt;"",CU11=""),AND(DB11&gt;=DC$37,DB11&lt;&gt;"",CU11=""),AND(EB11&gt;=EH$37,EB11&lt;&gt;""),AND(EG11&gt;=EH$37,EG11&lt;&gt;""),AND(FD11&gt;=FJ$37,FD11&lt;&gt;""),AND(FI11&gt;=FJ$37,FI11&lt;&gt;""),AND(GF11&gt;=GL$37,GF11&lt;&gt;""),AND(GK11&gt;=GL$37,GK11&lt;&gt;""),AND(HH11&gt;=HN$37,HH11&lt;&gt;""),AND(HM11&gt;=HN$37,HM11&lt;&gt;""),AND(IJ11&gt;=IP$37,IJ11&lt;&gt;""),AND(IO11&gt;=IP$37,IO11&lt;&gt;""),AND(JL11&gt;=JR$37,JL11&lt;&gt;""),AND(JQ11&gt;=JR$37,JQ11&lt;&gt;""),AND(KN11&gt;=KT$37,KN11&lt;&gt;""),AND(KS11&gt;=KT$37,KS11&lt;&gt;""),AND(LP11&gt;=LV$37,LP11&lt;&gt;""),AND(LU11&gt;=LV$37,LU11&lt;&gt;""),AND(MR11&gt;=MX$37,MR11&lt;&gt;""),AND(MW11&gt;=MX$37,MW11&lt;&gt;""),AND(NT11&gt;=NZ$37,NT11&lt;&gt;""),AND(NY11&gt;=NZ$37,NY11&lt;&gt;""),AND(OV11&gt;=PB$37,OV11&lt;&gt;""),AND(PA11&gt;=PB$37,PA11&lt;&gt;""),AND(PX11&gt;=QD$37,PX11&lt;&gt;""),AND(QC11&gt;=QD$37,QC11&lt;&gt;"")),"P","")</f>
        <v>P</v>
      </c>
      <c r="H11" s="37" t="str">
        <f>IF(AND(G11="P",F11=""),"No DD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),"Merit",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),"Excellence",IF(I11="P","Worlds Team",IF(F11="P","National Team","")))))</f>
        <v>National Team</v>
      </c>
      <c r="I11" s="3" t="str">
        <f>IF(OR(AND(AS11&gt;=AW$34,AT11&gt;=AW$38,AS11&lt;&gt;"",AO11=""),AND(BV11&gt;=BZ$34,BW11&gt;=BZ$38,BV11&lt;&gt;"",BR11=""),AND(CY11&gt;=DC$34,CZ11&gt;=DC$38,CY11&lt;&gt;"",CU11=""),AND(ED11&gt;=EH$34,EE11&gt;=EH$38,ED11&lt;&gt;""),AND(FF11&gt;=FJ$34,FG11&gt;=FJ$38,FF11&lt;&gt;""),AND(GH11&gt;=GL$34,GI11&gt;=GL$38,GH11&lt;&gt;""),AND(HJ11&gt;=HN$34,HK11&gt;=HN$38,HJ11&lt;&gt;""),AND(IL11&gt;=IP$34,IM11&gt;=IP$38,IL11&lt;&gt;""),AND(JN11&gt;=JR$34,JO11&gt;=JR$38,JN11&lt;&gt;""),AND(KP11&gt;=KT$34,KQ11&gt;=KT$38,KP11&lt;&gt;""),AND(LR11&gt;=LV$34,LS11&gt;=LV$38,LR11&lt;&gt;""),AND(MT11&gt;=MX$34,MU11&gt;=MX$38,MT11&lt;&gt;""),AND(NV11&gt;=NZ$34,NW11&gt;=NZ$38,NV11&lt;&gt;""),AND(OX11&gt;=PB$34,OY11&gt;=PB$38,OX11&lt;&gt;""),AND(PZ11&gt;=QD$34,QA11&gt;=QD$38,PZ11&lt;&gt;"")),"P","")</f>
        <v/>
      </c>
      <c r="J11" s="8">
        <f>IF(COUNT(AQ11,BT11,CW11)&gt;0,LARGE((AQ11,BT11,CW11),1),0)</f>
        <v>51.2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50.449999999999996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Elite Canada</v>
      </c>
      <c r="R11" s="8">
        <f>IF(MAX(DD11:DF11)&gt;0,MAX(DD11:DF11),"")</f>
        <v>1.9500000000000028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WAGC (Nov 17)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>IF(SUM(V11,Z11)&gt;0,SUM(V11,Z11),"")</f>
        <v>14</v>
      </c>
      <c r="AQ11" s="41">
        <f>IF(SUM(U11:V11,X11:Z11,AB11)-W11-AA11&gt;0,SUM(U11:V11,X11:Z11,AB11)-W11-AA11,"")</f>
        <v>51.2</v>
      </c>
      <c r="AR11" s="41">
        <f>IF(SUM(AC11:AD11,AF11)-AE11&gt;0,SUM(AC11:AD11,AF11)-AE11,"")</f>
        <v>24.900000000000002</v>
      </c>
      <c r="AS11" s="41">
        <f>IF(SUM(V11,Z11,AD11)&gt;0,SUM(V11,Z11,AD11),"")</f>
        <v>20.8</v>
      </c>
      <c r="AT11" s="41">
        <f>IF(SUM(AQ11,AR11)&gt;0,SUM(AQ11,AR11),"")</f>
        <v>76.100000000000009</v>
      </c>
      <c r="AU11" s="41">
        <f>IF(SUM(AH11,AL11)&gt;0,SUM(AH11,AL11),"")</f>
        <v>15.2</v>
      </c>
      <c r="AV11" s="41">
        <f>IF(SUM(AG11:AH11,AJ11:AL11,AN11)-SUM(AI11,AM11)&gt;0,SUM(AG11:AH11,AJ11:AL11,AN11)-SUM(AI11,AM11),"")</f>
        <v>51</v>
      </c>
      <c r="AW11" s="41">
        <f>IF(SUM(AQ11,AR11,AV11)&gt;0,SUM(AQ11,AR11,AV11),"")</f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>IF(SUM(AY11,BC11)&gt;0,SUM(AY11,BC11),"")</f>
        <v>13.399999999999999</v>
      </c>
      <c r="BT11" s="11">
        <f>IF(SUM(AX11:AY11,BA11:BC11,BE11)-AZ11-BD11&gt;0,SUM(AX11:AY11,BA11:BC11,BE11)-AZ11-BD11,"")</f>
        <v>50.449999999999996</v>
      </c>
      <c r="BU11" s="11">
        <f>IF(SUM(BF11:BG11,BI11)-BH11&gt;0,SUM(BF11:BG11,BI11)-BH11,"")</f>
        <v>25</v>
      </c>
      <c r="BV11" s="11">
        <f>IF(SUM(AY11,BC11,BG11)&gt;0,SUM(AY11,BC11,BG11),"")</f>
        <v>20.399999999999999</v>
      </c>
      <c r="BW11" s="11">
        <f>IF(SUM(BT11,BU11)&gt;0,SUM(BT11,BU11),"")</f>
        <v>75.449999999999989</v>
      </c>
      <c r="BX11" s="11">
        <f>IF(SUM(BK11,BO11)&gt;0,SUM(BK11,BO11),"")</f>
        <v>14.2</v>
      </c>
      <c r="BY11" s="11">
        <f>IF(SUM(BJ11:BK11,BM11:BO11,BQ11)-SUM(BL11,BP11)&gt;0,SUM(BJ11:BK11,BM11:BO11,BQ11)-SUM(BL11,BP11),"")</f>
        <v>49.8</v>
      </c>
      <c r="BZ11" s="11">
        <f>IF(SUM(BT11,BU11,BY11)&gt;0,SUM(BT11,BU11,BY11),"")</f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1.9500000000000028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>
        <f>IF(MAX(EG11,FI11,GK11,HM11,IO11,JQ11,KS11,LU11,MW11,NY11,PA11,QC11)-IF(P11="",0,P11)&gt;0.001,MAX(EG11,FI11,GK11,HM11,IO11,JQ11,KS11,LU11,MW11,NY11,PA11,QC11)-IF(P11="",0,P11),"")</f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18.399999999999999</v>
      </c>
      <c r="EJ11" s="18">
        <v>8.4</v>
      </c>
      <c r="EK11" s="18">
        <v>0.6</v>
      </c>
      <c r="EL11" s="18">
        <v>0</v>
      </c>
      <c r="EM11" s="18">
        <v>18.600000000000001</v>
      </c>
      <c r="EN11" s="18">
        <v>6.8</v>
      </c>
      <c r="EO11" s="18">
        <v>0.2</v>
      </c>
      <c r="EP11" s="18">
        <v>0</v>
      </c>
      <c r="EQ11" s="18"/>
      <c r="ER11" s="18"/>
      <c r="ES11" s="18"/>
      <c r="ET11" s="18"/>
      <c r="EU11" s="18">
        <v>18.600000000000001</v>
      </c>
      <c r="EV11" s="18">
        <v>8.4</v>
      </c>
      <c r="EW11" s="18">
        <v>0.6</v>
      </c>
      <c r="EX11" s="18">
        <v>0</v>
      </c>
      <c r="EY11" s="18">
        <v>19.100000000000001</v>
      </c>
      <c r="EZ11" s="18">
        <v>6.8</v>
      </c>
      <c r="FA11" s="18">
        <v>0.6</v>
      </c>
      <c r="FB11" s="18">
        <v>0</v>
      </c>
      <c r="FC11" s="11">
        <f>IF(SUM(EJ11,EN11)&gt;0,SUM(EJ11,EN11),"")</f>
        <v>15.2</v>
      </c>
      <c r="FD11" s="11">
        <f>IF(SUM(EI11:EJ11,EL11:EN11,EP11)-EK11-EO11&gt;0,SUM(EI11:EJ11,EL11:EN11,EP11)-EK11-EO11,"")</f>
        <v>51.399999999999991</v>
      </c>
      <c r="FE11" s="11" t="str">
        <f>IF(SUM(EQ11:ER11,ET11)-ES11&gt;0,SUM(EQ11:ER11,ET11)-ES11,"")</f>
        <v/>
      </c>
      <c r="FF11" s="11">
        <f>IF(SUM(EJ11,EN11,ER11)&gt;0,SUM(EJ11,EN11,ER11),"")</f>
        <v>15.2</v>
      </c>
      <c r="FG11" s="11">
        <f>IF(SUM(FD11,FE11)&gt;0,SUM(FD11,FE11),"")</f>
        <v>51.399999999999991</v>
      </c>
      <c r="FH11" s="11">
        <f>IF(SUM(EV11,EZ11)&gt;0,SUM(EV11,EZ11),"")</f>
        <v>15.2</v>
      </c>
      <c r="FI11" s="11">
        <f>IF(SUM(EU11:EV11,EX11:EZ11,FB11)-SUM(EW11,FA11)&gt;0,SUM(EU11:EV11,EX11:EZ11,FB11)-SUM(EW11,FA11),"")</f>
        <v>51.699999999999996</v>
      </c>
      <c r="FJ11" s="11">
        <f>IF(SUM(FD11,FE11,FI11)&gt;0,SUM(FD11,FE11,FI11),"")</f>
        <v>103.1</v>
      </c>
      <c r="FK11" s="17">
        <v>18.600000000000001</v>
      </c>
      <c r="FL11" s="17">
        <v>8.4</v>
      </c>
      <c r="FM11" s="17">
        <v>0.6</v>
      </c>
      <c r="FN11" s="17">
        <v>0</v>
      </c>
      <c r="FO11" s="17">
        <v>18.8</v>
      </c>
      <c r="FP11" s="17">
        <v>6.8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15.2</v>
      </c>
      <c r="GF11" s="41">
        <f>IF(SUM(FK11:FL11,FN11:FP11,FR11)-FM11-FQ11&gt;0,SUM(FK11:FL11,FN11:FP11,FR11)-FM11-FQ11,"")</f>
        <v>51.999999999999993</v>
      </c>
      <c r="GG11" s="41" t="str">
        <f>IF(SUM(FS11:FT11,FV11)-FU11&gt;0,SUM(FS11:FT11,FV11)-FU11,"")</f>
        <v/>
      </c>
      <c r="GH11" s="41">
        <f>IF(SUM(FL11,FP11,FT11)&gt;0,SUM(FL11,FP11,FT11),"")</f>
        <v>15.2</v>
      </c>
      <c r="GI11" s="41">
        <f>IF(SUM(GF11,GG11)&gt;0,SUM(GF11,GG11),"")</f>
        <v>51.999999999999993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IF(SUM(GF11,GG11,GK11)&gt;0,SUM(GF11,GG11,GK11),"")</f>
        <v>51.999999999999993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19.2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>
        <v>19.100000000000001</v>
      </c>
      <c r="KF11" s="17">
        <v>6.8</v>
      </c>
      <c r="KG11" s="17">
        <v>0.6</v>
      </c>
      <c r="KH11" s="17">
        <v>0</v>
      </c>
      <c r="KI11" s="17">
        <v>18.2</v>
      </c>
      <c r="KJ11" s="17">
        <v>6.8</v>
      </c>
      <c r="KK11" s="17">
        <v>1</v>
      </c>
      <c r="KL11" s="17">
        <v>0</v>
      </c>
      <c r="KM11" s="41">
        <f>IF(SUM(JT11,JX11)&gt;0,SUM(JT11,JX11),"")</f>
        <v>15.2</v>
      </c>
      <c r="KN11" s="41">
        <f>IF(SUM(JS11:JT11,JV11:JX11,JZ11)-JU11-JY11&gt;0,SUM(JS11:JT11,JV11:JX11,JZ11)-JU11-JY11,"")</f>
        <v>52.4</v>
      </c>
      <c r="KO11" s="41" t="str">
        <f>IF(SUM(KA11:KB11,KD11)-KC11&gt;0,SUM(KA11:KB11,KD11)-KC11,"")</f>
        <v/>
      </c>
      <c r="KP11" s="41">
        <f>IF(SUM(JT11,JX11,KB11)&gt;0,SUM(JT11,JX11,KB11),"")</f>
        <v>15.2</v>
      </c>
      <c r="KQ11" s="41">
        <f>IF(SUM(KN11,KO11)&gt;0,SUM(KN11,KO11),"")</f>
        <v>52.4</v>
      </c>
      <c r="KR11" s="41">
        <f>IF(SUM(KF11,KJ11)&gt;0,SUM(KF11,KJ11),"")</f>
        <v>13.6</v>
      </c>
      <c r="KS11" s="41">
        <f>IF(SUM(KE11:KF11,KH11:KJ11,KL11)-SUM(KG11,KK11)&gt;0,SUM(KE11:KF11,KH11:KJ11,KL11)-SUM(KG11,KK11),"")</f>
        <v>49.3</v>
      </c>
      <c r="KT11" s="41">
        <f>IF(SUM(KN11,KO11,KS11)&gt;0,SUM(KN11,KO11,KS11),"")</f>
        <v>101.69999999999999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9.35</v>
      </c>
      <c r="QF11" s="23">
        <f>IF($CU11="P",CB11,(CB11+AY11)/2)</f>
        <v>3.4</v>
      </c>
      <c r="QG11" s="23">
        <f>IF($CU11="P",CC11,(CC11+AZ11)/2)</f>
        <v>0.05</v>
      </c>
      <c r="QH11" s="23">
        <f>IF($CU11="P",CD11,(CD11+BA11)/2)</f>
        <v>0</v>
      </c>
      <c r="QI11" s="23">
        <f>IF($CU11="P",CE11,(CE11+BB11)/2)</f>
        <v>9.2749999999999986</v>
      </c>
      <c r="QJ11" s="23">
        <f>IF($CU11="P",CF11,(CF11+BC11)/2)</f>
        <v>3.3</v>
      </c>
      <c r="QK11" s="23">
        <f>IF($CU11="P",CG11,(CG11+BD11)/2)</f>
        <v>0.05</v>
      </c>
      <c r="QL11" s="23">
        <f>IF($CU11="P",CH11,(CH11+BE11)/2)</f>
        <v>0</v>
      </c>
      <c r="QM11" s="23">
        <f>IF($CU11="P",CI11,(CI11+BF11)/2)</f>
        <v>9.25</v>
      </c>
      <c r="QN11" s="23">
        <f>IF($CU11="P",CJ11,(CJ11+BG11)/2)</f>
        <v>3.5</v>
      </c>
      <c r="QO11" s="23">
        <f>IF($CU11="P",CK11,(CK11+BH11)/2)</f>
        <v>0.25</v>
      </c>
      <c r="QP11" s="23">
        <f>IF($CU11="P",CL11,(CL11+BI11)/2)</f>
        <v>0</v>
      </c>
      <c r="QQ11" s="23">
        <f>IF($CU11="P",CM11,(CM11+BJ11)/2)</f>
        <v>9.0250000000000004</v>
      </c>
      <c r="QR11" s="23">
        <f>IF($CU11="P",CN11,(CN11+BK11)/2)</f>
        <v>3.6</v>
      </c>
      <c r="QS11" s="23">
        <f>IF($CU11="P",CO11,(CO11+BL11)/2)</f>
        <v>0.35</v>
      </c>
      <c r="QT11" s="23">
        <f>IF($CU11="P",CP11,(CP11+BM11)/2)</f>
        <v>0</v>
      </c>
      <c r="QU11" s="23">
        <f>IF($CU11="P",CQ11,(CQ11+BN11)/2)</f>
        <v>9.3249999999999993</v>
      </c>
      <c r="QV11" s="23">
        <f>IF($CU11="P",CR11,(CR11+BO11)/2)</f>
        <v>3.5</v>
      </c>
      <c r="QW11" s="23">
        <f>IF($CU11="P",CS11,(CS11+BP11)/2)</f>
        <v>0.2</v>
      </c>
      <c r="QX11" s="23">
        <f>IF($CU11="P",CT11,(CT11+BQ11)/2)</f>
        <v>0</v>
      </c>
      <c r="QY11" s="28" t="s">
        <v>57</v>
      </c>
      <c r="QZ11" s="41">
        <f>IF(SUM(QF11,QJ11)&gt;0,SUM(QF11,QJ11),"")</f>
        <v>6.6999999999999993</v>
      </c>
      <c r="RA11" s="41">
        <f>IF(SUM(QE11:QF11,QH11:QJ11,QL11)-QG11-QK11&gt;0,SUM(QE11:QF11,QH11:QJ11,QL11)-QG11-QK11,"")</f>
        <v>25.224999999999998</v>
      </c>
      <c r="RB11" s="41">
        <f>IF(SUM(QM11:QN11,QP11)-QO11&gt;0,SUM(QM11:QN11,QP11)-QO11,"")</f>
        <v>12.5</v>
      </c>
      <c r="RC11" s="41">
        <f>IF(SUM(QF11,QJ11,QN11)&gt;0,SUM(QF11,QJ11,QN11),"")</f>
        <v>10.199999999999999</v>
      </c>
      <c r="RD11" s="41">
        <f>IF(SUM(RA11,RB11)&gt;0,SUM(RA11,RB11),"")</f>
        <v>37.724999999999994</v>
      </c>
      <c r="RE11" s="41">
        <f>IF(SUM(QR11,QV11)&gt;0,SUM(QR11,QV11),"")</f>
        <v>7.1</v>
      </c>
      <c r="RF11" s="41">
        <f>IF(SUM(QQ11:QR11,QT11:QV11,QX11)-SUM(QS11,QW11)&gt;0,SUM(QQ11:QR11,QT11:QV11,QX11)-SUM(QS11,QW11),"")</f>
        <v>24.9</v>
      </c>
      <c r="RG11" s="41">
        <f>IF(SUM(RA11,RB11,RF11)&gt;0,SUM(RA11,RB11,RF11),"")</f>
        <v>62.624999999999993</v>
      </c>
    </row>
    <row r="12" spans="1:475" x14ac:dyDescent="0.2">
      <c r="A12" s="4" cm="1">
        <f t="array" ref="A12">IF(AND(H12&lt;&gt;"",H12&lt;&gt;"No DD"),SUMPRODUCT((H$4:H$31&lt;&gt;"")*(H$4:H$31&lt;&gt;"No DD")*(E$4:E$31&gt;E12))+1,IF(H12="No DD",SUMPRODUCT((H$4:H$31="No DD")*(E$4:E$31&gt;E12))+1+SUMPRODUCT((H$4:H$31&lt;&gt;"")*(H$4:H$31&lt;&gt;"No DD")),""))</f>
        <v>9</v>
      </c>
      <c r="B12" s="5" t="s">
        <v>222</v>
      </c>
      <c r="C12" s="4" t="s">
        <v>167</v>
      </c>
      <c r="D12" s="4">
        <v>2005</v>
      </c>
      <c r="E12" s="9">
        <f>SUM(J12:R12)+SUM(J12:O12)*0.0000001+SUM(J12)*0.0000000000001</f>
        <v>178.40001268000509</v>
      </c>
      <c r="F12" s="3" t="str">
        <f>IF(OR(AND(AP12&gt;=AW$33,AQ12&gt;=AW$37,AP12&lt;&gt;"",AO12=""),AND(AU12&gt;=AW$33,AV12&gt;=AW$37,AU12&lt;&gt;"",AO12=""),AND(BS12&gt;=BZ$33,BT12&gt;=BZ$37,BS12&lt;&gt;"",BR12=""),AND(BX12&gt;=BZ$33,BY12&gt;=BZ$37,BX12&lt;&gt;"",BR12=""),AND(CV12&gt;=DC$33,CW12&gt;=DC$37,CV12&lt;&gt;"",CU12=""),AND(DA12&gt;=DC$33,DB12&gt;=DC$37,DA12&lt;&gt;""),AND(EA12&gt;=EH$33,EB12&gt;=EH$37,EA12&lt;&gt;""),AND(EF12&gt;=EH$33,EG12&gt;=EH$37,EF12&lt;&gt;""),AND(FC12&gt;=FJ$33,FD12&gt;=FJ$37,FC12&lt;&gt;""),AND(FH12&gt;=FJ$33,FI12&gt;=FJ$37,FH12&lt;&gt;""),AND(GE12&gt;=GL$33,GF12&gt;=GL$37,GE12&lt;&gt;""),AND(GJ12&gt;=GL$33,GK12&gt;=GL$37,GJ12&lt;&gt;""),AND(HG12&gt;=HN$33,HH12&gt;=HN$37,HG12&lt;&gt;""),AND(HL12&gt;=HN$33,HM12&gt;=HN$37,HL12&lt;&gt;""),AND(II12&gt;=IP$33,IJ12&gt;=IP$37,II12&lt;&gt;""),AND(IN12&gt;=IP$33,IO12&gt;=IP$37,IN12&lt;&gt;""),AND(JK12&gt;=JR$33,JL12&gt;=JR$37,JK12&lt;&gt;""),AND(JP12&gt;=JR$33,JQ12&gt;=JR$37,JP12&lt;&gt;""),AND(KM12&gt;=KT$33,KN12&gt;=KT$37,KM12&lt;&gt;""),AND(KR12&gt;=KT$33,KS12&gt;=KT$37,KR12&lt;&gt;""),AND(LO12&gt;=LV$33,LP12&gt;=LV$37,LO12&lt;&gt;""),AND(LT12&gt;=LV$33,LU12&gt;=LV$37,LT12&lt;&gt;""),AND(MQ12&gt;=MX$33,MR12&gt;=MX$37,MQ12&lt;&gt;""),AND(MV12&gt;=MX$33,MW12&gt;=MX$37,MV12&lt;&gt;""),AND(NS12&gt;=NZ$33,NT12&gt;=NZ$37,NS12&lt;&gt;""),AND(NX12&gt;=NZ$33,NY12&gt;=NZ$37,NX12&lt;&gt;""),AND(OU12&gt;=PB$33,OV12&gt;=PB$37,OU12&lt;&gt;""),AND(OZ12&gt;=PB$33,PA12&gt;=PB$37,OZ12&lt;&gt;""),AND(PW12&gt;=QD$33,PX12&gt;=QD$37,PW12&lt;&gt;""),AND(QB12&gt;=QD$33,QC12&gt;=QD$37,QB12&lt;&gt;"")),"P","")</f>
        <v>P</v>
      </c>
      <c r="G12" s="3" t="str">
        <f>IF(OR(AND(AQ12&gt;=AW$37,AQ12&lt;&gt;"",AO12=""),AND(AV12&gt;=AW$37,AV12&lt;&gt;"",AO12=""),AND(BT12&gt;=BZ$37,BT12&lt;&gt;"",BR12=""),AND(BY12&gt;=BZ$37,BY12&lt;&gt;"",BR12=""),AND(CW12&gt;=DC$37,CW12&lt;&gt;"",CU12=""),AND(DB12&gt;=DC$37,DB12&lt;&gt;"",CU12=""),AND(EB12&gt;=EH$37,EB12&lt;&gt;""),AND(EG12&gt;=EH$37,EG12&lt;&gt;""),AND(FD12&gt;=FJ$37,FD12&lt;&gt;""),AND(FI12&gt;=FJ$37,FI12&lt;&gt;""),AND(GF12&gt;=GL$37,GF12&lt;&gt;""),AND(GK12&gt;=GL$37,GK12&lt;&gt;""),AND(HH12&gt;=HN$37,HH12&lt;&gt;""),AND(HM12&gt;=HN$37,HM12&lt;&gt;""),AND(IJ12&gt;=IP$37,IJ12&lt;&gt;""),AND(IO12&gt;=IP$37,IO12&lt;&gt;""),AND(JL12&gt;=JR$37,JL12&lt;&gt;""),AND(JQ12&gt;=JR$37,JQ12&lt;&gt;""),AND(KN12&gt;=KT$37,KN12&lt;&gt;""),AND(KS12&gt;=KT$37,KS12&lt;&gt;""),AND(LP12&gt;=LV$37,LP12&lt;&gt;""),AND(LU12&gt;=LV$37,LU12&lt;&gt;""),AND(MR12&gt;=MX$37,MR12&lt;&gt;""),AND(MW12&gt;=MX$37,MW12&lt;&gt;""),AND(NT12&gt;=NZ$37,NT12&lt;&gt;""),AND(NY12&gt;=NZ$37,NY12&lt;&gt;""),AND(OV12&gt;=PB$37,OV12&lt;&gt;""),AND(PA12&gt;=PB$37,PA12&lt;&gt;""),AND(PX12&gt;=QD$37,PX12&lt;&gt;""),AND(QC12&gt;=QD$37,QC12&lt;&gt;"")),"P","")</f>
        <v>P</v>
      </c>
      <c r="H12" s="37" t="str">
        <f>IF(AND(G12="P",F12=""),"No DD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),"Merit",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),"Excellence",IF(I12="P","Worlds Team",IF(F12="P","National Team","")))))</f>
        <v>National Team</v>
      </c>
      <c r="I12" s="3" t="str">
        <f>IF(OR(AND(AS12&gt;=AW$34,AT12&gt;=AW$38,AS12&lt;&gt;"",AO12=""),AND(BV12&gt;=BZ$34,BW12&gt;=BZ$38,BV12&lt;&gt;"",BR12=""),AND(CY12&gt;=DC$34,CZ12&gt;=DC$38,CY12&lt;&gt;"",CU12=""),AND(ED12&gt;=EH$34,EE12&gt;=EH$38,ED12&lt;&gt;""),AND(FF12&gt;=FJ$34,FG12&gt;=FJ$38,FF12&lt;&gt;""),AND(GH12&gt;=GL$34,GI12&gt;=GL$38,GH12&lt;&gt;""),AND(HJ12&gt;=HN$34,HK12&gt;=HN$38,HJ12&lt;&gt;""),AND(IL12&gt;=IP$34,IM12&gt;=IP$38,IL12&lt;&gt;""),AND(JN12&gt;=JR$34,JO12&gt;=JR$38,JN12&lt;&gt;""),AND(KP12&gt;=KT$34,KQ12&gt;=KT$38,KP12&lt;&gt;""),AND(LR12&gt;=LV$34,LS12&gt;=LV$38,LR12&lt;&gt;""),AND(MT12&gt;=MX$34,MU12&gt;=MX$38,MT12&lt;&gt;""),AND(NV12&gt;=NZ$34,NW12&gt;=NZ$38,NV12&lt;&gt;""),AND(OX12&gt;=PB$34,OY12&gt;=PB$38,OX12&lt;&gt;""),AND(PZ12&gt;=QD$34,QA12&gt;=QD$38,PZ12&lt;&gt;"")),"P","")</f>
        <v/>
      </c>
      <c r="J12" s="8">
        <f>IF(COUNT(AQ12,BT12,CW12)&gt;0,LARGE((AQ12,BT12,CW12),1),0)</f>
        <v>50.9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50.6</v>
      </c>
      <c r="M12" s="8" t="str">
        <f>IF(L12=0,"",IF(L12=CW12,$CA$1,IF(L12=BT12,$AX$1,IF(L12=AQ12,$U$1,""))))</f>
        <v>2023 Domestic 3rd Trial</v>
      </c>
      <c r="N12" s="8">
        <f>IF(COUNT(AR12,BU12,CX12)&gt;0,LARGE((AR12,BU12,CX12),1),0)</f>
        <v>25.3</v>
      </c>
      <c r="O12" s="8" t="str">
        <f>IF(N12=0,"",IF(N12=CX12,$CA$1,IF(N12=BU12,$AX$1,IF(N12=AR12,$U$1,""))))</f>
        <v>2023 Nationals</v>
      </c>
      <c r="P12" s="8">
        <f>IF(MAX(AV12,BY12,DB12)&gt;0,MAX(AV12,BY12,DB12),0)</f>
        <v>51</v>
      </c>
      <c r="Q12" s="8" t="str">
        <f>IF(P12=0,"",IF(P12=DB12,$CA$1,IF(P12=BY12,$AX$1,IF(P12=AV12,$U$1,""))))</f>
        <v>2023 Nationals</v>
      </c>
      <c r="R12" s="8">
        <f>IF(MAX(DD12:DF12)&gt;0,MAX(DD12:DF12),"")</f>
        <v>0.59999999999999432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WAGC (Nov 17)</v>
      </c>
      <c r="U12" s="19">
        <v>18.600000000000001</v>
      </c>
      <c r="V12" s="19">
        <v>6</v>
      </c>
      <c r="W12" s="19">
        <v>0.8</v>
      </c>
      <c r="X12" s="19">
        <v>0</v>
      </c>
      <c r="Y12" s="19">
        <v>18.8</v>
      </c>
      <c r="Z12" s="19">
        <v>6.4</v>
      </c>
      <c r="AA12" s="19">
        <v>0.6</v>
      </c>
      <c r="AB12" s="19">
        <v>0</v>
      </c>
      <c r="AC12" s="19">
        <v>18.600000000000001</v>
      </c>
      <c r="AD12" s="19">
        <v>6</v>
      </c>
      <c r="AE12" s="19">
        <v>0</v>
      </c>
      <c r="AF12" s="19">
        <v>0</v>
      </c>
      <c r="AG12" s="19">
        <v>18.7</v>
      </c>
      <c r="AH12" s="19">
        <v>6.8</v>
      </c>
      <c r="AI12" s="19">
        <v>0.6</v>
      </c>
      <c r="AJ12" s="19">
        <v>0</v>
      </c>
      <c r="AK12" s="19">
        <v>18.7</v>
      </c>
      <c r="AL12" s="19">
        <v>6.4</v>
      </c>
      <c r="AM12" s="19">
        <v>0.2</v>
      </c>
      <c r="AN12" s="19">
        <v>0</v>
      </c>
      <c r="AO12" s="28"/>
      <c r="AP12" s="41">
        <f>IF(SUM(V12,Z12)&gt;0,SUM(V12,Z12),"")</f>
        <v>12.4</v>
      </c>
      <c r="AQ12" s="41">
        <f>IF(SUM(U12:V12,X12:Z12,AB12)-W12-AA12&gt;0,SUM(U12:V12,X12:Z12,AB12)-W12-AA12,"")</f>
        <v>48.400000000000006</v>
      </c>
      <c r="AR12" s="41">
        <f>IF(SUM(AC12:AD12,AF12)-AE12&gt;0,SUM(AC12:AD12,AF12)-AE12,"")</f>
        <v>24.6</v>
      </c>
      <c r="AS12" s="41">
        <f>IF(SUM(V12,Z12,AD12)&gt;0,SUM(V12,Z12,AD12),"")</f>
        <v>18.399999999999999</v>
      </c>
      <c r="AT12" s="41">
        <f>IF(SUM(AQ12,AR12)&gt;0,SUM(AQ12,AR12),"")</f>
        <v>73</v>
      </c>
      <c r="AU12" s="41">
        <f>IF(SUM(AH12,AL12)&gt;0,SUM(AH12,AL12),"")</f>
        <v>13.2</v>
      </c>
      <c r="AV12" s="41">
        <f>IF(SUM(AG12:AH12,AJ12:AL12,AN12)-SUM(AI12,AM12)&gt;0,SUM(AG12:AH12,AJ12:AL12,AN12)-SUM(AI12,AM12),"")</f>
        <v>49.800000000000004</v>
      </c>
      <c r="AW12" s="41">
        <f>IF(SUM(AQ12,AR12,AV12)&gt;0,SUM(AQ12,AR12,AV12),"")</f>
        <v>122.80000000000001</v>
      </c>
      <c r="AX12" s="18">
        <v>18.5</v>
      </c>
      <c r="AY12" s="18">
        <v>6.8</v>
      </c>
      <c r="AZ12" s="18">
        <v>0</v>
      </c>
      <c r="BA12" s="18">
        <v>0</v>
      </c>
      <c r="BB12" s="18">
        <v>19</v>
      </c>
      <c r="BC12" s="18">
        <v>7.2</v>
      </c>
      <c r="BD12" s="18">
        <v>0.6</v>
      </c>
      <c r="BE12" s="18">
        <v>0</v>
      </c>
      <c r="BF12" s="18">
        <v>18.600000000000001</v>
      </c>
      <c r="BG12" s="18">
        <v>6.9</v>
      </c>
      <c r="BH12" s="18">
        <v>0.2</v>
      </c>
      <c r="BI12" s="18">
        <v>0</v>
      </c>
      <c r="BJ12" s="18">
        <v>18.7</v>
      </c>
      <c r="BK12" s="18">
        <v>6.8</v>
      </c>
      <c r="BL12" s="18">
        <v>0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>IF(SUM(AY12,BC12)&gt;0,SUM(AY12,BC12),"")</f>
        <v>14</v>
      </c>
      <c r="BT12" s="11">
        <f>IF(SUM(AX12:AY12,BA12:BC12,BE12)-AZ12-BD12&gt;0,SUM(AX12:AY12,BA12:BC12,BE12)-AZ12-BD12,"")</f>
        <v>50.9</v>
      </c>
      <c r="BU12" s="11">
        <f>IF(SUM(BF12:BG12,BI12)-BH12&gt;0,SUM(BF12:BG12,BI12)-BH12,"")</f>
        <v>25.3</v>
      </c>
      <c r="BV12" s="11">
        <f>IF(SUM(AY12,BC12,BG12)&gt;0,SUM(AY12,BC12,BG12),"")</f>
        <v>20.9</v>
      </c>
      <c r="BW12" s="11">
        <f>IF(SUM(BT12,BU12)&gt;0,SUM(BT12,BU12),"")</f>
        <v>76.2</v>
      </c>
      <c r="BX12" s="11">
        <f>IF(SUM(BK12,BO12)&gt;0,SUM(BK12,BO12),"")</f>
        <v>14</v>
      </c>
      <c r="BY12" s="11">
        <f>IF(SUM(BJ12:BK12,BM12:BO12,BQ12)-SUM(BL12,BP12)&gt;0,SUM(BJ12:BK12,BM12:BO12,BQ12)-SUM(BL12,BP12),"")</f>
        <v>51</v>
      </c>
      <c r="BZ12" s="11">
        <f>IF(SUM(BT12,BU12,BY12)&gt;0,SUM(BT12,BU12,BY12),"")</f>
        <v>127.2</v>
      </c>
      <c r="CA12" s="19">
        <v>18.600000000000001</v>
      </c>
      <c r="CB12" s="19">
        <v>6.8000000000000007</v>
      </c>
      <c r="CC12" s="19">
        <v>0</v>
      </c>
      <c r="CD12" s="19">
        <v>0</v>
      </c>
      <c r="CE12" s="19">
        <v>18.600000000000001</v>
      </c>
      <c r="CF12" s="19">
        <v>7.2</v>
      </c>
      <c r="CG12" s="19">
        <v>0.6</v>
      </c>
      <c r="CH12" s="19">
        <v>0</v>
      </c>
      <c r="CI12" s="19">
        <v>17.600000000000001</v>
      </c>
      <c r="CJ12" s="19">
        <v>2.4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14</v>
      </c>
      <c r="CW12" s="41">
        <f>IF(SUM(CA12:CB12,CD12:CF12,CH12)-CC12-CG12&gt;0,SUM(CA12:CB12,CD12:CF12,CH12)-CC12-CG12,"")</f>
        <v>50.6</v>
      </c>
      <c r="CX12" s="41">
        <f>IF(SUM(CI12:CJ12,CL12)-CK12&gt;0,SUM(CI12:CJ12,CL12)-CK12,"")</f>
        <v>20</v>
      </c>
      <c r="CY12" s="41">
        <f>IF(SUM(CB12,CF12,CJ12)&gt;0,SUM(CB12,CF12,CJ12),"")</f>
        <v>16.399999999999999</v>
      </c>
      <c r="CZ12" s="41">
        <f>IF(SUM(CW12,CX12)&gt;0,SUM(CW12,CX12),"")</f>
        <v>70.599999999999994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70.599999999999994</v>
      </c>
      <c r="DD12" s="52">
        <f>IF(MAX(EB12,FD12,GF12,HH12,IJ12,JL12,KN12,LP12,MR12,NT12,OV12,PX12)-IF(L12="",0,L12)&gt;0.001,MAX(EB12,FD12,GF12,HH12,IJ12,JL12,KN12,LP12,MR12,NT12,OV12,PX12)-IF(L12="",0,L12),"")</f>
        <v>0.59999999999999432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>
        <v>18.7</v>
      </c>
      <c r="JT12" s="17">
        <v>7.6</v>
      </c>
      <c r="JU12" s="17">
        <v>0</v>
      </c>
      <c r="JV12" s="17">
        <v>0</v>
      </c>
      <c r="JW12" s="17">
        <v>18.2</v>
      </c>
      <c r="JX12" s="17">
        <v>7.3</v>
      </c>
      <c r="JY12" s="17">
        <v>0.6</v>
      </c>
      <c r="JZ12" s="17">
        <v>0</v>
      </c>
      <c r="KA12" s="17"/>
      <c r="KB12" s="17"/>
      <c r="KC12" s="17"/>
      <c r="KD12" s="17"/>
      <c r="KE12" s="17">
        <v>18.2</v>
      </c>
      <c r="KF12" s="17">
        <v>6.8</v>
      </c>
      <c r="KG12" s="17">
        <v>0.6</v>
      </c>
      <c r="KH12" s="17">
        <v>0</v>
      </c>
      <c r="KI12" s="17"/>
      <c r="KJ12" s="17"/>
      <c r="KK12" s="17"/>
      <c r="KL12" s="17"/>
      <c r="KM12" s="41">
        <f>IF(SUM(JT12,JX12)&gt;0,SUM(JT12,JX12),"")</f>
        <v>14.899999999999999</v>
      </c>
      <c r="KN12" s="41">
        <f>IF(SUM(JS12:JT12,JV12:JX12,JZ12)-JU12-JY12&gt;0,SUM(JS12:JT12,JV12:JX12,JZ12)-JU12-JY12,"")</f>
        <v>51.199999999999996</v>
      </c>
      <c r="KO12" s="41" t="str">
        <f>IF(SUM(KA12:KB12,KD12)-KC12&gt;0,SUM(KA12:KB12,KD12)-KC12,"")</f>
        <v/>
      </c>
      <c r="KP12" s="41">
        <f>IF(SUM(JT12,JX12,KB12)&gt;0,SUM(JT12,JX12,KB12),"")</f>
        <v>14.899999999999999</v>
      </c>
      <c r="KQ12" s="41">
        <f>IF(SUM(KN12,KO12)&gt;0,SUM(KN12,KO12),"")</f>
        <v>51.199999999999996</v>
      </c>
      <c r="KR12" s="41">
        <f>IF(SUM(KF12,KJ12)&gt;0,SUM(KF12,KJ12),"")</f>
        <v>6.8</v>
      </c>
      <c r="KS12" s="41">
        <f>IF(SUM(KE12:KF12,KH12:KJ12,KL12)-SUM(KG12,KK12)&gt;0,SUM(KE12:KF12,KH12:KJ12,KL12)-SUM(KG12,KK12),"")</f>
        <v>24.4</v>
      </c>
      <c r="KT12" s="41">
        <f>IF(SUM(KN12,KO12,KS12)&gt;0,SUM(KN12,KO12,KS12),"")</f>
        <v>75.599999999999994</v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18.55</v>
      </c>
      <c r="QF12" s="23">
        <f>IF($CU12="P",CB12,(CB12+AY12)/2)</f>
        <v>6.8000000000000007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18.8</v>
      </c>
      <c r="QJ12" s="23">
        <f>IF($CU12="P",CF12,(CF12+BC12)/2)</f>
        <v>7.2</v>
      </c>
      <c r="QK12" s="23">
        <f>IF($CU12="P",CG12,(CG12+BD12)/2)</f>
        <v>0.6</v>
      </c>
      <c r="QL12" s="23">
        <f>IF($CU12="P",CH12,(CH12+BE12)/2)</f>
        <v>0</v>
      </c>
      <c r="QM12" s="23">
        <f>IF($CU12="P",CI12,(CI12+BF12)/2)</f>
        <v>18.100000000000001</v>
      </c>
      <c r="QN12" s="23">
        <f>IF($CU12="P",CJ12,(CJ12+BG12)/2)</f>
        <v>4.6500000000000004</v>
      </c>
      <c r="QO12" s="23">
        <f>IF($CU12="P",CK12,(CK12+BH12)/2)</f>
        <v>0.1</v>
      </c>
      <c r="QP12" s="23">
        <f>IF($CU12="P",CL12,(CL12+BI12)/2)</f>
        <v>0</v>
      </c>
      <c r="QQ12" s="23">
        <f>IF($CU12="P",CM12,(CM12+BJ12)/2)</f>
        <v>9.35</v>
      </c>
      <c r="QR12" s="23">
        <f>IF($CU12="P",CN12,(CN12+BK12)/2)</f>
        <v>3.4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9.4499999999999993</v>
      </c>
      <c r="QV12" s="23">
        <f>IF($CU12="P",CR12,(CR12+BO12)/2)</f>
        <v>3.6</v>
      </c>
      <c r="QW12" s="23">
        <f>IF($CU12="P",CS12,(CS12+BP12)/2)</f>
        <v>0.3</v>
      </c>
      <c r="QX12" s="23">
        <f>IF($CU12="P",CT12,(CT12+BQ12)/2)</f>
        <v>0</v>
      </c>
      <c r="QY12" s="28" t="s">
        <v>57</v>
      </c>
      <c r="QZ12" s="41">
        <f>IF(SUM(QF12,QJ12)&gt;0,SUM(QF12,QJ12),"")</f>
        <v>14</v>
      </c>
      <c r="RA12" s="41">
        <f>IF(SUM(QE12:QF12,QH12:QJ12,QL12)-QG12-QK12&gt;0,SUM(QE12:QF12,QH12:QJ12,QL12)-QG12-QK12,"")</f>
        <v>50.750000000000007</v>
      </c>
      <c r="RB12" s="41">
        <f>IF(SUM(QM12:QN12,QP12)-QO12&gt;0,SUM(QM12:QN12,QP12)-QO12,"")</f>
        <v>22.65</v>
      </c>
      <c r="RC12" s="41">
        <f>IF(SUM(QF12,QJ12,QN12)&gt;0,SUM(QF12,QJ12,QN12),"")</f>
        <v>18.649999999999999</v>
      </c>
      <c r="RD12" s="41">
        <f>IF(SUM(RA12,RB12)&gt;0,SUM(RA12,RB12),"")</f>
        <v>73.400000000000006</v>
      </c>
      <c r="RE12" s="41">
        <f>IF(SUM(QR12,QV12)&gt;0,SUM(QR12,QV12),"")</f>
        <v>7</v>
      </c>
      <c r="RF12" s="41">
        <f>IF(SUM(QQ12:QR12,QT12:QV12,QX12)-SUM(QS12,QW12)&gt;0,SUM(QQ12:QR12,QT12:QV12,QX12)-SUM(QS12,QW12),"")</f>
        <v>25.5</v>
      </c>
      <c r="RG12" s="41">
        <f>IF(SUM(RA12,RB12,RF12)&gt;0,SUM(RA12,RB12,RF12),"")</f>
        <v>98.9</v>
      </c>
    </row>
    <row r="13" spans="1:475" x14ac:dyDescent="0.2">
      <c r="A13" s="4" cm="1">
        <f t="array" ref="A13">IF(AND(H13&lt;&gt;"",H13&lt;&gt;"No DD"),SUMPRODUCT((H$4:H$31&lt;&gt;"")*(H$4:H$31&lt;&gt;"No DD")*(E$4:E$31&gt;E13))+1,IF(H13="No DD",SUMPRODUCT((H$4:H$31="No DD")*(E$4:E$31&gt;E13))+1+SUMPRODUCT((H$4:H$31&lt;&gt;"")*(H$4:H$31&lt;&gt;"No DD")),""))</f>
        <v>10</v>
      </c>
      <c r="B13" s="5" t="s">
        <v>147</v>
      </c>
      <c r="C13" s="4" t="s">
        <v>5</v>
      </c>
      <c r="D13" s="4">
        <v>2004</v>
      </c>
      <c r="E13" s="9">
        <f>SUM(J13:R13)+SUM(J13:O13)*0.0000001+SUM(J13)*0.0000000000001</f>
        <v>178.20001269000502</v>
      </c>
      <c r="F13" s="3" t="str">
        <f>IF(OR(AND(AP13&gt;=AW$33,AQ13&gt;=AW$37,AP13&lt;&gt;"",AO13=""),AND(AU13&gt;=AW$33,AV13&gt;=AW$37,AU13&lt;&gt;"",AO13=""),AND(BS13&gt;=BZ$33,BT13&gt;=BZ$37,BS13&lt;&gt;"",BR13=""),AND(BX13&gt;=BZ$33,BY13&gt;=BZ$37,BX13&lt;&gt;"",BR13=""),AND(CV13&gt;=DC$33,CW13&gt;=DC$37,CV13&lt;&gt;"",CU13=""),AND(DA13&gt;=DC$33,DB13&gt;=DC$37,DA13&lt;&gt;""),AND(EA13&gt;=EH$33,EB13&gt;=EH$37,EA13&lt;&gt;""),AND(EF13&gt;=EH$33,EG13&gt;=EH$37,EF13&lt;&gt;""),AND(FC13&gt;=FJ$33,FD13&gt;=FJ$37,FC13&lt;&gt;""),AND(FH13&gt;=FJ$33,FI13&gt;=FJ$37,FH13&lt;&gt;""),AND(GE13&gt;=GL$33,GF13&gt;=GL$37,GE13&lt;&gt;""),AND(GJ13&gt;=GL$33,GK13&gt;=GL$37,GJ13&lt;&gt;""),AND(HG13&gt;=HN$33,HH13&gt;=HN$37,HG13&lt;&gt;""),AND(HL13&gt;=HN$33,HM13&gt;=HN$37,HL13&lt;&gt;""),AND(II13&gt;=IP$33,IJ13&gt;=IP$37,II13&lt;&gt;""),AND(IN13&gt;=IP$33,IO13&gt;=IP$37,IN13&lt;&gt;""),AND(JK13&gt;=JR$33,JL13&gt;=JR$37,JK13&lt;&gt;""),AND(JP13&gt;=JR$33,JQ13&gt;=JR$37,JP13&lt;&gt;""),AND(KM13&gt;=KT$33,KN13&gt;=KT$37,KM13&lt;&gt;""),AND(KR13&gt;=KT$33,KS13&gt;=KT$37,KR13&lt;&gt;""),AND(LO13&gt;=LV$33,LP13&gt;=LV$37,LO13&lt;&gt;""),AND(LT13&gt;=LV$33,LU13&gt;=LV$37,LT13&lt;&gt;""),AND(MQ13&gt;=MX$33,MR13&gt;=MX$37,MQ13&lt;&gt;""),AND(MV13&gt;=MX$33,MW13&gt;=MX$37,MV13&lt;&gt;""),AND(NS13&gt;=NZ$33,NT13&gt;=NZ$37,NS13&lt;&gt;""),AND(NX13&gt;=NZ$33,NY13&gt;=NZ$37,NX13&lt;&gt;""),AND(OU13&gt;=PB$33,OV13&gt;=PB$37,OU13&lt;&gt;""),AND(OZ13&gt;=PB$33,PA13&gt;=PB$37,OZ13&lt;&gt;""),AND(PW13&gt;=QD$33,PX13&gt;=QD$37,PW13&lt;&gt;""),AND(QB13&gt;=QD$33,QC13&gt;=QD$37,QB13&lt;&gt;"")),"P","")</f>
        <v>P</v>
      </c>
      <c r="G13" s="3" t="str">
        <f>IF(OR(AND(AQ13&gt;=AW$37,AQ13&lt;&gt;"",AO13=""),AND(AV13&gt;=AW$37,AV13&lt;&gt;"",AO13=""),AND(BT13&gt;=BZ$37,BT13&lt;&gt;"",BR13=""),AND(BY13&gt;=BZ$37,BY13&lt;&gt;"",BR13=""),AND(CW13&gt;=DC$37,CW13&lt;&gt;"",CU13=""),AND(DB13&gt;=DC$37,DB13&lt;&gt;"",CU13=""),AND(EB13&gt;=EH$37,EB13&lt;&gt;""),AND(EG13&gt;=EH$37,EG13&lt;&gt;""),AND(FD13&gt;=FJ$37,FD13&lt;&gt;""),AND(FI13&gt;=FJ$37,FI13&lt;&gt;""),AND(GF13&gt;=GL$37,GF13&lt;&gt;""),AND(GK13&gt;=GL$37,GK13&lt;&gt;""),AND(HH13&gt;=HN$37,HH13&lt;&gt;""),AND(HM13&gt;=HN$37,HM13&lt;&gt;""),AND(IJ13&gt;=IP$37,IJ13&lt;&gt;""),AND(IO13&gt;=IP$37,IO13&lt;&gt;""),AND(JL13&gt;=JR$37,JL13&lt;&gt;""),AND(JQ13&gt;=JR$37,JQ13&lt;&gt;""),AND(KN13&gt;=KT$37,KN13&lt;&gt;""),AND(KS13&gt;=KT$37,KS13&lt;&gt;""),AND(LP13&gt;=LV$37,LP13&lt;&gt;""),AND(LU13&gt;=LV$37,LU13&lt;&gt;""),AND(MR13&gt;=MX$37,MR13&lt;&gt;""),AND(MW13&gt;=MX$37,MW13&lt;&gt;""),AND(NT13&gt;=NZ$37,NT13&lt;&gt;""),AND(NY13&gt;=NZ$37,NY13&lt;&gt;""),AND(OV13&gt;=PB$37,OV13&lt;&gt;""),AND(PA13&gt;=PB$37,PA13&lt;&gt;""),AND(PX13&gt;=QD$37,PX13&lt;&gt;""),AND(QC13&gt;=QD$37,QC13&lt;&gt;"")),"P","")</f>
        <v>P</v>
      </c>
      <c r="H13" s="37" t="str">
        <f>IF(AND(G13="P",F13=""),"No DD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),"Merit",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),"Excellence",IF(I13="P","Worlds Team",IF(F13="P","National Team","")))))</f>
        <v>National Team</v>
      </c>
      <c r="I13" s="3" t="str">
        <f>IF(OR(AND(AS13&gt;=AW$34,AT13&gt;=AW$38,AS13&lt;&gt;"",AO13=""),AND(BV13&gt;=BZ$34,BW13&gt;=BZ$38,BV13&lt;&gt;"",BR13=""),AND(CY13&gt;=DC$34,CZ13&gt;=DC$38,CY13&lt;&gt;"",CU13=""),AND(ED13&gt;=EH$34,EE13&gt;=EH$38,ED13&lt;&gt;""),AND(FF13&gt;=FJ$34,FG13&gt;=FJ$38,FF13&lt;&gt;""),AND(GH13&gt;=GL$34,GI13&gt;=GL$38,GH13&lt;&gt;""),AND(HJ13&gt;=HN$34,HK13&gt;=HN$38,HJ13&lt;&gt;""),AND(IL13&gt;=IP$34,IM13&gt;=IP$38,IL13&lt;&gt;""),AND(JN13&gt;=JR$34,JO13&gt;=JR$38,JN13&lt;&gt;""),AND(KP13&gt;=KT$34,KQ13&gt;=KT$38,KP13&lt;&gt;""),AND(LR13&gt;=LV$34,LS13&gt;=LV$38,LR13&lt;&gt;""),AND(MT13&gt;=MX$34,MU13&gt;=MX$38,MT13&lt;&gt;""),AND(NV13&gt;=NZ$34,NW13&gt;=NZ$38,NV13&lt;&gt;""),AND(OX13&gt;=PB$34,OY13&gt;=PB$38,OX13&lt;&gt;""),AND(PZ13&gt;=QD$34,QA13&gt;=QD$38,PZ13&lt;&gt;"")),"P","")</f>
        <v/>
      </c>
      <c r="J13" s="8">
        <f>IF(COUNT(AQ13,BT13,CW13)&gt;0,LARGE((AQ13,BT13,CW13),1),0)</f>
        <v>50.4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50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26.5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51.3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16.5</v>
      </c>
      <c r="V13" s="19">
        <v>8.1</v>
      </c>
      <c r="W13" s="19">
        <v>0.2</v>
      </c>
      <c r="X13" s="19">
        <v>0.3</v>
      </c>
      <c r="Y13" s="19">
        <v>18.3</v>
      </c>
      <c r="Z13" s="19">
        <v>7.6</v>
      </c>
      <c r="AA13" s="19">
        <v>0.6</v>
      </c>
      <c r="AB13" s="19">
        <v>0</v>
      </c>
      <c r="AC13" s="19">
        <v>18.5</v>
      </c>
      <c r="AD13" s="19">
        <v>8</v>
      </c>
      <c r="AE13" s="19">
        <v>0</v>
      </c>
      <c r="AF13" s="19">
        <v>0</v>
      </c>
      <c r="AG13" s="19">
        <v>18.3</v>
      </c>
      <c r="AH13" s="19">
        <v>7.3</v>
      </c>
      <c r="AI13" s="19">
        <v>0.2</v>
      </c>
      <c r="AJ13" s="19">
        <v>0.3</v>
      </c>
      <c r="AK13" s="19">
        <v>18.399999999999999</v>
      </c>
      <c r="AL13" s="19">
        <v>8</v>
      </c>
      <c r="AM13" s="19">
        <v>0.8</v>
      </c>
      <c r="AN13" s="19">
        <v>0</v>
      </c>
      <c r="AO13" s="28"/>
      <c r="AP13" s="41">
        <f>IF(SUM(V13,Z13)&gt;0,SUM(V13,Z13),"")</f>
        <v>15.7</v>
      </c>
      <c r="AQ13" s="41">
        <f>IF(SUM(U13:V13,X13:Z13,AB13)-W13-AA13&gt;0,SUM(U13:V13,X13:Z13,AB13)-W13-AA13,"")</f>
        <v>50</v>
      </c>
      <c r="AR13" s="41">
        <f>IF(SUM(AC13:AD13,AF13)-AE13&gt;0,SUM(AC13:AD13,AF13)-AE13,"")</f>
        <v>26.5</v>
      </c>
      <c r="AS13" s="41">
        <f>IF(SUM(V13,Z13,AD13)&gt;0,SUM(V13,Z13,AD13),"")</f>
        <v>23.7</v>
      </c>
      <c r="AT13" s="41">
        <f>IF(SUM(AQ13,AR13)&gt;0,SUM(AQ13,AR13),"")</f>
        <v>76.5</v>
      </c>
      <c r="AU13" s="41">
        <f>IF(SUM(AH13,AL13)&gt;0,SUM(AH13,AL13),"")</f>
        <v>15.3</v>
      </c>
      <c r="AV13" s="41">
        <f>IF(SUM(AG13:AH13,AJ13:AL13,AN13)-SUM(AI13,AM13)&gt;0,SUM(AG13:AH13,AJ13:AL13,AN13)-SUM(AI13,AM13),"")</f>
        <v>51.3</v>
      </c>
      <c r="AW13" s="41">
        <f>IF(SUM(AQ13,AR13,AV13)&gt;0,SUM(AQ13,AR13,AV13),"")</f>
        <v>127.8</v>
      </c>
      <c r="AX13" s="18">
        <v>17.75</v>
      </c>
      <c r="AY13" s="18">
        <v>7.65</v>
      </c>
      <c r="AZ13" s="18">
        <v>0.4</v>
      </c>
      <c r="BA13" s="18">
        <v>0.15</v>
      </c>
      <c r="BB13" s="18">
        <v>18.350000000000001</v>
      </c>
      <c r="BC13" s="18">
        <v>7.6</v>
      </c>
      <c r="BD13" s="18">
        <v>0.7</v>
      </c>
      <c r="BE13" s="18">
        <v>0</v>
      </c>
      <c r="BF13" s="18">
        <v>18.55</v>
      </c>
      <c r="BG13" s="18">
        <v>7.2</v>
      </c>
      <c r="BH13" s="18">
        <v>0.4</v>
      </c>
      <c r="BI13" s="18">
        <v>0</v>
      </c>
      <c r="BJ13" s="18">
        <v>18.600000000000001</v>
      </c>
      <c r="BK13" s="18">
        <v>7.25</v>
      </c>
      <c r="BL13" s="18">
        <v>0.4</v>
      </c>
      <c r="BM13" s="18">
        <v>0.15</v>
      </c>
      <c r="BN13" s="18">
        <v>18.399999999999999</v>
      </c>
      <c r="BO13" s="18">
        <v>7.8</v>
      </c>
      <c r="BP13" s="18">
        <v>0.7</v>
      </c>
      <c r="BQ13" s="18">
        <v>0</v>
      </c>
      <c r="BR13" s="29" t="s">
        <v>57</v>
      </c>
      <c r="BS13" s="11">
        <f>IF(SUM(AY13,BC13)&gt;0,SUM(AY13,BC13),"")</f>
        <v>15.25</v>
      </c>
      <c r="BT13" s="11">
        <f>IF(SUM(AX13:AY13,BA13:BC13,BE13)-AZ13-BD13&gt;0,SUM(AX13:AY13,BA13:BC13,BE13)-AZ13-BD13,"")</f>
        <v>50.4</v>
      </c>
      <c r="BU13" s="11">
        <f>IF(SUM(BF13:BG13,BI13)-BH13&gt;0,SUM(BF13:BG13,BI13)-BH13,"")</f>
        <v>25.35</v>
      </c>
      <c r="BV13" s="11">
        <f>IF(SUM(AY13,BC13,BG13)&gt;0,SUM(AY13,BC13,BG13),"")</f>
        <v>22.45</v>
      </c>
      <c r="BW13" s="11">
        <f>IF(SUM(BT13,BU13)&gt;0,SUM(BT13,BU13),"")</f>
        <v>75.75</v>
      </c>
      <c r="BX13" s="11">
        <f>IF(SUM(BK13,BO13)&gt;0,SUM(BK13,BO13),"")</f>
        <v>15.05</v>
      </c>
      <c r="BY13" s="11">
        <f>IF(SUM(BJ13:BK13,BM13:BO13,BQ13)-SUM(BL13,BP13)&gt;0,SUM(BJ13:BK13,BM13:BO13,BQ13)-SUM(BL13,BP13),"")</f>
        <v>51.099999999999994</v>
      </c>
      <c r="BZ13" s="11">
        <f>IF(SUM(BT13,BU13,BY13)&gt;0,SUM(BT13,BU13,BY13),"")</f>
        <v>126.85</v>
      </c>
      <c r="CA13" s="19">
        <v>17.2</v>
      </c>
      <c r="CB13" s="19">
        <v>3.6</v>
      </c>
      <c r="CC13" s="19">
        <v>0</v>
      </c>
      <c r="CD13" s="19">
        <v>0</v>
      </c>
      <c r="CE13" s="19">
        <v>18.600000000000001</v>
      </c>
      <c r="CF13" s="19">
        <v>7.6</v>
      </c>
      <c r="CG13" s="19">
        <v>1</v>
      </c>
      <c r="CH13" s="19">
        <v>0</v>
      </c>
      <c r="CI13" s="19">
        <v>17.600000000000001</v>
      </c>
      <c r="CJ13" s="19">
        <v>2.8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11.2</v>
      </c>
      <c r="CW13" s="41">
        <f>IF(SUM(CA13:CB13,CD13:CF13,CH13)-CC13-CG13&gt;0,SUM(CA13:CB13,CD13:CF13,CH13)-CC13-CG13,"")</f>
        <v>46.000000000000007</v>
      </c>
      <c r="CX13" s="41">
        <f>IF(SUM(CI13:CJ13,CL13)-CK13&gt;0,SUM(CI13:CJ13,CL13)-CK13,"")</f>
        <v>20.400000000000002</v>
      </c>
      <c r="CY13" s="41">
        <f>IF(SUM(CB13,CF13,CJ13)&gt;0,SUM(CB13,CF13,CJ13),"")</f>
        <v>14</v>
      </c>
      <c r="CZ13" s="41">
        <f>IF(SUM(CW13,CX13)&gt;0,SUM(CW13,CX13),"")</f>
        <v>66.400000000000006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66.400000000000006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5.2</v>
      </c>
      <c r="FD13" s="11">
        <f>IF(SUM(EI13:EJ13,EL13:EN13,EP13)-EK13-EO13&gt;0,SUM(EI13:EJ13,EL13:EN13,EP13)-EK13-EO13,"")</f>
        <v>22.599999999999998</v>
      </c>
      <c r="FE13" s="11" t="str">
        <f>IF(SUM(EQ13:ER13,ET13)-ES13&gt;0,SUM(EQ13:ER13,ET13)-ES13,"")</f>
        <v/>
      </c>
      <c r="FF13" s="11">
        <f>IF(SUM(EJ13,EN13,ER13)&gt;0,SUM(EJ13,EN13,ER13),"")</f>
        <v>5.2</v>
      </c>
      <c r="FG13" s="11">
        <f>IF(SUM(FD13,FE13)&gt;0,SUM(FD13,FE13),"")</f>
        <v>22.599999999999998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>IF(SUM(JT13,JX13)&gt;0,SUM(JT13,JX13),"")</f>
        <v>11.2</v>
      </c>
      <c r="KN13" s="41">
        <f>IF(SUM(JS13:JT13,JV13:JX13,JZ13)-JU13-JY13&gt;0,SUM(JS13:JT13,JV13:JX13,JZ13)-JU13-JY13,"")</f>
        <v>45.699999999999996</v>
      </c>
      <c r="KO13" s="41" t="str">
        <f>IF(SUM(KA13:KB13,KD13)-KC13&gt;0,SUM(KA13:KB13,KD13)-KC13,"")</f>
        <v/>
      </c>
      <c r="KP13" s="41">
        <f>IF(SUM(JT13,JX13,KB13)&gt;0,SUM(JT13,JX13,KB13),"")</f>
        <v>11.2</v>
      </c>
      <c r="KQ13" s="41">
        <f>IF(SUM(KN13,KO13)&gt;0,SUM(KN13,KO13),"")</f>
        <v>45.699999999999996</v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>
        <f>IF(SUM(KN13,KO13,KS13)&gt;0,SUM(KN13,KO13,KS13),"")</f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17.475000000000001</v>
      </c>
      <c r="QF13" s="23">
        <f>IF($CU13="P",CB13,(CB13+AY13)/2)</f>
        <v>5.625</v>
      </c>
      <c r="QG13" s="23">
        <f>IF($CU13="P",CC13,(CC13+AZ13)/2)</f>
        <v>0.2</v>
      </c>
      <c r="QH13" s="23">
        <f>IF($CU13="P",CD13,(CD13+BA13)/2)</f>
        <v>7.4999999999999997E-2</v>
      </c>
      <c r="QI13" s="23">
        <f>IF($CU13="P",CE13,(CE13+BB13)/2)</f>
        <v>18.475000000000001</v>
      </c>
      <c r="QJ13" s="23">
        <f>IF($CU13="P",CF13,(CF13+BC13)/2)</f>
        <v>7.6</v>
      </c>
      <c r="QK13" s="23">
        <f>IF($CU13="P",CG13,(CG13+BD13)/2)</f>
        <v>0.85</v>
      </c>
      <c r="QL13" s="23">
        <f>IF($CU13="P",CH13,(CH13+BE13)/2)</f>
        <v>0</v>
      </c>
      <c r="QM13" s="23">
        <f>IF($CU13="P",CI13,(CI13+BF13)/2)</f>
        <v>18.075000000000003</v>
      </c>
      <c r="QN13" s="23">
        <f>IF($CU13="P",CJ13,(CJ13+BG13)/2)</f>
        <v>5</v>
      </c>
      <c r="QO13" s="23">
        <f>IF($CU13="P",CK13,(CK13+BH13)/2)</f>
        <v>0.2</v>
      </c>
      <c r="QP13" s="23">
        <f>IF($CU13="P",CL13,(CL13+BI13)/2)</f>
        <v>0</v>
      </c>
      <c r="QQ13" s="23">
        <f>IF($CU13="P",CM13,(CM13+BJ13)/2)</f>
        <v>9.3000000000000007</v>
      </c>
      <c r="QR13" s="23">
        <f>IF($CU13="P",CN13,(CN13+BK13)/2)</f>
        <v>3.625</v>
      </c>
      <c r="QS13" s="23">
        <f>IF($CU13="P",CO13,(CO13+BL13)/2)</f>
        <v>0.2</v>
      </c>
      <c r="QT13" s="23">
        <f>IF($CU13="P",CP13,(CP13+BM13)/2)</f>
        <v>7.4999999999999997E-2</v>
      </c>
      <c r="QU13" s="23">
        <f>IF($CU13="P",CQ13,(CQ13+BN13)/2)</f>
        <v>9.1999999999999993</v>
      </c>
      <c r="QV13" s="23">
        <f>IF($CU13="P",CR13,(CR13+BO13)/2)</f>
        <v>3.9</v>
      </c>
      <c r="QW13" s="23">
        <f>IF($CU13="P",CS13,(CS13+BP13)/2)</f>
        <v>0.35</v>
      </c>
      <c r="QX13" s="23">
        <f>IF($CU13="P",CT13,(CT13+BQ13)/2)</f>
        <v>0</v>
      </c>
      <c r="QY13" s="28" t="s">
        <v>57</v>
      </c>
      <c r="QZ13" s="41">
        <f>IF(SUM(QF13,QJ13)&gt;0,SUM(QF13,QJ13),"")</f>
        <v>13.225</v>
      </c>
      <c r="RA13" s="41">
        <f>IF(SUM(QE13:QF13,QH13:QJ13,QL13)-QG13-QK13&gt;0,SUM(QE13:QF13,QH13:QJ13,QL13)-QG13-QK13,"")</f>
        <v>48.2</v>
      </c>
      <c r="RB13" s="41">
        <f>IF(SUM(QM13:QN13,QP13)-QO13&gt;0,SUM(QM13:QN13,QP13)-QO13,"")</f>
        <v>22.875000000000004</v>
      </c>
      <c r="RC13" s="41">
        <f>IF(SUM(QF13,QJ13,QN13)&gt;0,SUM(QF13,QJ13,QN13),"")</f>
        <v>18.225000000000001</v>
      </c>
      <c r="RD13" s="41">
        <f>IF(SUM(RA13,RB13)&gt;0,SUM(RA13,RB13),"")</f>
        <v>71.075000000000003</v>
      </c>
      <c r="RE13" s="41">
        <f>IF(SUM(QR13,QV13)&gt;0,SUM(QR13,QV13),"")</f>
        <v>7.5250000000000004</v>
      </c>
      <c r="RF13" s="41">
        <f>IF(SUM(QQ13:QR13,QT13:QV13,QX13)-SUM(QS13,QW13)&gt;0,SUM(QQ13:QR13,QT13:QV13,QX13)-SUM(QS13,QW13),"")</f>
        <v>25.549999999999997</v>
      </c>
      <c r="RG13" s="41">
        <f>IF(SUM(RA13,RB13,RF13)&gt;0,SUM(RA13,RB13,RF13),"")</f>
        <v>96.625</v>
      </c>
    </row>
    <row r="14" spans="1:475" x14ac:dyDescent="0.2">
      <c r="A14" s="4" cm="1">
        <f t="array" ref="A14">IF(AND(H14&lt;&gt;"",H14&lt;&gt;"No DD"),SUMPRODUCT((H$4:H$31&lt;&gt;"")*(H$4:H$31&lt;&gt;"No DD")*(E$4:E$31&gt;E14))+1,IF(H14="No DD",SUMPRODUCT((H$4:H$31="No DD")*(E$4:E$31&gt;E14))+1+SUMPRODUCT((H$4:H$31&lt;&gt;"")*(H$4:H$31&lt;&gt;"No DD")),""))</f>
        <v>11</v>
      </c>
      <c r="B14" s="5" t="s">
        <v>84</v>
      </c>
      <c r="C14" s="4" t="s">
        <v>5</v>
      </c>
      <c r="D14" s="4">
        <v>2002</v>
      </c>
      <c r="E14" s="9">
        <f>SUM(J14:R14)+SUM(J14:O14)*0.0000001+SUM(J14)*0.0000000000001</f>
        <v>177.60001268000514</v>
      </c>
      <c r="F14" s="3" t="str">
        <f>IF(OR(AND(AP14&gt;=AW$33,AQ14&gt;=AW$37,AP14&lt;&gt;"",AO14=""),AND(AU14&gt;=AW$33,AV14&gt;=AW$37,AU14&lt;&gt;"",AO14=""),AND(BS14&gt;=BZ$33,BT14&gt;=BZ$37,BS14&lt;&gt;"",BR14=""),AND(BX14&gt;=BZ$33,BY14&gt;=BZ$37,BX14&lt;&gt;"",BR14=""),AND(CV14&gt;=DC$33,CW14&gt;=DC$37,CV14&lt;&gt;"",CU14=""),AND(DA14&gt;=DC$33,DB14&gt;=DC$37,DA14&lt;&gt;""),AND(EA14&gt;=EH$33,EB14&gt;=EH$37,EA14&lt;&gt;""),AND(EF14&gt;=EH$33,EG14&gt;=EH$37,EF14&lt;&gt;""),AND(FC14&gt;=FJ$33,FD14&gt;=FJ$37,FC14&lt;&gt;""),AND(FH14&gt;=FJ$33,FI14&gt;=FJ$37,FH14&lt;&gt;""),AND(GE14&gt;=GL$33,GF14&gt;=GL$37,GE14&lt;&gt;""),AND(GJ14&gt;=GL$33,GK14&gt;=GL$37,GJ14&lt;&gt;""),AND(HG14&gt;=HN$33,HH14&gt;=HN$37,HG14&lt;&gt;""),AND(HL14&gt;=HN$33,HM14&gt;=HN$37,HL14&lt;&gt;""),AND(II14&gt;=IP$33,IJ14&gt;=IP$37,II14&lt;&gt;""),AND(IN14&gt;=IP$33,IO14&gt;=IP$37,IN14&lt;&gt;""),AND(JK14&gt;=JR$33,JL14&gt;=JR$37,JK14&lt;&gt;""),AND(JP14&gt;=JR$33,JQ14&gt;=JR$37,JP14&lt;&gt;""),AND(KM14&gt;=KT$33,KN14&gt;=KT$37,KM14&lt;&gt;""),AND(KR14&gt;=KT$33,KS14&gt;=KT$37,KR14&lt;&gt;""),AND(LO14&gt;=LV$33,LP14&gt;=LV$37,LO14&lt;&gt;""),AND(LT14&gt;=LV$33,LU14&gt;=LV$37,LT14&lt;&gt;""),AND(MQ14&gt;=MX$33,MR14&gt;=MX$37,MQ14&lt;&gt;""),AND(MV14&gt;=MX$33,MW14&gt;=MX$37,MV14&lt;&gt;""),AND(NS14&gt;=NZ$33,NT14&gt;=NZ$37,NS14&lt;&gt;""),AND(NX14&gt;=NZ$33,NY14&gt;=NZ$37,NX14&lt;&gt;""),AND(OU14&gt;=PB$33,OV14&gt;=PB$37,OU14&lt;&gt;""),AND(OZ14&gt;=PB$33,PA14&gt;=PB$37,OZ14&lt;&gt;""),AND(PW14&gt;=QD$33,PX14&gt;=QD$37,PW14&lt;&gt;""),AND(QB14&gt;=QD$33,QC14&gt;=QD$37,QB14&lt;&gt;"")),"P","")</f>
        <v>P</v>
      </c>
      <c r="G14" s="3" t="str">
        <f>IF(OR(AND(AQ14&gt;=AW$37,AQ14&lt;&gt;"",AO14=""),AND(AV14&gt;=AW$37,AV14&lt;&gt;"",AO14=""),AND(BT14&gt;=BZ$37,BT14&lt;&gt;"",BR14=""),AND(BY14&gt;=BZ$37,BY14&lt;&gt;"",BR14=""),AND(CW14&gt;=DC$37,CW14&lt;&gt;"",CU14=""),AND(DB14&gt;=DC$37,DB14&lt;&gt;"",CU14=""),AND(EB14&gt;=EH$37,EB14&lt;&gt;""),AND(EG14&gt;=EH$37,EG14&lt;&gt;""),AND(FD14&gt;=FJ$37,FD14&lt;&gt;""),AND(FI14&gt;=FJ$37,FI14&lt;&gt;""),AND(GF14&gt;=GL$37,GF14&lt;&gt;""),AND(GK14&gt;=GL$37,GK14&lt;&gt;""),AND(HH14&gt;=HN$37,HH14&lt;&gt;""),AND(HM14&gt;=HN$37,HM14&lt;&gt;""),AND(IJ14&gt;=IP$37,IJ14&lt;&gt;""),AND(IO14&gt;=IP$37,IO14&lt;&gt;""),AND(JL14&gt;=JR$37,JL14&lt;&gt;""),AND(JQ14&gt;=JR$37,JQ14&lt;&gt;""),AND(KN14&gt;=KT$37,KN14&lt;&gt;""),AND(KS14&gt;=KT$37,KS14&lt;&gt;""),AND(LP14&gt;=LV$37,LP14&lt;&gt;""),AND(LU14&gt;=LV$37,LU14&lt;&gt;""),AND(MR14&gt;=MX$37,MR14&lt;&gt;""),AND(MW14&gt;=MX$37,MW14&lt;&gt;""),AND(NT14&gt;=NZ$37,NT14&lt;&gt;""),AND(NY14&gt;=NZ$37,NY14&lt;&gt;""),AND(OV14&gt;=PB$37,OV14&lt;&gt;""),AND(PA14&gt;=PB$37,PA14&lt;&gt;""),AND(PX14&gt;=QD$37,PX14&lt;&gt;""),AND(QC14&gt;=QD$37,QC14&lt;&gt;"")),"P","")</f>
        <v>P</v>
      </c>
      <c r="H14" s="37" t="str">
        <f>IF(AND(G14="P",F14=""),"No DD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),"Merit",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),"Excellence",IF(I14="P","Worlds Team",IF(F14="P","National Team","")))))</f>
        <v>National Team</v>
      </c>
      <c r="I14" s="3" t="str">
        <f>IF(OR(AND(AS14&gt;=AW$34,AT14&gt;=AW$38,AS14&lt;&gt;"",AO14=""),AND(BV14&gt;=BZ$34,BW14&gt;=BZ$38,BV14&lt;&gt;"",BR14=""),AND(CY14&gt;=DC$34,CZ14&gt;=DC$38,CY14&lt;&gt;"",CU14=""),AND(ED14&gt;=EH$34,EE14&gt;=EH$38,ED14&lt;&gt;""),AND(FF14&gt;=FJ$34,FG14&gt;=FJ$38,FF14&lt;&gt;""),AND(GH14&gt;=GL$34,GI14&gt;=GL$38,GH14&lt;&gt;""),AND(HJ14&gt;=HN$34,HK14&gt;=HN$38,HJ14&lt;&gt;""),AND(IL14&gt;=IP$34,IM14&gt;=IP$38,IL14&lt;&gt;""),AND(JN14&gt;=JR$34,JO14&gt;=JR$38,JN14&lt;&gt;""),AND(KP14&gt;=KT$34,KQ14&gt;=KT$38,KP14&lt;&gt;""),AND(LR14&gt;=LV$34,LS14&gt;=LV$38,LR14&lt;&gt;""),AND(MT14&gt;=MX$34,MU14&gt;=MX$38,MT14&lt;&gt;""),AND(NV14&gt;=NZ$34,NW14&gt;=NZ$38,NV14&lt;&gt;""),AND(OX14&gt;=PB$34,OY14&gt;=PB$38,OX14&lt;&gt;""),AND(PZ14&gt;=QD$34,QA14&gt;=QD$38,PZ14&lt;&gt;"")),"P","")</f>
        <v/>
      </c>
      <c r="J14" s="8">
        <f>IF(COUNT(AQ14,BT14,CW14)&gt;0,LARGE((AQ14,BT14,CW14),1),0)</f>
        <v>51.4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48.8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26.6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50.800000000000004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19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18.600000000000001</v>
      </c>
      <c r="AD14" s="19">
        <v>8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6</v>
      </c>
      <c r="AQ14" s="41">
        <f>IF(SUM(U14:V14,X14:Z14,AB14)-W14-AA14&gt;0,SUM(U14:V14,X14:Z14,AB14)-W14-AA14,"")</f>
        <v>24.4</v>
      </c>
      <c r="AR14" s="41">
        <f>IF(SUM(AC14:AD14,AF14)-AE14&gt;0,SUM(AC14:AD14,AF14)-AE14,"")</f>
        <v>26.6</v>
      </c>
      <c r="AS14" s="41">
        <f>IF(SUM(V14,Z14,AD14)&gt;0,SUM(V14,Z14,AD14),"")</f>
        <v>14</v>
      </c>
      <c r="AT14" s="41">
        <f>IF(SUM(AQ14,AR14)&gt;0,SUM(AQ14,AR14),"")</f>
        <v>51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IF(SUM(AQ14,AR14,AV14)&gt;0,SUM(AQ14,AR14,AV14),"")</f>
        <v>51</v>
      </c>
      <c r="AX14" s="18">
        <v>18.3</v>
      </c>
      <c r="AY14" s="18">
        <v>5.6</v>
      </c>
      <c r="AZ14" s="18">
        <v>1.4</v>
      </c>
      <c r="BA14" s="18">
        <v>0</v>
      </c>
      <c r="BB14" s="18">
        <v>18.7</v>
      </c>
      <c r="BC14" s="18">
        <v>7.6</v>
      </c>
      <c r="BD14" s="18">
        <v>0</v>
      </c>
      <c r="BE14" s="18">
        <v>0</v>
      </c>
      <c r="BF14" s="18">
        <v>16.600000000000001</v>
      </c>
      <c r="BG14" s="18">
        <v>7.3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13.2</v>
      </c>
      <c r="BT14" s="11">
        <f>IF(SUM(AX14:AY14,BA14:BC14,BE14)-AZ14-BD14&gt;0,SUM(AX14:AY14,BA14:BC14,BE14)-AZ14-BD14,"")</f>
        <v>48.8</v>
      </c>
      <c r="BU14" s="11">
        <f>IF(SUM(BF14:BG14,BI14)-BH14&gt;0,SUM(BF14:BG14,BI14)-BH14,"")</f>
        <v>23.3</v>
      </c>
      <c r="BV14" s="11">
        <f>IF(SUM(AY14,BC14,BG14)&gt;0,SUM(AY14,BC14,BG14),"")</f>
        <v>20.5</v>
      </c>
      <c r="BW14" s="11">
        <f>IF(SUM(BT14,BU14)&gt;0,SUM(BT14,BU14),"")</f>
        <v>72.099999999999994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72.099999999999994</v>
      </c>
      <c r="CA14" s="19">
        <v>18.5</v>
      </c>
      <c r="CB14" s="19">
        <v>7.6</v>
      </c>
      <c r="CC14" s="19">
        <v>0.6</v>
      </c>
      <c r="CD14" s="19">
        <v>0</v>
      </c>
      <c r="CE14" s="19">
        <v>18.5</v>
      </c>
      <c r="CF14" s="19">
        <v>8</v>
      </c>
      <c r="CG14" s="19">
        <v>0.6</v>
      </c>
      <c r="CH14" s="19">
        <v>0</v>
      </c>
      <c r="CI14" s="19">
        <v>16.8</v>
      </c>
      <c r="CJ14" s="19">
        <v>8.1</v>
      </c>
      <c r="CK14" s="19">
        <v>0.2</v>
      </c>
      <c r="CL14" s="19">
        <v>0.3</v>
      </c>
      <c r="CM14" s="19">
        <v>18.5</v>
      </c>
      <c r="CN14" s="19">
        <v>9.3000000000000007</v>
      </c>
      <c r="CO14" s="19">
        <v>0</v>
      </c>
      <c r="CP14" s="19">
        <v>0.3</v>
      </c>
      <c r="CQ14" s="19">
        <v>18.100000000000001</v>
      </c>
      <c r="CR14" s="19">
        <v>5.6</v>
      </c>
      <c r="CS14" s="19">
        <v>1</v>
      </c>
      <c r="CT14" s="19">
        <v>0</v>
      </c>
      <c r="CU14" s="28"/>
      <c r="CV14" s="41">
        <f>IF(SUM(CB14,CF14)&gt;0,SUM(CB14,CF14),"")</f>
        <v>15.6</v>
      </c>
      <c r="CW14" s="41">
        <f>IF(SUM(CA14:CB14,CD14:CF14,CH14)-CC14-CG14&gt;0,SUM(CA14:CB14,CD14:CF14,CH14)-CC14-CG14,"")</f>
        <v>51.4</v>
      </c>
      <c r="CX14" s="41">
        <f>IF(SUM(CI14:CJ14,CL14)-CK14&gt;0,SUM(CI14:CJ14,CL14)-CK14,"")</f>
        <v>25</v>
      </c>
      <c r="CY14" s="41">
        <f>IF(SUM(CB14,CF14,CJ14)&gt;0,SUM(CB14,CF14,CJ14),"")</f>
        <v>23.7</v>
      </c>
      <c r="CZ14" s="41">
        <f>IF(SUM(CW14,CX14)&gt;0,SUM(CW14,CX14),"")</f>
        <v>76.400000000000006</v>
      </c>
      <c r="DA14" s="41">
        <f>IF(SUM(CN14,CR14)&gt;0,SUM(CN14,CR14),"")</f>
        <v>14.9</v>
      </c>
      <c r="DB14" s="41">
        <f>IF(SUM(CM14:CN14,CP14:CR14,CT14)-SUM(CO14,CS14)&gt;0,SUM(CM14:CN14,CP14:CR14,CT14)-SUM(CO14,CS14),"")</f>
        <v>50.800000000000004</v>
      </c>
      <c r="DC14" s="41">
        <f>IF(SUM(CW14,CX14,DB14)&gt;0,SUM(CW14,CX14,DB14),"")</f>
        <v>127.20000000000002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18.399999999999999</v>
      </c>
      <c r="QF14" s="23">
        <f>IF($CU14="P",CB14,(CB14+AY14)/2)</f>
        <v>6.6</v>
      </c>
      <c r="QG14" s="23">
        <f>IF($CU14="P",CC14,(CC14+AZ14)/2)</f>
        <v>1</v>
      </c>
      <c r="QH14" s="23">
        <f>IF($CU14="P",CD14,(CD14+BA14)/2)</f>
        <v>0</v>
      </c>
      <c r="QI14" s="23">
        <f>IF($CU14="P",CE14,(CE14+BB14)/2)</f>
        <v>18.600000000000001</v>
      </c>
      <c r="QJ14" s="23">
        <f>IF($CU14="P",CF14,(CF14+BC14)/2)</f>
        <v>7.8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16.700000000000003</v>
      </c>
      <c r="QN14" s="23">
        <f>IF($CU14="P",CJ14,(CJ14+BG14)/2)</f>
        <v>7.6999999999999993</v>
      </c>
      <c r="QO14" s="23">
        <f>IF($CU14="P",CK14,(CK14+BH14)/2)</f>
        <v>0.4</v>
      </c>
      <c r="QP14" s="23">
        <f>IF($CU14="P",CL14,(CL14+BI14)/2)</f>
        <v>0.15</v>
      </c>
      <c r="QQ14" s="23">
        <f>IF($CU14="P",CM14,(CM14+BJ14)/2)</f>
        <v>9.25</v>
      </c>
      <c r="QR14" s="23">
        <f>IF($CU14="P",CN14,(CN14+BK14)/2)</f>
        <v>4.6500000000000004</v>
      </c>
      <c r="QS14" s="23">
        <f>IF($CU14="P",CO14,(CO14+BL14)/2)</f>
        <v>0</v>
      </c>
      <c r="QT14" s="23">
        <f>IF($CU14="P",CP14,(CP14+BM14)/2)</f>
        <v>0.15</v>
      </c>
      <c r="QU14" s="23">
        <f>IF($CU14="P",CQ14,(CQ14+BN14)/2)</f>
        <v>9.0500000000000007</v>
      </c>
      <c r="QV14" s="23">
        <f>IF($CU14="P",CR14,(CR14+BO14)/2)</f>
        <v>2.8</v>
      </c>
      <c r="QW14" s="23">
        <f>IF($CU14="P",CS14,(CS14+BP14)/2)</f>
        <v>0.5</v>
      </c>
      <c r="QX14" s="23">
        <f>IF($CU14="P",CT14,(CT14+BQ14)/2)</f>
        <v>0</v>
      </c>
      <c r="QY14" s="28" t="s">
        <v>57</v>
      </c>
      <c r="QZ14" s="41">
        <f>IF(SUM(QF14,QJ14)&gt;0,SUM(QF14,QJ14),"")</f>
        <v>14.399999999999999</v>
      </c>
      <c r="RA14" s="41">
        <f>IF(SUM(QE14:QF14,QH14:QJ14,QL14)-QG14-QK14&gt;0,SUM(QE14:QF14,QH14:QJ14,QL14)-QG14-QK14,"")</f>
        <v>50.1</v>
      </c>
      <c r="RB14" s="41">
        <f>IF(SUM(QM14:QN14,QP14)-QO14&gt;0,SUM(QM14:QN14,QP14)-QO14,"")</f>
        <v>24.150000000000002</v>
      </c>
      <c r="RC14" s="41">
        <f>IF(SUM(QF14,QJ14,QN14)&gt;0,SUM(QF14,QJ14,QN14),"")</f>
        <v>22.099999999999998</v>
      </c>
      <c r="RD14" s="41">
        <f>IF(SUM(RA14,RB14)&gt;0,SUM(RA14,RB14),"")</f>
        <v>74.25</v>
      </c>
      <c r="RE14" s="41">
        <f>IF(SUM(QR14,QV14)&gt;0,SUM(QR14,QV14),"")</f>
        <v>7.45</v>
      </c>
      <c r="RF14" s="41">
        <f>IF(SUM(QQ14:QR14,QT14:QV14,QX14)-SUM(QS14,QW14)&gt;0,SUM(QQ14:QR14,QT14:QV14,QX14)-SUM(QS14,QW14),"")</f>
        <v>25.400000000000002</v>
      </c>
      <c r="RG14" s="41">
        <f>IF(SUM(RA14,RB14,RF14)&gt;0,SUM(RA14,RB14,RF14),"")</f>
        <v>99.65</v>
      </c>
    </row>
    <row r="15" spans="1:475" x14ac:dyDescent="0.2">
      <c r="A15" s="4" cm="1">
        <f t="array" ref="A15">IF(AND(H15&lt;&gt;"",H15&lt;&gt;"No DD"),SUMPRODUCT((H$4:H$31&lt;&gt;"")*(H$4:H$31&lt;&gt;"No DD")*(E$4:E$31&gt;E15))+1,IF(H15="No DD",SUMPRODUCT((H$4:H$31="No DD")*(E$4:E$31&gt;E15))+1+SUMPRODUCT((H$4:H$31&lt;&gt;"")*(H$4:H$31&lt;&gt;"No DD")),""))</f>
        <v>12</v>
      </c>
      <c r="B15" s="5" t="s">
        <v>129</v>
      </c>
      <c r="C15" s="4" t="s">
        <v>6</v>
      </c>
      <c r="D15" s="4">
        <v>2003</v>
      </c>
      <c r="E15" s="9">
        <f>SUM(J15:R15)+SUM(J15:O15)*0.0000001+SUM(J15)*0.0000000000001</f>
        <v>177.10001286000514</v>
      </c>
      <c r="F15" s="3" t="str">
        <f>IF(OR(AND(AP15&gt;=AW$33,AQ15&gt;=AW$37,AP15&lt;&gt;"",AO15=""),AND(AU15&gt;=AW$33,AV15&gt;=AW$37,AU15&lt;&gt;"",AO15=""),AND(BS15&gt;=BZ$33,BT15&gt;=BZ$37,BS15&lt;&gt;"",BR15=""),AND(BX15&gt;=BZ$33,BY15&gt;=BZ$37,BX15&lt;&gt;"",BR15=""),AND(CV15&gt;=DC$33,CW15&gt;=DC$37,CV15&lt;&gt;"",CU15=""),AND(DA15&gt;=DC$33,DB15&gt;=DC$37,DA15&lt;&gt;""),AND(EA15&gt;=EH$33,EB15&gt;=EH$37,EA15&lt;&gt;""),AND(EF15&gt;=EH$33,EG15&gt;=EH$37,EF15&lt;&gt;""),AND(FC15&gt;=FJ$33,FD15&gt;=FJ$37,FC15&lt;&gt;""),AND(FH15&gt;=FJ$33,FI15&gt;=FJ$37,FH15&lt;&gt;""),AND(GE15&gt;=GL$33,GF15&gt;=GL$37,GE15&lt;&gt;""),AND(GJ15&gt;=GL$33,GK15&gt;=GL$37,GJ15&lt;&gt;""),AND(HG15&gt;=HN$33,HH15&gt;=HN$37,HG15&lt;&gt;""),AND(HL15&gt;=HN$33,HM15&gt;=HN$37,HL15&lt;&gt;""),AND(II15&gt;=IP$33,IJ15&gt;=IP$37,II15&lt;&gt;""),AND(IN15&gt;=IP$33,IO15&gt;=IP$37,IN15&lt;&gt;""),AND(JK15&gt;=JR$33,JL15&gt;=JR$37,JK15&lt;&gt;""),AND(JP15&gt;=JR$33,JQ15&gt;=JR$37,JP15&lt;&gt;""),AND(KM15&gt;=KT$33,KN15&gt;=KT$37,KM15&lt;&gt;""),AND(KR15&gt;=KT$33,KS15&gt;=KT$37,KR15&lt;&gt;""),AND(LO15&gt;=LV$33,LP15&gt;=LV$37,LO15&lt;&gt;""),AND(LT15&gt;=LV$33,LU15&gt;=LV$37,LT15&lt;&gt;""),AND(MQ15&gt;=MX$33,MR15&gt;=MX$37,MQ15&lt;&gt;""),AND(MV15&gt;=MX$33,MW15&gt;=MX$37,MV15&lt;&gt;""),AND(NS15&gt;=NZ$33,NT15&gt;=NZ$37,NS15&lt;&gt;""),AND(NX15&gt;=NZ$33,NY15&gt;=NZ$37,NX15&lt;&gt;""),AND(OU15&gt;=PB$33,OV15&gt;=PB$37,OU15&lt;&gt;""),AND(OZ15&gt;=PB$33,PA15&gt;=PB$37,OZ15&lt;&gt;""),AND(PW15&gt;=QD$33,PX15&gt;=QD$37,PW15&lt;&gt;""),AND(QB15&gt;=QD$33,QC15&gt;=QD$37,QB15&lt;&gt;"")),"P","")</f>
        <v>P</v>
      </c>
      <c r="G15" s="3" t="str">
        <f>IF(OR(AND(AQ15&gt;=AW$37,AQ15&lt;&gt;"",AO15=""),AND(AV15&gt;=AW$37,AV15&lt;&gt;"",AO15=""),AND(BT15&gt;=BZ$37,BT15&lt;&gt;"",BR15=""),AND(BY15&gt;=BZ$37,BY15&lt;&gt;"",BR15=""),AND(CW15&gt;=DC$37,CW15&lt;&gt;"",CU15=""),AND(DB15&gt;=DC$37,DB15&lt;&gt;"",CU15=""),AND(EB15&gt;=EH$37,EB15&lt;&gt;""),AND(EG15&gt;=EH$37,EG15&lt;&gt;""),AND(FD15&gt;=FJ$37,FD15&lt;&gt;""),AND(FI15&gt;=FJ$37,FI15&lt;&gt;""),AND(GF15&gt;=GL$37,GF15&lt;&gt;""),AND(GK15&gt;=GL$37,GK15&lt;&gt;""),AND(HH15&gt;=HN$37,HH15&lt;&gt;""),AND(HM15&gt;=HN$37,HM15&lt;&gt;""),AND(IJ15&gt;=IP$37,IJ15&lt;&gt;""),AND(IO15&gt;=IP$37,IO15&lt;&gt;""),AND(JL15&gt;=JR$37,JL15&lt;&gt;""),AND(JQ15&gt;=JR$37,JQ15&lt;&gt;""),AND(KN15&gt;=KT$37,KN15&lt;&gt;""),AND(KS15&gt;=KT$37,KS15&lt;&gt;""),AND(LP15&gt;=LV$37,LP15&lt;&gt;""),AND(LU15&gt;=LV$37,LU15&lt;&gt;""),AND(MR15&gt;=MX$37,MR15&lt;&gt;""),AND(MW15&gt;=MX$37,MW15&lt;&gt;""),AND(NT15&gt;=NZ$37,NT15&lt;&gt;""),AND(NY15&gt;=NZ$37,NY15&lt;&gt;""),AND(OV15&gt;=PB$37,OV15&lt;&gt;""),AND(PA15&gt;=PB$37,PA15&lt;&gt;""),AND(PX15&gt;=QD$37,PX15&lt;&gt;""),AND(QC15&gt;=QD$37,QC15&lt;&gt;"")),"P","")</f>
        <v>P</v>
      </c>
      <c r="H15" s="37" t="str">
        <f>IF(AND(G15="P",F15=""),"No DD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),"Merit",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),"Excellence",IF(I15="P","Worlds Team",IF(F15="P","National Team","")))))</f>
        <v>Worlds Team</v>
      </c>
      <c r="I15" s="3" t="str">
        <f>IF(OR(AND(AS15&gt;=AW$34,AT15&gt;=AW$38,AS15&lt;&gt;"",AO15=""),AND(BV15&gt;=BZ$34,BW15&gt;=BZ$38,BV15&lt;&gt;"",BR15=""),AND(CY15&gt;=DC$34,CZ15&gt;=DC$38,CY15&lt;&gt;"",CU15=""),AND(ED15&gt;=EH$34,EE15&gt;=EH$38,ED15&lt;&gt;""),AND(FF15&gt;=FJ$34,FG15&gt;=FJ$38,FF15&lt;&gt;""),AND(GH15&gt;=GL$34,GI15&gt;=GL$38,GH15&lt;&gt;""),AND(HJ15&gt;=HN$34,HK15&gt;=HN$38,HJ15&lt;&gt;""),AND(IL15&gt;=IP$34,IM15&gt;=IP$38,IL15&lt;&gt;""),AND(JN15&gt;=JR$34,JO15&gt;=JR$38,JN15&lt;&gt;""),AND(KP15&gt;=KT$34,KQ15&gt;=KT$38,KP15&lt;&gt;""),AND(LR15&gt;=LV$34,LS15&gt;=LV$38,LR15&lt;&gt;""),AND(MT15&gt;=MX$34,MU15&gt;=MX$38,MT15&lt;&gt;""),AND(NV15&gt;=NZ$34,NW15&gt;=NZ$38,NV15&lt;&gt;""),AND(OX15&gt;=PB$34,OY15&gt;=PB$38,OX15&lt;&gt;""),AND(PZ15&gt;=QD$34,QA15&gt;=QD$38,PZ15&lt;&gt;"")),"P","")</f>
        <v>P</v>
      </c>
      <c r="J15" s="8">
        <f>IF(COUNT(AQ15,BT15,CW15)&gt;0,LARGE((AQ15,BT15,CW15),1),0)</f>
        <v>51.4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51.29999999999999</v>
      </c>
      <c r="M15" s="8" t="str">
        <f>IF(L15=0,"",IF(L15=CW15,$CA$1,IF(L15=BT15,$AX$1,IF(L15=AQ15,$U$1,""))))</f>
        <v>2023 Domestic 3rd Trial</v>
      </c>
      <c r="N15" s="8">
        <f>IF(COUNT(AR15,BU15,CX15)&gt;0,LARGE((AR15,BU15,CX15),1),0)</f>
        <v>25.9</v>
      </c>
      <c r="O15" s="8" t="str">
        <f>IF(N15=0,"",IF(N15=CX15,$CA$1,IF(N15=BU15,$AX$1,IF(N15=AR15,$U$1,""))))</f>
        <v>2023 Nationals</v>
      </c>
      <c r="P15" s="8">
        <f>IF(MAX(AV15,BY15,DB15)&gt;0,MAX(AV15,BY15,DB15),0)</f>
        <v>48.5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18.399999999999999</v>
      </c>
      <c r="Z15" s="19">
        <v>7.3</v>
      </c>
      <c r="AA15" s="19">
        <v>0</v>
      </c>
      <c r="AB15" s="19">
        <v>0</v>
      </c>
      <c r="AC15" s="19">
        <v>17.399999999999999</v>
      </c>
      <c r="AD15" s="19">
        <v>4.4000000000000004</v>
      </c>
      <c r="AE15" s="19">
        <v>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9.6999999999999993</v>
      </c>
      <c r="AQ15" s="41">
        <f>IF(SUM(U15:V15,X15:Z15,AB15)-W15-AA15&gt;0,SUM(U15:V15,X15:Z15,AB15)-W15-AA15,"")</f>
        <v>45.499999999999993</v>
      </c>
      <c r="AR15" s="41">
        <f>IF(SUM(AC15:AD15,AF15)-AE15&gt;0,SUM(AC15:AD15,AF15)-AE15,"")</f>
        <v>19.799999999999997</v>
      </c>
      <c r="AS15" s="41">
        <f>IF(SUM(V15,Z15,AD15)&gt;0,SUM(V15,Z15,AD15),"")</f>
        <v>14.1</v>
      </c>
      <c r="AT15" s="41">
        <f>IF(SUM(AQ15,AR15)&gt;0,SUM(AQ15,AR15),"")</f>
        <v>65.299999999999983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65.299999999999983</v>
      </c>
      <c r="AX15" s="18">
        <v>18.2</v>
      </c>
      <c r="AY15" s="18">
        <v>6.9</v>
      </c>
      <c r="AZ15" s="18">
        <v>0.6</v>
      </c>
      <c r="BA15" s="18">
        <v>0</v>
      </c>
      <c r="BB15" s="18">
        <v>18.3</v>
      </c>
      <c r="BC15" s="18">
        <v>8.5</v>
      </c>
      <c r="BD15" s="18">
        <v>0.2</v>
      </c>
      <c r="BE15" s="18">
        <v>0.3</v>
      </c>
      <c r="BF15" s="18">
        <v>18.7</v>
      </c>
      <c r="BG15" s="18">
        <v>7.5</v>
      </c>
      <c r="BH15" s="18">
        <v>0.6</v>
      </c>
      <c r="BI15" s="18">
        <v>0.3</v>
      </c>
      <c r="BJ15" s="18">
        <v>18.600000000000001</v>
      </c>
      <c r="BK15" s="18">
        <v>7.3</v>
      </c>
      <c r="BL15" s="18">
        <v>0</v>
      </c>
      <c r="BM15" s="18">
        <v>0</v>
      </c>
      <c r="BN15" s="18">
        <v>17.2</v>
      </c>
      <c r="BO15" s="18">
        <v>5.0999999999999996</v>
      </c>
      <c r="BP15" s="18">
        <v>0</v>
      </c>
      <c r="BQ15" s="18">
        <v>0.3</v>
      </c>
      <c r="BR15" s="29"/>
      <c r="BS15" s="11">
        <f>IF(SUM(AY15,BC15)&gt;0,SUM(AY15,BC15),"")</f>
        <v>15.4</v>
      </c>
      <c r="BT15" s="11">
        <f>IF(SUM(AX15:AY15,BA15:BC15,BE15)-AZ15-BD15&gt;0,SUM(AX15:AY15,BA15:BC15,BE15)-AZ15-BD15,"")</f>
        <v>51.4</v>
      </c>
      <c r="BU15" s="11">
        <f>IF(SUM(BF15:BG15,BI15)-BH15&gt;0,SUM(BF15:BG15,BI15)-BH15,"")</f>
        <v>25.9</v>
      </c>
      <c r="BV15" s="11">
        <f>IF(SUM(AY15,BC15,BG15)&gt;0,SUM(AY15,BC15,BG15),"")</f>
        <v>22.9</v>
      </c>
      <c r="BW15" s="11">
        <f>IF(SUM(BT15,BU15)&gt;0,SUM(BT15,BU15),"")</f>
        <v>77.3</v>
      </c>
      <c r="BX15" s="11">
        <f>IF(SUM(BK15,BO15)&gt;0,SUM(BK15,BO15),"")</f>
        <v>12.399999999999999</v>
      </c>
      <c r="BY15" s="11">
        <f>IF(SUM(BJ15:BK15,BM15:BO15,BQ15)-SUM(BL15,BP15)&gt;0,SUM(BJ15:BK15,BM15:BO15,BQ15)-SUM(BL15,BP15),"")</f>
        <v>48.5</v>
      </c>
      <c r="BZ15" s="11">
        <f>IF(SUM(BT15,BU15,BY15)&gt;0,SUM(BT15,BU15,BY15),"")</f>
        <v>125.8</v>
      </c>
      <c r="CA15" s="19">
        <v>18.3</v>
      </c>
      <c r="CB15" s="19">
        <v>7.7</v>
      </c>
      <c r="CC15" s="19">
        <v>0.2</v>
      </c>
      <c r="CD15" s="19">
        <v>0.3</v>
      </c>
      <c r="CE15" s="19">
        <v>18.5</v>
      </c>
      <c r="CF15" s="19">
        <v>7.3</v>
      </c>
      <c r="CG15" s="19">
        <v>0.6</v>
      </c>
      <c r="CH15" s="19">
        <v>0</v>
      </c>
      <c r="CI15" s="19">
        <v>17.2</v>
      </c>
      <c r="CJ15" s="19">
        <v>5.4</v>
      </c>
      <c r="CK15" s="19">
        <v>0</v>
      </c>
      <c r="CL15" s="19">
        <v>0.3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15</v>
      </c>
      <c r="CW15" s="41">
        <f>IF(SUM(CA15:CB15,CD15:CF15,CH15)-CC15-CG15&gt;0,SUM(CA15:CB15,CD15:CF15,CH15)-CC15-CG15,"")</f>
        <v>51.29999999999999</v>
      </c>
      <c r="CX15" s="41">
        <f>IF(SUM(CI15:CJ15,CL15)-CK15&gt;0,SUM(CI15:CJ15,CL15)-CK15,"")</f>
        <v>22.900000000000002</v>
      </c>
      <c r="CY15" s="41">
        <f>IF(SUM(CB15,CF15,CJ15)&gt;0,SUM(CB15,CF15,CJ15),"")</f>
        <v>20.399999999999999</v>
      </c>
      <c r="CZ15" s="41">
        <f>IF(SUM(CW15,CX15)&gt;0,SUM(CW15,CX15),"")</f>
        <v>74.199999999999989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74.199999999999989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>
        <v>17.5</v>
      </c>
      <c r="JT15" s="17">
        <v>2.8</v>
      </c>
      <c r="JU15" s="17">
        <v>0</v>
      </c>
      <c r="JV15" s="17">
        <v>0</v>
      </c>
      <c r="JW15" s="17">
        <v>17.2</v>
      </c>
      <c r="JX15" s="17">
        <v>5.0999999999999996</v>
      </c>
      <c r="JY15" s="17">
        <v>0</v>
      </c>
      <c r="JZ15" s="17">
        <v>0</v>
      </c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>
        <f>IF(SUM(JT15,JX15)&gt;0,SUM(JT15,JX15),"")</f>
        <v>7.8999999999999995</v>
      </c>
      <c r="KN15" s="41">
        <f>IF(SUM(JS15:JT15,JV15:JX15,JZ15)-JU15-JY15&gt;0,SUM(JS15:JT15,JV15:JX15,JZ15)-JU15-JY15,"")</f>
        <v>42.6</v>
      </c>
      <c r="KO15" s="41" t="str">
        <f>IF(SUM(KA15:KB15,KD15)-KC15&gt;0,SUM(KA15:KB15,KD15)-KC15,"")</f>
        <v/>
      </c>
      <c r="KP15" s="41">
        <f>IF(SUM(JT15,JX15,KB15)&gt;0,SUM(JT15,JX15,KB15),"")</f>
        <v>7.8999999999999995</v>
      </c>
      <c r="KQ15" s="41">
        <f>IF(SUM(KN15,KO15)&gt;0,SUM(KN15,KO15),"")</f>
        <v>42.6</v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>
        <f>IF(SUM(KN15,KO15,KS15)&gt;0,SUM(KN15,KO15,KS15),"")</f>
        <v>42.6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18.25</v>
      </c>
      <c r="QF15" s="23">
        <f>IF($CU15="P",CB15,(CB15+AY15)/2)</f>
        <v>7.3000000000000007</v>
      </c>
      <c r="QG15" s="23">
        <f>IF($CU15="P",CC15,(CC15+AZ15)/2)</f>
        <v>0.4</v>
      </c>
      <c r="QH15" s="23">
        <f>IF($CU15="P",CD15,(CD15+BA15)/2)</f>
        <v>0.15</v>
      </c>
      <c r="QI15" s="23">
        <f>IF($CU15="P",CE15,(CE15+BB15)/2)</f>
        <v>18.399999999999999</v>
      </c>
      <c r="QJ15" s="23">
        <f>IF($CU15="P",CF15,(CF15+BC15)/2)</f>
        <v>7.9</v>
      </c>
      <c r="QK15" s="23">
        <f>IF($CU15="P",CG15,(CG15+BD15)/2)</f>
        <v>0.4</v>
      </c>
      <c r="QL15" s="23">
        <f>IF($CU15="P",CH15,(CH15+BE15)/2)</f>
        <v>0.15</v>
      </c>
      <c r="QM15" s="23">
        <f>IF($CU15="P",CI15,(CI15+BF15)/2)</f>
        <v>17.95</v>
      </c>
      <c r="QN15" s="23">
        <f>IF($CU15="P",CJ15,(CJ15+BG15)/2)</f>
        <v>6.45</v>
      </c>
      <c r="QO15" s="23">
        <f>IF($CU15="P",CK15,(CK15+BH15)/2)</f>
        <v>0.3</v>
      </c>
      <c r="QP15" s="23">
        <f>IF($CU15="P",CL15,(CL15+BI15)/2)</f>
        <v>0.3</v>
      </c>
      <c r="QQ15" s="23">
        <f>IF($CU15="P",CM15,(CM15+BJ15)/2)</f>
        <v>9.3000000000000007</v>
      </c>
      <c r="QR15" s="23">
        <f>IF($CU15="P",CN15,(CN15+BK15)/2)</f>
        <v>3.65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8.6</v>
      </c>
      <c r="QV15" s="23">
        <f>IF($CU15="P",CR15,(CR15+BO15)/2)</f>
        <v>2.5499999999999998</v>
      </c>
      <c r="QW15" s="23">
        <f>IF($CU15="P",CS15,(CS15+BP15)/2)</f>
        <v>0</v>
      </c>
      <c r="QX15" s="23">
        <f>IF($CU15="P",CT15,(CT15+BQ15)/2)</f>
        <v>0.15</v>
      </c>
      <c r="QY15" s="28" t="s">
        <v>57</v>
      </c>
      <c r="QZ15" s="41">
        <f>IF(SUM(QF15,QJ15)&gt;0,SUM(QF15,QJ15),"")</f>
        <v>15.200000000000001</v>
      </c>
      <c r="RA15" s="41">
        <f>IF(SUM(QE15:QF15,QH15:QJ15,QL15)-QG15-QK15&gt;0,SUM(QE15:QF15,QH15:QJ15,QL15)-QG15-QK15,"")</f>
        <v>51.349999999999994</v>
      </c>
      <c r="RB15" s="41">
        <f>IF(SUM(QM15:QN15,QP15)-QO15&gt;0,SUM(QM15:QN15,QP15)-QO15,"")</f>
        <v>24.4</v>
      </c>
      <c r="RC15" s="41">
        <f>IF(SUM(QF15,QJ15,QN15)&gt;0,SUM(QF15,QJ15,QN15),"")</f>
        <v>21.650000000000002</v>
      </c>
      <c r="RD15" s="41">
        <f>IF(SUM(RA15,RB15)&gt;0,SUM(RA15,RB15),"")</f>
        <v>75.75</v>
      </c>
      <c r="RE15" s="41">
        <f>IF(SUM(QR15,QV15)&gt;0,SUM(QR15,QV15),"")</f>
        <v>6.1999999999999993</v>
      </c>
      <c r="RF15" s="41">
        <f>IF(SUM(QQ15:QR15,QT15:QV15,QX15)-SUM(QS15,QW15)&gt;0,SUM(QQ15:QR15,QT15:QV15,QX15)-SUM(QS15,QW15),"")</f>
        <v>24.25</v>
      </c>
      <c r="RG15" s="41">
        <f>IF(SUM(RA15,RB15,RF15)&gt;0,SUM(RA15,RB15,RF15),"")</f>
        <v>100</v>
      </c>
    </row>
    <row r="16" spans="1:475" x14ac:dyDescent="0.2">
      <c r="A16" s="4" cm="1">
        <f t="array" ref="A16">IF(AND(H16&lt;&gt;"",H16&lt;&gt;"No DD"),SUMPRODUCT((H$4:H$31&lt;&gt;"")*(H$4:H$31&lt;&gt;"No DD")*(E$4:E$31&gt;E16))+1,IF(H16="No DD",SUMPRODUCT((H$4:H$31="No DD")*(E$4:E$31&gt;E16))+1+SUMPRODUCT((H$4:H$31&lt;&gt;"")*(H$4:H$31&lt;&gt;"No DD")),""))</f>
        <v>13</v>
      </c>
      <c r="B16" s="5" t="s">
        <v>254</v>
      </c>
      <c r="C16" s="4" t="s">
        <v>5</v>
      </c>
      <c r="D16" s="4">
        <v>2007</v>
      </c>
      <c r="E16" s="9">
        <f>SUM(J16:R16)+SUM(J16:O16)*0.0000001+SUM(J16)*0.0000000000001</f>
        <v>174.80001229000501</v>
      </c>
      <c r="F16" s="3" t="str">
        <f>IF(OR(AND(AP16&gt;=AW$33,AQ16&gt;=AW$37,AP16&lt;&gt;"",AO16=""),AND(AU16&gt;=AW$33,AV16&gt;=AW$37,AU16&lt;&gt;"",AO16=""),AND(BS16&gt;=BZ$33,BT16&gt;=BZ$37,BS16&lt;&gt;"",BR16=""),AND(BX16&gt;=BZ$33,BY16&gt;=BZ$37,BX16&lt;&gt;"",BR16=""),AND(CV16&gt;=DC$33,CW16&gt;=DC$37,CV16&lt;&gt;"",CU16=""),AND(DA16&gt;=DC$33,DB16&gt;=DC$37,DA16&lt;&gt;""),AND(EA16&gt;=EH$33,EB16&gt;=EH$37,EA16&lt;&gt;""),AND(EF16&gt;=EH$33,EG16&gt;=EH$37,EF16&lt;&gt;""),AND(FC16&gt;=FJ$33,FD16&gt;=FJ$37,FC16&lt;&gt;""),AND(FH16&gt;=FJ$33,FI16&gt;=FJ$37,FH16&lt;&gt;""),AND(GE16&gt;=GL$33,GF16&gt;=GL$37,GE16&lt;&gt;""),AND(GJ16&gt;=GL$33,GK16&gt;=GL$37,GJ16&lt;&gt;""),AND(HG16&gt;=HN$33,HH16&gt;=HN$37,HG16&lt;&gt;""),AND(HL16&gt;=HN$33,HM16&gt;=HN$37,HL16&lt;&gt;""),AND(II16&gt;=IP$33,IJ16&gt;=IP$37,II16&lt;&gt;""),AND(IN16&gt;=IP$33,IO16&gt;=IP$37,IN16&lt;&gt;""),AND(JK16&gt;=JR$33,JL16&gt;=JR$37,JK16&lt;&gt;""),AND(JP16&gt;=JR$33,JQ16&gt;=JR$37,JP16&lt;&gt;""),AND(KM16&gt;=KT$33,KN16&gt;=KT$37,KM16&lt;&gt;""),AND(KR16&gt;=KT$33,KS16&gt;=KT$37,KR16&lt;&gt;""),AND(LO16&gt;=LV$33,LP16&gt;=LV$37,LO16&lt;&gt;""),AND(LT16&gt;=LV$33,LU16&gt;=LV$37,LT16&lt;&gt;""),AND(MQ16&gt;=MX$33,MR16&gt;=MX$37,MQ16&lt;&gt;""),AND(MV16&gt;=MX$33,MW16&gt;=MX$37,MV16&lt;&gt;""),AND(NS16&gt;=NZ$33,NT16&gt;=NZ$37,NS16&lt;&gt;""),AND(NX16&gt;=NZ$33,NY16&gt;=NZ$37,NX16&lt;&gt;""),AND(OU16&gt;=PB$33,OV16&gt;=PB$37,OU16&lt;&gt;""),AND(OZ16&gt;=PB$33,PA16&gt;=PB$37,OZ16&lt;&gt;""),AND(PW16&gt;=QD$33,PX16&gt;=QD$37,PW16&lt;&gt;""),AND(QB16&gt;=QD$33,QC16&gt;=QD$37,QB16&lt;&gt;"")),"P","")</f>
        <v>P</v>
      </c>
      <c r="G16" s="3" t="str">
        <f>IF(OR(AND(AQ16&gt;=AW$37,AQ16&lt;&gt;"",AO16=""),AND(AV16&gt;=AW$37,AV16&lt;&gt;"",AO16=""),AND(BT16&gt;=BZ$37,BT16&lt;&gt;"",BR16=""),AND(BY16&gt;=BZ$37,BY16&lt;&gt;"",BR16=""),AND(CW16&gt;=DC$37,CW16&lt;&gt;"",CU16=""),AND(DB16&gt;=DC$37,DB16&lt;&gt;"",CU16=""),AND(EB16&gt;=EH$37,EB16&lt;&gt;""),AND(EG16&gt;=EH$37,EG16&lt;&gt;""),AND(FD16&gt;=FJ$37,FD16&lt;&gt;""),AND(FI16&gt;=FJ$37,FI16&lt;&gt;""),AND(GF16&gt;=GL$37,GF16&lt;&gt;""),AND(GK16&gt;=GL$37,GK16&lt;&gt;""),AND(HH16&gt;=HN$37,HH16&lt;&gt;""),AND(HM16&gt;=HN$37,HM16&lt;&gt;""),AND(IJ16&gt;=IP$37,IJ16&lt;&gt;""),AND(IO16&gt;=IP$37,IO16&lt;&gt;""),AND(JL16&gt;=JR$37,JL16&lt;&gt;""),AND(JQ16&gt;=JR$37,JQ16&lt;&gt;""),AND(KN16&gt;=KT$37,KN16&lt;&gt;""),AND(KS16&gt;=KT$37,KS16&lt;&gt;""),AND(LP16&gt;=LV$37,LP16&lt;&gt;""),AND(LU16&gt;=LV$37,LU16&lt;&gt;""),AND(MR16&gt;=MX$37,MR16&lt;&gt;""),AND(MW16&gt;=MX$37,MW16&lt;&gt;""),AND(NT16&gt;=NZ$37,NT16&lt;&gt;""),AND(NY16&gt;=NZ$37,NY16&lt;&gt;""),AND(OV16&gt;=PB$37,OV16&lt;&gt;""),AND(PA16&gt;=PB$37,PA16&lt;&gt;""),AND(PX16&gt;=QD$37,PX16&lt;&gt;""),AND(QC16&gt;=QD$37,QC16&lt;&gt;"")),"P","")</f>
        <v>P</v>
      </c>
      <c r="H16" s="37" t="str">
        <f>IF(AND(G16="P",F16=""),"No DD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),"Merit",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),"Excellence",IF(I16="P","Worlds Team",IF(F16="P","National Team","")))))</f>
        <v>National Team</v>
      </c>
      <c r="I16" s="3" t="str">
        <f>IF(OR(AND(AS16&gt;=AW$34,AT16&gt;=AW$38,AS16&lt;&gt;"",AO16=""),AND(BV16&gt;=BZ$34,BW16&gt;=BZ$38,BV16&lt;&gt;"",BR16=""),AND(CY16&gt;=DC$34,CZ16&gt;=DC$38,CY16&lt;&gt;"",CU16=""),AND(ED16&gt;=EH$34,EE16&gt;=EH$38,ED16&lt;&gt;""),AND(FF16&gt;=FJ$34,FG16&gt;=FJ$38,FF16&lt;&gt;""),AND(GH16&gt;=GL$34,GI16&gt;=GL$38,GH16&lt;&gt;""),AND(HJ16&gt;=HN$34,HK16&gt;=HN$38,HJ16&lt;&gt;""),AND(IL16&gt;=IP$34,IM16&gt;=IP$38,IL16&lt;&gt;""),AND(JN16&gt;=JR$34,JO16&gt;=JR$38,JN16&lt;&gt;""),AND(KP16&gt;=KT$34,KQ16&gt;=KT$38,KP16&lt;&gt;""),AND(LR16&gt;=LV$34,LS16&gt;=LV$38,LR16&lt;&gt;""),AND(MT16&gt;=MX$34,MU16&gt;=MX$38,MT16&lt;&gt;""),AND(NV16&gt;=NZ$34,NW16&gt;=NZ$38,NV16&lt;&gt;""),AND(OX16&gt;=PB$34,OY16&gt;=PB$38,OX16&lt;&gt;""),AND(PZ16&gt;=QD$34,QA16&gt;=QD$38,PZ16&lt;&gt;"")),"P","")</f>
        <v/>
      </c>
      <c r="J16" s="8">
        <f>IF(COUNT(AQ16,BT16,CW16)&gt;0,LARGE((AQ16,BT16,CW16),1),0)</f>
        <v>50.199999999999996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49.599999999999994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23.099999999999998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50.099999999999994</v>
      </c>
      <c r="Q16" s="8" t="str">
        <f>IF(P16=0,"",IF(P16=DB16,$CA$1,IF(P16=BY16,$AX$1,IF(P16=AV16,$U$1,""))))</f>
        <v>2023 Nationals</v>
      </c>
      <c r="R16" s="8">
        <f>IF(MAX(DD16:DF16)&gt;0,MAX(DD16:DF16),"")</f>
        <v>1.8000000000000114</v>
      </c>
      <c r="S16" s="11" t="str">
        <f>IF(R16="","",IF(R16=DD16,"("&amp;DD$2&amp;")",IF(R16=DE16,"("&amp;DE$2&amp;")",IF(R16=DF16,"("&amp;DF$2&amp;")"))))</f>
        <v>(Q1)</v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>2023 WAGC (Nov 17)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18.100000000000001</v>
      </c>
      <c r="AY16" s="18">
        <v>7.6</v>
      </c>
      <c r="AZ16" s="18">
        <v>0.6</v>
      </c>
      <c r="BA16" s="18">
        <v>0</v>
      </c>
      <c r="BB16" s="18">
        <v>17.899999999999999</v>
      </c>
      <c r="BC16" s="18">
        <v>6.8</v>
      </c>
      <c r="BD16" s="18">
        <v>0.2</v>
      </c>
      <c r="BE16" s="18">
        <v>0</v>
      </c>
      <c r="BF16" s="18">
        <v>17.2</v>
      </c>
      <c r="BG16" s="18">
        <v>2.8</v>
      </c>
      <c r="BH16" s="18">
        <v>0</v>
      </c>
      <c r="BI16" s="18">
        <v>0</v>
      </c>
      <c r="BJ16" s="18">
        <v>18.2</v>
      </c>
      <c r="BK16" s="18">
        <v>7.6</v>
      </c>
      <c r="BL16" s="18">
        <v>0</v>
      </c>
      <c r="BM16" s="18">
        <v>0</v>
      </c>
      <c r="BN16" s="18">
        <v>18.100000000000001</v>
      </c>
      <c r="BO16" s="18">
        <v>6.8</v>
      </c>
      <c r="BP16" s="18">
        <v>0.6</v>
      </c>
      <c r="BQ16" s="18">
        <v>0</v>
      </c>
      <c r="BR16" s="29"/>
      <c r="BS16" s="11">
        <f>IF(SUM(AY16,BC16)&gt;0,SUM(AY16,BC16),"")</f>
        <v>14.399999999999999</v>
      </c>
      <c r="BT16" s="11">
        <f>IF(SUM(AX16:AY16,BA16:BC16,BE16)-AZ16-BD16&gt;0,SUM(AX16:AY16,BA16:BC16,BE16)-AZ16-BD16,"")</f>
        <v>49.599999999999994</v>
      </c>
      <c r="BU16" s="11">
        <f>IF(SUM(BF16:BG16,BI16)-BH16&gt;0,SUM(BF16:BG16,BI16)-BH16,"")</f>
        <v>20</v>
      </c>
      <c r="BV16" s="11">
        <f>IF(SUM(AY16,BC16,BG16)&gt;0,SUM(AY16,BC16,BG16),"")</f>
        <v>17.2</v>
      </c>
      <c r="BW16" s="11">
        <f>IF(SUM(BT16,BU16)&gt;0,SUM(BT16,BU16),"")</f>
        <v>69.599999999999994</v>
      </c>
      <c r="BX16" s="11">
        <f>IF(SUM(BK16,BO16)&gt;0,SUM(BK16,BO16),"")</f>
        <v>14.399999999999999</v>
      </c>
      <c r="BY16" s="11">
        <f>IF(SUM(BJ16:BK16,BM16:BO16,BQ16)-SUM(BL16,BP16)&gt;0,SUM(BJ16:BK16,BM16:BO16,BQ16)-SUM(BL16,BP16),"")</f>
        <v>50.099999999999994</v>
      </c>
      <c r="BZ16" s="11">
        <f>IF(SUM(BT16,BU16,BY16)&gt;0,SUM(BT16,BU16,BY16),"")</f>
        <v>119.69999999999999</v>
      </c>
      <c r="CA16" s="19">
        <v>18.600000000000001</v>
      </c>
      <c r="CB16" s="19">
        <v>7.2</v>
      </c>
      <c r="CC16" s="19">
        <v>0.6</v>
      </c>
      <c r="CD16" s="19">
        <v>0</v>
      </c>
      <c r="CE16" s="19">
        <v>18.2</v>
      </c>
      <c r="CF16" s="19">
        <v>6.8</v>
      </c>
      <c r="CG16" s="19">
        <v>0</v>
      </c>
      <c r="CH16" s="19">
        <v>0</v>
      </c>
      <c r="CI16" s="19">
        <v>17.7</v>
      </c>
      <c r="CJ16" s="19">
        <v>6</v>
      </c>
      <c r="CK16" s="19">
        <v>0.6</v>
      </c>
      <c r="CL16" s="19">
        <v>0</v>
      </c>
      <c r="CM16" s="19">
        <v>18.2</v>
      </c>
      <c r="CN16" s="19">
        <v>7.2</v>
      </c>
      <c r="CO16" s="19">
        <v>0.8</v>
      </c>
      <c r="CP16" s="19">
        <v>0</v>
      </c>
      <c r="CQ16" s="19">
        <v>18</v>
      </c>
      <c r="CR16" s="19">
        <v>6.8000000000000007</v>
      </c>
      <c r="CS16" s="19">
        <v>0.6</v>
      </c>
      <c r="CT16" s="19">
        <v>0</v>
      </c>
      <c r="CU16" s="28"/>
      <c r="CV16" s="41">
        <f>IF(SUM(CB16,CF16)&gt;0,SUM(CB16,CF16),"")</f>
        <v>14</v>
      </c>
      <c r="CW16" s="41">
        <f>IF(SUM(CA16:CB16,CD16:CF16,CH16)-CC16-CG16&gt;0,SUM(CA16:CB16,CD16:CF16,CH16)-CC16-CG16,"")</f>
        <v>50.199999999999996</v>
      </c>
      <c r="CX16" s="41">
        <f>IF(SUM(CI16:CJ16,CL16)-CK16&gt;0,SUM(CI16:CJ16,CL16)-CK16,"")</f>
        <v>23.099999999999998</v>
      </c>
      <c r="CY16" s="41">
        <f>IF(SUM(CB16,CF16,CJ16)&gt;0,SUM(CB16,CF16,CJ16),"")</f>
        <v>20</v>
      </c>
      <c r="CZ16" s="41">
        <f>IF(SUM(CW16,CX16)&gt;0,SUM(CW16,CX16),"")</f>
        <v>73.3</v>
      </c>
      <c r="DA16" s="41">
        <f>IF(SUM(CN16,CR16)&gt;0,SUM(CN16,CR16),"")</f>
        <v>14</v>
      </c>
      <c r="DB16" s="41">
        <f>IF(SUM(CM16:CN16,CP16:CR16,CT16)-SUM(CO16,CS16)&gt;0,SUM(CM16:CN16,CP16:CR16,CT16)-SUM(CO16,CS16),"")</f>
        <v>48.800000000000004</v>
      </c>
      <c r="DC16" s="41">
        <f>IF(SUM(CW16,CX16,DB16)&gt;0,SUM(CW16,CX16,DB16),"")</f>
        <v>122.1</v>
      </c>
      <c r="DD16" s="52">
        <f>IF(MAX(EB16,FD16,GF16,HH16,IJ16,JL16,KN16,LP16,MR16,NT16,OV16,PX16)-IF(L16="",0,L16)&gt;0.001,MAX(EB16,FD16,GF16,HH16,IJ16,JL16,KN16,LP16,MR16,NT16,OV16,PX16)-IF(L16="",0,L16),"")</f>
        <v>1.8000000000000114</v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>
        <v>18.5</v>
      </c>
      <c r="JT16" s="17">
        <v>7.6</v>
      </c>
      <c r="JU16" s="17">
        <v>0.6</v>
      </c>
      <c r="JV16" s="17">
        <v>0</v>
      </c>
      <c r="JW16" s="17">
        <v>18.3</v>
      </c>
      <c r="JX16" s="17">
        <v>7.6</v>
      </c>
      <c r="JY16" s="17">
        <v>0</v>
      </c>
      <c r="JZ16" s="17">
        <v>0</v>
      </c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>
        <f>IF(SUM(JT16,JX16)&gt;0,SUM(JT16,JX16),"")</f>
        <v>15.2</v>
      </c>
      <c r="KN16" s="41">
        <f>IF(SUM(JS16:JT16,JV16:JX16,JZ16)-JU16-JY16&gt;0,SUM(JS16:JT16,JV16:JX16,JZ16)-JU16-JY16,"")</f>
        <v>51.400000000000006</v>
      </c>
      <c r="KO16" s="41" t="str">
        <f>IF(SUM(KA16:KB16,KD16)-KC16&gt;0,SUM(KA16:KB16,KD16)-KC16,"")</f>
        <v/>
      </c>
      <c r="KP16" s="41">
        <f>IF(SUM(JT16,JX16,KB16)&gt;0,SUM(JT16,JX16,KB16),"")</f>
        <v>15.2</v>
      </c>
      <c r="KQ16" s="41">
        <f>IF(SUM(KN16,KO16)&gt;0,SUM(KN16,KO16),"")</f>
        <v>51.400000000000006</v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>
        <f>IF(SUM(KN16,KO16,KS16)&gt;0,SUM(KN16,KO16,KS16),"")</f>
        <v>51.400000000000006</v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18.350000000000001</v>
      </c>
      <c r="QF16" s="23">
        <f>IF($CU16="P",CB16,(CB16+AY16)/2)</f>
        <v>7.4</v>
      </c>
      <c r="QG16" s="23">
        <f>IF($CU16="P",CC16,(CC16+AZ16)/2)</f>
        <v>0.6</v>
      </c>
      <c r="QH16" s="23">
        <f>IF($CU16="P",CD16,(CD16+BA16)/2)</f>
        <v>0</v>
      </c>
      <c r="QI16" s="23">
        <f>IF($CU16="P",CE16,(CE16+BB16)/2)</f>
        <v>18.049999999999997</v>
      </c>
      <c r="QJ16" s="23">
        <f>IF($CU16="P",CF16,(CF16+BC16)/2)</f>
        <v>6.8</v>
      </c>
      <c r="QK16" s="23">
        <f>IF($CU16="P",CG16,(CG16+BD16)/2)</f>
        <v>0.1</v>
      </c>
      <c r="QL16" s="23">
        <f>IF($CU16="P",CH16,(CH16+BE16)/2)</f>
        <v>0</v>
      </c>
      <c r="QM16" s="23">
        <f>IF($CU16="P",CI16,(CI16+BF16)/2)</f>
        <v>17.45</v>
      </c>
      <c r="QN16" s="23">
        <f>IF($CU16="P",CJ16,(CJ16+BG16)/2)</f>
        <v>4.4000000000000004</v>
      </c>
      <c r="QO16" s="23">
        <f>IF($CU16="P",CK16,(CK16+BH16)/2)</f>
        <v>0.3</v>
      </c>
      <c r="QP16" s="23">
        <f>IF($CU16="P",CL16,(CL16+BI16)/2)</f>
        <v>0</v>
      </c>
      <c r="QQ16" s="23">
        <f>IF($CU16="P",CM16,(CM16+BJ16)/2)</f>
        <v>18.2</v>
      </c>
      <c r="QR16" s="23">
        <f>IF($CU16="P",CN16,(CN16+BK16)/2)</f>
        <v>7.4</v>
      </c>
      <c r="QS16" s="23">
        <f>IF($CU16="P",CO16,(CO16+BL16)/2)</f>
        <v>0.4</v>
      </c>
      <c r="QT16" s="23">
        <f>IF($CU16="P",CP16,(CP16+BM16)/2)</f>
        <v>0</v>
      </c>
      <c r="QU16" s="23">
        <f>IF($CU16="P",CQ16,(CQ16+BN16)/2)</f>
        <v>18.05</v>
      </c>
      <c r="QV16" s="23">
        <f>IF($CU16="P",CR16,(CR16+BO16)/2)</f>
        <v>6.8000000000000007</v>
      </c>
      <c r="QW16" s="23">
        <f>IF($CU16="P",CS16,(CS16+BP16)/2)</f>
        <v>0.6</v>
      </c>
      <c r="QX16" s="23">
        <f>IF($CU16="P",CT16,(CT16+BQ16)/2)</f>
        <v>0</v>
      </c>
      <c r="QY16" s="28" t="s">
        <v>57</v>
      </c>
      <c r="QZ16" s="41">
        <f>IF(SUM(QF16,QJ16)&gt;0,SUM(QF16,QJ16),"")</f>
        <v>14.2</v>
      </c>
      <c r="RA16" s="41">
        <f>IF(SUM(QE16:QF16,QH16:QJ16,QL16)-QG16-QK16&gt;0,SUM(QE16:QF16,QH16:QJ16,QL16)-QG16-QK16,"")</f>
        <v>49.899999999999991</v>
      </c>
      <c r="RB16" s="41">
        <f>IF(SUM(QM16:QN16,QP16)-QO16&gt;0,SUM(QM16:QN16,QP16)-QO16,"")</f>
        <v>21.55</v>
      </c>
      <c r="RC16" s="41">
        <f>IF(SUM(QF16,QJ16,QN16)&gt;0,SUM(QF16,QJ16,QN16),"")</f>
        <v>18.600000000000001</v>
      </c>
      <c r="RD16" s="41">
        <f>IF(SUM(RA16,RB16)&gt;0,SUM(RA16,RB16),"")</f>
        <v>71.449999999999989</v>
      </c>
      <c r="RE16" s="41">
        <f>IF(SUM(QR16,QV16)&gt;0,SUM(QR16,QV16),"")</f>
        <v>14.200000000000001</v>
      </c>
      <c r="RF16" s="41">
        <f>IF(SUM(QQ16:QR16,QT16:QV16,QX16)-SUM(QS16,QW16)&gt;0,SUM(QQ16:QR16,QT16:QV16,QX16)-SUM(QS16,QW16),"")</f>
        <v>49.45</v>
      </c>
      <c r="RG16" s="41">
        <f>IF(SUM(RA16,RB16,RF16)&gt;0,SUM(RA16,RB16,RF16),"")</f>
        <v>120.89999999999999</v>
      </c>
    </row>
    <row r="17" spans="1:475" x14ac:dyDescent="0.2">
      <c r="A17" s="4" cm="1">
        <f t="array" ref="A17">IF(AND(H17&lt;&gt;"",H17&lt;&gt;"No DD"),SUMPRODUCT((H$4:H$31&lt;&gt;"")*(H$4:H$31&lt;&gt;"No DD")*(E$4:E$31&gt;E17))+1,IF(H17="No DD",SUMPRODUCT((H$4:H$31="No DD")*(E$4:E$31&gt;E17))+1+SUMPRODUCT((H$4:H$31&lt;&gt;"")*(H$4:H$31&lt;&gt;"No DD")),""))</f>
        <v>14</v>
      </c>
      <c r="B17" s="5" t="s">
        <v>233</v>
      </c>
      <c r="C17" s="4" t="s">
        <v>5</v>
      </c>
      <c r="D17" s="4">
        <v>2005</v>
      </c>
      <c r="E17" s="9">
        <f>SUM(J17:R17)+SUM(J17:O17)*0.0000001+SUM(J17)*0.0000000000001</f>
        <v>174.30001250000518</v>
      </c>
      <c r="F17" s="3" t="str">
        <f>IF(OR(AND(AP17&gt;=AW$33,AQ17&gt;=AW$37,AP17&lt;&gt;"",AO17=""),AND(AU17&gt;=AW$33,AV17&gt;=AW$37,AU17&lt;&gt;"",AO17=""),AND(BS17&gt;=BZ$33,BT17&gt;=BZ$37,BS17&lt;&gt;"",BR17=""),AND(BX17&gt;=BZ$33,BY17&gt;=BZ$37,BX17&lt;&gt;"",BR17=""),AND(CV17&gt;=DC$33,CW17&gt;=DC$37,CV17&lt;&gt;"",CU17=""),AND(DA17&gt;=DC$33,DB17&gt;=DC$37,DA17&lt;&gt;""),AND(EA17&gt;=EH$33,EB17&gt;=EH$37,EA17&lt;&gt;""),AND(EF17&gt;=EH$33,EG17&gt;=EH$37,EF17&lt;&gt;""),AND(FC17&gt;=FJ$33,FD17&gt;=FJ$37,FC17&lt;&gt;""),AND(FH17&gt;=FJ$33,FI17&gt;=FJ$37,FH17&lt;&gt;""),AND(GE17&gt;=GL$33,GF17&gt;=GL$37,GE17&lt;&gt;""),AND(GJ17&gt;=GL$33,GK17&gt;=GL$37,GJ17&lt;&gt;""),AND(HG17&gt;=HN$33,HH17&gt;=HN$37,HG17&lt;&gt;""),AND(HL17&gt;=HN$33,HM17&gt;=HN$37,HL17&lt;&gt;""),AND(II17&gt;=IP$33,IJ17&gt;=IP$37,II17&lt;&gt;""),AND(IN17&gt;=IP$33,IO17&gt;=IP$37,IN17&lt;&gt;""),AND(JK17&gt;=JR$33,JL17&gt;=JR$37,JK17&lt;&gt;""),AND(JP17&gt;=JR$33,JQ17&gt;=JR$37,JP17&lt;&gt;""),AND(KM17&gt;=KT$33,KN17&gt;=KT$37,KM17&lt;&gt;""),AND(KR17&gt;=KT$33,KS17&gt;=KT$37,KR17&lt;&gt;""),AND(LO17&gt;=LV$33,LP17&gt;=LV$37,LO17&lt;&gt;""),AND(LT17&gt;=LV$33,LU17&gt;=LV$37,LT17&lt;&gt;""),AND(MQ17&gt;=MX$33,MR17&gt;=MX$37,MQ17&lt;&gt;""),AND(MV17&gt;=MX$33,MW17&gt;=MX$37,MV17&lt;&gt;""),AND(NS17&gt;=NZ$33,NT17&gt;=NZ$37,NS17&lt;&gt;""),AND(NX17&gt;=NZ$33,NY17&gt;=NZ$37,NX17&lt;&gt;""),AND(OU17&gt;=PB$33,OV17&gt;=PB$37,OU17&lt;&gt;""),AND(OZ17&gt;=PB$33,PA17&gt;=PB$37,OZ17&lt;&gt;""),AND(PW17&gt;=QD$33,PX17&gt;=QD$37,PW17&lt;&gt;""),AND(QB17&gt;=QD$33,QC17&gt;=QD$37,QB17&lt;&gt;"")),"P","")</f>
        <v>P</v>
      </c>
      <c r="G17" s="3" t="str">
        <f>IF(OR(AND(AQ17&gt;=AW$37,AQ17&lt;&gt;"",AO17=""),AND(AV17&gt;=AW$37,AV17&lt;&gt;"",AO17=""),AND(BT17&gt;=BZ$37,BT17&lt;&gt;"",BR17=""),AND(BY17&gt;=BZ$37,BY17&lt;&gt;"",BR17=""),AND(CW17&gt;=DC$37,CW17&lt;&gt;"",CU17=""),AND(DB17&gt;=DC$37,DB17&lt;&gt;"",CU17=""),AND(EB17&gt;=EH$37,EB17&lt;&gt;""),AND(EG17&gt;=EH$37,EG17&lt;&gt;""),AND(FD17&gt;=FJ$37,FD17&lt;&gt;""),AND(FI17&gt;=FJ$37,FI17&lt;&gt;""),AND(GF17&gt;=GL$37,GF17&lt;&gt;""),AND(GK17&gt;=GL$37,GK17&lt;&gt;""),AND(HH17&gt;=HN$37,HH17&lt;&gt;""),AND(HM17&gt;=HN$37,HM17&lt;&gt;""),AND(IJ17&gt;=IP$37,IJ17&lt;&gt;""),AND(IO17&gt;=IP$37,IO17&lt;&gt;""),AND(JL17&gt;=JR$37,JL17&lt;&gt;""),AND(JQ17&gt;=JR$37,JQ17&lt;&gt;""),AND(KN17&gt;=KT$37,KN17&lt;&gt;""),AND(KS17&gt;=KT$37,KS17&lt;&gt;""),AND(LP17&gt;=LV$37,LP17&lt;&gt;""),AND(LU17&gt;=LV$37,LU17&lt;&gt;""),AND(MR17&gt;=MX$37,MR17&lt;&gt;""),AND(MW17&gt;=MX$37,MW17&lt;&gt;""),AND(NT17&gt;=NZ$37,NT17&lt;&gt;""),AND(NY17&gt;=NZ$37,NY17&lt;&gt;""),AND(OV17&gt;=PB$37,OV17&lt;&gt;""),AND(PA17&gt;=PB$37,PA17&lt;&gt;""),AND(PX17&gt;=QD$37,PX17&lt;&gt;""),AND(QC17&gt;=QD$37,QC17&lt;&gt;"")),"P","")</f>
        <v>P</v>
      </c>
      <c r="H17" s="37" t="str">
        <f>IF(AND(G17="P",F17=""),"No DD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),"Merit",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),"Excellence",IF(I17="P","Worlds Team",IF(F17="P","National Team","")))))</f>
        <v>National Team</v>
      </c>
      <c r="I17" s="3" t="str">
        <f>IF(OR(AND(AS17&gt;=AW$34,AT17&gt;=AW$38,AS17&lt;&gt;"",AO17=""),AND(BV17&gt;=BZ$34,BW17&gt;=BZ$38,BV17&lt;&gt;"",BR17=""),AND(CY17&gt;=DC$34,CZ17&gt;=DC$38,CY17&lt;&gt;"",CU17=""),AND(ED17&gt;=EH$34,EE17&gt;=EH$38,ED17&lt;&gt;""),AND(FF17&gt;=FJ$34,FG17&gt;=FJ$38,FF17&lt;&gt;""),AND(GH17&gt;=GL$34,GI17&gt;=GL$38,GH17&lt;&gt;""),AND(HJ17&gt;=HN$34,HK17&gt;=HN$38,HJ17&lt;&gt;""),AND(IL17&gt;=IP$34,IM17&gt;=IP$38,IL17&lt;&gt;""),AND(JN17&gt;=JR$34,JO17&gt;=JR$38,JN17&lt;&gt;""),AND(KP17&gt;=KT$34,KQ17&gt;=KT$38,KP17&lt;&gt;""),AND(LR17&gt;=LV$34,LS17&gt;=LV$38,LR17&lt;&gt;""),AND(MT17&gt;=MX$34,MU17&gt;=MX$38,MT17&lt;&gt;""),AND(NV17&gt;=NZ$34,NW17&gt;=NZ$38,NV17&lt;&gt;""),AND(OX17&gt;=PB$34,OY17&gt;=PB$38,OX17&lt;&gt;""),AND(PZ17&gt;=QD$34,QA17&gt;=QD$38,PZ17&lt;&gt;"")),"P","")</f>
        <v/>
      </c>
      <c r="J17" s="8">
        <f>IF(COUNT(AQ17,BT17,CW17)&gt;0,LARGE((AQ17,BT17,CW17),1),0)</f>
        <v>51.800000000000004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49.7</v>
      </c>
      <c r="M17" s="8" t="str">
        <f>IF(L17=0,"",IF(L17=CW17,$CA$1,IF(L17=BT17,$AX$1,IF(L17=AQ17,$U$1,""))))</f>
        <v>2023 Nationals</v>
      </c>
      <c r="N17" s="8">
        <f>IF(COUNT(AR17,BU17,CX17)&gt;0,LARGE((AR17,BU17,CX17),1),0)</f>
        <v>23.5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49.300000000000004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6.9</v>
      </c>
      <c r="W17" s="19">
        <v>0.8</v>
      </c>
      <c r="X17" s="19">
        <v>0</v>
      </c>
      <c r="Y17" s="19">
        <v>18.3</v>
      </c>
      <c r="Z17" s="19">
        <v>6.4</v>
      </c>
      <c r="AA17" s="19">
        <v>0.6</v>
      </c>
      <c r="AB17" s="19">
        <v>0</v>
      </c>
      <c r="AC17" s="19">
        <v>18.8</v>
      </c>
      <c r="AD17" s="19">
        <v>4.3</v>
      </c>
      <c r="AE17" s="19">
        <v>0</v>
      </c>
      <c r="AF17" s="19">
        <v>0</v>
      </c>
      <c r="AG17" s="19">
        <v>18</v>
      </c>
      <c r="AH17" s="19">
        <v>6.9</v>
      </c>
      <c r="AI17" s="19">
        <v>0.2</v>
      </c>
      <c r="AJ17" s="19">
        <v>0</v>
      </c>
      <c r="AK17" s="19">
        <v>18.8</v>
      </c>
      <c r="AL17" s="19">
        <v>6.4</v>
      </c>
      <c r="AM17" s="19">
        <v>0.6</v>
      </c>
      <c r="AN17" s="19">
        <v>0</v>
      </c>
      <c r="AO17" s="28"/>
      <c r="AP17" s="41">
        <f>IF(SUM(V17,Z17)&gt;0,SUM(V17,Z17),"")</f>
        <v>13.3</v>
      </c>
      <c r="AQ17" s="41">
        <f>IF(SUM(U17:V17,X17:Z17,AB17)-W17-AA17&gt;0,SUM(U17:V17,X17:Z17,AB17)-W17-AA17,"")</f>
        <v>48.5</v>
      </c>
      <c r="AR17" s="41">
        <f>IF(SUM(AC17:AD17,AF17)-AE17&gt;0,SUM(AC17:AD17,AF17)-AE17,"")</f>
        <v>23.1</v>
      </c>
      <c r="AS17" s="41">
        <f>IF(SUM(V17,Z17,AD17)&gt;0,SUM(V17,Z17,AD17),"")</f>
        <v>17.600000000000001</v>
      </c>
      <c r="AT17" s="41">
        <f>IF(SUM(AQ17,AR17)&gt;0,SUM(AQ17,AR17),"")</f>
        <v>71.599999999999994</v>
      </c>
      <c r="AU17" s="41">
        <f>IF(SUM(AH17,AL17)&gt;0,SUM(AH17,AL17),"")</f>
        <v>13.3</v>
      </c>
      <c r="AV17" s="41">
        <f>IF(SUM(AG17:AH17,AJ17:AL17,AN17)-SUM(AI17,AM17)&gt;0,SUM(AG17:AH17,AJ17:AL17,AN17)-SUM(AI17,AM17),"")</f>
        <v>49.300000000000004</v>
      </c>
      <c r="AW17" s="41">
        <f>IF(SUM(AQ17,AR17,AV17)&gt;0,SUM(AQ17,AR17,AV17),"")</f>
        <v>120.9</v>
      </c>
      <c r="AX17" s="18">
        <v>18.3</v>
      </c>
      <c r="AY17" s="18">
        <v>6.8</v>
      </c>
      <c r="AZ17" s="18">
        <v>0.2</v>
      </c>
      <c r="BA17" s="18">
        <v>0</v>
      </c>
      <c r="BB17" s="18">
        <v>18.3</v>
      </c>
      <c r="BC17" s="18">
        <v>7.3</v>
      </c>
      <c r="BD17" s="18">
        <v>0.8</v>
      </c>
      <c r="BE17" s="18">
        <v>0</v>
      </c>
      <c r="BF17" s="18">
        <v>19.2</v>
      </c>
      <c r="BG17" s="18">
        <v>4.3</v>
      </c>
      <c r="BH17" s="18">
        <v>0</v>
      </c>
      <c r="BI17" s="18">
        <v>0</v>
      </c>
      <c r="BJ17" s="18">
        <v>18.600000000000001</v>
      </c>
      <c r="BK17" s="18">
        <v>6.8</v>
      </c>
      <c r="BL17" s="18">
        <v>0.6</v>
      </c>
      <c r="BM17" s="18">
        <v>0</v>
      </c>
      <c r="BN17" s="18">
        <v>18</v>
      </c>
      <c r="BO17" s="18">
        <v>7.3</v>
      </c>
      <c r="BP17" s="18">
        <v>1</v>
      </c>
      <c r="BQ17" s="18">
        <v>0</v>
      </c>
      <c r="BR17" s="29"/>
      <c r="BS17" s="11">
        <f>IF(SUM(AY17,BC17)&gt;0,SUM(AY17,BC17),"")</f>
        <v>14.1</v>
      </c>
      <c r="BT17" s="11">
        <f>IF(SUM(AX17:AY17,BA17:BC17,BE17)-AZ17-BD17&gt;0,SUM(AX17:AY17,BA17:BC17,BE17)-AZ17-BD17,"")</f>
        <v>49.7</v>
      </c>
      <c r="BU17" s="11">
        <f>IF(SUM(BF17:BG17,BI17)-BH17&gt;0,SUM(BF17:BG17,BI17)-BH17,"")</f>
        <v>23.5</v>
      </c>
      <c r="BV17" s="11">
        <f>IF(SUM(AY17,BC17,BG17)&gt;0,SUM(AY17,BC17,BG17),"")</f>
        <v>18.399999999999999</v>
      </c>
      <c r="BW17" s="11">
        <f>IF(SUM(BT17,BU17)&gt;0,SUM(BT17,BU17),"")</f>
        <v>73.2</v>
      </c>
      <c r="BX17" s="11">
        <f>IF(SUM(BK17,BO17)&gt;0,SUM(BK17,BO17),"")</f>
        <v>14.1</v>
      </c>
      <c r="BY17" s="11">
        <f>IF(SUM(BJ17:BK17,BM17:BO17,BQ17)-SUM(BL17,BP17)&gt;0,SUM(BJ17:BK17,BM17:BO17,BQ17)-SUM(BL17,BP17),"")</f>
        <v>49.1</v>
      </c>
      <c r="BZ17" s="11">
        <f>IF(SUM(BT17,BU17,BY17)&gt;0,SUM(BT17,BU17,BY17),"")</f>
        <v>122.30000000000001</v>
      </c>
      <c r="CA17" s="19">
        <v>18</v>
      </c>
      <c r="CB17" s="19">
        <v>7.7</v>
      </c>
      <c r="CC17" s="19">
        <v>0</v>
      </c>
      <c r="CD17" s="19">
        <v>0.3</v>
      </c>
      <c r="CE17" s="19">
        <v>18.600000000000001</v>
      </c>
      <c r="CF17" s="19">
        <v>7.2</v>
      </c>
      <c r="CG17" s="19">
        <v>0</v>
      </c>
      <c r="CH17" s="19">
        <v>0</v>
      </c>
      <c r="CI17" s="19">
        <v>17</v>
      </c>
      <c r="CJ17" s="19">
        <v>3.6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14.9</v>
      </c>
      <c r="CW17" s="41">
        <f>IF(SUM(CA17:CB17,CD17:CF17,CH17)-CC17-CG17&gt;0,SUM(CA17:CB17,CD17:CF17,CH17)-CC17-CG17,"")</f>
        <v>51.800000000000004</v>
      </c>
      <c r="CX17" s="41">
        <f>IF(SUM(CI17:CJ17,CL17)-CK17&gt;0,SUM(CI17:CJ17,CL17)-CK17,"")</f>
        <v>20.6</v>
      </c>
      <c r="CY17" s="41">
        <f>IF(SUM(CB17,CF17,CJ17)&gt;0,SUM(CB17,CF17,CJ17),"")</f>
        <v>18.5</v>
      </c>
      <c r="CZ17" s="41">
        <f>IF(SUM(CW17,CX17)&gt;0,SUM(CW17,CX17),"")</f>
        <v>72.400000000000006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72.400000000000006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18.149999999999999</v>
      </c>
      <c r="QF17" s="23">
        <f>IF($CU17="P",CB17,(CB17+AY17)/2)</f>
        <v>7.25</v>
      </c>
      <c r="QG17" s="23">
        <f>IF($CU17="P",CC17,(CC17+AZ17)/2)</f>
        <v>0.1</v>
      </c>
      <c r="QH17" s="23">
        <f>IF($CU17="P",CD17,(CD17+BA17)/2)</f>
        <v>0.15</v>
      </c>
      <c r="QI17" s="23">
        <f>IF($CU17="P",CE17,(CE17+BB17)/2)</f>
        <v>18.450000000000003</v>
      </c>
      <c r="QJ17" s="23">
        <f>IF($CU17="P",CF17,(CF17+BC17)/2)</f>
        <v>7.25</v>
      </c>
      <c r="QK17" s="23">
        <f>IF($CU17="P",CG17,(CG17+BD17)/2)</f>
        <v>0.4</v>
      </c>
      <c r="QL17" s="23">
        <f>IF($CU17="P",CH17,(CH17+BE17)/2)</f>
        <v>0</v>
      </c>
      <c r="QM17" s="23">
        <f>IF($CU17="P",CI17,(CI17+BF17)/2)</f>
        <v>18.100000000000001</v>
      </c>
      <c r="QN17" s="23">
        <f>IF($CU17="P",CJ17,(CJ17+BG17)/2)</f>
        <v>3.95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9.3000000000000007</v>
      </c>
      <c r="QR17" s="23">
        <f>IF($CU17="P",CN17,(CN17+BK17)/2)</f>
        <v>3.4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9</v>
      </c>
      <c r="QV17" s="23">
        <f>IF($CU17="P",CR17,(CR17+BO17)/2)</f>
        <v>3.65</v>
      </c>
      <c r="QW17" s="23">
        <f>IF($CU17="P",CS17,(CS17+BP17)/2)</f>
        <v>0.5</v>
      </c>
      <c r="QX17" s="23">
        <f>IF($CU17="P",CT17,(CT17+BQ17)/2)</f>
        <v>0</v>
      </c>
      <c r="QY17" s="28" t="s">
        <v>57</v>
      </c>
      <c r="QZ17" s="41">
        <f>IF(SUM(QF17,QJ17)&gt;0,SUM(QF17,QJ17),"")</f>
        <v>14.5</v>
      </c>
      <c r="RA17" s="41">
        <f>IF(SUM(QE17:QF17,QH17:QJ17,QL17)-QG17-QK17&gt;0,SUM(QE17:QF17,QH17:QJ17,QL17)-QG17-QK17,"")</f>
        <v>50.75</v>
      </c>
      <c r="RB17" s="41">
        <f>IF(SUM(QM17:QN17,QP17)-QO17&gt;0,SUM(QM17:QN17,QP17)-QO17,"")</f>
        <v>22.05</v>
      </c>
      <c r="RC17" s="41">
        <f>IF(SUM(QF17,QJ17,QN17)&gt;0,SUM(QF17,QJ17,QN17),"")</f>
        <v>18.45</v>
      </c>
      <c r="RD17" s="41">
        <f>IF(SUM(RA17,RB17)&gt;0,SUM(RA17,RB17),"")</f>
        <v>72.8</v>
      </c>
      <c r="RE17" s="41">
        <f>IF(SUM(QR17,QV17)&gt;0,SUM(QR17,QV17),"")</f>
        <v>7.05</v>
      </c>
      <c r="RF17" s="41">
        <f>IF(SUM(QQ17:QR17,QT17:QV17,QX17)-SUM(QS17,QW17)&gt;0,SUM(QQ17:QR17,QT17:QV17,QX17)-SUM(QS17,QW17),"")</f>
        <v>24.55</v>
      </c>
      <c r="RG17" s="41">
        <f>IF(SUM(RA17,RB17,RF17)&gt;0,SUM(RA17,RB17,RF17),"")</f>
        <v>97.35</v>
      </c>
    </row>
    <row r="18" spans="1:475" x14ac:dyDescent="0.2">
      <c r="A18" s="4" cm="1">
        <f t="array" ref="A18">IF(AND(H18&lt;&gt;"",H18&lt;&gt;"No DD"),SUMPRODUCT((H$4:H$31&lt;&gt;"")*(H$4:H$31&lt;&gt;"No DD")*(E$4:E$31&gt;E18))+1,IF(H18="No DD",SUMPRODUCT((H$4:H$31="No DD")*(E$4:E$31&gt;E18))+1+SUMPRODUCT((H$4:H$31&lt;&gt;"")*(H$4:H$31&lt;&gt;"No DD")),""))</f>
        <v>15</v>
      </c>
      <c r="B18" s="5" t="s">
        <v>169</v>
      </c>
      <c r="C18" s="4" t="s">
        <v>5</v>
      </c>
      <c r="D18" s="4">
        <v>1999</v>
      </c>
      <c r="E18" s="9">
        <f>SUM(J18:R18)+SUM(J18:O18)*0.0000001+SUM(J18)*0.0000000000001</f>
        <v>174.25001224500502</v>
      </c>
      <c r="F18" s="3" t="str">
        <f>IF(OR(AND(AP18&gt;=AW$33,AQ18&gt;=AW$37,AP18&lt;&gt;"",AO18=""),AND(AU18&gt;=AW$33,AV18&gt;=AW$37,AU18&lt;&gt;"",AO18=""),AND(BS18&gt;=BZ$33,BT18&gt;=BZ$37,BS18&lt;&gt;"",BR18=""),AND(BX18&gt;=BZ$33,BY18&gt;=BZ$37,BX18&lt;&gt;"",BR18=""),AND(CV18&gt;=DC$33,CW18&gt;=DC$37,CV18&lt;&gt;"",CU18=""),AND(DA18&gt;=DC$33,DB18&gt;=DC$37,DA18&lt;&gt;""),AND(EA18&gt;=EH$33,EB18&gt;=EH$37,EA18&lt;&gt;""),AND(EF18&gt;=EH$33,EG18&gt;=EH$37,EF18&lt;&gt;""),AND(FC18&gt;=FJ$33,FD18&gt;=FJ$37,FC18&lt;&gt;""),AND(FH18&gt;=FJ$33,FI18&gt;=FJ$37,FH18&lt;&gt;""),AND(GE18&gt;=GL$33,GF18&gt;=GL$37,GE18&lt;&gt;""),AND(GJ18&gt;=GL$33,GK18&gt;=GL$37,GJ18&lt;&gt;""),AND(HG18&gt;=HN$33,HH18&gt;=HN$37,HG18&lt;&gt;""),AND(HL18&gt;=HN$33,HM18&gt;=HN$37,HL18&lt;&gt;""),AND(II18&gt;=IP$33,IJ18&gt;=IP$37,II18&lt;&gt;""),AND(IN18&gt;=IP$33,IO18&gt;=IP$37,IN18&lt;&gt;""),AND(JK18&gt;=JR$33,JL18&gt;=JR$37,JK18&lt;&gt;""),AND(JP18&gt;=JR$33,JQ18&gt;=JR$37,JP18&lt;&gt;""),AND(KM18&gt;=KT$33,KN18&gt;=KT$37,KM18&lt;&gt;""),AND(KR18&gt;=KT$33,KS18&gt;=KT$37,KR18&lt;&gt;""),AND(LO18&gt;=LV$33,LP18&gt;=LV$37,LO18&lt;&gt;""),AND(LT18&gt;=LV$33,LU18&gt;=LV$37,LT18&lt;&gt;""),AND(MQ18&gt;=MX$33,MR18&gt;=MX$37,MQ18&lt;&gt;""),AND(MV18&gt;=MX$33,MW18&gt;=MX$37,MV18&lt;&gt;""),AND(NS18&gt;=NZ$33,NT18&gt;=NZ$37,NS18&lt;&gt;""),AND(NX18&gt;=NZ$33,NY18&gt;=NZ$37,NX18&lt;&gt;""),AND(OU18&gt;=PB$33,OV18&gt;=PB$37,OU18&lt;&gt;""),AND(OZ18&gt;=PB$33,PA18&gt;=PB$37,OZ18&lt;&gt;""),AND(PW18&gt;=QD$33,PX18&gt;=QD$37,PW18&lt;&gt;""),AND(QB18&gt;=QD$33,QC18&gt;=QD$37,QB18&lt;&gt;"")),"P","")</f>
        <v>P</v>
      </c>
      <c r="G18" s="3" t="str">
        <f>IF(OR(AND(AQ18&gt;=AW$37,AQ18&lt;&gt;"",AO18=""),AND(AV18&gt;=AW$37,AV18&lt;&gt;"",AO18=""),AND(BT18&gt;=BZ$37,BT18&lt;&gt;"",BR18=""),AND(BY18&gt;=BZ$37,BY18&lt;&gt;"",BR18=""),AND(CW18&gt;=DC$37,CW18&lt;&gt;"",CU18=""),AND(DB18&gt;=DC$37,DB18&lt;&gt;"",CU18=""),AND(EB18&gt;=EH$37,EB18&lt;&gt;""),AND(EG18&gt;=EH$37,EG18&lt;&gt;""),AND(FD18&gt;=FJ$37,FD18&lt;&gt;""),AND(FI18&gt;=FJ$37,FI18&lt;&gt;""),AND(GF18&gt;=GL$37,GF18&lt;&gt;""),AND(GK18&gt;=GL$37,GK18&lt;&gt;""),AND(HH18&gt;=HN$37,HH18&lt;&gt;""),AND(HM18&gt;=HN$37,HM18&lt;&gt;""),AND(IJ18&gt;=IP$37,IJ18&lt;&gt;""),AND(IO18&gt;=IP$37,IO18&lt;&gt;""),AND(JL18&gt;=JR$37,JL18&lt;&gt;""),AND(JQ18&gt;=JR$37,JQ18&lt;&gt;""),AND(KN18&gt;=KT$37,KN18&lt;&gt;""),AND(KS18&gt;=KT$37,KS18&lt;&gt;""),AND(LP18&gt;=LV$37,LP18&lt;&gt;""),AND(LU18&gt;=LV$37,LU18&lt;&gt;""),AND(MR18&gt;=MX$37,MR18&lt;&gt;""),AND(MW18&gt;=MX$37,MW18&lt;&gt;""),AND(NT18&gt;=NZ$37,NT18&lt;&gt;""),AND(NY18&gt;=NZ$37,NY18&lt;&gt;""),AND(OV18&gt;=PB$37,OV18&lt;&gt;""),AND(PA18&gt;=PB$37,PA18&lt;&gt;""),AND(PX18&gt;=QD$37,PX18&lt;&gt;""),AND(QC18&gt;=QD$37,QC18&lt;&gt;"")),"P","")</f>
        <v>P</v>
      </c>
      <c r="H18" s="37" t="str">
        <f>IF(AND(G18="P",F18=""),"No DD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),"Merit",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),"Excellence",IF(I18="P","Worlds Team",IF(F18="P","National Team","")))))</f>
        <v>National Team</v>
      </c>
      <c r="I18" s="3" t="str">
        <f>IF(OR(AND(AS18&gt;=AW$34,AT18&gt;=AW$38,AS18&lt;&gt;"",AO18=""),AND(BV18&gt;=BZ$34,BW18&gt;=BZ$38,BV18&lt;&gt;"",BR18=""),AND(CY18&gt;=DC$34,CZ18&gt;=DC$38,CY18&lt;&gt;"",CU18=""),AND(ED18&gt;=EH$34,EE18&gt;=EH$38,ED18&lt;&gt;""),AND(FF18&gt;=FJ$34,FG18&gt;=FJ$38,FF18&lt;&gt;""),AND(GH18&gt;=GL$34,GI18&gt;=GL$38,GH18&lt;&gt;""),AND(HJ18&gt;=HN$34,HK18&gt;=HN$38,HJ18&lt;&gt;""),AND(IL18&gt;=IP$34,IM18&gt;=IP$38,IL18&lt;&gt;""),AND(JN18&gt;=JR$34,JO18&gt;=JR$38,JN18&lt;&gt;""),AND(KP18&gt;=KT$34,KQ18&gt;=KT$38,KP18&lt;&gt;""),AND(LR18&gt;=LV$34,LS18&gt;=LV$38,LR18&lt;&gt;""),AND(MT18&gt;=MX$34,MU18&gt;=MX$38,MT18&lt;&gt;""),AND(NV18&gt;=NZ$34,NW18&gt;=NZ$38,NV18&lt;&gt;""),AND(OX18&gt;=PB$34,OY18&gt;=PB$38,OX18&lt;&gt;""),AND(PZ18&gt;=QD$34,QA18&gt;=QD$38,PZ18&lt;&gt;"")),"P","")</f>
        <v/>
      </c>
      <c r="J18" s="8">
        <f>IF(COUNT(AQ18,BT18,CW18)&gt;0,LARGE((AQ18,BT18,CW18),1),0)</f>
        <v>50.300000000000004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48.1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24.05</v>
      </c>
      <c r="O18" s="8" t="str">
        <f>IF(N18=0,"",IF(N18=CX18,$CA$1,IF(N18=BU18,$AX$1,IF(N18=AR18,$U$1,""))))</f>
        <v>2023 Nationals</v>
      </c>
      <c r="P18" s="8">
        <f>IF(MAX(AV18,BY18,DB18)&gt;0,MAX(AV18,BY18,DB18),0)</f>
        <v>26.4</v>
      </c>
      <c r="Q18" s="8" t="str">
        <f>IF(P18=0,"",IF(P18=DB18,$CA$1,IF(P18=BY18,$AX$1,IF(P18=AV18,$U$1,""))))</f>
        <v>2023 Nationals</v>
      </c>
      <c r="R18" s="8">
        <f>IF(MAX(DD18:DF18)&gt;0,MAX(DD18:DF18),"")</f>
        <v>25.400000000000006</v>
      </c>
      <c r="S18" s="11" t="str">
        <f>IF(R18="","",IF(R18=DD18,"("&amp;DD$2&amp;")",IF(R18=DE18,"("&amp;DE$2&amp;")",IF(R18=DF18,"("&amp;DF$2&amp;")"))))</f>
        <v>(Final)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2023 Pan Am Championships (May 14)</v>
      </c>
      <c r="U18" s="19">
        <v>18.399999999999999</v>
      </c>
      <c r="V18" s="19">
        <v>7.6</v>
      </c>
      <c r="W18" s="19">
        <v>0.6</v>
      </c>
      <c r="X18" s="19">
        <v>0</v>
      </c>
      <c r="Y18" s="19">
        <v>16.5</v>
      </c>
      <c r="Z18" s="19">
        <v>7.2</v>
      </c>
      <c r="AA18" s="19">
        <v>1</v>
      </c>
      <c r="AB18" s="19">
        <v>0</v>
      </c>
      <c r="AC18" s="19">
        <v>18.3</v>
      </c>
      <c r="AD18" s="19">
        <v>5.2</v>
      </c>
      <c r="AE18" s="19">
        <v>1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>IF(SUM(V18,Z18)&gt;0,SUM(V18,Z18),"")</f>
        <v>14.8</v>
      </c>
      <c r="AQ18" s="41">
        <f>IF(SUM(U18:V18,X18:Z18,AB18)-W18-AA18&gt;0,SUM(U18:V18,X18:Z18,AB18)-W18-AA18,"")</f>
        <v>48.1</v>
      </c>
      <c r="AR18" s="41">
        <f>IF(SUM(AC18:AD18,AF18)-AE18&gt;0,SUM(AC18:AD18,AF18)-AE18,"")</f>
        <v>22.5</v>
      </c>
      <c r="AS18" s="41">
        <f>IF(SUM(V18,Z18,AD18)&gt;0,SUM(V18,Z18,AD18),"")</f>
        <v>20</v>
      </c>
      <c r="AT18" s="41">
        <f>IF(SUM(AQ18,AR18)&gt;0,SUM(AQ18,AR18),"")</f>
        <v>70.599999999999994</v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>
        <f>IF(SUM(AQ18,AR18,AV18)&gt;0,SUM(AQ18,AR18,AV18),"")</f>
        <v>70.599999999999994</v>
      </c>
      <c r="AX18" s="18">
        <v>18.600000000000001</v>
      </c>
      <c r="AY18" s="18">
        <v>7.6</v>
      </c>
      <c r="AZ18" s="18">
        <v>0.7</v>
      </c>
      <c r="BA18" s="18">
        <v>0</v>
      </c>
      <c r="BB18" s="18">
        <v>17.7</v>
      </c>
      <c r="BC18" s="18">
        <v>7.6</v>
      </c>
      <c r="BD18" s="18">
        <v>0.5</v>
      </c>
      <c r="BE18" s="18">
        <v>0</v>
      </c>
      <c r="BF18" s="18">
        <v>18.55</v>
      </c>
      <c r="BG18" s="18">
        <v>6</v>
      </c>
      <c r="BH18" s="18">
        <v>0.5</v>
      </c>
      <c r="BI18" s="18">
        <v>0</v>
      </c>
      <c r="BJ18" s="18">
        <v>9.4</v>
      </c>
      <c r="BK18" s="18">
        <v>3.8</v>
      </c>
      <c r="BL18" s="18">
        <v>0</v>
      </c>
      <c r="BM18" s="18">
        <v>0</v>
      </c>
      <c r="BN18" s="18">
        <v>9.3000000000000007</v>
      </c>
      <c r="BO18" s="18">
        <v>4</v>
      </c>
      <c r="BP18" s="18">
        <v>0.1</v>
      </c>
      <c r="BQ18" s="18">
        <v>0</v>
      </c>
      <c r="BR18" s="29" t="s">
        <v>57</v>
      </c>
      <c r="BS18" s="11">
        <f>IF(SUM(AY18,BC18)&gt;0,SUM(AY18,BC18),"")</f>
        <v>15.2</v>
      </c>
      <c r="BT18" s="11">
        <f>IF(SUM(AX18:AY18,BA18:BC18,BE18)-AZ18-BD18&gt;0,SUM(AX18:AY18,BA18:BC18,BE18)-AZ18-BD18,"")</f>
        <v>50.300000000000004</v>
      </c>
      <c r="BU18" s="11">
        <f>IF(SUM(BF18:BG18,BI18)-BH18&gt;0,SUM(BF18:BG18,BI18)-BH18,"")</f>
        <v>24.05</v>
      </c>
      <c r="BV18" s="11">
        <f>IF(SUM(AY18,BC18,BG18)&gt;0,SUM(AY18,BC18,BG18),"")</f>
        <v>21.2</v>
      </c>
      <c r="BW18" s="11">
        <f>IF(SUM(BT18,BU18)&gt;0,SUM(BT18,BU18),"")</f>
        <v>74.350000000000009</v>
      </c>
      <c r="BX18" s="11">
        <f>IF(SUM(BK18,BO18)&gt;0,SUM(BK18,BO18),"")</f>
        <v>7.8</v>
      </c>
      <c r="BY18" s="11">
        <f>IF(SUM(BJ18:BK18,BM18:BO18,BQ18)-SUM(BL18,BP18)&gt;0,SUM(BJ18:BK18,BM18:BO18,BQ18)-SUM(BL18,BP18),"")</f>
        <v>26.4</v>
      </c>
      <c r="BZ18" s="11">
        <f>IF(SUM(BT18,BU18,BY18)&gt;0,SUM(BT18,BU18,BY18),"")</f>
        <v>100.75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3.2999999999999972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>
        <f>IF(MAX(EG18,FI18,GK18,HM18,IO18,JQ18,KS18,LU18,MW18,NY18,PA18,QC18)-IF(P18="",0,P18)&gt;0.001,MAX(EG18,FI18,GK18,HM18,IO18,JQ18,KS18,LU18,MW18,NY18,PA18,QC18)-IF(P18="",0,P18),"")</f>
        <v>25.400000000000006</v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>
        <v>18.5</v>
      </c>
      <c r="EJ18" s="18">
        <v>7.2</v>
      </c>
      <c r="EK18" s="18">
        <v>0.6</v>
      </c>
      <c r="EL18" s="18">
        <v>0</v>
      </c>
      <c r="EM18" s="18">
        <v>18.8</v>
      </c>
      <c r="EN18" s="18">
        <v>6.8</v>
      </c>
      <c r="EO18" s="18">
        <v>0</v>
      </c>
      <c r="EP18" s="18">
        <v>0</v>
      </c>
      <c r="EQ18" s="18"/>
      <c r="ER18" s="18"/>
      <c r="ES18" s="18"/>
      <c r="ET18" s="18"/>
      <c r="EU18" s="18">
        <v>18.8</v>
      </c>
      <c r="EV18" s="18">
        <v>7.6</v>
      </c>
      <c r="EW18" s="18">
        <v>0</v>
      </c>
      <c r="EX18" s="18">
        <v>0</v>
      </c>
      <c r="EY18" s="18">
        <v>18.8</v>
      </c>
      <c r="EZ18" s="18">
        <v>7.2</v>
      </c>
      <c r="FA18" s="18">
        <v>0.6</v>
      </c>
      <c r="FB18" s="18">
        <v>0</v>
      </c>
      <c r="FC18" s="11">
        <f>IF(SUM(EJ18,EN18)&gt;0,SUM(EJ18,EN18),"")</f>
        <v>14</v>
      </c>
      <c r="FD18" s="11">
        <f>IF(SUM(EI18:EJ18,EL18:EN18,EP18)-EK18-EO18&gt;0,SUM(EI18:EJ18,EL18:EN18,EP18)-EK18-EO18,"")</f>
        <v>50.699999999999996</v>
      </c>
      <c r="FE18" s="11" t="str">
        <f>IF(SUM(EQ18:ER18,ET18)-ES18&gt;0,SUM(EQ18:ER18,ET18)-ES18,"")</f>
        <v/>
      </c>
      <c r="FF18" s="11">
        <f>IF(SUM(EJ18,EN18,ER18)&gt;0,SUM(EJ18,EN18,ER18),"")</f>
        <v>14</v>
      </c>
      <c r="FG18" s="11">
        <f>IF(SUM(FD18,FE18)&gt;0,SUM(FD18,FE18),"")</f>
        <v>50.699999999999996</v>
      </c>
      <c r="FH18" s="11">
        <f>IF(SUM(EV18,EZ18)&gt;0,SUM(EV18,EZ18),"")</f>
        <v>14.8</v>
      </c>
      <c r="FI18" s="11">
        <f>IF(SUM(EU18:EV18,EX18:EZ18,FB18)-SUM(EW18,FA18)&gt;0,SUM(EU18:EV18,EX18:EZ18,FB18)-SUM(EW18,FA18),"")</f>
        <v>51.800000000000004</v>
      </c>
      <c r="FJ18" s="11">
        <f>IF(SUM(FD18,FE18,FI18)&gt;0,SUM(FD18,FE18,FI18),"")</f>
        <v>102.5</v>
      </c>
      <c r="FK18" s="17">
        <v>18.5</v>
      </c>
      <c r="FL18" s="17">
        <v>6.8</v>
      </c>
      <c r="FM18" s="17">
        <v>0.6</v>
      </c>
      <c r="FN18" s="17">
        <v>0</v>
      </c>
      <c r="FO18" s="17">
        <v>18.399999999999999</v>
      </c>
      <c r="FP18" s="17">
        <v>8.5</v>
      </c>
      <c r="FQ18" s="17">
        <v>0.2</v>
      </c>
      <c r="FR18" s="17">
        <v>0</v>
      </c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>
        <f>IF(SUM(FL18,FP18)&gt;0,SUM(FL18,FP18),"")</f>
        <v>15.3</v>
      </c>
      <c r="GF18" s="41">
        <f>IF(SUM(FK18:FL18,FN18:FP18,FR18)-FM18-FQ18&gt;0,SUM(FK18:FL18,FN18:FP18,FR18)-FM18-FQ18,"")</f>
        <v>51.4</v>
      </c>
      <c r="GG18" s="41" t="str">
        <f>IF(SUM(FS18:FT18,FV18)-FU18&gt;0,SUM(FS18:FT18,FV18)-FU18,"")</f>
        <v/>
      </c>
      <c r="GH18" s="41">
        <f>IF(SUM(FL18,FP18,FT18)&gt;0,SUM(FL18,FP18,FT18),"")</f>
        <v>15.3</v>
      </c>
      <c r="GI18" s="41">
        <f>IF(SUM(GF18,GG18)&gt;0,SUM(GF18,GG18),"")</f>
        <v>51.4</v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>
        <f>IF(SUM(GF18,GG18,GK18)&gt;0,SUM(GF18,GG18,GK18),"")</f>
        <v>51.4</v>
      </c>
      <c r="GM18" s="18">
        <v>16.7</v>
      </c>
      <c r="GN18" s="18">
        <v>8.4</v>
      </c>
      <c r="GO18" s="18">
        <v>1</v>
      </c>
      <c r="GP18" s="18">
        <v>0</v>
      </c>
      <c r="GQ18" s="18">
        <v>17.399999999999999</v>
      </c>
      <c r="GR18" s="18">
        <v>3.6</v>
      </c>
      <c r="GS18" s="18">
        <v>0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12</v>
      </c>
      <c r="HH18" s="11">
        <f>IF(SUM(GM18:GN18,GP18:GR18,GT18)-GO18-GS18&gt;0,SUM(GM18:GN18,GP18:GR18,GT18)-GO18-GS18,"")</f>
        <v>45.1</v>
      </c>
      <c r="HI18" s="11" t="str">
        <f>IF(SUM(GU18:GV18,GX18)-GW18&gt;0,SUM(GU18:GV18,GX18)-GW18,"")</f>
        <v/>
      </c>
      <c r="HJ18" s="11">
        <f>IF(SUM(GN18,GR18,GV18)&gt;0,SUM(GN18,GR18,GV18),"")</f>
        <v>12</v>
      </c>
      <c r="HK18" s="11">
        <f>IF(SUM(HH18,HI18)&gt;0,SUM(HH18,HI18),"")</f>
        <v>45.1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IF(SUM(HH18,HI18,HM18)&gt;0,SUM(HH18,HI18,HM18),"")</f>
        <v>45.1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9.3000000000000007</v>
      </c>
      <c r="QF18" s="23">
        <f>IF($CU18="P",CB18,(CB18+AY18)/2)</f>
        <v>3.8</v>
      </c>
      <c r="QG18" s="23">
        <f>IF($CU18="P",CC18,(CC18+AZ18)/2)</f>
        <v>0.35</v>
      </c>
      <c r="QH18" s="23">
        <f>IF($CU18="P",CD18,(CD18+BA18)/2)</f>
        <v>0</v>
      </c>
      <c r="QI18" s="23">
        <f>IF($CU18="P",CE18,(CE18+BB18)/2)</f>
        <v>8.85</v>
      </c>
      <c r="QJ18" s="23">
        <f>IF($CU18="P",CF18,(CF18+BC18)/2)</f>
        <v>3.8</v>
      </c>
      <c r="QK18" s="23">
        <f>IF($CU18="P",CG18,(CG18+BD18)/2)</f>
        <v>0.25</v>
      </c>
      <c r="QL18" s="23">
        <f>IF($CU18="P",CH18,(CH18+BE18)/2)</f>
        <v>0</v>
      </c>
      <c r="QM18" s="23">
        <f>IF($CU18="P",CI18,(CI18+BF18)/2)</f>
        <v>9.2750000000000004</v>
      </c>
      <c r="QN18" s="23">
        <f>IF($CU18="P",CJ18,(CJ18+BG18)/2)</f>
        <v>3</v>
      </c>
      <c r="QO18" s="23">
        <f>IF($CU18="P",CK18,(CK18+BH18)/2)</f>
        <v>0.25</v>
      </c>
      <c r="QP18" s="23">
        <f>IF($CU18="P",CL18,(CL18+BI18)/2)</f>
        <v>0</v>
      </c>
      <c r="QQ18" s="23">
        <f>IF($CU18="P",CM18,(CM18+BJ18)/2)</f>
        <v>4.7</v>
      </c>
      <c r="QR18" s="23">
        <f>IF($CU18="P",CN18,(CN18+BK18)/2)</f>
        <v>1.9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4.6500000000000004</v>
      </c>
      <c r="QV18" s="23">
        <f>IF($CU18="P",CR18,(CR18+BO18)/2)</f>
        <v>2</v>
      </c>
      <c r="QW18" s="23">
        <f>IF($CU18="P",CS18,(CS18+BP18)/2)</f>
        <v>0.05</v>
      </c>
      <c r="QX18" s="23">
        <f>IF($CU18="P",CT18,(CT18+BQ18)/2)</f>
        <v>0</v>
      </c>
      <c r="QY18" s="28" t="s">
        <v>57</v>
      </c>
      <c r="QZ18" s="41">
        <f>IF(SUM(QF18,QJ18)&gt;0,SUM(QF18,QJ18),"")</f>
        <v>7.6</v>
      </c>
      <c r="RA18" s="41">
        <f>IF(SUM(QE18:QF18,QH18:QJ18,QL18)-QG18-QK18&gt;0,SUM(QE18:QF18,QH18:QJ18,QL18)-QG18-QK18,"")</f>
        <v>25.150000000000002</v>
      </c>
      <c r="RB18" s="41">
        <f>IF(SUM(QM18:QN18,QP18)-QO18&gt;0,SUM(QM18:QN18,QP18)-QO18,"")</f>
        <v>12.025</v>
      </c>
      <c r="RC18" s="41">
        <f>IF(SUM(QF18,QJ18,QN18)&gt;0,SUM(QF18,QJ18,QN18),"")</f>
        <v>10.6</v>
      </c>
      <c r="RD18" s="41">
        <f>IF(SUM(RA18,RB18)&gt;0,SUM(RA18,RB18),"")</f>
        <v>37.175000000000004</v>
      </c>
      <c r="RE18" s="41">
        <f>IF(SUM(QR18,QV18)&gt;0,SUM(QR18,QV18),"")</f>
        <v>3.9</v>
      </c>
      <c r="RF18" s="41">
        <f>IF(SUM(QQ18:QR18,QT18:QV18,QX18)-SUM(QS18,QW18)&gt;0,SUM(QQ18:QR18,QT18:QV18,QX18)-SUM(QS18,QW18),"")</f>
        <v>13.2</v>
      </c>
      <c r="RG18" s="41">
        <f>IF(SUM(RA18,RB18,RF18)&gt;0,SUM(RA18,RB18,RF18),"")</f>
        <v>50.375</v>
      </c>
    </row>
    <row r="19" spans="1:475" x14ac:dyDescent="0.2">
      <c r="A19" s="4" cm="1">
        <f t="array" ref="A19">IF(AND(H19&lt;&gt;"",H19&lt;&gt;"No DD"),SUMPRODUCT((H$4:H$31&lt;&gt;"")*(H$4:H$31&lt;&gt;"No DD")*(E$4:E$31&gt;E19))+1,IF(H19="No DD",SUMPRODUCT((H$4:H$31="No DD")*(E$4:E$31&gt;E19))+1+SUMPRODUCT((H$4:H$31&lt;&gt;"")*(H$4:H$31&lt;&gt;"No DD")),""))</f>
        <v>16</v>
      </c>
      <c r="B19" s="5" t="s">
        <v>77</v>
      </c>
      <c r="C19" s="4" t="s">
        <v>76</v>
      </c>
      <c r="D19" s="4">
        <v>2001</v>
      </c>
      <c r="E19" s="9">
        <f>SUM(J19:R19)+SUM(J19:O19)*0.0000001+SUM(J19)*0.0000000000001</f>
        <v>156.15001310500523</v>
      </c>
      <c r="F19" s="3" t="str">
        <f>IF(OR(AND(AP19&gt;=AW$33,AQ19&gt;=AW$37,AP19&lt;&gt;"",AO19=""),AND(AU19&gt;=AW$33,AV19&gt;=AW$37,AU19&lt;&gt;"",AO19=""),AND(BS19&gt;=BZ$33,BT19&gt;=BZ$37,BS19&lt;&gt;"",BR19=""),AND(BX19&gt;=BZ$33,BY19&gt;=BZ$37,BX19&lt;&gt;"",BR19=""),AND(CV19&gt;=DC$33,CW19&gt;=DC$37,CV19&lt;&gt;"",CU19=""),AND(DA19&gt;=DC$33,DB19&gt;=DC$37,DA19&lt;&gt;""),AND(EA19&gt;=EH$33,EB19&gt;=EH$37,EA19&lt;&gt;""),AND(EF19&gt;=EH$33,EG19&gt;=EH$37,EF19&lt;&gt;""),AND(FC19&gt;=FJ$33,FD19&gt;=FJ$37,FC19&lt;&gt;""),AND(FH19&gt;=FJ$33,FI19&gt;=FJ$37,FH19&lt;&gt;""),AND(GE19&gt;=GL$33,GF19&gt;=GL$37,GE19&lt;&gt;""),AND(GJ19&gt;=GL$33,GK19&gt;=GL$37,GJ19&lt;&gt;""),AND(HG19&gt;=HN$33,HH19&gt;=HN$37,HG19&lt;&gt;""),AND(HL19&gt;=HN$33,HM19&gt;=HN$37,HL19&lt;&gt;""),AND(II19&gt;=IP$33,IJ19&gt;=IP$37,II19&lt;&gt;""),AND(IN19&gt;=IP$33,IO19&gt;=IP$37,IN19&lt;&gt;""),AND(JK19&gt;=JR$33,JL19&gt;=JR$37,JK19&lt;&gt;""),AND(JP19&gt;=JR$33,JQ19&gt;=JR$37,JP19&lt;&gt;""),AND(KM19&gt;=KT$33,KN19&gt;=KT$37,KM19&lt;&gt;""),AND(KR19&gt;=KT$33,KS19&gt;=KT$37,KR19&lt;&gt;""),AND(LO19&gt;=LV$33,LP19&gt;=LV$37,LO19&lt;&gt;""),AND(LT19&gt;=LV$33,LU19&gt;=LV$37,LT19&lt;&gt;""),AND(MQ19&gt;=MX$33,MR19&gt;=MX$37,MQ19&lt;&gt;""),AND(MV19&gt;=MX$33,MW19&gt;=MX$37,MV19&lt;&gt;""),AND(NS19&gt;=NZ$33,NT19&gt;=NZ$37,NS19&lt;&gt;""),AND(NX19&gt;=NZ$33,NY19&gt;=NZ$37,NX19&lt;&gt;""),AND(OU19&gt;=PB$33,OV19&gt;=PB$37,OU19&lt;&gt;""),AND(OZ19&gt;=PB$33,PA19&gt;=PB$37,OZ19&lt;&gt;""),AND(PW19&gt;=QD$33,PX19&gt;=QD$37,PW19&lt;&gt;""),AND(QB19&gt;=QD$33,QC19&gt;=QD$37,QB19&lt;&gt;"")),"P","")</f>
        <v>P</v>
      </c>
      <c r="G19" s="3" t="str">
        <f>IF(OR(AND(AQ19&gt;=AW$37,AQ19&lt;&gt;"",AO19=""),AND(AV19&gt;=AW$37,AV19&lt;&gt;"",AO19=""),AND(BT19&gt;=BZ$37,BT19&lt;&gt;"",BR19=""),AND(BY19&gt;=BZ$37,BY19&lt;&gt;"",BR19=""),AND(CW19&gt;=DC$37,CW19&lt;&gt;"",CU19=""),AND(DB19&gt;=DC$37,DB19&lt;&gt;"",CU19=""),AND(EB19&gt;=EH$37,EB19&lt;&gt;""),AND(EG19&gt;=EH$37,EG19&lt;&gt;""),AND(FD19&gt;=FJ$37,FD19&lt;&gt;""),AND(FI19&gt;=FJ$37,FI19&lt;&gt;""),AND(GF19&gt;=GL$37,GF19&lt;&gt;""),AND(GK19&gt;=GL$37,GK19&lt;&gt;""),AND(HH19&gt;=HN$37,HH19&lt;&gt;""),AND(HM19&gt;=HN$37,HM19&lt;&gt;""),AND(IJ19&gt;=IP$37,IJ19&lt;&gt;""),AND(IO19&gt;=IP$37,IO19&lt;&gt;""),AND(JL19&gt;=JR$37,JL19&lt;&gt;""),AND(JQ19&gt;=JR$37,JQ19&lt;&gt;""),AND(KN19&gt;=KT$37,KN19&lt;&gt;""),AND(KS19&gt;=KT$37,KS19&lt;&gt;""),AND(LP19&gt;=LV$37,LP19&lt;&gt;""),AND(LU19&gt;=LV$37,LU19&lt;&gt;""),AND(MR19&gt;=MX$37,MR19&lt;&gt;""),AND(MW19&gt;=MX$37,MW19&lt;&gt;""),AND(NT19&gt;=NZ$37,NT19&lt;&gt;""),AND(NY19&gt;=NZ$37,NY19&lt;&gt;""),AND(OV19&gt;=PB$37,OV19&lt;&gt;""),AND(PA19&gt;=PB$37,PA19&lt;&gt;""),AND(PX19&gt;=QD$37,PX19&lt;&gt;""),AND(QC19&gt;=QD$37,QC19&lt;&gt;"")),"P","")</f>
        <v>P</v>
      </c>
      <c r="H19" s="37" t="str">
        <f>IF(AND(G19="P",F19=""),"No DD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),"Merit",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),"Excellence",IF(I19="P","Worlds Team",IF(F19="P","National Team","")))))</f>
        <v>Worlds Team</v>
      </c>
      <c r="I19" s="3" t="str">
        <f>IF(OR(AND(AS19&gt;=AW$34,AT19&gt;=AW$38,AS19&lt;&gt;"",AO19=""),AND(BV19&gt;=BZ$34,BW19&gt;=BZ$38,BV19&lt;&gt;"",BR19=""),AND(CY19&gt;=DC$34,CZ19&gt;=DC$38,CY19&lt;&gt;"",CU19=""),AND(ED19&gt;=EH$34,EE19&gt;=EH$38,ED19&lt;&gt;""),AND(FF19&gt;=FJ$34,FG19&gt;=FJ$38,FF19&lt;&gt;""),AND(GH19&gt;=GL$34,GI19&gt;=GL$38,GH19&lt;&gt;""),AND(HJ19&gt;=HN$34,HK19&gt;=HN$38,HJ19&lt;&gt;""),AND(IL19&gt;=IP$34,IM19&gt;=IP$38,IL19&lt;&gt;""),AND(JN19&gt;=JR$34,JO19&gt;=JR$38,JN19&lt;&gt;""),AND(KP19&gt;=KT$34,KQ19&gt;=KT$38,KP19&lt;&gt;""),AND(LR19&gt;=LV$34,LS19&gt;=LV$38,LR19&lt;&gt;""),AND(MT19&gt;=MX$34,MU19&gt;=MX$38,MT19&lt;&gt;""),AND(NV19&gt;=NZ$34,NW19&gt;=NZ$38,NV19&lt;&gt;""),AND(OX19&gt;=PB$34,OY19&gt;=PB$38,OX19&lt;&gt;""),AND(PZ19&gt;=QD$34,QA19&gt;=QD$38,PZ19&lt;&gt;"")),"P","")</f>
        <v>P</v>
      </c>
      <c r="J19" s="8">
        <f>IF(COUNT(AQ19,BT19,CW19)&gt;0,LARGE((AQ19,BT19,CW19),1),0)</f>
        <v>52.599999999999994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51.649999999999991</v>
      </c>
      <c r="M19" s="8" t="str">
        <f>IF(L19=0,"",IF(L19=CW19,$CA$1,IF(L19=BT19,$AX$1,IF(L19=AQ19,$U$1,""))))</f>
        <v>2023 Domestic 3rd Trial</v>
      </c>
      <c r="N19" s="8">
        <f>IF(COUNT(AR19,BU19,CX19)&gt;0,LARGE((AR19,BU19,CX19),1),0)</f>
        <v>26.8</v>
      </c>
      <c r="O19" s="8" t="str">
        <f>IF(N19=0,"",IF(N19=CX19,$CA$1,IF(N19=BU19,$AX$1,IF(N19=AR19,$U$1,""))))</f>
        <v>2023 Nationals</v>
      </c>
      <c r="P19" s="8">
        <f>IF(MAX(AV19,BY19,DB19)&gt;0,MAX(AV19,BY19,DB19),0)</f>
        <v>25.1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16.8</v>
      </c>
      <c r="V19" s="19">
        <v>7.2</v>
      </c>
      <c r="W19" s="19">
        <v>0.2</v>
      </c>
      <c r="X19" s="19">
        <v>0</v>
      </c>
      <c r="Y19" s="19">
        <v>19</v>
      </c>
      <c r="Z19" s="19">
        <v>7.6</v>
      </c>
      <c r="AA19" s="19">
        <v>0</v>
      </c>
      <c r="AB19" s="19">
        <v>0.3</v>
      </c>
      <c r="AC19" s="19">
        <v>17.399999999999999</v>
      </c>
      <c r="AD19" s="19">
        <v>2.8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14.8</v>
      </c>
      <c r="AQ19" s="41">
        <f>IF(SUM(U19:V19,X19:Z19,AB19)-W19-AA19&gt;0,SUM(U19:V19,X19:Z19,AB19)-W19-AA19,"")</f>
        <v>50.699999999999996</v>
      </c>
      <c r="AR19" s="41">
        <f>IF(SUM(AC19:AD19,AF19)-AE19&gt;0,SUM(AC19:AD19,AF19)-AE19,"")</f>
        <v>20.2</v>
      </c>
      <c r="AS19" s="41">
        <f>IF(SUM(V19,Z19,AD19)&gt;0,SUM(V19,Z19,AD19),"")</f>
        <v>17.600000000000001</v>
      </c>
      <c r="AT19" s="41">
        <f>IF(SUM(AQ19,AR19)&gt;0,SUM(AQ19,AR19),"")</f>
        <v>70.899999999999991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70.899999999999991</v>
      </c>
      <c r="AX19" s="18">
        <v>18.7</v>
      </c>
      <c r="AY19" s="18">
        <v>8.4</v>
      </c>
      <c r="AZ19" s="18">
        <v>0.2</v>
      </c>
      <c r="BA19" s="18">
        <v>0</v>
      </c>
      <c r="BB19" s="18">
        <v>18.600000000000001</v>
      </c>
      <c r="BC19" s="18">
        <v>6.8</v>
      </c>
      <c r="BD19" s="18">
        <v>0</v>
      </c>
      <c r="BE19" s="18">
        <v>0.3</v>
      </c>
      <c r="BF19" s="18">
        <v>19.100000000000001</v>
      </c>
      <c r="BG19" s="18">
        <v>8</v>
      </c>
      <c r="BH19" s="18">
        <v>0.6</v>
      </c>
      <c r="BI19" s="18">
        <v>0.3</v>
      </c>
      <c r="BJ19" s="18">
        <v>18.5</v>
      </c>
      <c r="BK19" s="18">
        <v>6.8</v>
      </c>
      <c r="BL19" s="18">
        <v>0.2</v>
      </c>
      <c r="BM19" s="18">
        <v>0</v>
      </c>
      <c r="BN19" s="18"/>
      <c r="BO19" s="18"/>
      <c r="BP19" s="18"/>
      <c r="BQ19" s="18"/>
      <c r="BR19" s="29"/>
      <c r="BS19" s="11">
        <f>IF(SUM(AY19,BC19)&gt;0,SUM(AY19,BC19),"")</f>
        <v>15.2</v>
      </c>
      <c r="BT19" s="11">
        <f>IF(SUM(AX19:AY19,BA19:BC19,BE19)-AZ19-BD19&gt;0,SUM(AX19:AY19,BA19:BC19,BE19)-AZ19-BD19,"")</f>
        <v>52.599999999999994</v>
      </c>
      <c r="BU19" s="11">
        <f>IF(SUM(BF19:BG19,BI19)-BH19&gt;0,SUM(BF19:BG19,BI19)-BH19,"")</f>
        <v>26.8</v>
      </c>
      <c r="BV19" s="11">
        <f>IF(SUM(AY19,BC19,BG19)&gt;0,SUM(AY19,BC19,BG19),"")</f>
        <v>23.2</v>
      </c>
      <c r="BW19" s="11">
        <f>IF(SUM(BT19,BU19)&gt;0,SUM(BT19,BU19),"")</f>
        <v>79.399999999999991</v>
      </c>
      <c r="BX19" s="11">
        <f>IF(SUM(BK19,BO19)&gt;0,SUM(BK19,BO19),"")</f>
        <v>6.8</v>
      </c>
      <c r="BY19" s="11">
        <f>IF(SUM(BJ19:BK19,BM19:BO19,BQ19)-SUM(BL19,BP19)&gt;0,SUM(BJ19:BK19,BM19:BO19,BQ19)-SUM(BL19,BP19),"")</f>
        <v>25.1</v>
      </c>
      <c r="BZ19" s="11">
        <f>IF(SUM(BT19,BU19,BY19)&gt;0,SUM(BT19,BU19,BY19),"")</f>
        <v>104.5</v>
      </c>
      <c r="CA19" s="19">
        <v>17.75</v>
      </c>
      <c r="CB19" s="19">
        <v>7.8000000000000007</v>
      </c>
      <c r="CC19" s="19">
        <v>0.2</v>
      </c>
      <c r="CD19" s="19">
        <v>0</v>
      </c>
      <c r="CE19" s="19">
        <v>18.8</v>
      </c>
      <c r="CF19" s="19">
        <v>7.1999999999999993</v>
      </c>
      <c r="CG19" s="19">
        <v>0</v>
      </c>
      <c r="CH19" s="19">
        <v>0.3</v>
      </c>
      <c r="CI19" s="19">
        <v>18.25</v>
      </c>
      <c r="CJ19" s="19">
        <v>5.4</v>
      </c>
      <c r="CK19" s="19">
        <v>0.3</v>
      </c>
      <c r="CL19" s="19">
        <v>0.15</v>
      </c>
      <c r="CM19" s="19">
        <v>9.25</v>
      </c>
      <c r="CN19" s="19">
        <v>3.4</v>
      </c>
      <c r="CO19" s="19">
        <v>0.1</v>
      </c>
      <c r="CP19" s="19">
        <v>0</v>
      </c>
      <c r="CQ19" s="19">
        <v>0</v>
      </c>
      <c r="CR19" s="19">
        <v>0</v>
      </c>
      <c r="CS19" s="19">
        <v>0</v>
      </c>
      <c r="CT19" s="19">
        <v>0</v>
      </c>
      <c r="CU19" s="28" t="s">
        <v>57</v>
      </c>
      <c r="CV19" s="41">
        <f>IF(SUM(CB19,CF19)&gt;0,SUM(CB19,CF19),"")</f>
        <v>15</v>
      </c>
      <c r="CW19" s="41">
        <f>IF(SUM(CA19:CB19,CD19:CF19,CH19)-CC19-CG19&gt;0,SUM(CA19:CB19,CD19:CF19,CH19)-CC19-CG19,"")</f>
        <v>51.649999999999991</v>
      </c>
      <c r="CX19" s="41">
        <f>IF(SUM(CI19:CJ19,CL19)-CK19&gt;0,SUM(CI19:CJ19,CL19)-CK19,"")</f>
        <v>23.499999999999996</v>
      </c>
      <c r="CY19" s="41">
        <f>IF(SUM(CB19,CF19,CJ19)&gt;0,SUM(CB19,CF19,CJ19),"")</f>
        <v>20.399999999999999</v>
      </c>
      <c r="CZ19" s="41">
        <f>IF(SUM(CW19,CX19)&gt;0,SUM(CW19,CX19),"")</f>
        <v>75.149999999999991</v>
      </c>
      <c r="DA19" s="41">
        <f>IF(SUM(CN19,CR19)&gt;0,SUM(CN19,CR19),"")</f>
        <v>3.4</v>
      </c>
      <c r="DB19" s="41">
        <f>IF(SUM(CM19:CN19,CP19:CR19,CT19)-SUM(CO19,CS19)&gt;0,SUM(CM19:CN19,CP19:CR19,CT19)-SUM(CO19,CS19),"")</f>
        <v>12.55</v>
      </c>
      <c r="DC19" s="41">
        <f>IF(SUM(CW19,CX19,DB19)&gt;0,SUM(CW19,CX19,DB19),"")</f>
        <v>87.699999999999989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17.75</v>
      </c>
      <c r="QF19" s="23">
        <f>IF($CU19="P",CB19,(CB19+AY19)/2)</f>
        <v>7.8000000000000007</v>
      </c>
      <c r="QG19" s="23">
        <f>IF($CU19="P",CC19,(CC19+AZ19)/2)</f>
        <v>0.2</v>
      </c>
      <c r="QH19" s="23">
        <f>IF($CU19="P",CD19,(CD19+BA19)/2)</f>
        <v>0</v>
      </c>
      <c r="QI19" s="23">
        <f>IF($CU19="P",CE19,(CE19+BB19)/2)</f>
        <v>18.8</v>
      </c>
      <c r="QJ19" s="23">
        <f>IF($CU19="P",CF19,(CF19+BC19)/2)</f>
        <v>7.1999999999999993</v>
      </c>
      <c r="QK19" s="23">
        <f>IF($CU19="P",CG19,(CG19+BD19)/2)</f>
        <v>0</v>
      </c>
      <c r="QL19" s="23">
        <f>IF($CU19="P",CH19,(CH19+BE19)/2)</f>
        <v>0.3</v>
      </c>
      <c r="QM19" s="23">
        <f>IF($CU19="P",CI19,(CI19+BF19)/2)</f>
        <v>18.25</v>
      </c>
      <c r="QN19" s="23">
        <f>IF($CU19="P",CJ19,(CJ19+BG19)/2)</f>
        <v>5.4</v>
      </c>
      <c r="QO19" s="23">
        <f>IF($CU19="P",CK19,(CK19+BH19)/2)</f>
        <v>0.3</v>
      </c>
      <c r="QP19" s="23">
        <f>IF($CU19="P",CL19,(CL19+BI19)/2)</f>
        <v>0.15</v>
      </c>
      <c r="QQ19" s="23">
        <f>IF($CU19="P",CM19,(CM19+BJ19)/2)</f>
        <v>9.25</v>
      </c>
      <c r="QR19" s="23">
        <f>IF($CU19="P",CN19,(CN19+BK19)/2)</f>
        <v>3.4</v>
      </c>
      <c r="QS19" s="23">
        <f>IF($CU19="P",CO19,(CO19+BL19)/2)</f>
        <v>0.1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15</v>
      </c>
      <c r="RA19" s="41">
        <f>IF(SUM(QE19:QF19,QH19:QJ19,QL19)-QG19-QK19&gt;0,SUM(QE19:QF19,QH19:QJ19,QL19)-QG19-QK19,"")</f>
        <v>51.649999999999991</v>
      </c>
      <c r="RB19" s="41">
        <f>IF(SUM(QM19:QN19,QP19)-QO19&gt;0,SUM(QM19:QN19,QP19)-QO19,"")</f>
        <v>23.499999999999996</v>
      </c>
      <c r="RC19" s="41">
        <f>IF(SUM(QF19,QJ19,QN19)&gt;0,SUM(QF19,QJ19,QN19),"")</f>
        <v>20.399999999999999</v>
      </c>
      <c r="RD19" s="41">
        <f>IF(SUM(RA19,RB19)&gt;0,SUM(RA19,RB19),"")</f>
        <v>75.149999999999991</v>
      </c>
      <c r="RE19" s="41">
        <f>IF(SUM(QR19,QV19)&gt;0,SUM(QR19,QV19),"")</f>
        <v>3.4</v>
      </c>
      <c r="RF19" s="41">
        <f>IF(SUM(QQ19:QR19,QT19:QV19,QX19)-SUM(QS19,QW19)&gt;0,SUM(QQ19:QR19,QT19:QV19,QX19)-SUM(QS19,QW19),"")</f>
        <v>12.55</v>
      </c>
      <c r="RG19" s="41">
        <f>IF(SUM(RA19,RB19,RF19)&gt;0,SUM(RA19,RB19,RF19),"")</f>
        <v>87.699999999999989</v>
      </c>
    </row>
    <row r="20" spans="1:475" x14ac:dyDescent="0.2">
      <c r="A20" s="4" cm="1">
        <f t="array" ref="A20">IF(AND(H20&lt;&gt;"",H20&lt;&gt;"No DD"),SUMPRODUCT((H$4:H$31&lt;&gt;"")*(H$4:H$31&lt;&gt;"No DD")*(E$4:E$31&gt;E20))+1,IF(H20="No DD",SUMPRODUCT((H$4:H$31="No DD")*(E$4:E$31&gt;E20))+1+SUMPRODUCT((H$4:H$31&lt;&gt;"")*(H$4:H$31&lt;&gt;"No DD")),""))</f>
        <v>17</v>
      </c>
      <c r="B20" s="5" t="s">
        <v>253</v>
      </c>
      <c r="C20" s="4" t="s">
        <v>6</v>
      </c>
      <c r="D20" s="4">
        <v>2007</v>
      </c>
      <c r="E20" s="9">
        <f>SUM(J20:R20)+SUM(J20:O20)*0.0000001+SUM(J20)*0.0000000000001</f>
        <v>177.70001285000515</v>
      </c>
      <c r="F20" s="3" t="str">
        <f>IF(OR(AND(AP20&gt;=AW$33,AQ20&gt;=AW$37,AP20&lt;&gt;"",AO20=""),AND(AU20&gt;=AW$33,AV20&gt;=AW$37,AU20&lt;&gt;"",AO20=""),AND(BS20&gt;=BZ$33,BT20&gt;=BZ$37,BS20&lt;&gt;"",BR20=""),AND(BX20&gt;=BZ$33,BY20&gt;=BZ$37,BX20&lt;&gt;"",BR20=""),AND(CV20&gt;=DC$33,CW20&gt;=DC$37,CV20&lt;&gt;"",CU20=""),AND(DA20&gt;=DC$33,DB20&gt;=DC$37,DA20&lt;&gt;""),AND(EA20&gt;=EH$33,EB20&gt;=EH$37,EA20&lt;&gt;""),AND(EF20&gt;=EH$33,EG20&gt;=EH$37,EF20&lt;&gt;""),AND(FC20&gt;=FJ$33,FD20&gt;=FJ$37,FC20&lt;&gt;""),AND(FH20&gt;=FJ$33,FI20&gt;=FJ$37,FH20&lt;&gt;""),AND(GE20&gt;=GL$33,GF20&gt;=GL$37,GE20&lt;&gt;""),AND(GJ20&gt;=GL$33,GK20&gt;=GL$37,GJ20&lt;&gt;""),AND(HG20&gt;=HN$33,HH20&gt;=HN$37,HG20&lt;&gt;""),AND(HL20&gt;=HN$33,HM20&gt;=HN$37,HL20&lt;&gt;""),AND(II20&gt;=IP$33,IJ20&gt;=IP$37,II20&lt;&gt;""),AND(IN20&gt;=IP$33,IO20&gt;=IP$37,IN20&lt;&gt;""),AND(JK20&gt;=JR$33,JL20&gt;=JR$37,JK20&lt;&gt;""),AND(JP20&gt;=JR$33,JQ20&gt;=JR$37,JP20&lt;&gt;""),AND(KM20&gt;=KT$33,KN20&gt;=KT$37,KM20&lt;&gt;""),AND(KR20&gt;=KT$33,KS20&gt;=KT$37,KR20&lt;&gt;""),AND(LO20&gt;=LV$33,LP20&gt;=LV$37,LO20&lt;&gt;""),AND(LT20&gt;=LV$33,LU20&gt;=LV$37,LT20&lt;&gt;""),AND(MQ20&gt;=MX$33,MR20&gt;=MX$37,MQ20&lt;&gt;""),AND(MV20&gt;=MX$33,MW20&gt;=MX$37,MV20&lt;&gt;""),AND(NS20&gt;=NZ$33,NT20&gt;=NZ$37,NS20&lt;&gt;""),AND(NX20&gt;=NZ$33,NY20&gt;=NZ$37,NX20&lt;&gt;""),AND(OU20&gt;=PB$33,OV20&gt;=PB$37,OU20&lt;&gt;""),AND(OZ20&gt;=PB$33,PA20&gt;=PB$37,OZ20&lt;&gt;""),AND(PW20&gt;=QD$33,PX20&gt;=QD$37,PW20&lt;&gt;""),AND(QB20&gt;=QD$33,QC20&gt;=QD$37,QB20&lt;&gt;"")),"P","")</f>
        <v/>
      </c>
      <c r="G20" s="3" t="str">
        <f>IF(OR(AND(AQ20&gt;=AW$37,AQ20&lt;&gt;"",AO20=""),AND(AV20&gt;=AW$37,AV20&lt;&gt;"",AO20=""),AND(BT20&gt;=BZ$37,BT20&lt;&gt;"",BR20=""),AND(BY20&gt;=BZ$37,BY20&lt;&gt;"",BR20=""),AND(CW20&gt;=DC$37,CW20&lt;&gt;"",CU20=""),AND(DB20&gt;=DC$37,DB20&lt;&gt;"",CU20=""),AND(EB20&gt;=EH$37,EB20&lt;&gt;""),AND(EG20&gt;=EH$37,EG20&lt;&gt;""),AND(FD20&gt;=FJ$37,FD20&lt;&gt;""),AND(FI20&gt;=FJ$37,FI20&lt;&gt;""),AND(GF20&gt;=GL$37,GF20&lt;&gt;""),AND(GK20&gt;=GL$37,GK20&lt;&gt;""),AND(HH20&gt;=HN$37,HH20&lt;&gt;""),AND(HM20&gt;=HN$37,HM20&lt;&gt;""),AND(IJ20&gt;=IP$37,IJ20&lt;&gt;""),AND(IO20&gt;=IP$37,IO20&lt;&gt;""),AND(JL20&gt;=JR$37,JL20&lt;&gt;""),AND(JQ20&gt;=JR$37,JQ20&lt;&gt;""),AND(KN20&gt;=KT$37,KN20&lt;&gt;""),AND(KS20&gt;=KT$37,KS20&lt;&gt;""),AND(LP20&gt;=LV$37,LP20&lt;&gt;""),AND(LU20&gt;=LV$37,LU20&lt;&gt;""),AND(MR20&gt;=MX$37,MR20&lt;&gt;""),AND(MW20&gt;=MX$37,MW20&lt;&gt;""),AND(NT20&gt;=NZ$37,NT20&lt;&gt;""),AND(NY20&gt;=NZ$37,NY20&lt;&gt;""),AND(OV20&gt;=PB$37,OV20&lt;&gt;""),AND(PA20&gt;=PB$37,PA20&lt;&gt;""),AND(PX20&gt;=QD$37,PX20&lt;&gt;""),AND(QC20&gt;=QD$37,QC20&lt;&gt;"")),"P","")</f>
        <v>P</v>
      </c>
      <c r="H20" s="37" t="str">
        <f>IF(AND(G20="P",F20=""),"No DD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),"Merit",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),"Excellence",IF(I20="P","Worlds Team",IF(F20="P","National Team","")))))</f>
        <v>No DD</v>
      </c>
      <c r="I20" s="3" t="str">
        <f>IF(OR(AND(AS20&gt;=AW$34,AT20&gt;=AW$38,AS20&lt;&gt;"",AO20=""),AND(BV20&gt;=BZ$34,BW20&gt;=BZ$38,BV20&lt;&gt;"",BR20=""),AND(CY20&gt;=DC$34,CZ20&gt;=DC$38,CY20&lt;&gt;"",CU20=""),AND(ED20&gt;=EH$34,EE20&gt;=EH$38,ED20&lt;&gt;""),AND(FF20&gt;=FJ$34,FG20&gt;=FJ$38,FF20&lt;&gt;""),AND(GH20&gt;=GL$34,GI20&gt;=GL$38,GH20&lt;&gt;""),AND(HJ20&gt;=HN$34,HK20&gt;=HN$38,HJ20&lt;&gt;""),AND(IL20&gt;=IP$34,IM20&gt;=IP$38,IL20&lt;&gt;""),AND(JN20&gt;=JR$34,JO20&gt;=JR$38,JN20&lt;&gt;""),AND(KP20&gt;=KT$34,KQ20&gt;=KT$38,KP20&lt;&gt;""),AND(LR20&gt;=LV$34,LS20&gt;=LV$38,LR20&lt;&gt;""),AND(MT20&gt;=MX$34,MU20&gt;=MX$38,MT20&lt;&gt;""),AND(NV20&gt;=NZ$34,NW20&gt;=NZ$38,NV20&lt;&gt;""),AND(OX20&gt;=PB$34,OY20&gt;=PB$38,OX20&lt;&gt;""),AND(PZ20&gt;=QD$34,QA20&gt;=QD$38,PZ20&lt;&gt;"")),"P","")</f>
        <v/>
      </c>
      <c r="J20" s="8">
        <f>IF(COUNT(AQ20,BT20,CW20)&gt;0,LARGE((AQ20,BT20,CW20),1),0)</f>
        <v>51.8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51.1</v>
      </c>
      <c r="M20" s="8" t="str">
        <f>IF(L20=0,"",IF(L20=CW20,$CA$1,IF(L20=BT20,$AX$1,IF(L20=AQ20,$U$1,""))))</f>
        <v>2023 Domestic 3rd Trial</v>
      </c>
      <c r="N20" s="8">
        <f>IF(COUNT(AR20,BU20,CX20)&gt;0,LARGE((AR20,BU20,CX20),1),0)</f>
        <v>25.6</v>
      </c>
      <c r="O20" s="8" t="str">
        <f>IF(N20=0,"",IF(N20=CX20,$CA$1,IF(N20=BU20,$AX$1,IF(N20=AR20,$U$1,""))))</f>
        <v>2023 Nationals</v>
      </c>
      <c r="P20" s="8">
        <f>IF(MAX(AV20,BY20,DB20)&gt;0,MAX(AV20,BY20,DB20),0)</f>
        <v>49.199999999999996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19.2</v>
      </c>
      <c r="AY20" s="18">
        <v>7.2</v>
      </c>
      <c r="AZ20" s="18">
        <v>0</v>
      </c>
      <c r="BA20" s="18">
        <v>0</v>
      </c>
      <c r="BB20" s="18">
        <v>19</v>
      </c>
      <c r="BC20" s="18">
        <v>6.4</v>
      </c>
      <c r="BD20" s="18">
        <v>0</v>
      </c>
      <c r="BE20" s="18">
        <v>0</v>
      </c>
      <c r="BF20" s="18">
        <v>18.100000000000001</v>
      </c>
      <c r="BG20" s="18">
        <v>7.7</v>
      </c>
      <c r="BH20" s="18">
        <v>0.2</v>
      </c>
      <c r="BI20" s="18">
        <v>0</v>
      </c>
      <c r="BJ20" s="18">
        <v>18.7</v>
      </c>
      <c r="BK20" s="18">
        <v>6</v>
      </c>
      <c r="BL20" s="18">
        <v>1</v>
      </c>
      <c r="BM20" s="18">
        <v>0</v>
      </c>
      <c r="BN20" s="18">
        <v>19.100000000000001</v>
      </c>
      <c r="BO20" s="18">
        <v>6.4</v>
      </c>
      <c r="BP20" s="18">
        <v>0</v>
      </c>
      <c r="BQ20" s="18">
        <v>0</v>
      </c>
      <c r="BR20" s="29"/>
      <c r="BS20" s="11">
        <f>IF(SUM(AY20,BC20)&gt;0,SUM(AY20,BC20),"")</f>
        <v>13.600000000000001</v>
      </c>
      <c r="BT20" s="11">
        <f>IF(SUM(AX20:AY20,BA20:BC20,BE20)-AZ20-BD20&gt;0,SUM(AX20:AY20,BA20:BC20,BE20)-AZ20-BD20,"")</f>
        <v>51.8</v>
      </c>
      <c r="BU20" s="11">
        <f>IF(SUM(BF20:BG20,BI20)-BH20&gt;0,SUM(BF20:BG20,BI20)-BH20,"")</f>
        <v>25.6</v>
      </c>
      <c r="BV20" s="11">
        <f>IF(SUM(AY20,BC20,BG20)&gt;0,SUM(AY20,BC20,BG20),"")</f>
        <v>21.3</v>
      </c>
      <c r="BW20" s="11">
        <f>IF(SUM(BT20,BU20)&gt;0,SUM(BT20,BU20),"")</f>
        <v>77.400000000000006</v>
      </c>
      <c r="BX20" s="11">
        <f>IF(SUM(BK20,BO20)&gt;0,SUM(BK20,BO20),"")</f>
        <v>12.4</v>
      </c>
      <c r="BY20" s="11">
        <f>IF(SUM(BJ20:BK20,BM20:BO20,BQ20)-SUM(BL20,BP20)&gt;0,SUM(BJ20:BK20,BM20:BO20,BQ20)-SUM(BL20,BP20),"")</f>
        <v>49.199999999999996</v>
      </c>
      <c r="BZ20" s="11">
        <f>IF(SUM(BT20,BU20,BY20)&gt;0,SUM(BT20,BU20,BY20),"")</f>
        <v>126.6</v>
      </c>
      <c r="CA20" s="19">
        <v>19.100000000000001</v>
      </c>
      <c r="CB20" s="19">
        <v>7.2</v>
      </c>
      <c r="CC20" s="19">
        <v>0.6</v>
      </c>
      <c r="CD20" s="19">
        <v>0</v>
      </c>
      <c r="CE20" s="19">
        <v>18.8</v>
      </c>
      <c r="CF20" s="19">
        <v>7.2</v>
      </c>
      <c r="CG20" s="19">
        <v>0.6</v>
      </c>
      <c r="CH20" s="19">
        <v>0</v>
      </c>
      <c r="CI20" s="19">
        <v>17.899999999999999</v>
      </c>
      <c r="CJ20" s="19">
        <v>6</v>
      </c>
      <c r="CK20" s="19">
        <v>1</v>
      </c>
      <c r="CL20" s="19">
        <v>0</v>
      </c>
      <c r="CM20" s="19">
        <v>18.399999999999999</v>
      </c>
      <c r="CN20" s="19">
        <v>7.2</v>
      </c>
      <c r="CO20" s="19">
        <v>0.6</v>
      </c>
      <c r="CP20" s="19">
        <v>0</v>
      </c>
      <c r="CQ20" s="19">
        <v>0</v>
      </c>
      <c r="CR20" s="19">
        <v>0</v>
      </c>
      <c r="CS20" s="19">
        <v>0</v>
      </c>
      <c r="CT20" s="19">
        <v>0</v>
      </c>
      <c r="CU20" s="28"/>
      <c r="CV20" s="41">
        <f>IF(SUM(CB20,CF20)&gt;0,SUM(CB20,CF20),"")</f>
        <v>14.4</v>
      </c>
      <c r="CW20" s="41">
        <f>IF(SUM(CA20:CB20,CD20:CF20,CH20)-CC20-CG20&gt;0,SUM(CA20:CB20,CD20:CF20,CH20)-CC20-CG20,"")</f>
        <v>51.1</v>
      </c>
      <c r="CX20" s="41">
        <f>IF(SUM(CI20:CJ20,CL20)-CK20&gt;0,SUM(CI20:CJ20,CL20)-CK20,"")</f>
        <v>22.9</v>
      </c>
      <c r="CY20" s="41">
        <f>IF(SUM(CB20,CF20,CJ20)&gt;0,SUM(CB20,CF20,CJ20),"")</f>
        <v>20.399999999999999</v>
      </c>
      <c r="CZ20" s="41">
        <f>IF(SUM(CW20,CX20)&gt;0,SUM(CW20,CX20),"")</f>
        <v>74</v>
      </c>
      <c r="DA20" s="41">
        <f>IF(SUM(CN20,CR20)&gt;0,SUM(CN20,CR20),"")</f>
        <v>7.2</v>
      </c>
      <c r="DB20" s="41">
        <f>IF(SUM(CM20:CN20,CP20:CR20,CT20)-SUM(CO20,CS20)&gt;0,SUM(CM20:CN20,CP20:CR20,CT20)-SUM(CO20,CS20),"")</f>
        <v>24.999999999999996</v>
      </c>
      <c r="DC20" s="41">
        <f>IF(SUM(CW20,CX20,DB20)&gt;0,SUM(CW20,CX20,DB20),"")</f>
        <v>99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>
        <v>18.8</v>
      </c>
      <c r="JT20" s="17">
        <v>8</v>
      </c>
      <c r="JU20" s="17">
        <v>0</v>
      </c>
      <c r="JV20" s="17">
        <v>0</v>
      </c>
      <c r="JW20" s="17">
        <v>17.3</v>
      </c>
      <c r="JX20" s="17">
        <v>4</v>
      </c>
      <c r="JY20" s="17">
        <v>0</v>
      </c>
      <c r="JZ20" s="17">
        <v>0</v>
      </c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>
        <f>IF(SUM(JT20,JX20)&gt;0,SUM(JT20,JX20),"")</f>
        <v>12</v>
      </c>
      <c r="KN20" s="41">
        <f>IF(SUM(JS20:JT20,JV20:JX20,JZ20)-JU20-JY20&gt;0,SUM(JS20:JT20,JV20:JX20,JZ20)-JU20-JY20,"")</f>
        <v>48.1</v>
      </c>
      <c r="KO20" s="41" t="str">
        <f>IF(SUM(KA20:KB20,KD20)-KC20&gt;0,SUM(KA20:KB20,KD20)-KC20,"")</f>
        <v/>
      </c>
      <c r="KP20" s="41">
        <f>IF(SUM(JT20,JX20,KB20)&gt;0,SUM(JT20,JX20,KB20),"")</f>
        <v>12</v>
      </c>
      <c r="KQ20" s="41">
        <f>IF(SUM(KN20,KO20)&gt;0,SUM(KN20,KO20),"")</f>
        <v>48.1</v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>
        <f>IF(SUM(KN20,KO20,KS20)&gt;0,SUM(KN20,KO20,KS20),"")</f>
        <v>48.1</v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19.149999999999999</v>
      </c>
      <c r="QF20" s="23">
        <f>IF($CU20="P",CB20,(CB20+AY20)/2)</f>
        <v>7.2</v>
      </c>
      <c r="QG20" s="23">
        <f>IF($CU20="P",CC20,(CC20+AZ20)/2)</f>
        <v>0.3</v>
      </c>
      <c r="QH20" s="23">
        <f>IF($CU20="P",CD20,(CD20+BA20)/2)</f>
        <v>0</v>
      </c>
      <c r="QI20" s="23">
        <f>IF($CU20="P",CE20,(CE20+BB20)/2)</f>
        <v>18.899999999999999</v>
      </c>
      <c r="QJ20" s="23">
        <f>IF($CU20="P",CF20,(CF20+BC20)/2)</f>
        <v>6.8000000000000007</v>
      </c>
      <c r="QK20" s="23">
        <f>IF($CU20="P",CG20,(CG20+BD20)/2)</f>
        <v>0.3</v>
      </c>
      <c r="QL20" s="23">
        <f>IF($CU20="P",CH20,(CH20+BE20)/2)</f>
        <v>0</v>
      </c>
      <c r="QM20" s="23">
        <f>IF($CU20="P",CI20,(CI20+BF20)/2)</f>
        <v>18</v>
      </c>
      <c r="QN20" s="23">
        <f>IF($CU20="P",CJ20,(CJ20+BG20)/2)</f>
        <v>6.85</v>
      </c>
      <c r="QO20" s="23">
        <f>IF($CU20="P",CK20,(CK20+BH20)/2)</f>
        <v>0.6</v>
      </c>
      <c r="QP20" s="23">
        <f>IF($CU20="P",CL20,(CL20+BI20)/2)</f>
        <v>0</v>
      </c>
      <c r="QQ20" s="23">
        <f>IF($CU20="P",CM20,(CM20+BJ20)/2)</f>
        <v>18.549999999999997</v>
      </c>
      <c r="QR20" s="23">
        <f>IF($CU20="P",CN20,(CN20+BK20)/2)</f>
        <v>6.6</v>
      </c>
      <c r="QS20" s="23">
        <f>IF($CU20="P",CO20,(CO20+BL20)/2)</f>
        <v>0.8</v>
      </c>
      <c r="QT20" s="23">
        <f>IF($CU20="P",CP20,(CP20+BM20)/2)</f>
        <v>0</v>
      </c>
      <c r="QU20" s="23">
        <f>IF($CU20="P",CQ20,(CQ20+BN20)/2)</f>
        <v>9.5500000000000007</v>
      </c>
      <c r="QV20" s="23">
        <f>IF($CU20="P",CR20,(CR20+BO20)/2)</f>
        <v>3.2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>
        <f>IF(SUM(QF20,QJ20)&gt;0,SUM(QF20,QJ20),"")</f>
        <v>14</v>
      </c>
      <c r="RA20" s="41">
        <f>IF(SUM(QE20:QF20,QH20:QJ20,QL20)-QG20-QK20&gt;0,SUM(QE20:QF20,QH20:QJ20,QL20)-QG20-QK20,"")</f>
        <v>51.45</v>
      </c>
      <c r="RB20" s="41">
        <f>IF(SUM(QM20:QN20,QP20)-QO20&gt;0,SUM(QM20:QN20,QP20)-QO20,"")</f>
        <v>24.25</v>
      </c>
      <c r="RC20" s="41">
        <f>IF(SUM(QF20,QJ20,QN20)&gt;0,SUM(QF20,QJ20,QN20),"")</f>
        <v>20.85</v>
      </c>
      <c r="RD20" s="41">
        <f>IF(SUM(RA20,RB20)&gt;0,SUM(RA20,RB20),"")</f>
        <v>75.7</v>
      </c>
      <c r="RE20" s="41">
        <f>IF(SUM(QR20,QV20)&gt;0,SUM(QR20,QV20),"")</f>
        <v>9.8000000000000007</v>
      </c>
      <c r="RF20" s="41">
        <f>IF(SUM(QQ20:QR20,QT20:QV20,QX20)-SUM(QS20,QW20)&gt;0,SUM(QQ20:QR20,QT20:QV20,QX20)-SUM(QS20,QW20),"")</f>
        <v>37.100000000000009</v>
      </c>
      <c r="RG20" s="41">
        <f>IF(SUM(RA20,RB20,RF20)&gt;0,SUM(RA20,RB20,RF20),"")</f>
        <v>112.80000000000001</v>
      </c>
    </row>
    <row r="21" spans="1:475" x14ac:dyDescent="0.2">
      <c r="A21" s="4" t="str" cm="1">
        <f t="array" ref="A21">IF(AND(H21&lt;&gt;"",H21&lt;&gt;"No DD"),SUMPRODUCT((H$4:H$31&lt;&gt;"")*(H$4:H$31&lt;&gt;"No DD")*(E$4:E$31&gt;E21))+1,IF(H21="No DD",SUMPRODUCT((H$4:H$31="No DD")*(E$4:E$31&gt;E21))+1+SUMPRODUCT((H$4:H$31&lt;&gt;"")*(H$4:H$31&lt;&gt;"No DD")),""))</f>
        <v/>
      </c>
      <c r="B21" s="5" t="s">
        <v>181</v>
      </c>
      <c r="C21" s="4" t="s">
        <v>3</v>
      </c>
      <c r="D21" s="4">
        <v>2005</v>
      </c>
      <c r="E21" s="9">
        <f>SUM(J21:R21)+SUM(J21:O21)*0.0000001+SUM(J21)*0.0000000000001</f>
        <v>176.20001258000505</v>
      </c>
      <c r="F21" s="3" t="str">
        <f>IF(OR(AND(AP21&gt;=AW$33,AQ21&gt;=AW$37,AP21&lt;&gt;"",AO21=""),AND(AU21&gt;=AW$33,AV21&gt;=AW$37,AU21&lt;&gt;"",AO21=""),AND(BS21&gt;=BZ$33,BT21&gt;=BZ$37,BS21&lt;&gt;"",BR21=""),AND(BX21&gt;=BZ$33,BY21&gt;=BZ$37,BX21&lt;&gt;"",BR21=""),AND(CV21&gt;=DC$33,CW21&gt;=DC$37,CV21&lt;&gt;"",CU21=""),AND(DA21&gt;=DC$33,DB21&gt;=DC$37,DA21&lt;&gt;""),AND(EA21&gt;=EH$33,EB21&gt;=EH$37,EA21&lt;&gt;""),AND(EF21&gt;=EH$33,EG21&gt;=EH$37,EF21&lt;&gt;""),AND(FC21&gt;=FJ$33,FD21&gt;=FJ$37,FC21&lt;&gt;""),AND(FH21&gt;=FJ$33,FI21&gt;=FJ$37,FH21&lt;&gt;""),AND(GE21&gt;=GL$33,GF21&gt;=GL$37,GE21&lt;&gt;""),AND(GJ21&gt;=GL$33,GK21&gt;=GL$37,GJ21&lt;&gt;""),AND(HG21&gt;=HN$33,HH21&gt;=HN$37,HG21&lt;&gt;""),AND(HL21&gt;=HN$33,HM21&gt;=HN$37,HL21&lt;&gt;""),AND(II21&gt;=IP$33,IJ21&gt;=IP$37,II21&lt;&gt;""),AND(IN21&gt;=IP$33,IO21&gt;=IP$37,IN21&lt;&gt;""),AND(JK21&gt;=JR$33,JL21&gt;=JR$37,JK21&lt;&gt;""),AND(JP21&gt;=JR$33,JQ21&gt;=JR$37,JP21&lt;&gt;""),AND(KM21&gt;=KT$33,KN21&gt;=KT$37,KM21&lt;&gt;""),AND(KR21&gt;=KT$33,KS21&gt;=KT$37,KR21&lt;&gt;""),AND(LO21&gt;=LV$33,LP21&gt;=LV$37,LO21&lt;&gt;""),AND(LT21&gt;=LV$33,LU21&gt;=LV$37,LT21&lt;&gt;""),AND(MQ21&gt;=MX$33,MR21&gt;=MX$37,MQ21&lt;&gt;""),AND(MV21&gt;=MX$33,MW21&gt;=MX$37,MV21&lt;&gt;""),AND(NS21&gt;=NZ$33,NT21&gt;=NZ$37,NS21&lt;&gt;""),AND(NX21&gt;=NZ$33,NY21&gt;=NZ$37,NX21&lt;&gt;""),AND(OU21&gt;=PB$33,OV21&gt;=PB$37,OU21&lt;&gt;""),AND(OZ21&gt;=PB$33,PA21&gt;=PB$37,OZ21&lt;&gt;""),AND(PW21&gt;=QD$33,PX21&gt;=QD$37,PW21&lt;&gt;""),AND(QB21&gt;=QD$33,QC21&gt;=QD$37,QB21&lt;&gt;"")),"P","")</f>
        <v/>
      </c>
      <c r="G21" s="3" t="str">
        <f>IF(OR(AND(AQ21&gt;=AW$37,AQ21&lt;&gt;"",AO21=""),AND(AV21&gt;=AW$37,AV21&lt;&gt;"",AO21=""),AND(BT21&gt;=BZ$37,BT21&lt;&gt;"",BR21=""),AND(BY21&gt;=BZ$37,BY21&lt;&gt;"",BR21=""),AND(CW21&gt;=DC$37,CW21&lt;&gt;"",CU21=""),AND(DB21&gt;=DC$37,DB21&lt;&gt;"",CU21=""),AND(EB21&gt;=EH$37,EB21&lt;&gt;""),AND(EG21&gt;=EH$37,EG21&lt;&gt;""),AND(FD21&gt;=FJ$37,FD21&lt;&gt;""),AND(FI21&gt;=FJ$37,FI21&lt;&gt;""),AND(GF21&gt;=GL$37,GF21&lt;&gt;""),AND(GK21&gt;=GL$37,GK21&lt;&gt;""),AND(HH21&gt;=HN$37,HH21&lt;&gt;""),AND(HM21&gt;=HN$37,HM21&lt;&gt;""),AND(IJ21&gt;=IP$37,IJ21&lt;&gt;""),AND(IO21&gt;=IP$37,IO21&lt;&gt;""),AND(JL21&gt;=JR$37,JL21&lt;&gt;""),AND(JQ21&gt;=JR$37,JQ21&lt;&gt;""),AND(KN21&gt;=KT$37,KN21&lt;&gt;""),AND(KS21&gt;=KT$37,KS21&lt;&gt;""),AND(LP21&gt;=LV$37,LP21&lt;&gt;""),AND(LU21&gt;=LV$37,LU21&lt;&gt;""),AND(MR21&gt;=MX$37,MR21&lt;&gt;""),AND(MW21&gt;=MX$37,MW21&lt;&gt;""),AND(NT21&gt;=NZ$37,NT21&lt;&gt;""),AND(NY21&gt;=NZ$37,NY21&lt;&gt;""),AND(OV21&gt;=PB$37,OV21&lt;&gt;""),AND(PA21&gt;=PB$37,PA21&lt;&gt;""),AND(PX21&gt;=QD$37,PX21&lt;&gt;""),AND(QC21&gt;=QD$37,QC21&lt;&gt;"")),"P","")</f>
        <v/>
      </c>
      <c r="H21" s="37" t="str">
        <f>IF(AND(G21="P",F21=""),"No DD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),"Merit",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),"Excellence",IF(I21="P","Worlds Team",IF(F21="P","National Team","")))))</f>
        <v/>
      </c>
      <c r="I21" s="3" t="str">
        <f>IF(OR(AND(AS21&gt;=AW$34,AT21&gt;=AW$38,AS21&lt;&gt;"",AO21=""),AND(BV21&gt;=BZ$34,BW21&gt;=BZ$38,BV21&lt;&gt;"",BR21=""),AND(CY21&gt;=DC$34,CZ21&gt;=DC$38,CY21&lt;&gt;"",CU21=""),AND(ED21&gt;=EH$34,EE21&gt;=EH$38,ED21&lt;&gt;""),AND(FF21&gt;=FJ$34,FG21&gt;=FJ$38,FF21&lt;&gt;""),AND(GH21&gt;=GL$34,GI21&gt;=GL$38,GH21&lt;&gt;""),AND(HJ21&gt;=HN$34,HK21&gt;=HN$38,HJ21&lt;&gt;""),AND(IL21&gt;=IP$34,IM21&gt;=IP$38,IL21&lt;&gt;""),AND(JN21&gt;=JR$34,JO21&gt;=JR$38,JN21&lt;&gt;""),AND(KP21&gt;=KT$34,KQ21&gt;=KT$38,KP21&lt;&gt;""),AND(LR21&gt;=LV$34,LS21&gt;=LV$38,LR21&lt;&gt;""),AND(MT21&gt;=MX$34,MU21&gt;=MX$38,MT21&lt;&gt;""),AND(NV21&gt;=NZ$34,NW21&gt;=NZ$38,NV21&lt;&gt;""),AND(OX21&gt;=PB$34,OY21&gt;=PB$38,OX21&lt;&gt;""),AND(PZ21&gt;=QD$34,QA21&gt;=QD$38,PZ21&lt;&gt;"")),"P","")</f>
        <v/>
      </c>
      <c r="J21" s="8">
        <f>IF(COUNT(AQ21,BT21,CW21)&gt;0,LARGE((AQ21,BT21,CW21),1),0)</f>
        <v>50.599999999999994</v>
      </c>
      <c r="K21" s="8" t="str">
        <f>IF(J21=0,"",IF(J21=CW21,$CA$1,IF(J21=BT21,$AX$1,IF(J21=AQ21,$U$1,""))))</f>
        <v>2023 Domestic 3rd Trial</v>
      </c>
      <c r="L21" s="8">
        <f>IF(COUNT(AQ21,BT21,CW21)&gt;1,LARGE((AQ21,BT21,CW21),2),0)</f>
        <v>49.499999999999993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25.7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50.4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18.8</v>
      </c>
      <c r="V21" s="19">
        <v>6</v>
      </c>
      <c r="W21" s="19">
        <v>0.6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18.5</v>
      </c>
      <c r="AD21" s="19">
        <v>7.2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>IF(SUM(V21,Z21)&gt;0,SUM(V21,Z21),"")</f>
        <v>6</v>
      </c>
      <c r="AQ21" s="41">
        <f>IF(SUM(U21:V21,X21:Z21,AB21)-W21-AA21&gt;0,SUM(U21:V21,X21:Z21,AB21)-W21-AA21,"")</f>
        <v>24.2</v>
      </c>
      <c r="AR21" s="41">
        <f>IF(SUM(AC21:AD21,AF21)-AE21&gt;0,SUM(AC21:AD21,AF21)-AE21,"")</f>
        <v>25.7</v>
      </c>
      <c r="AS21" s="41">
        <f>IF(SUM(V21,Z21,AD21)&gt;0,SUM(V21,Z21,AD21),"")</f>
        <v>13.2</v>
      </c>
      <c r="AT21" s="41">
        <f>IF(SUM(AQ21,AR21)&gt;0,SUM(AQ21,AR21),"")</f>
        <v>49.9</v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>
        <f>IF(SUM(AQ21,AR21,AV21)&gt;0,SUM(AQ21,AR21,AV21),"")</f>
        <v>49.9</v>
      </c>
      <c r="AX21" s="18">
        <v>18.7</v>
      </c>
      <c r="AY21" s="18">
        <v>6</v>
      </c>
      <c r="AZ21" s="18">
        <v>0</v>
      </c>
      <c r="BA21" s="18">
        <v>0</v>
      </c>
      <c r="BB21" s="18">
        <v>18.399999999999999</v>
      </c>
      <c r="BC21" s="18">
        <v>6.4</v>
      </c>
      <c r="BD21" s="18">
        <v>0</v>
      </c>
      <c r="BE21" s="18">
        <v>0</v>
      </c>
      <c r="BF21" s="18">
        <v>18.399999999999999</v>
      </c>
      <c r="BG21" s="18">
        <v>6.4</v>
      </c>
      <c r="BH21" s="18">
        <v>0</v>
      </c>
      <c r="BI21" s="18">
        <v>0</v>
      </c>
      <c r="BJ21" s="18">
        <v>18.8</v>
      </c>
      <c r="BK21" s="18">
        <v>6.4</v>
      </c>
      <c r="BL21" s="18">
        <v>0</v>
      </c>
      <c r="BM21" s="18">
        <v>0</v>
      </c>
      <c r="BN21" s="18">
        <v>18.399999999999999</v>
      </c>
      <c r="BO21" s="18">
        <v>6.8</v>
      </c>
      <c r="BP21" s="18">
        <v>0</v>
      </c>
      <c r="BQ21" s="18">
        <v>0</v>
      </c>
      <c r="BR21" s="29"/>
      <c r="BS21" s="11">
        <f>IF(SUM(AY21,BC21)&gt;0,SUM(AY21,BC21),"")</f>
        <v>12.4</v>
      </c>
      <c r="BT21" s="11">
        <f>IF(SUM(AX21:AY21,BA21:BC21,BE21)-AZ21-BD21&gt;0,SUM(AX21:AY21,BA21:BC21,BE21)-AZ21-BD21,"")</f>
        <v>49.499999999999993</v>
      </c>
      <c r="BU21" s="11">
        <f>IF(SUM(BF21:BG21,BI21)-BH21&gt;0,SUM(BF21:BG21,BI21)-BH21,"")</f>
        <v>24.799999999999997</v>
      </c>
      <c r="BV21" s="11">
        <f>IF(SUM(AY21,BC21,BG21)&gt;0,SUM(AY21,BC21,BG21),"")</f>
        <v>18.8</v>
      </c>
      <c r="BW21" s="11">
        <f>IF(SUM(BT21,BU21)&gt;0,SUM(BT21,BU21),"")</f>
        <v>74.299999999999983</v>
      </c>
      <c r="BX21" s="11">
        <f>IF(SUM(BK21,BO21)&gt;0,SUM(BK21,BO21),"")</f>
        <v>13.2</v>
      </c>
      <c r="BY21" s="11">
        <f>IF(SUM(BJ21:BK21,BM21:BO21,BQ21)-SUM(BL21,BP21)&gt;0,SUM(BJ21:BK21,BM21:BO21,BQ21)-SUM(BL21,BP21),"")</f>
        <v>50.4</v>
      </c>
      <c r="BZ21" s="11">
        <f>IF(SUM(BT21,BU21,BY21)&gt;0,SUM(BT21,BU21,BY21),"")</f>
        <v>124.69999999999999</v>
      </c>
      <c r="CA21" s="19">
        <v>18.8</v>
      </c>
      <c r="CB21" s="19">
        <v>7.2</v>
      </c>
      <c r="CC21" s="19">
        <v>0.6</v>
      </c>
      <c r="CD21" s="19">
        <v>0</v>
      </c>
      <c r="CE21" s="19">
        <v>18.399999999999999</v>
      </c>
      <c r="CF21" s="19">
        <v>6.8</v>
      </c>
      <c r="CG21" s="19">
        <v>0</v>
      </c>
      <c r="CH21" s="19">
        <v>0</v>
      </c>
      <c r="CI21" s="19">
        <v>18.600000000000001</v>
      </c>
      <c r="CJ21" s="19">
        <v>6</v>
      </c>
      <c r="CK21" s="19">
        <v>0.6</v>
      </c>
      <c r="CL21" s="19">
        <v>0</v>
      </c>
      <c r="CM21" s="19">
        <v>18.600000000000001</v>
      </c>
      <c r="CN21" s="19">
        <v>6.4</v>
      </c>
      <c r="CO21" s="19">
        <v>0</v>
      </c>
      <c r="CP21" s="19">
        <v>0</v>
      </c>
      <c r="CQ21" s="19">
        <v>17.2</v>
      </c>
      <c r="CR21" s="19">
        <v>3.2</v>
      </c>
      <c r="CS21" s="19">
        <v>0</v>
      </c>
      <c r="CT21" s="19">
        <v>0</v>
      </c>
      <c r="CU21" s="28"/>
      <c r="CV21" s="41">
        <f>IF(SUM(CB21,CF21)&gt;0,SUM(CB21,CF21),"")</f>
        <v>14</v>
      </c>
      <c r="CW21" s="41">
        <f>IF(SUM(CA21:CB21,CD21:CF21,CH21)-CC21-CG21&gt;0,SUM(CA21:CB21,CD21:CF21,CH21)-CC21-CG21,"")</f>
        <v>50.599999999999994</v>
      </c>
      <c r="CX21" s="41">
        <f>IF(SUM(CI21:CJ21,CL21)-CK21&gt;0,SUM(CI21:CJ21,CL21)-CK21,"")</f>
        <v>24</v>
      </c>
      <c r="CY21" s="41">
        <f>IF(SUM(CB21,CF21,CJ21)&gt;0,SUM(CB21,CF21,CJ21),"")</f>
        <v>20</v>
      </c>
      <c r="CZ21" s="41">
        <f>IF(SUM(CW21,CX21)&gt;0,SUM(CW21,CX21),"")</f>
        <v>74.599999999999994</v>
      </c>
      <c r="DA21" s="41">
        <f>IF(SUM(CN21,CR21)&gt;0,SUM(CN21,CR21),"")</f>
        <v>9.6000000000000014</v>
      </c>
      <c r="DB21" s="41">
        <f>IF(SUM(CM21:CN21,CP21:CR21,CT21)-SUM(CO21,CS21)&gt;0,SUM(CM21:CN21,CP21:CR21,CT21)-SUM(CO21,CS21),"")</f>
        <v>45.400000000000006</v>
      </c>
      <c r="DC21" s="41">
        <f>IF(SUM(CW21,CX21,DB21)&gt;0,SUM(CW21,CX21,DB21),"")</f>
        <v>120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18.75</v>
      </c>
      <c r="QF21" s="23">
        <f>IF($CU21="P",CB21,(CB21+AY21)/2)</f>
        <v>6.6</v>
      </c>
      <c r="QG21" s="23">
        <f>IF($CU21="P",CC21,(CC21+AZ21)/2)</f>
        <v>0.3</v>
      </c>
      <c r="QH21" s="23">
        <f>IF($CU21="P",CD21,(CD21+BA21)/2)</f>
        <v>0</v>
      </c>
      <c r="QI21" s="23">
        <f>IF($CU21="P",CE21,(CE21+BB21)/2)</f>
        <v>18.399999999999999</v>
      </c>
      <c r="QJ21" s="23">
        <f>IF($CU21="P",CF21,(CF21+BC21)/2)</f>
        <v>6.6</v>
      </c>
      <c r="QK21" s="23">
        <f>IF($CU21="P",CG21,(CG21+BD21)/2)</f>
        <v>0</v>
      </c>
      <c r="QL21" s="23">
        <f>IF($CU21="P",CH21,(CH21+BE21)/2)</f>
        <v>0</v>
      </c>
      <c r="QM21" s="23">
        <f>IF($CU21="P",CI21,(CI21+BF21)/2)</f>
        <v>18.5</v>
      </c>
      <c r="QN21" s="23">
        <f>IF($CU21="P",CJ21,(CJ21+BG21)/2)</f>
        <v>6.2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18.700000000000003</v>
      </c>
      <c r="QR21" s="23">
        <f>IF($CU21="P",CN21,(CN21+BK21)/2)</f>
        <v>6.4</v>
      </c>
      <c r="QS21" s="23">
        <f>IF($CU21="P",CO21,(CO21+BL21)/2)</f>
        <v>0</v>
      </c>
      <c r="QT21" s="23">
        <f>IF($CU21="P",CP21,(CP21+BM21)/2)</f>
        <v>0</v>
      </c>
      <c r="QU21" s="23">
        <f>IF($CU21="P",CQ21,(CQ21+BN21)/2)</f>
        <v>17.799999999999997</v>
      </c>
      <c r="QV21" s="23">
        <f>IF($CU21="P",CR21,(CR21+BO21)/2)</f>
        <v>5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13.2</v>
      </c>
      <c r="RA21" s="41">
        <f>IF(SUM(QE21:QF21,QH21:QJ21,QL21)-QG21-QK21&gt;0,SUM(QE21:QF21,QH21:QJ21,QL21)-QG21-QK21,"")</f>
        <v>50.050000000000004</v>
      </c>
      <c r="RB21" s="41">
        <f>IF(SUM(QM21:QN21,QP21)-QO21&gt;0,SUM(QM21:QN21,QP21)-QO21,"")</f>
        <v>24.4</v>
      </c>
      <c r="RC21" s="41">
        <f>IF(SUM(QF21,QJ21,QN21)&gt;0,SUM(QF21,QJ21,QN21),"")</f>
        <v>19.399999999999999</v>
      </c>
      <c r="RD21" s="41">
        <f>IF(SUM(RA21,RB21)&gt;0,SUM(RA21,RB21),"")</f>
        <v>74.45</v>
      </c>
      <c r="RE21" s="41">
        <f>IF(SUM(QR21,QV21)&gt;0,SUM(QR21,QV21),"")</f>
        <v>11.4</v>
      </c>
      <c r="RF21" s="41">
        <f>IF(SUM(QQ21:QR21,QT21:QV21,QX21)-SUM(QS21,QW21)&gt;0,SUM(QQ21:QR21,QT21:QV21,QX21)-SUM(QS21,QW21),"")</f>
        <v>47.9</v>
      </c>
      <c r="RG21" s="41">
        <f>IF(SUM(RA21,RB21,RF21)&gt;0,SUM(RA21,RB21,RF21),"")</f>
        <v>122.35</v>
      </c>
    </row>
    <row r="22" spans="1:475" x14ac:dyDescent="0.2">
      <c r="A22" s="4" t="str" cm="1">
        <f t="array" ref="A22">IF(AND(H22&lt;&gt;"",H22&lt;&gt;"No DD"),SUMPRODUCT((H$4:H$31&lt;&gt;"")*(H$4:H$31&lt;&gt;"No DD")*(E$4:E$31&gt;E22))+1,IF(H22="No DD",SUMPRODUCT((H$4:H$31="No DD")*(E$4:E$31&gt;E22))+1+SUMPRODUCT((H$4:H$31&lt;&gt;"")*(H$4:H$31&lt;&gt;"No DD")),""))</f>
        <v/>
      </c>
      <c r="B22" s="5" t="s">
        <v>170</v>
      </c>
      <c r="C22" s="4" t="s">
        <v>3</v>
      </c>
      <c r="D22" s="4">
        <v>2000</v>
      </c>
      <c r="E22" s="9">
        <f>SUM(J22:R22)+SUM(J22:O22)*0.0000001+SUM(J22)*0.0000000000001</f>
        <v>174.900012490005</v>
      </c>
      <c r="F22" s="3" t="str">
        <f>IF(OR(AND(AP22&gt;=AW$33,AQ22&gt;=AW$37,AP22&lt;&gt;"",AO22=""),AND(AU22&gt;=AW$33,AV22&gt;=AW$37,AU22&lt;&gt;"",AO22=""),AND(BS22&gt;=BZ$33,BT22&gt;=BZ$37,BS22&lt;&gt;"",BR22=""),AND(BX22&gt;=BZ$33,BY22&gt;=BZ$37,BX22&lt;&gt;"",BR22=""),AND(CV22&gt;=DC$33,CW22&gt;=DC$37,CV22&lt;&gt;"",CU22=""),AND(DA22&gt;=DC$33,DB22&gt;=DC$37,DA22&lt;&gt;""),AND(EA22&gt;=EH$33,EB22&gt;=EH$37,EA22&lt;&gt;""),AND(EF22&gt;=EH$33,EG22&gt;=EH$37,EF22&lt;&gt;""),AND(FC22&gt;=FJ$33,FD22&gt;=FJ$37,FC22&lt;&gt;""),AND(FH22&gt;=FJ$33,FI22&gt;=FJ$37,FH22&lt;&gt;""),AND(GE22&gt;=GL$33,GF22&gt;=GL$37,GE22&lt;&gt;""),AND(GJ22&gt;=GL$33,GK22&gt;=GL$37,GJ22&lt;&gt;""),AND(HG22&gt;=HN$33,HH22&gt;=HN$37,HG22&lt;&gt;""),AND(HL22&gt;=HN$33,HM22&gt;=HN$37,HL22&lt;&gt;""),AND(II22&gt;=IP$33,IJ22&gt;=IP$37,II22&lt;&gt;""),AND(IN22&gt;=IP$33,IO22&gt;=IP$37,IN22&lt;&gt;""),AND(JK22&gt;=JR$33,JL22&gt;=JR$37,JK22&lt;&gt;""),AND(JP22&gt;=JR$33,JQ22&gt;=JR$37,JP22&lt;&gt;""),AND(KM22&gt;=KT$33,KN22&gt;=KT$37,KM22&lt;&gt;""),AND(KR22&gt;=KT$33,KS22&gt;=KT$37,KR22&lt;&gt;""),AND(LO22&gt;=LV$33,LP22&gt;=LV$37,LO22&lt;&gt;""),AND(LT22&gt;=LV$33,LU22&gt;=LV$37,LT22&lt;&gt;""),AND(MQ22&gt;=MX$33,MR22&gt;=MX$37,MQ22&lt;&gt;""),AND(MV22&gt;=MX$33,MW22&gt;=MX$37,MV22&lt;&gt;""),AND(NS22&gt;=NZ$33,NT22&gt;=NZ$37,NS22&lt;&gt;""),AND(NX22&gt;=NZ$33,NY22&gt;=NZ$37,NX22&lt;&gt;""),AND(OU22&gt;=PB$33,OV22&gt;=PB$37,OU22&lt;&gt;""),AND(OZ22&gt;=PB$33,PA22&gt;=PB$37,OZ22&lt;&gt;""),AND(PW22&gt;=QD$33,PX22&gt;=QD$37,PW22&lt;&gt;""),AND(QB22&gt;=QD$33,QC22&gt;=QD$37,QB22&lt;&gt;"")),"P","")</f>
        <v/>
      </c>
      <c r="G22" s="3" t="str">
        <f>IF(OR(AND(AQ22&gt;=AW$37,AQ22&lt;&gt;"",AO22=""),AND(AV22&gt;=AW$37,AV22&lt;&gt;"",AO22=""),AND(BT22&gt;=BZ$37,BT22&lt;&gt;"",BR22=""),AND(BY22&gt;=BZ$37,BY22&lt;&gt;"",BR22=""),AND(CW22&gt;=DC$37,CW22&lt;&gt;"",CU22=""),AND(DB22&gt;=DC$37,DB22&lt;&gt;"",CU22=""),AND(EB22&gt;=EH$37,EB22&lt;&gt;""),AND(EG22&gt;=EH$37,EG22&lt;&gt;""),AND(FD22&gt;=FJ$37,FD22&lt;&gt;""),AND(FI22&gt;=FJ$37,FI22&lt;&gt;""),AND(GF22&gt;=GL$37,GF22&lt;&gt;""),AND(GK22&gt;=GL$37,GK22&lt;&gt;""),AND(HH22&gt;=HN$37,HH22&lt;&gt;""),AND(HM22&gt;=HN$37,HM22&lt;&gt;""),AND(IJ22&gt;=IP$37,IJ22&lt;&gt;""),AND(IO22&gt;=IP$37,IO22&lt;&gt;""),AND(JL22&gt;=JR$37,JL22&lt;&gt;""),AND(JQ22&gt;=JR$37,JQ22&lt;&gt;""),AND(KN22&gt;=KT$37,KN22&lt;&gt;""),AND(KS22&gt;=KT$37,KS22&lt;&gt;""),AND(LP22&gt;=LV$37,LP22&lt;&gt;""),AND(LU22&gt;=LV$37,LU22&lt;&gt;""),AND(MR22&gt;=MX$37,MR22&lt;&gt;""),AND(MW22&gt;=MX$37,MW22&lt;&gt;""),AND(NT22&gt;=NZ$37,NT22&lt;&gt;""),AND(NY22&gt;=NZ$37,NY22&lt;&gt;""),AND(OV22&gt;=PB$37,OV22&lt;&gt;""),AND(PA22&gt;=PB$37,PA22&lt;&gt;""),AND(PX22&gt;=QD$37,PX22&lt;&gt;""),AND(QC22&gt;=QD$37,QC22&lt;&gt;"")),"P","")</f>
        <v/>
      </c>
      <c r="H22" s="37" t="str">
        <f>IF(AND(G22="P",F22=""),"No DD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),"Merit",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),"Excellence",IF(I22="P","Worlds Team",IF(F22="P","National Team","")))))</f>
        <v/>
      </c>
      <c r="I22" s="3" t="str">
        <f>IF(OR(AND(AS22&gt;=AW$34,AT22&gt;=AW$38,AS22&lt;&gt;"",AO22=""),AND(BV22&gt;=BZ$34,BW22&gt;=BZ$38,BV22&lt;&gt;"",BR22=""),AND(CY22&gt;=DC$34,CZ22&gt;=DC$38,CY22&lt;&gt;"",CU22=""),AND(ED22&gt;=EH$34,EE22&gt;=EH$38,ED22&lt;&gt;""),AND(FF22&gt;=FJ$34,FG22&gt;=FJ$38,FF22&lt;&gt;""),AND(GH22&gt;=GL$34,GI22&gt;=GL$38,GH22&lt;&gt;""),AND(HJ22&gt;=HN$34,HK22&gt;=HN$38,HJ22&lt;&gt;""),AND(IL22&gt;=IP$34,IM22&gt;=IP$38,IL22&lt;&gt;""),AND(JN22&gt;=JR$34,JO22&gt;=JR$38,JN22&lt;&gt;""),AND(KP22&gt;=KT$34,KQ22&gt;=KT$38,KP22&lt;&gt;""),AND(LR22&gt;=LV$34,LS22&gt;=LV$38,LR22&lt;&gt;""),AND(MT22&gt;=MX$34,MU22&gt;=MX$38,MT22&lt;&gt;""),AND(NV22&gt;=NZ$34,NW22&gt;=NZ$38,NV22&lt;&gt;""),AND(OX22&gt;=PB$34,OY22&gt;=PB$38,OX22&lt;&gt;""),AND(PZ22&gt;=QD$34,QA22&gt;=QD$38,PZ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49.7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25.2</v>
      </c>
      <c r="O22" s="8" t="str">
        <f>IF(N22=0,"",IF(N22=CX22,$CA$1,IF(N22=BU22,$AX$1,IF(N22=AR22,$U$1,""))))</f>
        <v>2023 Domestic 3rd Trial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18.2</v>
      </c>
      <c r="V22" s="19">
        <v>7.2</v>
      </c>
      <c r="W22" s="19">
        <v>0</v>
      </c>
      <c r="X22" s="19">
        <v>0</v>
      </c>
      <c r="Y22" s="19">
        <v>16.8</v>
      </c>
      <c r="Z22" s="19">
        <v>6.9</v>
      </c>
      <c r="AA22" s="19">
        <v>0.2</v>
      </c>
      <c r="AB22" s="19">
        <v>0</v>
      </c>
      <c r="AC22" s="19">
        <v>18.399999999999999</v>
      </c>
      <c r="AD22" s="19">
        <v>6.8</v>
      </c>
      <c r="AE22" s="19">
        <v>0</v>
      </c>
      <c r="AF22" s="19">
        <v>0</v>
      </c>
      <c r="AG22" s="19">
        <v>17.399999999999999</v>
      </c>
      <c r="AH22" s="19">
        <v>2.4</v>
      </c>
      <c r="AI22" s="19">
        <v>0</v>
      </c>
      <c r="AJ22" s="19">
        <v>0</v>
      </c>
      <c r="AK22" s="19">
        <v>18.399999999999999</v>
      </c>
      <c r="AL22" s="19">
        <v>6.4</v>
      </c>
      <c r="AM22" s="19">
        <v>1</v>
      </c>
      <c r="AN22" s="19">
        <v>0</v>
      </c>
      <c r="AO22" s="28"/>
      <c r="AP22" s="41">
        <f>IF(SUM(V22,Z22)&gt;0,SUM(V22,Z22),"")</f>
        <v>14.100000000000001</v>
      </c>
      <c r="AQ22" s="41">
        <f>IF(SUM(U22:V22,X22:Z22,AB22)-W22-AA22&gt;0,SUM(U22:V22,X22:Z22,AB22)-W22-AA22,"")</f>
        <v>48.9</v>
      </c>
      <c r="AR22" s="41">
        <f>IF(SUM(AC22:AD22,AF22)-AE22&gt;0,SUM(AC22:AD22,AF22)-AE22,"")</f>
        <v>25.2</v>
      </c>
      <c r="AS22" s="41">
        <f>IF(SUM(V22,Z22,AD22)&gt;0,SUM(V22,Z22,AD22),"")</f>
        <v>20.900000000000002</v>
      </c>
      <c r="AT22" s="41">
        <f>IF(SUM(AQ22,AR22)&gt;0,SUM(AQ22,AR22),"")</f>
        <v>74.099999999999994</v>
      </c>
      <c r="AU22" s="41">
        <f>IF(SUM(AH22,AL22)&gt;0,SUM(AH22,AL22),"")</f>
        <v>8.8000000000000007</v>
      </c>
      <c r="AV22" s="41">
        <f>IF(SUM(AG22:AH22,AJ22:AL22,AN22)-SUM(AI22,AM22)&gt;0,SUM(AG22:AH22,AJ22:AL22,AN22)-SUM(AI22,AM22),"")</f>
        <v>43.599999999999994</v>
      </c>
      <c r="AW22" s="41">
        <f>IF(SUM(AQ22,AR22,AV22)&gt;0,SUM(AQ22,AR22,AV22),"")</f>
        <v>117.69999999999999</v>
      </c>
      <c r="AX22" s="18">
        <v>18.7</v>
      </c>
      <c r="AY22" s="18">
        <v>6.8</v>
      </c>
      <c r="AZ22" s="18">
        <v>0</v>
      </c>
      <c r="BA22" s="18">
        <v>0</v>
      </c>
      <c r="BB22" s="18">
        <v>18.2</v>
      </c>
      <c r="BC22" s="18">
        <v>6.8</v>
      </c>
      <c r="BD22" s="18">
        <v>0.8</v>
      </c>
      <c r="BE22" s="18">
        <v>0</v>
      </c>
      <c r="BF22" s="18">
        <v>17.2</v>
      </c>
      <c r="BG22" s="18">
        <v>2.8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13.6</v>
      </c>
      <c r="BT22" s="11">
        <f>IF(SUM(AX22:AY22,BA22:BC22,BE22)-AZ22-BD22&gt;0,SUM(AX22:AY22,BA22:BC22,BE22)-AZ22-BD22,"")</f>
        <v>49.7</v>
      </c>
      <c r="BU22" s="11">
        <f>IF(SUM(BF22:BG22,BI22)-BH22&gt;0,SUM(BF22:BG22,BI22)-BH22,"")</f>
        <v>20</v>
      </c>
      <c r="BV22" s="11">
        <f>IF(SUM(AY22,BC22,BG22)&gt;0,SUM(AY22,BC22,BG22),"")</f>
        <v>16.399999999999999</v>
      </c>
      <c r="BW22" s="11">
        <f>IF(SUM(BT22,BU22)&gt;0,SUM(BT22,BU22),"")</f>
        <v>69.7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69.7</v>
      </c>
      <c r="CA22" s="19">
        <v>18.8</v>
      </c>
      <c r="CB22" s="19">
        <v>6</v>
      </c>
      <c r="CC22" s="19">
        <v>0.2</v>
      </c>
      <c r="CD22" s="19">
        <v>0</v>
      </c>
      <c r="CE22" s="19">
        <v>18.600000000000001</v>
      </c>
      <c r="CF22" s="19">
        <v>6.8</v>
      </c>
      <c r="CG22" s="19">
        <v>0</v>
      </c>
      <c r="CH22" s="19">
        <v>0</v>
      </c>
      <c r="CI22" s="19">
        <v>18.600000000000001</v>
      </c>
      <c r="CJ22" s="19">
        <v>7.2</v>
      </c>
      <c r="CK22" s="19">
        <v>0.6</v>
      </c>
      <c r="CL22" s="19">
        <v>0</v>
      </c>
      <c r="CM22" s="19">
        <v>18.600000000000001</v>
      </c>
      <c r="CN22" s="19">
        <v>6.8</v>
      </c>
      <c r="CO22" s="19">
        <v>0.2</v>
      </c>
      <c r="CP22" s="19">
        <v>0</v>
      </c>
      <c r="CQ22" s="19">
        <v>18.2</v>
      </c>
      <c r="CR22" s="19">
        <v>6.8</v>
      </c>
      <c r="CS22" s="19">
        <v>0.2</v>
      </c>
      <c r="CT22" s="19">
        <v>0</v>
      </c>
      <c r="CU22" s="28"/>
      <c r="CV22" s="41">
        <f>IF(SUM(CB22,CF22)&gt;0,SUM(CB22,CF22),"")</f>
        <v>12.8</v>
      </c>
      <c r="CW22" s="41">
        <f>IF(SUM(CA22:CB22,CD22:CF22,CH22)-CC22-CG22&gt;0,SUM(CA22:CB22,CD22:CF22,CH22)-CC22-CG22,"")</f>
        <v>50</v>
      </c>
      <c r="CX22" s="41">
        <f>IF(SUM(CI22:CJ22,CL22)-CK22&gt;0,SUM(CI22:CJ22,CL22)-CK22,"")</f>
        <v>25.2</v>
      </c>
      <c r="CY22" s="41">
        <f>IF(SUM(CB22,CF22,CJ22)&gt;0,SUM(CB22,CF22,CJ22),"")</f>
        <v>20</v>
      </c>
      <c r="CZ22" s="41">
        <f>IF(SUM(CW22,CX22)&gt;0,SUM(CW22,CX22),"")</f>
        <v>75.2</v>
      </c>
      <c r="DA22" s="41">
        <f>IF(SUM(CN22,CR22)&gt;0,SUM(CN22,CR22),"")</f>
        <v>13.6</v>
      </c>
      <c r="DB22" s="41">
        <f>IF(SUM(CM22:CN22,CP22:CR22,CT22)-SUM(CO22,CS22)&gt;0,SUM(CM22:CN22,CP22:CR22,CT22)-SUM(CO22,CS22),"")</f>
        <v>50</v>
      </c>
      <c r="DC22" s="41">
        <f>IF(SUM(CW22,CX22,DB22)&gt;0,SUM(CW22,CX22,DB22),"")</f>
        <v>125.2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18.75</v>
      </c>
      <c r="QF22" s="23">
        <f>IF($CU22="P",CB22,(CB22+AY22)/2)</f>
        <v>6.4</v>
      </c>
      <c r="QG22" s="23">
        <f>IF($CU22="P",CC22,(CC22+AZ22)/2)</f>
        <v>0.1</v>
      </c>
      <c r="QH22" s="23">
        <f>IF($CU22="P",CD22,(CD22+BA22)/2)</f>
        <v>0</v>
      </c>
      <c r="QI22" s="23">
        <f>IF($CU22="P",CE22,(CE22+BB22)/2)</f>
        <v>18.399999999999999</v>
      </c>
      <c r="QJ22" s="23">
        <f>IF($CU22="P",CF22,(CF22+BC22)/2)</f>
        <v>6.8</v>
      </c>
      <c r="QK22" s="23">
        <f>IF($CU22="P",CG22,(CG22+BD22)/2)</f>
        <v>0.4</v>
      </c>
      <c r="QL22" s="23">
        <f>IF($CU22="P",CH22,(CH22+BE22)/2)</f>
        <v>0</v>
      </c>
      <c r="QM22" s="23">
        <f>IF($CU22="P",CI22,(CI22+BF22)/2)</f>
        <v>17.899999999999999</v>
      </c>
      <c r="QN22" s="23">
        <f>IF($CU22="P",CJ22,(CJ22+BG22)/2)</f>
        <v>5</v>
      </c>
      <c r="QO22" s="23">
        <f>IF($CU22="P",CK22,(CK22+BH22)/2)</f>
        <v>0.3</v>
      </c>
      <c r="QP22" s="23">
        <f>IF($CU22="P",CL22,(CL22+BI22)/2)</f>
        <v>0</v>
      </c>
      <c r="QQ22" s="23">
        <f>IF($CU22="P",CM22,(CM22+BJ22)/2)</f>
        <v>9.3000000000000007</v>
      </c>
      <c r="QR22" s="23">
        <f>IF($CU22="P",CN22,(CN22+BK22)/2)</f>
        <v>3.4</v>
      </c>
      <c r="QS22" s="23">
        <f>IF($CU22="P",CO22,(CO22+BL22)/2)</f>
        <v>0.1</v>
      </c>
      <c r="QT22" s="23">
        <f>IF($CU22="P",CP22,(CP22+BM22)/2)</f>
        <v>0</v>
      </c>
      <c r="QU22" s="23">
        <f>IF($CU22="P",CQ22,(CQ22+BN22)/2)</f>
        <v>9.1</v>
      </c>
      <c r="QV22" s="23">
        <f>IF($CU22="P",CR22,(CR22+BO22)/2)</f>
        <v>3.4</v>
      </c>
      <c r="QW22" s="23">
        <f>IF($CU22="P",CS22,(CS22+BP22)/2)</f>
        <v>0.1</v>
      </c>
      <c r="QX22" s="23">
        <f>IF($CU22="P",CT22,(CT22+BQ22)/2)</f>
        <v>0</v>
      </c>
      <c r="QY22" s="28" t="s">
        <v>57</v>
      </c>
      <c r="QZ22" s="41">
        <f>IF(SUM(QF22,QJ22)&gt;0,SUM(QF22,QJ22),"")</f>
        <v>13.2</v>
      </c>
      <c r="RA22" s="41">
        <f>IF(SUM(QE22:QF22,QH22:QJ22,QL22)-QG22-QK22&gt;0,SUM(QE22:QF22,QH22:QJ22,QL22)-QG22-QK22,"")</f>
        <v>49.849999999999994</v>
      </c>
      <c r="RB22" s="41">
        <f>IF(SUM(QM22:QN22,QP22)-QO22&gt;0,SUM(QM22:QN22,QP22)-QO22,"")</f>
        <v>22.599999999999998</v>
      </c>
      <c r="RC22" s="41">
        <f>IF(SUM(QF22,QJ22,QN22)&gt;0,SUM(QF22,QJ22,QN22),"")</f>
        <v>18.2</v>
      </c>
      <c r="RD22" s="41">
        <f>IF(SUM(RA22,RB22)&gt;0,SUM(RA22,RB22),"")</f>
        <v>72.449999999999989</v>
      </c>
      <c r="RE22" s="41">
        <f>IF(SUM(QR22,QV22)&gt;0,SUM(QR22,QV22),"")</f>
        <v>6.8</v>
      </c>
      <c r="RF22" s="41">
        <f>IF(SUM(QQ22:QR22,QT22:QV22,QX22)-SUM(QS22,QW22)&gt;0,SUM(QQ22:QR22,QT22:QV22,QX22)-SUM(QS22,QW22),"")</f>
        <v>25</v>
      </c>
      <c r="RG22" s="41">
        <f>IF(SUM(RA22,RB22,RF22)&gt;0,SUM(RA22,RB22,RF22),"")</f>
        <v>97.449999999999989</v>
      </c>
    </row>
    <row r="23" spans="1:475" x14ac:dyDescent="0.2">
      <c r="A23" s="4" t="str" cm="1">
        <f t="array" ref="A23">IF(AND(H23&lt;&gt;"",H23&lt;&gt;"No DD"),SUMPRODUCT((H$4:H$31&lt;&gt;"")*(H$4:H$31&lt;&gt;"No DD")*(E$4:E$31&gt;E23))+1,IF(H23="No DD",SUMPRODUCT((H$4:H$31="No DD")*(E$4:E$31&gt;E23))+1+SUMPRODUCT((H$4:H$31&lt;&gt;"")*(H$4:H$31&lt;&gt;"No DD")),""))</f>
        <v/>
      </c>
      <c r="B23" s="5" t="s">
        <v>183</v>
      </c>
      <c r="C23" s="4" t="s">
        <v>8</v>
      </c>
      <c r="D23" s="4">
        <v>2006</v>
      </c>
      <c r="E23" s="9">
        <f>SUM(J23:R23)+SUM(J23:O23)*0.0000001+SUM(J23)*0.0000000000001</f>
        <v>173.20001222000508</v>
      </c>
      <c r="F23" s="3" t="str">
        <f>IF(OR(AND(AP23&gt;=AW$33,AQ23&gt;=AW$37,AP23&lt;&gt;"",AO23=""),AND(AU23&gt;=AW$33,AV23&gt;=AW$37,AU23&lt;&gt;"",AO23=""),AND(BS23&gt;=BZ$33,BT23&gt;=BZ$37,BS23&lt;&gt;"",BR23=""),AND(BX23&gt;=BZ$33,BY23&gt;=BZ$37,BX23&lt;&gt;"",BR23=""),AND(CV23&gt;=DC$33,CW23&gt;=DC$37,CV23&lt;&gt;"",CU23=""),AND(DA23&gt;=DC$33,DB23&gt;=DC$37,DA23&lt;&gt;""),AND(EA23&gt;=EH$33,EB23&gt;=EH$37,EA23&lt;&gt;""),AND(EF23&gt;=EH$33,EG23&gt;=EH$37,EF23&lt;&gt;""),AND(FC23&gt;=FJ$33,FD23&gt;=FJ$37,FC23&lt;&gt;""),AND(FH23&gt;=FJ$33,FI23&gt;=FJ$37,FH23&lt;&gt;""),AND(GE23&gt;=GL$33,GF23&gt;=GL$37,GE23&lt;&gt;""),AND(GJ23&gt;=GL$33,GK23&gt;=GL$37,GJ23&lt;&gt;""),AND(HG23&gt;=HN$33,HH23&gt;=HN$37,HG23&lt;&gt;""),AND(HL23&gt;=HN$33,HM23&gt;=HN$37,HL23&lt;&gt;""),AND(II23&gt;=IP$33,IJ23&gt;=IP$37,II23&lt;&gt;""),AND(IN23&gt;=IP$33,IO23&gt;=IP$37,IN23&lt;&gt;""),AND(JK23&gt;=JR$33,JL23&gt;=JR$37,JK23&lt;&gt;""),AND(JP23&gt;=JR$33,JQ23&gt;=JR$37,JP23&lt;&gt;""),AND(KM23&gt;=KT$33,KN23&gt;=KT$37,KM23&lt;&gt;""),AND(KR23&gt;=KT$33,KS23&gt;=KT$37,KR23&lt;&gt;""),AND(LO23&gt;=LV$33,LP23&gt;=LV$37,LO23&lt;&gt;""),AND(LT23&gt;=LV$33,LU23&gt;=LV$37,LT23&lt;&gt;""),AND(MQ23&gt;=MX$33,MR23&gt;=MX$37,MQ23&lt;&gt;""),AND(MV23&gt;=MX$33,MW23&gt;=MX$37,MV23&lt;&gt;""),AND(NS23&gt;=NZ$33,NT23&gt;=NZ$37,NS23&lt;&gt;""),AND(NX23&gt;=NZ$33,NY23&gt;=NZ$37,NX23&lt;&gt;""),AND(OU23&gt;=PB$33,OV23&gt;=PB$37,OU23&lt;&gt;""),AND(OZ23&gt;=PB$33,PA23&gt;=PB$37,OZ23&lt;&gt;""),AND(PW23&gt;=QD$33,PX23&gt;=QD$37,PW23&lt;&gt;""),AND(QB23&gt;=QD$33,QC23&gt;=QD$37,QB23&lt;&gt;"")),"P","")</f>
        <v/>
      </c>
      <c r="G23" s="3" t="str">
        <f>IF(OR(AND(AQ23&gt;=AW$37,AQ23&lt;&gt;"",AO23=""),AND(AV23&gt;=AW$37,AV23&lt;&gt;"",AO23=""),AND(BT23&gt;=BZ$37,BT23&lt;&gt;"",BR23=""),AND(BY23&gt;=BZ$37,BY23&lt;&gt;"",BR23=""),AND(CW23&gt;=DC$37,CW23&lt;&gt;"",CU23=""),AND(DB23&gt;=DC$37,DB23&lt;&gt;"",CU23=""),AND(EB23&gt;=EH$37,EB23&lt;&gt;""),AND(EG23&gt;=EH$37,EG23&lt;&gt;""),AND(FD23&gt;=FJ$37,FD23&lt;&gt;""),AND(FI23&gt;=FJ$37,FI23&lt;&gt;""),AND(GF23&gt;=GL$37,GF23&lt;&gt;""),AND(GK23&gt;=GL$37,GK23&lt;&gt;""),AND(HH23&gt;=HN$37,HH23&lt;&gt;""),AND(HM23&gt;=HN$37,HM23&lt;&gt;""),AND(IJ23&gt;=IP$37,IJ23&lt;&gt;""),AND(IO23&gt;=IP$37,IO23&lt;&gt;""),AND(JL23&gt;=JR$37,JL23&lt;&gt;""),AND(JQ23&gt;=JR$37,JQ23&lt;&gt;""),AND(KN23&gt;=KT$37,KN23&lt;&gt;""),AND(KS23&gt;=KT$37,KS23&lt;&gt;""),AND(LP23&gt;=LV$37,LP23&lt;&gt;""),AND(LU23&gt;=LV$37,LU23&lt;&gt;""),AND(MR23&gt;=MX$37,MR23&lt;&gt;""),AND(MW23&gt;=MX$37,MW23&lt;&gt;""),AND(NT23&gt;=NZ$37,NT23&lt;&gt;""),AND(NY23&gt;=NZ$37,NY23&lt;&gt;""),AND(OV23&gt;=PB$37,OV23&lt;&gt;""),AND(PA23&gt;=PB$37,PA23&lt;&gt;""),AND(PX23&gt;=QD$37,PX23&lt;&gt;""),AND(QC23&gt;=QD$37,QC23&lt;&gt;"")),"P","")</f>
        <v/>
      </c>
      <c r="H23" s="37" t="str">
        <f>IF(AND(G23="P",F23=""),"No DD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),"Merit",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),"Excellence",IF(I23="P","Worlds Team",IF(F23="P","National Team","")))))</f>
        <v/>
      </c>
      <c r="I23" s="3" t="str">
        <f>IF(OR(AND(AS23&gt;=AW$34,AT23&gt;=AW$38,AS23&lt;&gt;"",AO23=""),AND(BV23&gt;=BZ$34,BW23&gt;=BZ$38,BV23&lt;&gt;"",BR23=""),AND(CY23&gt;=DC$34,CZ23&gt;=DC$38,CY23&lt;&gt;"",CU23=""),AND(ED23&gt;=EH$34,EE23&gt;=EH$38,ED23&lt;&gt;""),AND(FF23&gt;=FJ$34,FG23&gt;=FJ$38,FF23&lt;&gt;""),AND(GH23&gt;=GL$34,GI23&gt;=GL$38,GH23&lt;&gt;""),AND(HJ23&gt;=HN$34,HK23&gt;=HN$38,HJ23&lt;&gt;""),AND(IL23&gt;=IP$34,IM23&gt;=IP$38,IL23&lt;&gt;""),AND(JN23&gt;=JR$34,JO23&gt;=JR$38,JN23&lt;&gt;""),AND(KP23&gt;=KT$34,KQ23&gt;=KT$38,KP23&lt;&gt;""),AND(LR23&gt;=LV$34,LS23&gt;=LV$38,LR23&lt;&gt;""),AND(MT23&gt;=MX$34,MU23&gt;=MX$38,MT23&lt;&gt;""),AND(NV23&gt;=NZ$34,NW23&gt;=NZ$38,NV23&lt;&gt;""),AND(OX23&gt;=PB$34,OY23&gt;=PB$38,OX23&lt;&gt;""),AND(PZ23&gt;=QD$34,QA23&gt;=QD$38,PZ23&lt;&gt;"")),"P","")</f>
        <v/>
      </c>
      <c r="J23" s="8">
        <f>IF(COUNT(AQ23,BT23,CW23)&gt;0,LARGE((AQ23,BT23,CW23),1),0)</f>
        <v>51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46</v>
      </c>
      <c r="M23" s="8" t="str">
        <f>IF(L23=0,"",IF(L23=CW23,$CA$1,IF(L23=BT23,$AX$1,IF(L23=AQ23,$U$1,""))))</f>
        <v>2023 Domestic 3rd Trial</v>
      </c>
      <c r="N23" s="8">
        <f>IF(COUNT(AR23,BU23,CX23)&gt;0,LARGE((AR23,BU23,CX23),1),0)</f>
        <v>25.2</v>
      </c>
      <c r="O23" s="8" t="str">
        <f>IF(N23=0,"",IF(N23=CX23,$CA$1,IF(N23=BU23,$AX$1,IF(N23=AR23,$U$1,""))))</f>
        <v>2023 Nationals</v>
      </c>
      <c r="P23" s="8">
        <f>IF(MAX(AV23,BY23,DB23)&gt;0,MAX(AV23,BY23,DB23),0)</f>
        <v>50.999999999999993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18.399999999999999</v>
      </c>
      <c r="V23" s="19">
        <v>7.6</v>
      </c>
      <c r="W23" s="19">
        <v>0.2</v>
      </c>
      <c r="X23" s="19">
        <v>0</v>
      </c>
      <c r="Y23" s="19">
        <v>18.2</v>
      </c>
      <c r="Z23" s="19">
        <v>7.6</v>
      </c>
      <c r="AA23" s="19">
        <v>0.6</v>
      </c>
      <c r="AB23" s="19">
        <v>0</v>
      </c>
      <c r="AC23" s="19">
        <v>18.8</v>
      </c>
      <c r="AD23" s="19">
        <v>5.6</v>
      </c>
      <c r="AE23" s="19">
        <v>1</v>
      </c>
      <c r="AF23" s="19">
        <v>0</v>
      </c>
      <c r="AG23" s="19">
        <v>17.8</v>
      </c>
      <c r="AH23" s="19">
        <v>7.6</v>
      </c>
      <c r="AI23" s="19">
        <v>0.2</v>
      </c>
      <c r="AJ23" s="19">
        <v>0</v>
      </c>
      <c r="AK23" s="19">
        <v>18.2</v>
      </c>
      <c r="AL23" s="19">
        <v>7.6</v>
      </c>
      <c r="AM23" s="19">
        <v>0</v>
      </c>
      <c r="AN23" s="19">
        <v>0</v>
      </c>
      <c r="AO23" s="28"/>
      <c r="AP23" s="41">
        <f>IF(SUM(V23,Z23)&gt;0,SUM(V23,Z23),"")</f>
        <v>15.2</v>
      </c>
      <c r="AQ23" s="41">
        <f>IF(SUM(U23:V23,X23:Z23,AB23)-W23-AA23&gt;0,SUM(U23:V23,X23:Z23,AB23)-W23-AA23,"")</f>
        <v>51</v>
      </c>
      <c r="AR23" s="41">
        <f>IF(SUM(AC23:AD23,AF23)-AE23&gt;0,SUM(AC23:AD23,AF23)-AE23,"")</f>
        <v>23.4</v>
      </c>
      <c r="AS23" s="41">
        <f>IF(SUM(V23,Z23,AD23)&gt;0,SUM(V23,Z23,AD23),"")</f>
        <v>20.799999999999997</v>
      </c>
      <c r="AT23" s="41">
        <f>IF(SUM(AQ23,AR23)&gt;0,SUM(AQ23,AR23),"")</f>
        <v>74.400000000000006</v>
      </c>
      <c r="AU23" s="41">
        <f>IF(SUM(AH23,AL23)&gt;0,SUM(AH23,AL23),"")</f>
        <v>15.2</v>
      </c>
      <c r="AV23" s="41">
        <f>IF(SUM(AG23:AH23,AJ23:AL23,AN23)-SUM(AI23,AM23)&gt;0,SUM(AG23:AH23,AJ23:AL23,AN23)-SUM(AI23,AM23),"")</f>
        <v>50.999999999999993</v>
      </c>
      <c r="AW23" s="41">
        <f>IF(SUM(AQ23,AR23,AV23)&gt;0,SUM(AQ23,AR23,AV23),"")</f>
        <v>125.4</v>
      </c>
      <c r="AX23" s="18">
        <v>0</v>
      </c>
      <c r="AY23" s="18">
        <v>0</v>
      </c>
      <c r="AZ23" s="18">
        <v>0</v>
      </c>
      <c r="BA23" s="18">
        <v>0</v>
      </c>
      <c r="BB23" s="18">
        <v>18.2</v>
      </c>
      <c r="BC23" s="18">
        <v>7.6</v>
      </c>
      <c r="BD23" s="18">
        <v>0.6</v>
      </c>
      <c r="BE23" s="18">
        <v>0</v>
      </c>
      <c r="BF23" s="18">
        <v>18.5</v>
      </c>
      <c r="BG23" s="18">
        <v>7.3</v>
      </c>
      <c r="BH23" s="18">
        <v>0.6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7.6</v>
      </c>
      <c r="BT23" s="11">
        <f>IF(SUM(AX23:AY23,BA23:BC23,BE23)-AZ23-BD23&gt;0,SUM(AX23:AY23,BA23:BC23,BE23)-AZ23-BD23,"")</f>
        <v>25.199999999999996</v>
      </c>
      <c r="BU23" s="11">
        <f>IF(SUM(BF23:BG23,BI23)-BH23&gt;0,SUM(BF23:BG23,BI23)-BH23,"")</f>
        <v>25.2</v>
      </c>
      <c r="BV23" s="11">
        <f>IF(SUM(AY23,BC23,BG23)&gt;0,SUM(AY23,BC23,BG23),"")</f>
        <v>14.899999999999999</v>
      </c>
      <c r="BW23" s="11">
        <f>IF(SUM(BT23,BU23)&gt;0,SUM(BT23,BU23),"")</f>
        <v>50.399999999999991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50.399999999999991</v>
      </c>
      <c r="CA23" s="19">
        <v>18.600000000000001</v>
      </c>
      <c r="CB23" s="19">
        <v>7.6</v>
      </c>
      <c r="CC23" s="19">
        <v>0</v>
      </c>
      <c r="CD23" s="19">
        <v>0</v>
      </c>
      <c r="CE23" s="19">
        <v>17.8</v>
      </c>
      <c r="CF23" s="19">
        <v>3.2</v>
      </c>
      <c r="CG23" s="19">
        <v>1.2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>IF(SUM(CB23,CF23)&gt;0,SUM(CB23,CF23),"")</f>
        <v>10.8</v>
      </c>
      <c r="CW23" s="41">
        <f>IF(SUM(CA23:CB23,CD23:CF23,CH23)-CC23-CG23&gt;0,SUM(CA23:CB23,CD23:CF23,CH23)-CC23-CG23,"")</f>
        <v>46</v>
      </c>
      <c r="CX23" s="41" t="str">
        <f>IF(SUM(CI23:CJ23,CL23)-CK23&gt;0,SUM(CI23:CJ23,CL23)-CK23,"")</f>
        <v/>
      </c>
      <c r="CY23" s="41">
        <f>IF(SUM(CB23,CF23,CJ23)&gt;0,SUM(CB23,CF23,CJ23),"")</f>
        <v>10.8</v>
      </c>
      <c r="CZ23" s="41">
        <f>IF(SUM(CW23,CX23)&gt;0,SUM(CW23,CX23),"")</f>
        <v>46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IF(SUM(CW23,CX23,DB23)&gt;0,SUM(CW23,CX23,DB23),"")</f>
        <v>46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9.3000000000000007</v>
      </c>
      <c r="QF23" s="23">
        <f>IF($CU23="P",CB23,(CB23+AY23)/2)</f>
        <v>3.8</v>
      </c>
      <c r="QG23" s="23">
        <f>IF($CU23="P",CC23,(CC23+AZ23)/2)</f>
        <v>0</v>
      </c>
      <c r="QH23" s="23">
        <f>IF($CU23="P",CD23,(CD23+BA23)/2)</f>
        <v>0</v>
      </c>
      <c r="QI23" s="23">
        <f>IF($CU23="P",CE23,(CE23+BB23)/2)</f>
        <v>18</v>
      </c>
      <c r="QJ23" s="23">
        <f>IF($CU23="P",CF23,(CF23+BC23)/2)</f>
        <v>5.4</v>
      </c>
      <c r="QK23" s="23">
        <f>IF($CU23="P",CG23,(CG23+BD23)/2)</f>
        <v>0.89999999999999991</v>
      </c>
      <c r="QL23" s="23">
        <f>IF($CU23="P",CH23,(CH23+BE23)/2)</f>
        <v>0</v>
      </c>
      <c r="QM23" s="23">
        <f>IF($CU23="P",CI23,(CI23+BF23)/2)</f>
        <v>9.25</v>
      </c>
      <c r="QN23" s="23">
        <f>IF($CU23="P",CJ23,(CJ23+BG23)/2)</f>
        <v>3.65</v>
      </c>
      <c r="QO23" s="23">
        <f>IF($CU23="P",CK23,(CK23+BH23)/2)</f>
        <v>0.3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>
        <f>IF(SUM(QF23,QJ23)&gt;0,SUM(QF23,QJ23),"")</f>
        <v>9.1999999999999993</v>
      </c>
      <c r="RA23" s="41">
        <f>IF(SUM(QE23:QF23,QH23:QJ23,QL23)-QG23-QK23&gt;0,SUM(QE23:QF23,QH23:QJ23,QL23)-QG23-QK23,"")</f>
        <v>35.6</v>
      </c>
      <c r="RB23" s="41">
        <f>IF(SUM(QM23:QN23,QP23)-QO23&gt;0,SUM(QM23:QN23,QP23)-QO23,"")</f>
        <v>12.6</v>
      </c>
      <c r="RC23" s="41">
        <f>IF(SUM(QF23,QJ23,QN23)&gt;0,SUM(QF23,QJ23,QN23),"")</f>
        <v>12.85</v>
      </c>
      <c r="RD23" s="41">
        <f>IF(SUM(RA23,RB23)&gt;0,SUM(RA23,RB23),"")</f>
        <v>48.2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IF(SUM(RA23,RB23,RF23)&gt;0,SUM(RA23,RB23,RF23),"")</f>
        <v>48.2</v>
      </c>
    </row>
    <row r="24" spans="1:475" x14ac:dyDescent="0.2">
      <c r="A24" s="4" t="str" cm="1">
        <f t="array" ref="A24">IF(AND(H24&lt;&gt;"",H24&lt;&gt;"No DD"),SUMPRODUCT((H$4:H$31&lt;&gt;"")*(H$4:H$31&lt;&gt;"No DD")*(E$4:E$31&gt;E24))+1,IF(H24="No DD",SUMPRODUCT((H$4:H$31="No DD")*(E$4:E$31&gt;E24))+1+SUMPRODUCT((H$4:H$31&lt;&gt;"")*(H$4:H$31&lt;&gt;"No DD")),""))</f>
        <v/>
      </c>
      <c r="B24" s="5" t="s">
        <v>182</v>
      </c>
      <c r="C24" s="4" t="s">
        <v>6</v>
      </c>
      <c r="D24" s="4">
        <v>1998</v>
      </c>
      <c r="E24" s="9">
        <f>SUM(J24:R24)+SUM(J24:O24)*0.0000001+SUM(J24)*0.0000000000001</f>
        <v>168.80001212000491</v>
      </c>
      <c r="F24" s="3" t="str">
        <f>IF(OR(AND(AP24&gt;=AW$33,AQ24&gt;=AW$37,AP24&lt;&gt;"",AO24=""),AND(AU24&gt;=AW$33,AV24&gt;=AW$37,AU24&lt;&gt;"",AO24=""),AND(BS24&gt;=BZ$33,BT24&gt;=BZ$37,BS24&lt;&gt;"",BR24=""),AND(BX24&gt;=BZ$33,BY24&gt;=BZ$37,BX24&lt;&gt;"",BR24=""),AND(CV24&gt;=DC$33,CW24&gt;=DC$37,CV24&lt;&gt;"",CU24=""),AND(DA24&gt;=DC$33,DB24&gt;=DC$37,DA24&lt;&gt;""),AND(EA24&gt;=EH$33,EB24&gt;=EH$37,EA24&lt;&gt;""),AND(EF24&gt;=EH$33,EG24&gt;=EH$37,EF24&lt;&gt;""),AND(FC24&gt;=FJ$33,FD24&gt;=FJ$37,FC24&lt;&gt;""),AND(FH24&gt;=FJ$33,FI24&gt;=FJ$37,FH24&lt;&gt;""),AND(GE24&gt;=GL$33,GF24&gt;=GL$37,GE24&lt;&gt;""),AND(GJ24&gt;=GL$33,GK24&gt;=GL$37,GJ24&lt;&gt;""),AND(HG24&gt;=HN$33,HH24&gt;=HN$37,HG24&lt;&gt;""),AND(HL24&gt;=HN$33,HM24&gt;=HN$37,HL24&lt;&gt;""),AND(II24&gt;=IP$33,IJ24&gt;=IP$37,II24&lt;&gt;""),AND(IN24&gt;=IP$33,IO24&gt;=IP$37,IN24&lt;&gt;""),AND(JK24&gt;=JR$33,JL24&gt;=JR$37,JK24&lt;&gt;""),AND(JP24&gt;=JR$33,JQ24&gt;=JR$37,JP24&lt;&gt;""),AND(KM24&gt;=KT$33,KN24&gt;=KT$37,KM24&lt;&gt;""),AND(KR24&gt;=KT$33,KS24&gt;=KT$37,KR24&lt;&gt;""),AND(LO24&gt;=LV$33,LP24&gt;=LV$37,LO24&lt;&gt;""),AND(LT24&gt;=LV$33,LU24&gt;=LV$37,LT24&lt;&gt;""),AND(MQ24&gt;=MX$33,MR24&gt;=MX$37,MQ24&lt;&gt;""),AND(MV24&gt;=MX$33,MW24&gt;=MX$37,MV24&lt;&gt;""),AND(NS24&gt;=NZ$33,NT24&gt;=NZ$37,NS24&lt;&gt;""),AND(NX24&gt;=NZ$33,NY24&gt;=NZ$37,NX24&lt;&gt;""),AND(OU24&gt;=PB$33,OV24&gt;=PB$37,OU24&lt;&gt;""),AND(OZ24&gt;=PB$33,PA24&gt;=PB$37,OZ24&lt;&gt;""),AND(PW24&gt;=QD$33,PX24&gt;=QD$37,PW24&lt;&gt;""),AND(QB24&gt;=QD$33,QC24&gt;=QD$37,QB24&lt;&gt;"")),"P","")</f>
        <v/>
      </c>
      <c r="G24" s="3" t="str">
        <f>IF(OR(AND(AQ24&gt;=AW$37,AQ24&lt;&gt;"",AO24=""),AND(AV24&gt;=AW$37,AV24&lt;&gt;"",AO24=""),AND(BT24&gt;=BZ$37,BT24&lt;&gt;"",BR24=""),AND(BY24&gt;=BZ$37,BY24&lt;&gt;"",BR24=""),AND(CW24&gt;=DC$37,CW24&lt;&gt;"",CU24=""),AND(DB24&gt;=DC$37,DB24&lt;&gt;"",CU24=""),AND(EB24&gt;=EH$37,EB24&lt;&gt;""),AND(EG24&gt;=EH$37,EG24&lt;&gt;""),AND(FD24&gt;=FJ$37,FD24&lt;&gt;""),AND(FI24&gt;=FJ$37,FI24&lt;&gt;""),AND(GF24&gt;=GL$37,GF24&lt;&gt;""),AND(GK24&gt;=GL$37,GK24&lt;&gt;""),AND(HH24&gt;=HN$37,HH24&lt;&gt;""),AND(HM24&gt;=HN$37,HM24&lt;&gt;""),AND(IJ24&gt;=IP$37,IJ24&lt;&gt;""),AND(IO24&gt;=IP$37,IO24&lt;&gt;""),AND(JL24&gt;=JR$37,JL24&lt;&gt;""),AND(JQ24&gt;=JR$37,JQ24&lt;&gt;""),AND(KN24&gt;=KT$37,KN24&lt;&gt;""),AND(KS24&gt;=KT$37,KS24&lt;&gt;""),AND(LP24&gt;=LV$37,LP24&lt;&gt;""),AND(LU24&gt;=LV$37,LU24&lt;&gt;""),AND(MR24&gt;=MX$37,MR24&lt;&gt;""),AND(MW24&gt;=MX$37,MW24&lt;&gt;""),AND(NT24&gt;=NZ$37,NT24&lt;&gt;""),AND(NY24&gt;=NZ$37,NY24&lt;&gt;""),AND(OV24&gt;=PB$37,OV24&lt;&gt;""),AND(PA24&gt;=PB$37,PA24&lt;&gt;""),AND(PX24&gt;=QD$37,PX24&lt;&gt;""),AND(QC24&gt;=QD$37,QC24&lt;&gt;"")),"P","")</f>
        <v/>
      </c>
      <c r="H24" s="37" t="str">
        <f>IF(AND(G24="P",F24=""),"No DD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),"Merit",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),"Excellence",IF(I24="P","Worlds Team",IF(F24="P","National Team","")))))</f>
        <v/>
      </c>
      <c r="I24" s="3" t="str">
        <f>IF(OR(AND(AS24&gt;=AW$34,AT24&gt;=AW$38,AS24&lt;&gt;"",AO24=""),AND(BV24&gt;=BZ$34,BW24&gt;=BZ$38,BV24&lt;&gt;"",BR24=""),AND(CY24&gt;=DC$34,CZ24&gt;=DC$38,CY24&lt;&gt;"",CU24=""),AND(ED24&gt;=EH$34,EE24&gt;=EH$38,ED24&lt;&gt;""),AND(FF24&gt;=FJ$34,FG24&gt;=FJ$38,FF24&lt;&gt;""),AND(GH24&gt;=GL$34,GI24&gt;=GL$38,GH24&lt;&gt;""),AND(HJ24&gt;=HN$34,HK24&gt;=HN$38,HJ24&lt;&gt;""),AND(IL24&gt;=IP$34,IM24&gt;=IP$38,IL24&lt;&gt;""),AND(JN24&gt;=JR$34,JO24&gt;=JR$38,JN24&lt;&gt;""),AND(KP24&gt;=KT$34,KQ24&gt;=KT$38,KP24&lt;&gt;""),AND(LR24&gt;=LV$34,LS24&gt;=LV$38,LR24&lt;&gt;""),AND(MT24&gt;=MX$34,MU24&gt;=MX$38,MT24&lt;&gt;""),AND(NV24&gt;=NZ$34,NW24&gt;=NZ$38,NV24&lt;&gt;""),AND(OX24&gt;=PB$34,OY24&gt;=PB$38,OX24&lt;&gt;""),AND(PZ24&gt;=QD$34,QA24&gt;=QD$38,PZ24&lt;&gt;"")),"P","")</f>
        <v/>
      </c>
      <c r="J24" s="8">
        <f>IF(COUNT(AQ24,BT24,CW24)&gt;0,LARGE((AQ24,BT24,CW24),1),0)</f>
        <v>48.899999999999991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46.500000000000007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25.8</v>
      </c>
      <c r="O24" s="8" t="str">
        <f>IF(N24=0,"",IF(N24=CX24,$CA$1,IF(N24=BU24,$AX$1,IF(N24=AR24,$U$1,""))))</f>
        <v>2023 Nationals</v>
      </c>
      <c r="P24" s="8">
        <f>IF(MAX(AV24,BY24,DB24)&gt;0,MAX(AV24,BY24,DB24),0)</f>
        <v>47.600000000000009</v>
      </c>
      <c r="Q24" s="8" t="str">
        <f>IF(P24=0,"",IF(P24=DB24,$CA$1,IF(P24=BY24,$AX$1,IF(P24=AV24,$U$1,""))))</f>
        <v>2023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18.8</v>
      </c>
      <c r="V24" s="19">
        <v>7.6</v>
      </c>
      <c r="W24" s="19">
        <v>0.2</v>
      </c>
      <c r="X24" s="19">
        <v>0</v>
      </c>
      <c r="Y24" s="19">
        <v>16.7</v>
      </c>
      <c r="Z24" s="19">
        <v>6.8</v>
      </c>
      <c r="AA24" s="19">
        <v>0.8</v>
      </c>
      <c r="AB24" s="19">
        <v>0</v>
      </c>
      <c r="AC24" s="19">
        <v>16.8</v>
      </c>
      <c r="AD24" s="19">
        <v>7.3</v>
      </c>
      <c r="AE24" s="19">
        <v>0.2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18.5</v>
      </c>
      <c r="AL24" s="19">
        <v>8.4</v>
      </c>
      <c r="AM24" s="19">
        <v>0.2</v>
      </c>
      <c r="AN24" s="19">
        <v>0</v>
      </c>
      <c r="AO24" s="28"/>
      <c r="AP24" s="41">
        <f>IF(SUM(V24,Z24)&gt;0,SUM(V24,Z24),"")</f>
        <v>14.399999999999999</v>
      </c>
      <c r="AQ24" s="41">
        <f>IF(SUM(U24:V24,X24:Z24,AB24)-W24-AA24&gt;0,SUM(U24:V24,X24:Z24,AB24)-W24-AA24,"")</f>
        <v>48.899999999999991</v>
      </c>
      <c r="AR24" s="41">
        <f>IF(SUM(AC24:AD24,AF24)-AE24&gt;0,SUM(AC24:AD24,AF24)-AE24,"")</f>
        <v>23.900000000000002</v>
      </c>
      <c r="AS24" s="41">
        <f>IF(SUM(V24,Z24,AD24)&gt;0,SUM(V24,Z24,AD24),"")</f>
        <v>21.7</v>
      </c>
      <c r="AT24" s="41">
        <f>IF(SUM(AQ24,AR24)&gt;0,SUM(AQ24,AR24),"")</f>
        <v>72.8</v>
      </c>
      <c r="AU24" s="41">
        <f>IF(SUM(AH24,AL24)&gt;0,SUM(AH24,AL24),"")</f>
        <v>8.4</v>
      </c>
      <c r="AV24" s="41">
        <f>IF(SUM(AG24:AH24,AJ24:AL24,AN24)-SUM(AI24,AM24)&gt;0,SUM(AG24:AH24,AJ24:AL24,AN24)-SUM(AI24,AM24),"")</f>
        <v>26.7</v>
      </c>
      <c r="AW24" s="41">
        <f>IF(SUM(AQ24,AR24,AV24)&gt;0,SUM(AQ24,AR24,AV24),"")</f>
        <v>99.5</v>
      </c>
      <c r="AX24" s="18">
        <v>17.600000000000001</v>
      </c>
      <c r="AY24" s="18">
        <v>2.8</v>
      </c>
      <c r="AZ24" s="18">
        <v>0</v>
      </c>
      <c r="BA24" s="18">
        <v>0</v>
      </c>
      <c r="BB24" s="18">
        <v>18.5</v>
      </c>
      <c r="BC24" s="18">
        <v>8.4</v>
      </c>
      <c r="BD24" s="18">
        <v>0.8</v>
      </c>
      <c r="BE24" s="18">
        <v>0</v>
      </c>
      <c r="BF24" s="18">
        <v>18.399999999999999</v>
      </c>
      <c r="BG24" s="18">
        <v>7.6</v>
      </c>
      <c r="BH24" s="18">
        <v>0.2</v>
      </c>
      <c r="BI24" s="18">
        <v>0</v>
      </c>
      <c r="BJ24" s="18">
        <v>17.5</v>
      </c>
      <c r="BK24" s="18">
        <v>4.8</v>
      </c>
      <c r="BL24" s="18">
        <v>0</v>
      </c>
      <c r="BM24" s="18">
        <v>0.3</v>
      </c>
      <c r="BN24" s="18">
        <v>18.8</v>
      </c>
      <c r="BO24" s="18">
        <v>7.2</v>
      </c>
      <c r="BP24" s="18">
        <v>1</v>
      </c>
      <c r="BQ24" s="18">
        <v>0</v>
      </c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46.500000000000007</v>
      </c>
      <c r="BU24" s="11">
        <f>IF(SUM(BF24:BG24,BI24)-BH24&gt;0,SUM(BF24:BG24,BI24)-BH24,"")</f>
        <v>25.8</v>
      </c>
      <c r="BV24" s="11">
        <f>IF(SUM(AY24,BC24,BG24)&gt;0,SUM(AY24,BC24,BG24),"")</f>
        <v>18.799999999999997</v>
      </c>
      <c r="BW24" s="11">
        <f>IF(SUM(BT24,BU24)&gt;0,SUM(BT24,BU24),"")</f>
        <v>72.300000000000011</v>
      </c>
      <c r="BX24" s="11">
        <f>IF(SUM(BK24,BO24)&gt;0,SUM(BK24,BO24),"")</f>
        <v>12</v>
      </c>
      <c r="BY24" s="11">
        <f>IF(SUM(BJ24:BK24,BM24:BO24,BQ24)-SUM(BL24,BP24)&gt;0,SUM(BJ24:BK24,BM24:BO24,BQ24)-SUM(BL24,BP24),"")</f>
        <v>47.600000000000009</v>
      </c>
      <c r="BZ24" s="11">
        <f>IF(SUM(BT24,BU24,BY24)&gt;0,SUM(BT24,BU24,BY24),"")</f>
        <v>119.90000000000002</v>
      </c>
      <c r="CA24" s="19">
        <v>18.600000000000001</v>
      </c>
      <c r="CB24" s="19">
        <v>8.4</v>
      </c>
      <c r="CC24" s="19">
        <v>0.6</v>
      </c>
      <c r="CD24" s="19">
        <v>0</v>
      </c>
      <c r="CE24" s="19">
        <v>0</v>
      </c>
      <c r="CF24" s="19">
        <v>0</v>
      </c>
      <c r="CG24" s="19">
        <v>0</v>
      </c>
      <c r="CH24" s="19">
        <v>0</v>
      </c>
      <c r="CI24" s="19">
        <v>17</v>
      </c>
      <c r="CJ24" s="19">
        <v>4.8</v>
      </c>
      <c r="CK24" s="19">
        <v>1.2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8.4</v>
      </c>
      <c r="CW24" s="41">
        <f>IF(SUM(CA24:CB24,CD24:CF24,CH24)-CC24-CG24&gt;0,SUM(CA24:CB24,CD24:CF24,CH24)-CC24-CG24,"")</f>
        <v>26.4</v>
      </c>
      <c r="CX24" s="41">
        <f>IF(SUM(CI24:CJ24,CL24)-CK24&gt;0,SUM(CI24:CJ24,CL24)-CK24,"")</f>
        <v>20.6</v>
      </c>
      <c r="CY24" s="41">
        <f>IF(SUM(CB24,CF24,CJ24)&gt;0,SUM(CB24,CF24,CJ24),"")</f>
        <v>13.2</v>
      </c>
      <c r="CZ24" s="41">
        <f>IF(SUM(CW24,CX24)&gt;0,SUM(CW24,CX24),"")</f>
        <v>47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47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18.100000000000001</v>
      </c>
      <c r="QF24" s="23">
        <f>IF($CU24="P",CB24,(CB24+AY24)/2)</f>
        <v>5.6</v>
      </c>
      <c r="QG24" s="23">
        <f>IF($CU24="P",CC24,(CC24+AZ24)/2)</f>
        <v>0.3</v>
      </c>
      <c r="QH24" s="23">
        <f>IF($CU24="P",CD24,(CD24+BA24)/2)</f>
        <v>0</v>
      </c>
      <c r="QI24" s="23">
        <f>IF($CU24="P",CE24,(CE24+BB24)/2)</f>
        <v>9.25</v>
      </c>
      <c r="QJ24" s="23">
        <f>IF($CU24="P",CF24,(CF24+BC24)/2)</f>
        <v>4.2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17.7</v>
      </c>
      <c r="QN24" s="23">
        <f>IF($CU24="P",CJ24,(CJ24+BG24)/2)</f>
        <v>6.1999999999999993</v>
      </c>
      <c r="QO24" s="23">
        <f>IF($CU24="P",CK24,(CK24+BH24)/2)</f>
        <v>0.7</v>
      </c>
      <c r="QP24" s="23">
        <f>IF($CU24="P",CL24,(CL24+BI24)/2)</f>
        <v>0</v>
      </c>
      <c r="QQ24" s="23">
        <f>IF($CU24="P",CM24,(CM24+BJ24)/2)</f>
        <v>8.75</v>
      </c>
      <c r="QR24" s="23">
        <f>IF($CU24="P",CN24,(CN24+BK24)/2)</f>
        <v>2.4</v>
      </c>
      <c r="QS24" s="23">
        <f>IF($CU24="P",CO24,(CO24+BL24)/2)</f>
        <v>0</v>
      </c>
      <c r="QT24" s="23">
        <f>IF($CU24="P",CP24,(CP24+BM24)/2)</f>
        <v>0.15</v>
      </c>
      <c r="QU24" s="23">
        <f>IF($CU24="P",CQ24,(CQ24+BN24)/2)</f>
        <v>9.4</v>
      </c>
      <c r="QV24" s="23">
        <f>IF($CU24="P",CR24,(CR24+BO24)/2)</f>
        <v>3.6</v>
      </c>
      <c r="QW24" s="23">
        <f>IF($CU24="P",CS24,(CS24+BP24)/2)</f>
        <v>0.5</v>
      </c>
      <c r="QX24" s="23">
        <f>IF($CU24="P",CT24,(CT24+BQ24)/2)</f>
        <v>0</v>
      </c>
      <c r="QY24" s="28" t="s">
        <v>57</v>
      </c>
      <c r="QZ24" s="41">
        <f>IF(SUM(QF24,QJ24)&gt;0,SUM(QF24,QJ24),"")</f>
        <v>9.8000000000000007</v>
      </c>
      <c r="RA24" s="41">
        <f>IF(SUM(QE24:QF24,QH24:QJ24,QL24)-QG24-QK24&gt;0,SUM(QE24:QF24,QH24:QJ24,QL24)-QG24-QK24,"")</f>
        <v>36.45000000000001</v>
      </c>
      <c r="RB24" s="41">
        <f>IF(SUM(QM24:QN24,QP24)-QO24&gt;0,SUM(QM24:QN24,QP24)-QO24,"")</f>
        <v>23.2</v>
      </c>
      <c r="RC24" s="41">
        <f>IF(SUM(QF24,QJ24,QN24)&gt;0,SUM(QF24,QJ24,QN24),"")</f>
        <v>16</v>
      </c>
      <c r="RD24" s="41">
        <f>IF(SUM(RA24,RB24)&gt;0,SUM(RA24,RB24),"")</f>
        <v>59.650000000000006</v>
      </c>
      <c r="RE24" s="41">
        <f>IF(SUM(QR24,QV24)&gt;0,SUM(QR24,QV24),"")</f>
        <v>6</v>
      </c>
      <c r="RF24" s="41">
        <f>IF(SUM(QQ24:QR24,QT24:QV24,QX24)-SUM(QS24,QW24)&gt;0,SUM(QQ24:QR24,QT24:QV24,QX24)-SUM(QS24,QW24),"")</f>
        <v>23.800000000000004</v>
      </c>
      <c r="RG24" s="41">
        <f>IF(SUM(RA24,RB24,RF24)&gt;0,SUM(RA24,RB24,RF24),"")</f>
        <v>83.450000000000017</v>
      </c>
    </row>
    <row r="25" spans="1:475" x14ac:dyDescent="0.2">
      <c r="A25" s="4" t="str" cm="1">
        <f t="array" ref="A25">IF(AND(H25&lt;&gt;"",H25&lt;&gt;"No DD"),SUMPRODUCT((H$4:H$31&lt;&gt;"")*(H$4:H$31&lt;&gt;"No DD")*(E$4:E$31&gt;E25))+1,IF(H25="No DD",SUMPRODUCT((H$4:H$31="No DD")*(E$4:E$31&gt;E25))+1+SUMPRODUCT((H$4:H$31&lt;&gt;"")*(H$4:H$31&lt;&gt;"No DD")),""))</f>
        <v/>
      </c>
      <c r="B25" s="5" t="s">
        <v>251</v>
      </c>
      <c r="C25" s="4" t="s">
        <v>5</v>
      </c>
      <c r="D25" s="4">
        <v>2007</v>
      </c>
      <c r="E25" s="9">
        <f>SUM(J25:R25)+SUM(J25:O25)*0.0000001+SUM(J25)*0.0000000000001</f>
        <v>168.00001195000493</v>
      </c>
      <c r="F25" s="3" t="str">
        <f>IF(OR(AND(AP25&gt;=AW$33,AQ25&gt;=AW$37,AP25&lt;&gt;"",AO25=""),AND(AU25&gt;=AW$33,AV25&gt;=AW$37,AU25&lt;&gt;"",AO25=""),AND(BS25&gt;=BZ$33,BT25&gt;=BZ$37,BS25&lt;&gt;"",BR25=""),AND(BX25&gt;=BZ$33,BY25&gt;=BZ$37,BX25&lt;&gt;"",BR25=""),AND(CV25&gt;=DC$33,CW25&gt;=DC$37,CV25&lt;&gt;"",CU25=""),AND(DA25&gt;=DC$33,DB25&gt;=DC$37,DA25&lt;&gt;""),AND(EA25&gt;=EH$33,EB25&gt;=EH$37,EA25&lt;&gt;""),AND(EF25&gt;=EH$33,EG25&gt;=EH$37,EF25&lt;&gt;""),AND(FC25&gt;=FJ$33,FD25&gt;=FJ$37,FC25&lt;&gt;""),AND(FH25&gt;=FJ$33,FI25&gt;=FJ$37,FH25&lt;&gt;""),AND(GE25&gt;=GL$33,GF25&gt;=GL$37,GE25&lt;&gt;""),AND(GJ25&gt;=GL$33,GK25&gt;=GL$37,GJ25&lt;&gt;""),AND(HG25&gt;=HN$33,HH25&gt;=HN$37,HG25&lt;&gt;""),AND(HL25&gt;=HN$33,HM25&gt;=HN$37,HL25&lt;&gt;""),AND(II25&gt;=IP$33,IJ25&gt;=IP$37,II25&lt;&gt;""),AND(IN25&gt;=IP$33,IO25&gt;=IP$37,IN25&lt;&gt;""),AND(JK25&gt;=JR$33,JL25&gt;=JR$37,JK25&lt;&gt;""),AND(JP25&gt;=JR$33,JQ25&gt;=JR$37,JP25&lt;&gt;""),AND(KM25&gt;=KT$33,KN25&gt;=KT$37,KM25&lt;&gt;""),AND(KR25&gt;=KT$33,KS25&gt;=KT$37,KR25&lt;&gt;""),AND(LO25&gt;=LV$33,LP25&gt;=LV$37,LO25&lt;&gt;""),AND(LT25&gt;=LV$33,LU25&gt;=LV$37,LT25&lt;&gt;""),AND(MQ25&gt;=MX$33,MR25&gt;=MX$37,MQ25&lt;&gt;""),AND(MV25&gt;=MX$33,MW25&gt;=MX$37,MV25&lt;&gt;""),AND(NS25&gt;=NZ$33,NT25&gt;=NZ$37,NS25&lt;&gt;""),AND(NX25&gt;=NZ$33,NY25&gt;=NZ$37,NX25&lt;&gt;""),AND(OU25&gt;=PB$33,OV25&gt;=PB$37,OU25&lt;&gt;""),AND(OZ25&gt;=PB$33,PA25&gt;=PB$37,OZ25&lt;&gt;""),AND(PW25&gt;=QD$33,PX25&gt;=QD$37,PW25&lt;&gt;""),AND(QB25&gt;=QD$33,QC25&gt;=QD$37,QB25&lt;&gt;"")),"P","")</f>
        <v/>
      </c>
      <c r="G25" s="3" t="str">
        <f>IF(OR(AND(AQ25&gt;=AW$37,AQ25&lt;&gt;"",AO25=""),AND(AV25&gt;=AW$37,AV25&lt;&gt;"",AO25=""),AND(BT25&gt;=BZ$37,BT25&lt;&gt;"",BR25=""),AND(BY25&gt;=BZ$37,BY25&lt;&gt;"",BR25=""),AND(CW25&gt;=DC$37,CW25&lt;&gt;"",CU25=""),AND(DB25&gt;=DC$37,DB25&lt;&gt;"",CU25=""),AND(EB25&gt;=EH$37,EB25&lt;&gt;""),AND(EG25&gt;=EH$37,EG25&lt;&gt;""),AND(FD25&gt;=FJ$37,FD25&lt;&gt;""),AND(FI25&gt;=FJ$37,FI25&lt;&gt;""),AND(GF25&gt;=GL$37,GF25&lt;&gt;""),AND(GK25&gt;=GL$37,GK25&lt;&gt;""),AND(HH25&gt;=HN$37,HH25&lt;&gt;""),AND(HM25&gt;=HN$37,HM25&lt;&gt;""),AND(IJ25&gt;=IP$37,IJ25&lt;&gt;""),AND(IO25&gt;=IP$37,IO25&lt;&gt;""),AND(JL25&gt;=JR$37,JL25&lt;&gt;""),AND(JQ25&gt;=JR$37,JQ25&lt;&gt;""),AND(KN25&gt;=KT$37,KN25&lt;&gt;""),AND(KS25&gt;=KT$37,KS25&lt;&gt;""),AND(LP25&gt;=LV$37,LP25&lt;&gt;""),AND(LU25&gt;=LV$37,LU25&lt;&gt;""),AND(MR25&gt;=MX$37,MR25&lt;&gt;""),AND(MW25&gt;=MX$37,MW25&lt;&gt;""),AND(NT25&gt;=NZ$37,NT25&lt;&gt;""),AND(NY25&gt;=NZ$37,NY25&lt;&gt;""),AND(OV25&gt;=PB$37,OV25&lt;&gt;""),AND(PA25&gt;=PB$37,PA25&lt;&gt;""),AND(PX25&gt;=QD$37,PX25&lt;&gt;""),AND(QC25&gt;=QD$37,QC25&lt;&gt;"")),"P","")</f>
        <v/>
      </c>
      <c r="H25" s="37" t="str">
        <f>IF(AND(G25="P",F25=""),"No DD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),"Merit",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),"Excellence",IF(I25="P","Worlds Team",IF(F25="P","National Team","")))))</f>
        <v/>
      </c>
      <c r="I25" s="3" t="str">
        <f>IF(OR(AND(AS25&gt;=AW$34,AT25&gt;=AW$38,AS25&lt;&gt;"",AO25=""),AND(BV25&gt;=BZ$34,BW25&gt;=BZ$38,BV25&lt;&gt;"",BR25=""),AND(CY25&gt;=DC$34,CZ25&gt;=DC$38,CY25&lt;&gt;"",CU25=""),AND(ED25&gt;=EH$34,EE25&gt;=EH$38,ED25&lt;&gt;""),AND(FF25&gt;=FJ$34,FG25&gt;=FJ$38,FF25&lt;&gt;""),AND(GH25&gt;=GL$34,GI25&gt;=GL$38,GH25&lt;&gt;""),AND(HJ25&gt;=HN$34,HK25&gt;=HN$38,HJ25&lt;&gt;""),AND(IL25&gt;=IP$34,IM25&gt;=IP$38,IL25&lt;&gt;""),AND(JN25&gt;=JR$34,JO25&gt;=JR$38,JN25&lt;&gt;""),AND(KP25&gt;=KT$34,KQ25&gt;=KT$38,KP25&lt;&gt;""),AND(LR25&gt;=LV$34,LS25&gt;=LV$38,LR25&lt;&gt;""),AND(MT25&gt;=MX$34,MU25&gt;=MX$38,MT25&lt;&gt;""),AND(NV25&gt;=NZ$34,NW25&gt;=NZ$38,NV25&lt;&gt;""),AND(OX25&gt;=PB$34,OY25&gt;=PB$38,OX25&lt;&gt;""),AND(PZ25&gt;=QD$34,QA25&gt;=QD$38,PZ25&lt;&gt;"")),"P","")</f>
        <v/>
      </c>
      <c r="J25" s="8">
        <f>IF(COUNT(AQ25,BT25,CW25)&gt;0,LARGE((AQ25,BT25,CW25),1),0)</f>
        <v>49.399999999999991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45.2</v>
      </c>
      <c r="M25" s="8" t="str">
        <f>IF(L25=0,"",IF(L25=CW25,$CA$1,IF(L25=BT25,$AX$1,IF(L25=AQ25,$U$1,""))))</f>
        <v>2023 Domestic 3rd Trial</v>
      </c>
      <c r="N25" s="8">
        <f>IF(COUNT(AR25,BU25,CX25)&gt;0,LARGE((AR25,BU25,CX25),1),0)</f>
        <v>24.9</v>
      </c>
      <c r="O25" s="8" t="str">
        <f>IF(N25=0,"",IF(N25=CX25,$CA$1,IF(N25=BU25,$AX$1,IF(N25=AR25,$U$1,""))))</f>
        <v>2023 Nationals</v>
      </c>
      <c r="P25" s="8">
        <f>IF(MAX(AV25,BY25,DB25)&gt;0,MAX(AV25,BY25,DB25),0)</f>
        <v>47.4</v>
      </c>
      <c r="Q25" s="8" t="str">
        <f>IF(P25=0,"",IF(P25=DB25,$CA$1,IF(P25=BY25,$AX$1,IF(P25=AV25,$U$1,""))))</f>
        <v>2023 Nationals</v>
      </c>
      <c r="R25" s="8">
        <f>IF(MAX(DD25:DF25)&gt;0,MAX(DD25:DF25),"")</f>
        <v>1.0999999999999872</v>
      </c>
      <c r="S25" s="11" t="str">
        <f>IF(R25="","",IF(R25=DD25,"("&amp;DD$2&amp;")",IF(R25=DE25,"("&amp;DE$2&amp;")",IF(R25=DF25,"("&amp;DF$2&amp;")"))))</f>
        <v>(Q1)</v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>2023 WAGC (Nov 17)</v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18.7</v>
      </c>
      <c r="AY25" s="18">
        <v>6.4</v>
      </c>
      <c r="AZ25" s="18">
        <v>0.6</v>
      </c>
      <c r="BA25" s="18">
        <v>0</v>
      </c>
      <c r="BB25" s="18">
        <v>18.7</v>
      </c>
      <c r="BC25" s="18">
        <v>6.4</v>
      </c>
      <c r="BD25" s="18">
        <v>0.2</v>
      </c>
      <c r="BE25" s="18">
        <v>0</v>
      </c>
      <c r="BF25" s="18">
        <v>18.5</v>
      </c>
      <c r="BG25" s="18">
        <v>6.4</v>
      </c>
      <c r="BH25" s="18">
        <v>0</v>
      </c>
      <c r="BI25" s="18">
        <v>0</v>
      </c>
      <c r="BJ25" s="18">
        <v>18.600000000000001</v>
      </c>
      <c r="BK25" s="18">
        <v>5.2</v>
      </c>
      <c r="BL25" s="18">
        <v>1</v>
      </c>
      <c r="BM25" s="18">
        <v>0</v>
      </c>
      <c r="BN25" s="18">
        <v>18.399999999999999</v>
      </c>
      <c r="BO25" s="18">
        <v>6.4</v>
      </c>
      <c r="BP25" s="18">
        <v>0.2</v>
      </c>
      <c r="BQ25" s="18">
        <v>0</v>
      </c>
      <c r="BR25" s="29"/>
      <c r="BS25" s="11">
        <f>IF(SUM(AY25,BC25)&gt;0,SUM(AY25,BC25),"")</f>
        <v>12.8</v>
      </c>
      <c r="BT25" s="11">
        <f>IF(SUM(AX25:AY25,BA25:BC25,BE25)-AZ25-BD25&gt;0,SUM(AX25:AY25,BA25:BC25,BE25)-AZ25-BD25,"")</f>
        <v>49.399999999999991</v>
      </c>
      <c r="BU25" s="11">
        <f>IF(SUM(BF25:BG25,BI25)-BH25&gt;0,SUM(BF25:BG25,BI25)-BH25,"")</f>
        <v>24.9</v>
      </c>
      <c r="BV25" s="11">
        <f>IF(SUM(AY25,BC25,BG25)&gt;0,SUM(AY25,BC25,BG25),"")</f>
        <v>19.200000000000003</v>
      </c>
      <c r="BW25" s="11">
        <f>IF(SUM(BT25,BU25)&gt;0,SUM(BT25,BU25),"")</f>
        <v>74.299999999999983</v>
      </c>
      <c r="BX25" s="11">
        <f>IF(SUM(BK25,BO25)&gt;0,SUM(BK25,BO25),"")</f>
        <v>11.600000000000001</v>
      </c>
      <c r="BY25" s="11">
        <f>IF(SUM(BJ25:BK25,BM25:BO25,BQ25)-SUM(BL25,BP25)&gt;0,SUM(BJ25:BK25,BM25:BO25,BQ25)-SUM(BL25,BP25),"")</f>
        <v>47.4</v>
      </c>
      <c r="BZ25" s="11">
        <f>IF(SUM(BT25,BU25,BY25)&gt;0,SUM(BT25,BU25,BY25),"")</f>
        <v>121.69999999999999</v>
      </c>
      <c r="CA25" s="19">
        <v>18.600000000000001</v>
      </c>
      <c r="CB25" s="19">
        <v>6.4</v>
      </c>
      <c r="CC25" s="19">
        <v>0.6</v>
      </c>
      <c r="CD25" s="19">
        <v>0</v>
      </c>
      <c r="CE25" s="19">
        <v>17.2</v>
      </c>
      <c r="CF25" s="19">
        <v>3.6</v>
      </c>
      <c r="CG25" s="19">
        <v>0</v>
      </c>
      <c r="CH25" s="19">
        <v>0</v>
      </c>
      <c r="CI25" s="19">
        <v>18.8</v>
      </c>
      <c r="CJ25" s="19">
        <v>5.6</v>
      </c>
      <c r="CK25" s="19">
        <v>0</v>
      </c>
      <c r="CL25" s="19">
        <v>0</v>
      </c>
      <c r="CM25" s="19">
        <v>18.600000000000001</v>
      </c>
      <c r="CN25" s="19">
        <v>6.8000000000000007</v>
      </c>
      <c r="CO25" s="19">
        <v>0.2</v>
      </c>
      <c r="CP25" s="19">
        <v>0</v>
      </c>
      <c r="CQ25" s="19">
        <v>0</v>
      </c>
      <c r="CR25" s="19">
        <v>0</v>
      </c>
      <c r="CS25" s="19">
        <v>0</v>
      </c>
      <c r="CT25" s="19">
        <v>0</v>
      </c>
      <c r="CU25" s="28"/>
      <c r="CV25" s="41">
        <f>IF(SUM(CB25,CF25)&gt;0,SUM(CB25,CF25),"")</f>
        <v>10</v>
      </c>
      <c r="CW25" s="41">
        <f>IF(SUM(CA25:CB25,CD25:CF25,CH25)-CC25-CG25&gt;0,SUM(CA25:CB25,CD25:CF25,CH25)-CC25-CG25,"")</f>
        <v>45.2</v>
      </c>
      <c r="CX25" s="41">
        <f>IF(SUM(CI25:CJ25,CL25)-CK25&gt;0,SUM(CI25:CJ25,CL25)-CK25,"")</f>
        <v>24.4</v>
      </c>
      <c r="CY25" s="41">
        <f>IF(SUM(CB25,CF25,CJ25)&gt;0,SUM(CB25,CF25,CJ25),"")</f>
        <v>15.6</v>
      </c>
      <c r="CZ25" s="41">
        <f>IF(SUM(CW25,CX25)&gt;0,SUM(CW25,CX25),"")</f>
        <v>69.599999999999994</v>
      </c>
      <c r="DA25" s="41">
        <f>IF(SUM(CN25,CR25)&gt;0,SUM(CN25,CR25),"")</f>
        <v>6.8000000000000007</v>
      </c>
      <c r="DB25" s="41">
        <f>IF(SUM(CM25:CN25,CP25:CR25,CT25)-SUM(CO25,CS25)&gt;0,SUM(CM25:CN25,CP25:CR25,CT25)-SUM(CO25,CS25),"")</f>
        <v>25.200000000000003</v>
      </c>
      <c r="DC25" s="41">
        <f>IF(SUM(CW25,CX25,DB25)&gt;0,SUM(CW25,CX25,DB25),"")</f>
        <v>94.8</v>
      </c>
      <c r="DD25" s="52">
        <f>IF(MAX(EB25,FD25,GF25,HH25,IJ25,JL25,KN25,LP25,MR25,NT25,OV25,PX25)-IF(L25="",0,L25)&gt;0.001,MAX(EB25,FD25,GF25,HH25,IJ25,JL25,KN25,LP25,MR25,NT25,OV25,PX25)-IF(L25="",0,L25),"")</f>
        <v>1.0999999999999872</v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>IF(SUM(JT25,JX25)&gt;0,SUM(JT25,JX25),"")</f>
        <v>11.600000000000001</v>
      </c>
      <c r="KN25" s="41">
        <f>IF(SUM(JS25:JT25,JV25:JX25,JZ25)-JU25-JY25&gt;0,SUM(JS25:JT25,JV25:JX25,JZ25)-JU25-JY25,"")</f>
        <v>46.29999999999999</v>
      </c>
      <c r="KO25" s="41" t="str">
        <f>IF(SUM(KA25:KB25,KD25)-KC25&gt;0,SUM(KA25:KB25,KD25)-KC25,"")</f>
        <v/>
      </c>
      <c r="KP25" s="41">
        <f>IF(SUM(JT25,JX25,KB25)&gt;0,SUM(JT25,JX25,KB25),"")</f>
        <v>11.600000000000001</v>
      </c>
      <c r="KQ25" s="41">
        <f>IF(SUM(KN25,KO25)&gt;0,SUM(KN25,KO25),"")</f>
        <v>46.29999999999999</v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>
        <f>IF(SUM(KN25,KO25,KS25)&gt;0,SUM(KN25,KO25,KS25),"")</f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18.649999999999999</v>
      </c>
      <c r="QF25" s="23">
        <f>IF($CU25="P",CB25,(CB25+AY25)/2)</f>
        <v>6.4</v>
      </c>
      <c r="QG25" s="23">
        <f>IF($CU25="P",CC25,(CC25+AZ25)/2)</f>
        <v>0.6</v>
      </c>
      <c r="QH25" s="23">
        <f>IF($CU25="P",CD25,(CD25+BA25)/2)</f>
        <v>0</v>
      </c>
      <c r="QI25" s="23">
        <f>IF($CU25="P",CE25,(CE25+BB25)/2)</f>
        <v>17.95</v>
      </c>
      <c r="QJ25" s="23">
        <f>IF($CU25="P",CF25,(CF25+BC25)/2)</f>
        <v>5</v>
      </c>
      <c r="QK25" s="23">
        <f>IF($CU25="P",CG25,(CG25+BD25)/2)</f>
        <v>0.1</v>
      </c>
      <c r="QL25" s="23">
        <f>IF($CU25="P",CH25,(CH25+BE25)/2)</f>
        <v>0</v>
      </c>
      <c r="QM25" s="23">
        <f>IF($CU25="P",CI25,(CI25+BF25)/2)</f>
        <v>18.649999999999999</v>
      </c>
      <c r="QN25" s="23">
        <f>IF($CU25="P",CJ25,(CJ25+BG25)/2)</f>
        <v>6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18.600000000000001</v>
      </c>
      <c r="QR25" s="23">
        <f>IF($CU25="P",CN25,(CN25+BK25)/2)</f>
        <v>6</v>
      </c>
      <c r="QS25" s="23">
        <f>IF($CU25="P",CO25,(CO25+BL25)/2)</f>
        <v>0.6</v>
      </c>
      <c r="QT25" s="23">
        <f>IF($CU25="P",CP25,(CP25+BM25)/2)</f>
        <v>0</v>
      </c>
      <c r="QU25" s="23">
        <f>IF($CU25="P",CQ25,(CQ25+BN25)/2)</f>
        <v>9.1999999999999993</v>
      </c>
      <c r="QV25" s="23">
        <f>IF($CU25="P",CR25,(CR25+BO25)/2)</f>
        <v>3.2</v>
      </c>
      <c r="QW25" s="23">
        <f>IF($CU25="P",CS25,(CS25+BP25)/2)</f>
        <v>0.1</v>
      </c>
      <c r="QX25" s="23">
        <f>IF($CU25="P",CT25,(CT25+BQ25)/2)</f>
        <v>0</v>
      </c>
      <c r="QY25" s="28" t="s">
        <v>57</v>
      </c>
      <c r="QZ25" s="41">
        <f>IF(SUM(QF25,QJ25)&gt;0,SUM(QF25,QJ25),"")</f>
        <v>11.4</v>
      </c>
      <c r="RA25" s="41">
        <f>IF(SUM(QE25:QF25,QH25:QJ25,QL25)-QG25-QK25&gt;0,SUM(QE25:QF25,QH25:QJ25,QL25)-QG25-QK25,"")</f>
        <v>47.3</v>
      </c>
      <c r="RB25" s="41">
        <f>IF(SUM(QM25:QN25,QP25)-QO25&gt;0,SUM(QM25:QN25,QP25)-QO25,"")</f>
        <v>24.65</v>
      </c>
      <c r="RC25" s="41">
        <f>IF(SUM(QF25,QJ25,QN25)&gt;0,SUM(QF25,QJ25,QN25),"")</f>
        <v>17.399999999999999</v>
      </c>
      <c r="RD25" s="41">
        <f>IF(SUM(RA25,RB25)&gt;0,SUM(RA25,RB25),"")</f>
        <v>71.949999999999989</v>
      </c>
      <c r="RE25" s="41">
        <f>IF(SUM(QR25,QV25)&gt;0,SUM(QR25,QV25),"")</f>
        <v>9.1999999999999993</v>
      </c>
      <c r="RF25" s="41">
        <f>IF(SUM(QQ25:QR25,QT25:QV25,QX25)-SUM(QS25,QW25)&gt;0,SUM(QQ25:QR25,QT25:QV25,QX25)-SUM(QS25,QW25),"")</f>
        <v>36.299999999999997</v>
      </c>
      <c r="RG25" s="41">
        <f>IF(SUM(RA25,RB25,RF25)&gt;0,SUM(RA25,RB25,RF25),"")</f>
        <v>108.24999999999999</v>
      </c>
    </row>
    <row r="26" spans="1:475" x14ac:dyDescent="0.2">
      <c r="A26" s="4" t="str" cm="1">
        <f t="array" ref="A26">IF(AND(H26&lt;&gt;"",H26&lt;&gt;"No DD"),SUMPRODUCT((H$4:H$31&lt;&gt;"")*(H$4:H$31&lt;&gt;"No DD")*(E$4:E$31&gt;E26))+1,IF(H26="No DD",SUMPRODUCT((H$4:H$31="No DD")*(E$4:E$31&gt;E26))+1+SUMPRODUCT((H$4:H$31&lt;&gt;"")*(H$4:H$31&lt;&gt;"No DD")),""))</f>
        <v/>
      </c>
      <c r="B26" s="5" t="s">
        <v>132</v>
      </c>
      <c r="C26" s="4" t="s">
        <v>8</v>
      </c>
      <c r="D26" s="4">
        <v>2005</v>
      </c>
      <c r="E26" s="9">
        <f>SUM(J26:R26)+SUM(J26:O26)*0.0000001+SUM(J26)*0.0000000000001</f>
        <v>120.40000745000495</v>
      </c>
      <c r="F26" s="3" t="str">
        <f>IF(OR(AND(AP26&gt;=AW$33,AQ26&gt;=AW$37,AP26&lt;&gt;"",AO26=""),AND(AU26&gt;=AW$33,AV26&gt;=AW$37,AU26&lt;&gt;"",AO26=""),AND(BS26&gt;=BZ$33,BT26&gt;=BZ$37,BS26&lt;&gt;"",BR26=""),AND(BX26&gt;=BZ$33,BY26&gt;=BZ$37,BX26&lt;&gt;"",BR26=""),AND(CV26&gt;=DC$33,CW26&gt;=DC$37,CV26&lt;&gt;"",CU26=""),AND(DA26&gt;=DC$33,DB26&gt;=DC$37,DA26&lt;&gt;""),AND(EA26&gt;=EH$33,EB26&gt;=EH$37,EA26&lt;&gt;""),AND(EF26&gt;=EH$33,EG26&gt;=EH$37,EF26&lt;&gt;""),AND(FC26&gt;=FJ$33,FD26&gt;=FJ$37,FC26&lt;&gt;""),AND(FH26&gt;=FJ$33,FI26&gt;=FJ$37,FH26&lt;&gt;""),AND(GE26&gt;=GL$33,GF26&gt;=GL$37,GE26&lt;&gt;""),AND(GJ26&gt;=GL$33,GK26&gt;=GL$37,GJ26&lt;&gt;""),AND(HG26&gt;=HN$33,HH26&gt;=HN$37,HG26&lt;&gt;""),AND(HL26&gt;=HN$33,HM26&gt;=HN$37,HL26&lt;&gt;""),AND(II26&gt;=IP$33,IJ26&gt;=IP$37,II26&lt;&gt;""),AND(IN26&gt;=IP$33,IO26&gt;=IP$37,IN26&lt;&gt;""),AND(JK26&gt;=JR$33,JL26&gt;=JR$37,JK26&lt;&gt;""),AND(JP26&gt;=JR$33,JQ26&gt;=JR$37,JP26&lt;&gt;""),AND(KM26&gt;=KT$33,KN26&gt;=KT$37,KM26&lt;&gt;""),AND(KR26&gt;=KT$33,KS26&gt;=KT$37,KR26&lt;&gt;""),AND(LO26&gt;=LV$33,LP26&gt;=LV$37,LO26&lt;&gt;""),AND(LT26&gt;=LV$33,LU26&gt;=LV$37,LT26&lt;&gt;""),AND(MQ26&gt;=MX$33,MR26&gt;=MX$37,MQ26&lt;&gt;""),AND(MV26&gt;=MX$33,MW26&gt;=MX$37,MV26&lt;&gt;""),AND(NS26&gt;=NZ$33,NT26&gt;=NZ$37,NS26&lt;&gt;""),AND(NX26&gt;=NZ$33,NY26&gt;=NZ$37,NX26&lt;&gt;""),AND(OU26&gt;=PB$33,OV26&gt;=PB$37,OU26&lt;&gt;""),AND(OZ26&gt;=PB$33,PA26&gt;=PB$37,OZ26&lt;&gt;""),AND(PW26&gt;=QD$33,PX26&gt;=QD$37,PW26&lt;&gt;""),AND(QB26&gt;=QD$33,QC26&gt;=QD$37,QB26&lt;&gt;"")),"P","")</f>
        <v/>
      </c>
      <c r="G26" s="3" t="str">
        <f>IF(OR(AND(AQ26&gt;=AW$37,AQ26&lt;&gt;"",AO26=""),AND(AV26&gt;=AW$37,AV26&lt;&gt;"",AO26=""),AND(BT26&gt;=BZ$37,BT26&lt;&gt;"",BR26=""),AND(BY26&gt;=BZ$37,BY26&lt;&gt;"",BR26=""),AND(CW26&gt;=DC$37,CW26&lt;&gt;"",CU26=""),AND(DB26&gt;=DC$37,DB26&lt;&gt;"",CU26=""),AND(EB26&gt;=EH$37,EB26&lt;&gt;""),AND(EG26&gt;=EH$37,EG26&lt;&gt;""),AND(FD26&gt;=FJ$37,FD26&lt;&gt;""),AND(FI26&gt;=FJ$37,FI26&lt;&gt;""),AND(GF26&gt;=GL$37,GF26&lt;&gt;""),AND(GK26&gt;=GL$37,GK26&lt;&gt;""),AND(HH26&gt;=HN$37,HH26&lt;&gt;""),AND(HM26&gt;=HN$37,HM26&lt;&gt;""),AND(IJ26&gt;=IP$37,IJ26&lt;&gt;""),AND(IO26&gt;=IP$37,IO26&lt;&gt;""),AND(JL26&gt;=JR$37,JL26&lt;&gt;""),AND(JQ26&gt;=JR$37,JQ26&lt;&gt;""),AND(KN26&gt;=KT$37,KN26&lt;&gt;""),AND(KS26&gt;=KT$37,KS26&lt;&gt;""),AND(LP26&gt;=LV$37,LP26&lt;&gt;""),AND(LU26&gt;=LV$37,LU26&lt;&gt;""),AND(MR26&gt;=MX$37,MR26&lt;&gt;""),AND(MW26&gt;=MX$37,MW26&lt;&gt;""),AND(NT26&gt;=NZ$37,NT26&lt;&gt;""),AND(NY26&gt;=NZ$37,NY26&lt;&gt;""),AND(OV26&gt;=PB$37,OV26&lt;&gt;""),AND(PA26&gt;=PB$37,PA26&lt;&gt;""),AND(PX26&gt;=QD$37,PX26&lt;&gt;""),AND(QC26&gt;=QD$37,QC26&lt;&gt;"")),"P","")</f>
        <v/>
      </c>
      <c r="H26" s="37" t="str">
        <f>IF(AND(G26="P",F26=""),"No DD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),"Merit",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),"Excellence",IF(I26="P","Worlds Team",IF(F26="P","National Team","")))))</f>
        <v/>
      </c>
      <c r="I26" s="3" t="str">
        <f>IF(OR(AND(AS26&gt;=AW$34,AT26&gt;=AW$38,AS26&lt;&gt;"",AO26=""),AND(BV26&gt;=BZ$34,BW26&gt;=BZ$38,BV26&lt;&gt;"",BR26=""),AND(CY26&gt;=DC$34,CZ26&gt;=DC$38,CY26&lt;&gt;"",CU26=""),AND(ED26&gt;=EH$34,EE26&gt;=EH$38,ED26&lt;&gt;""),AND(FF26&gt;=FJ$34,FG26&gt;=FJ$38,FF26&lt;&gt;""),AND(GH26&gt;=GL$34,GI26&gt;=GL$38,GH26&lt;&gt;""),AND(HJ26&gt;=HN$34,HK26&gt;=HN$38,HJ26&lt;&gt;""),AND(IL26&gt;=IP$34,IM26&gt;=IP$38,IL26&lt;&gt;""),AND(JN26&gt;=JR$34,JO26&gt;=JR$38,JN26&lt;&gt;""),AND(KP26&gt;=KT$34,KQ26&gt;=KT$38,KP26&lt;&gt;""),AND(LR26&gt;=LV$34,LS26&gt;=LV$38,LR26&lt;&gt;""),AND(MT26&gt;=MX$34,MU26&gt;=MX$38,MT26&lt;&gt;""),AND(NV26&gt;=NZ$34,NW26&gt;=NZ$38,NV26&lt;&gt;""),AND(OX26&gt;=PB$34,OY26&gt;=PB$38,OX26&lt;&gt;""),AND(PZ26&gt;=QD$34,QA26&gt;=QD$38,PZ26&lt;&gt;"")),"P","")</f>
        <v/>
      </c>
      <c r="J26" s="8">
        <f>IF(COUNT(AQ26,BT26,CW26)&gt;0,LARGE((AQ26,BT26,CW26),1),0)</f>
        <v>49.500000000000007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25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45.9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19.3</v>
      </c>
      <c r="V26" s="19">
        <v>6.8</v>
      </c>
      <c r="W26" s="19">
        <v>0.6</v>
      </c>
      <c r="X26" s="19">
        <v>0</v>
      </c>
      <c r="Y26" s="19">
        <v>18.8</v>
      </c>
      <c r="Z26" s="19">
        <v>5.6</v>
      </c>
      <c r="AA26" s="19">
        <v>0.4</v>
      </c>
      <c r="AB26" s="19">
        <v>0</v>
      </c>
      <c r="AC26" s="19">
        <v>18.8</v>
      </c>
      <c r="AD26" s="19">
        <v>6.8</v>
      </c>
      <c r="AE26" s="19">
        <v>0.6</v>
      </c>
      <c r="AF26" s="19">
        <v>0</v>
      </c>
      <c r="AG26" s="19">
        <v>19</v>
      </c>
      <c r="AH26" s="19">
        <v>5.2</v>
      </c>
      <c r="AI26" s="19">
        <v>1.6</v>
      </c>
      <c r="AJ26" s="19">
        <v>0</v>
      </c>
      <c r="AK26" s="19">
        <v>18.7</v>
      </c>
      <c r="AL26" s="19">
        <v>5.6</v>
      </c>
      <c r="AM26" s="19">
        <v>1</v>
      </c>
      <c r="AN26" s="19">
        <v>0</v>
      </c>
      <c r="AO26" s="28"/>
      <c r="AP26" s="41">
        <f>IF(SUM(V26,Z26)&gt;0,SUM(V26,Z26),"")</f>
        <v>12.399999999999999</v>
      </c>
      <c r="AQ26" s="41">
        <f>IF(SUM(U26:V26,X26:Z26,AB26)-W26-AA26&gt;0,SUM(U26:V26,X26:Z26,AB26)-W26-AA26,"")</f>
        <v>49.500000000000007</v>
      </c>
      <c r="AR26" s="41">
        <f>IF(SUM(AC26:AD26,AF26)-AE26&gt;0,SUM(AC26:AD26,AF26)-AE26,"")</f>
        <v>25</v>
      </c>
      <c r="AS26" s="41">
        <f>IF(SUM(V26,Z26,AD26)&gt;0,SUM(V26,Z26,AD26),"")</f>
        <v>19.2</v>
      </c>
      <c r="AT26" s="41">
        <f>IF(SUM(AQ26,AR26)&gt;0,SUM(AQ26,AR26),"")</f>
        <v>74.5</v>
      </c>
      <c r="AU26" s="41">
        <f>IF(SUM(AH26,AL26)&gt;0,SUM(AH26,AL26),"")</f>
        <v>10.8</v>
      </c>
      <c r="AV26" s="41">
        <f>IF(SUM(AG26:AH26,AJ26:AL26,AN26)-SUM(AI26,AM26)&gt;0,SUM(AG26:AH26,AJ26:AL26,AN26)-SUM(AI26,AM26),"")</f>
        <v>45.9</v>
      </c>
      <c r="AW26" s="41">
        <f>IF(SUM(AQ26,AR26,AV26)&gt;0,SUM(AQ26,AR26,AV26),"")</f>
        <v>120.4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IF(SUM(CW26,CX26,DB26)&gt;0,SUM(CW26,CX26,DB26),"")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IF(SUM(RA26,RB26,RF26)&gt;0,SUM(RA26,RB26,RF26),"")</f>
        <v/>
      </c>
    </row>
    <row r="27" spans="1:475" x14ac:dyDescent="0.2">
      <c r="A27" s="4" t="str" cm="1">
        <f t="array" ref="A27">IF(AND(H27&lt;&gt;"",H27&lt;&gt;"No DD"),SUMPRODUCT((H$4:H$31&lt;&gt;"")*(H$4:H$31&lt;&gt;"No DD")*(E$4:E$31&gt;E27))+1,IF(H27="No DD",SUMPRODUCT((H$4:H$31="No DD")*(E$4:E$31&gt;E27))+1+SUMPRODUCT((H$4:H$31&lt;&gt;"")*(H$4:H$31&lt;&gt;"No DD")),""))</f>
        <v/>
      </c>
      <c r="B27" s="5" t="s">
        <v>184</v>
      </c>
      <c r="C27" s="4" t="s">
        <v>6</v>
      </c>
      <c r="D27" s="4">
        <v>2005</v>
      </c>
      <c r="E27" s="9">
        <f>SUM(J27:R27)+SUM(J27:O27)*0.0000001+SUM(J27)*0.0000000000001</f>
        <v>120.30001203000496</v>
      </c>
      <c r="F27" s="3" t="str">
        <f>IF(OR(AND(AP27&gt;=AW$33,AQ27&gt;=AW$37,AP27&lt;&gt;"",AO27=""),AND(AU27&gt;=AW$33,AV27&gt;=AW$37,AU27&lt;&gt;"",AO27=""),AND(BS27&gt;=BZ$33,BT27&gt;=BZ$37,BS27&lt;&gt;"",BR27=""),AND(BX27&gt;=BZ$33,BY27&gt;=BZ$37,BX27&lt;&gt;"",BR27=""),AND(CV27&gt;=DC$33,CW27&gt;=DC$37,CV27&lt;&gt;"",CU27=""),AND(DA27&gt;=DC$33,DB27&gt;=DC$37,DA27&lt;&gt;""),AND(EA27&gt;=EH$33,EB27&gt;=EH$37,EA27&lt;&gt;""),AND(EF27&gt;=EH$33,EG27&gt;=EH$37,EF27&lt;&gt;""),AND(FC27&gt;=FJ$33,FD27&gt;=FJ$37,FC27&lt;&gt;""),AND(FH27&gt;=FJ$33,FI27&gt;=FJ$37,FH27&lt;&gt;""),AND(GE27&gt;=GL$33,GF27&gt;=GL$37,GE27&lt;&gt;""),AND(GJ27&gt;=GL$33,GK27&gt;=GL$37,GJ27&lt;&gt;""),AND(HG27&gt;=HN$33,HH27&gt;=HN$37,HG27&lt;&gt;""),AND(HL27&gt;=HN$33,HM27&gt;=HN$37,HL27&lt;&gt;""),AND(II27&gt;=IP$33,IJ27&gt;=IP$37,II27&lt;&gt;""),AND(IN27&gt;=IP$33,IO27&gt;=IP$37,IN27&lt;&gt;""),AND(JK27&gt;=JR$33,JL27&gt;=JR$37,JK27&lt;&gt;""),AND(JP27&gt;=JR$33,JQ27&gt;=JR$37,JP27&lt;&gt;""),AND(KM27&gt;=KT$33,KN27&gt;=KT$37,KM27&lt;&gt;""),AND(KR27&gt;=KT$33,KS27&gt;=KT$37,KR27&lt;&gt;""),AND(LO27&gt;=LV$33,LP27&gt;=LV$37,LO27&lt;&gt;""),AND(LT27&gt;=LV$33,LU27&gt;=LV$37,LT27&lt;&gt;""),AND(MQ27&gt;=MX$33,MR27&gt;=MX$37,MQ27&lt;&gt;""),AND(MV27&gt;=MX$33,MW27&gt;=MX$37,MV27&lt;&gt;""),AND(NS27&gt;=NZ$33,NT27&gt;=NZ$37,NS27&lt;&gt;""),AND(NX27&gt;=NZ$33,NY27&gt;=NZ$37,NX27&lt;&gt;""),AND(OU27&gt;=PB$33,OV27&gt;=PB$37,OU27&lt;&gt;""),AND(OZ27&gt;=PB$33,PA27&gt;=PB$37,OZ27&lt;&gt;""),AND(PW27&gt;=QD$33,PX27&gt;=QD$37,PW27&lt;&gt;""),AND(QB27&gt;=QD$33,QC27&gt;=QD$37,QB27&lt;&gt;"")),"P","")</f>
        <v/>
      </c>
      <c r="G27" s="3" t="str">
        <f>IF(OR(AND(AQ27&gt;=AW$37,AQ27&lt;&gt;"",AO27=""),AND(AV27&gt;=AW$37,AV27&lt;&gt;"",AO27=""),AND(BT27&gt;=BZ$37,BT27&lt;&gt;"",BR27=""),AND(BY27&gt;=BZ$37,BY27&lt;&gt;"",BR27=""),AND(CW27&gt;=DC$37,CW27&lt;&gt;"",CU27=""),AND(DB27&gt;=DC$37,DB27&lt;&gt;"",CU27=""),AND(EB27&gt;=EH$37,EB27&lt;&gt;""),AND(EG27&gt;=EH$37,EG27&lt;&gt;""),AND(FD27&gt;=FJ$37,FD27&lt;&gt;""),AND(FI27&gt;=FJ$37,FI27&lt;&gt;""),AND(GF27&gt;=GL$37,GF27&lt;&gt;""),AND(GK27&gt;=GL$37,GK27&lt;&gt;""),AND(HH27&gt;=HN$37,HH27&lt;&gt;""),AND(HM27&gt;=HN$37,HM27&lt;&gt;""),AND(IJ27&gt;=IP$37,IJ27&lt;&gt;""),AND(IO27&gt;=IP$37,IO27&lt;&gt;""),AND(JL27&gt;=JR$37,JL27&lt;&gt;""),AND(JQ27&gt;=JR$37,JQ27&lt;&gt;""),AND(KN27&gt;=KT$37,KN27&lt;&gt;""),AND(KS27&gt;=KT$37,KS27&lt;&gt;""),AND(LP27&gt;=LV$37,LP27&lt;&gt;""),AND(LU27&gt;=LV$37,LU27&lt;&gt;""),AND(MR27&gt;=MX$37,MR27&lt;&gt;""),AND(MW27&gt;=MX$37,MW27&lt;&gt;""),AND(NT27&gt;=NZ$37,NT27&lt;&gt;""),AND(NY27&gt;=NZ$37,NY27&lt;&gt;""),AND(OV27&gt;=PB$37,OV27&lt;&gt;""),AND(PA27&gt;=PB$37,PA27&lt;&gt;""),AND(PX27&gt;=QD$37,PX27&lt;&gt;""),AND(QC27&gt;=QD$37,QC27&lt;&gt;"")),"P","")</f>
        <v/>
      </c>
      <c r="H27" s="37" t="str">
        <f>IF(AND(G27="P",F27=""),"No DD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),"Merit",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),"Excellence",IF(I27="P","Worlds Team",IF(F27="P","National Team","")))))</f>
        <v/>
      </c>
      <c r="I27" s="3" t="str">
        <f>IF(OR(AND(AS27&gt;=AW$34,AT27&gt;=AW$38,AS27&lt;&gt;"",AO27=""),AND(BV27&gt;=BZ$34,BW27&gt;=BZ$38,BV27&lt;&gt;"",BR27=""),AND(CY27&gt;=DC$34,CZ27&gt;=DC$38,CY27&lt;&gt;"",CU27=""),AND(ED27&gt;=EH$34,EE27&gt;=EH$38,ED27&lt;&gt;""),AND(FF27&gt;=FJ$34,FG27&gt;=FJ$38,FF27&lt;&gt;""),AND(GH27&gt;=GL$34,GI27&gt;=GL$38,GH27&lt;&gt;""),AND(HJ27&gt;=HN$34,HK27&gt;=HN$38,HJ27&lt;&gt;""),AND(IL27&gt;=IP$34,IM27&gt;=IP$38,IL27&lt;&gt;""),AND(JN27&gt;=JR$34,JO27&gt;=JR$38,JN27&lt;&gt;""),AND(KP27&gt;=KT$34,KQ27&gt;=KT$38,KP27&lt;&gt;""),AND(LR27&gt;=LV$34,LS27&gt;=LV$38,LR27&lt;&gt;""),AND(MT27&gt;=MX$34,MU27&gt;=MX$38,MT27&lt;&gt;""),AND(NV27&gt;=NZ$34,NW27&gt;=NZ$38,NV27&lt;&gt;""),AND(OX27&gt;=PB$34,OY27&gt;=PB$38,OX27&lt;&gt;""),AND(PZ27&gt;=QD$34,QA27&gt;=QD$38,PZ27&lt;&gt;"")),"P","")</f>
        <v/>
      </c>
      <c r="J27" s="8">
        <f>IF(COUNT(AQ27,BT27,CW27)&gt;0,LARGE((AQ27,BT27,CW27),1),0)</f>
        <v>49.7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44.300000000000004</v>
      </c>
      <c r="M27" s="8" t="str">
        <f>IF(L27=0,"",IF(L27=CW27,$CA$1,IF(L27=BT27,$AX$1,IF(L27=AQ27,$U$1,""))))</f>
        <v>2023 Domestic 3rd Trial</v>
      </c>
      <c r="N27" s="8">
        <f>IF(COUNT(AR27,BU27,CX27)&gt;0,LARGE((AR27,BU27,CX27),1),0)</f>
        <v>26.299999999999997</v>
      </c>
      <c r="O27" s="8" t="str">
        <f>IF(N27=0,"",IF(N27=CX27,$CA$1,IF(N27=BU27,$AX$1,IF(N27=AR27,$U$1,""))))</f>
        <v>2023 Domestic 3rd Trial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18.5</v>
      </c>
      <c r="V27" s="19">
        <v>7.2</v>
      </c>
      <c r="W27" s="19">
        <v>0</v>
      </c>
      <c r="X27" s="19">
        <v>0</v>
      </c>
      <c r="Y27" s="19">
        <v>18</v>
      </c>
      <c r="Z27" s="19">
        <v>6.8</v>
      </c>
      <c r="AA27" s="19">
        <v>0.8</v>
      </c>
      <c r="AB27" s="19">
        <v>0</v>
      </c>
      <c r="AC27" s="19">
        <v>17.600000000000001</v>
      </c>
      <c r="AD27" s="19">
        <v>4.4000000000000004</v>
      </c>
      <c r="AE27" s="19">
        <v>1.2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>IF(SUM(V27,Z27)&gt;0,SUM(V27,Z27),"")</f>
        <v>14</v>
      </c>
      <c r="AQ27" s="41">
        <f>IF(SUM(U27:V27,X27:Z27,AB27)-W27-AA27&gt;0,SUM(U27:V27,X27:Z27,AB27)-W27-AA27,"")</f>
        <v>49.7</v>
      </c>
      <c r="AR27" s="41">
        <f>IF(SUM(AC27:AD27,AF27)-AE27&gt;0,SUM(AC27:AD27,AF27)-AE27,"")</f>
        <v>20.8</v>
      </c>
      <c r="AS27" s="41">
        <f>IF(SUM(V27,Z27,AD27)&gt;0,SUM(V27,Z27,AD27),"")</f>
        <v>18.399999999999999</v>
      </c>
      <c r="AT27" s="41">
        <f>IF(SUM(AQ27,AR27)&gt;0,SUM(AQ27,AR27),"")</f>
        <v>70.5</v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>
        <f>IF(SUM(AQ27,AR27,AV27)&gt;0,SUM(AQ27,AR27,AV27),"")</f>
        <v>70.5</v>
      </c>
      <c r="AX27" s="18">
        <v>16.8</v>
      </c>
      <c r="AY27" s="18">
        <v>3.4</v>
      </c>
      <c r="AZ27" s="18">
        <v>1.8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3.4</v>
      </c>
      <c r="BT27" s="11">
        <f>IF(SUM(AX27:AY27,BA27:BC27,BE27)-AZ27-BD27&gt;0,SUM(AX27:AY27,BA27:BC27,BE27)-AZ27-BD27,"")</f>
        <v>18.399999999999999</v>
      </c>
      <c r="BU27" s="11" t="str">
        <f>IF(SUM(BF27:BG27,BI27)-BH27&gt;0,SUM(BF27:BG27,BI27)-BH27,"")</f>
        <v/>
      </c>
      <c r="BV27" s="11">
        <f>IF(SUM(AY27,BC27,BG27)&gt;0,SUM(AY27,BC27,BG27),"")</f>
        <v>3.4</v>
      </c>
      <c r="BW27" s="11">
        <f>IF(SUM(BT27,BU27)&gt;0,SUM(BT27,BU27),"")</f>
        <v>18.399999999999999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18.399999999999999</v>
      </c>
      <c r="CA27" s="19">
        <v>18.100000000000001</v>
      </c>
      <c r="CB27" s="19">
        <v>6.8</v>
      </c>
      <c r="CC27" s="19">
        <v>0</v>
      </c>
      <c r="CD27" s="19">
        <v>0</v>
      </c>
      <c r="CE27" s="19">
        <v>17</v>
      </c>
      <c r="CF27" s="19">
        <v>2.4</v>
      </c>
      <c r="CG27" s="19">
        <v>0</v>
      </c>
      <c r="CH27" s="19">
        <v>0</v>
      </c>
      <c r="CI27" s="19">
        <v>18.2</v>
      </c>
      <c r="CJ27" s="19">
        <v>8.1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9.1999999999999993</v>
      </c>
      <c r="CW27" s="41">
        <f>IF(SUM(CA27:CB27,CD27:CF27,CH27)-CC27-CG27&gt;0,SUM(CA27:CB27,CD27:CF27,CH27)-CC27-CG27,"")</f>
        <v>44.300000000000004</v>
      </c>
      <c r="CX27" s="41">
        <f>IF(SUM(CI27:CJ27,CL27)-CK27&gt;0,SUM(CI27:CJ27,CL27)-CK27,"")</f>
        <v>26.299999999999997</v>
      </c>
      <c r="CY27" s="41">
        <f>IF(SUM(CB27,CF27,CJ27)&gt;0,SUM(CB27,CF27,CJ27),"")</f>
        <v>17.299999999999997</v>
      </c>
      <c r="CZ27" s="41">
        <f>IF(SUM(CW27,CX27)&gt;0,SUM(CW27,CX27),"")</f>
        <v>70.599999999999994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70.599999999999994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17.450000000000003</v>
      </c>
      <c r="QF27" s="23">
        <f>IF($CU27="P",CB27,(CB27+AY27)/2)</f>
        <v>5.0999999999999996</v>
      </c>
      <c r="QG27" s="23">
        <f>IF($CU27="P",CC27,(CC27+AZ27)/2)</f>
        <v>0.9</v>
      </c>
      <c r="QH27" s="23">
        <f>IF($CU27="P",CD27,(CD27+BA27)/2)</f>
        <v>0</v>
      </c>
      <c r="QI27" s="23">
        <f>IF($CU27="P",CE27,(CE27+BB27)/2)</f>
        <v>8.5</v>
      </c>
      <c r="QJ27" s="23">
        <f>IF($CU27="P",CF27,(CF27+BC27)/2)</f>
        <v>1.2</v>
      </c>
      <c r="QK27" s="23">
        <f>IF($CU27="P",CG27,(CG27+BD27)/2)</f>
        <v>0</v>
      </c>
      <c r="QL27" s="23">
        <f>IF($CU27="P",CH27,(CH27+BE27)/2)</f>
        <v>0</v>
      </c>
      <c r="QM27" s="23">
        <f>IF($CU27="P",CI27,(CI27+BF27)/2)</f>
        <v>9.1</v>
      </c>
      <c r="QN27" s="23">
        <f>IF($CU27="P",CJ27,(CJ27+BG27)/2)</f>
        <v>4.05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6.3</v>
      </c>
      <c r="RA27" s="41">
        <f>IF(SUM(QE27:QF27,QH27:QJ27,QL27)-QG27-QK27&gt;0,SUM(QE27:QF27,QH27:QJ27,QL27)-QG27-QK27,"")</f>
        <v>31.350000000000009</v>
      </c>
      <c r="RB27" s="41">
        <f>IF(SUM(QM27:QN27,QP27)-QO27&gt;0,SUM(QM27:QN27,QP27)-QO27,"")</f>
        <v>13.149999999999999</v>
      </c>
      <c r="RC27" s="41">
        <f>IF(SUM(QF27,QJ27,QN27)&gt;0,SUM(QF27,QJ27,QN27),"")</f>
        <v>10.35</v>
      </c>
      <c r="RD27" s="41">
        <f>IF(SUM(RA27,RB27)&gt;0,SUM(RA27,RB27),"")</f>
        <v>44.500000000000007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44.500000000000007</v>
      </c>
    </row>
    <row r="28" spans="1:475" x14ac:dyDescent="0.2">
      <c r="A28" s="4" t="str" cm="1">
        <f t="array" ref="A28">IF(AND(H28&lt;&gt;"",H28&lt;&gt;"No DD"),SUMPRODUCT((H$4:H$31&lt;&gt;"")*(H$4:H$31&lt;&gt;"No DD")*(E$4:E$31&gt;E28))+1,IF(H28="No DD",SUMPRODUCT((H$4:H$31="No DD")*(E$4:E$31&gt;E28))+1+SUMPRODUCT((H$4:H$31&lt;&gt;"")*(H$4:H$31&lt;&gt;"No DD")),""))</f>
        <v/>
      </c>
      <c r="B28" s="5" t="s">
        <v>134</v>
      </c>
      <c r="C28" s="4" t="s">
        <v>6</v>
      </c>
      <c r="D28" s="4">
        <v>2001</v>
      </c>
      <c r="E28" s="9">
        <f>SUM(J28:R28)+SUM(J28:O28)*0.0000001+SUM(J28)*0.0000000000001</f>
        <v>70.10000701000493</v>
      </c>
      <c r="F28" s="3" t="str">
        <f>IF(OR(AND(AP28&gt;=AW$33,AQ28&gt;=AW$37,AP28&lt;&gt;"",AO28=""),AND(AU28&gt;=AW$33,AV28&gt;=AW$37,AU28&lt;&gt;"",AO28=""),AND(BS28&gt;=BZ$33,BT28&gt;=BZ$37,BS28&lt;&gt;"",BR28=""),AND(BX28&gt;=BZ$33,BY28&gt;=BZ$37,BX28&lt;&gt;"",BR28=""),AND(CV28&gt;=DC$33,CW28&gt;=DC$37,CV28&lt;&gt;"",CU28=""),AND(DA28&gt;=DC$33,DB28&gt;=DC$37,DA28&lt;&gt;""),AND(EA28&gt;=EH$33,EB28&gt;=EH$37,EA28&lt;&gt;""),AND(EF28&gt;=EH$33,EG28&gt;=EH$37,EF28&lt;&gt;""),AND(FC28&gt;=FJ$33,FD28&gt;=FJ$37,FC28&lt;&gt;""),AND(FH28&gt;=FJ$33,FI28&gt;=FJ$37,FH28&lt;&gt;""),AND(GE28&gt;=GL$33,GF28&gt;=GL$37,GE28&lt;&gt;""),AND(GJ28&gt;=GL$33,GK28&gt;=GL$37,GJ28&lt;&gt;""),AND(HG28&gt;=HN$33,HH28&gt;=HN$37,HG28&lt;&gt;""),AND(HL28&gt;=HN$33,HM28&gt;=HN$37,HL28&lt;&gt;""),AND(II28&gt;=IP$33,IJ28&gt;=IP$37,II28&lt;&gt;""),AND(IN28&gt;=IP$33,IO28&gt;=IP$37,IN28&lt;&gt;""),AND(JK28&gt;=JR$33,JL28&gt;=JR$37,JK28&lt;&gt;""),AND(JP28&gt;=JR$33,JQ28&gt;=JR$37,JP28&lt;&gt;""),AND(KM28&gt;=KT$33,KN28&gt;=KT$37,KM28&lt;&gt;""),AND(KR28&gt;=KT$33,KS28&gt;=KT$37,KR28&lt;&gt;""),AND(LO28&gt;=LV$33,LP28&gt;=LV$37,LO28&lt;&gt;""),AND(LT28&gt;=LV$33,LU28&gt;=LV$37,LT28&lt;&gt;""),AND(MQ28&gt;=MX$33,MR28&gt;=MX$37,MQ28&lt;&gt;""),AND(MV28&gt;=MX$33,MW28&gt;=MX$37,MV28&lt;&gt;""),AND(NS28&gt;=NZ$33,NT28&gt;=NZ$37,NS28&lt;&gt;""),AND(NX28&gt;=NZ$33,NY28&gt;=NZ$37,NX28&lt;&gt;""),AND(OU28&gt;=PB$33,OV28&gt;=PB$37,OU28&lt;&gt;""),AND(OZ28&gt;=PB$33,PA28&gt;=PB$37,OZ28&lt;&gt;""),AND(PW28&gt;=QD$33,PX28&gt;=QD$37,PW28&lt;&gt;""),AND(QB28&gt;=QD$33,QC28&gt;=QD$37,QB28&lt;&gt;"")),"P","")</f>
        <v/>
      </c>
      <c r="G28" s="3" t="str">
        <f>IF(OR(AND(AQ28&gt;=AW$37,AQ28&lt;&gt;"",AO28=""),AND(AV28&gt;=AW$37,AV28&lt;&gt;"",AO28=""),AND(BT28&gt;=BZ$37,BT28&lt;&gt;"",BR28=""),AND(BY28&gt;=BZ$37,BY28&lt;&gt;"",BR28=""),AND(CW28&gt;=DC$37,CW28&lt;&gt;"",CU28=""),AND(DB28&gt;=DC$37,DB28&lt;&gt;"",CU28=""),AND(EB28&gt;=EH$37,EB28&lt;&gt;""),AND(EG28&gt;=EH$37,EG28&lt;&gt;""),AND(FD28&gt;=FJ$37,FD28&lt;&gt;""),AND(FI28&gt;=FJ$37,FI28&lt;&gt;""),AND(GF28&gt;=GL$37,GF28&lt;&gt;""),AND(GK28&gt;=GL$37,GK28&lt;&gt;""),AND(HH28&gt;=HN$37,HH28&lt;&gt;""),AND(HM28&gt;=HN$37,HM28&lt;&gt;""),AND(IJ28&gt;=IP$37,IJ28&lt;&gt;""),AND(IO28&gt;=IP$37,IO28&lt;&gt;""),AND(JL28&gt;=JR$37,JL28&lt;&gt;""),AND(JQ28&gt;=JR$37,JQ28&lt;&gt;""),AND(KN28&gt;=KT$37,KN28&lt;&gt;""),AND(KS28&gt;=KT$37,KS28&lt;&gt;""),AND(LP28&gt;=LV$37,LP28&lt;&gt;""),AND(LU28&gt;=LV$37,LU28&lt;&gt;""),AND(MR28&gt;=MX$37,MR28&lt;&gt;""),AND(MW28&gt;=MX$37,MW28&lt;&gt;""),AND(NT28&gt;=NZ$37,NT28&lt;&gt;""),AND(NY28&gt;=NZ$37,NY28&lt;&gt;""),AND(OV28&gt;=PB$37,OV28&lt;&gt;""),AND(PA28&gt;=PB$37,PA28&lt;&gt;""),AND(PX28&gt;=QD$37,PX28&lt;&gt;""),AND(QC28&gt;=QD$37,QC28&lt;&gt;"")),"P","")</f>
        <v/>
      </c>
      <c r="H28" s="37" t="str">
        <f>IF(AND(G28="P",F28=""),"No DD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),"Merit",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),"Excellence",IF(I28="P","Worlds Team",IF(F28="P","National Team","")))))</f>
        <v/>
      </c>
      <c r="I28" s="3" t="str">
        <f>IF(OR(AND(AS28&gt;=AW$34,AT28&gt;=AW$38,AS28&lt;&gt;"",AO28=""),AND(BV28&gt;=BZ$34,BW28&gt;=BZ$38,BV28&lt;&gt;"",BR28=""),AND(CY28&gt;=DC$34,CZ28&gt;=DC$38,CY28&lt;&gt;"",CU28=""),AND(ED28&gt;=EH$34,EE28&gt;=EH$38,ED28&lt;&gt;""),AND(FF28&gt;=FJ$34,FG28&gt;=FJ$38,FF28&lt;&gt;""),AND(GH28&gt;=GL$34,GI28&gt;=GL$38,GH28&lt;&gt;""),AND(HJ28&gt;=HN$34,HK28&gt;=HN$38,HJ28&lt;&gt;""),AND(IL28&gt;=IP$34,IM28&gt;=IP$38,IL28&lt;&gt;""),AND(JN28&gt;=JR$34,JO28&gt;=JR$38,JN28&lt;&gt;""),AND(KP28&gt;=KT$34,KQ28&gt;=KT$38,KP28&lt;&gt;""),AND(LR28&gt;=LV$34,LS28&gt;=LV$38,LR28&lt;&gt;""),AND(MT28&gt;=MX$34,MU28&gt;=MX$38,MT28&lt;&gt;""),AND(NV28&gt;=NZ$34,NW28&gt;=NZ$38,NV28&lt;&gt;""),AND(OX28&gt;=PB$34,OY28&gt;=PB$38,OX28&lt;&gt;""),AND(PZ28&gt;=QD$34,QA28&gt;=QD$38,PZ28&lt;&gt;"")),"P","")</f>
        <v/>
      </c>
      <c r="J28" s="8">
        <f>IF(COUNT(AQ28,BT28,CW28)&gt;0,LARGE((AQ28,BT28,CW28),1),0)</f>
        <v>49.2</v>
      </c>
      <c r="K28" s="8" t="str">
        <f>IF(J28=0,"",IF(J28=CW28,$CA$1,IF(J28=BT28,$AX$1,IF(J28=AQ28,$U$1,""))))</f>
        <v>2023 Elite Canada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20.900000000000002</v>
      </c>
      <c r="O28" s="8" t="str">
        <f>IF(N28=0,"",IF(N28=CX28,$CA$1,IF(N28=BU28,$AX$1,IF(N28=AR28,$U$1,""))))</f>
        <v>2023 Elite Canada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18.600000000000001</v>
      </c>
      <c r="Z28" s="19">
        <v>6</v>
      </c>
      <c r="AA28" s="19">
        <v>0.8</v>
      </c>
      <c r="AB28" s="19">
        <v>0</v>
      </c>
      <c r="AC28" s="19">
        <v>16.5</v>
      </c>
      <c r="AD28" s="19">
        <v>5.0999999999999996</v>
      </c>
      <c r="AE28" s="19">
        <v>1</v>
      </c>
      <c r="AF28" s="19">
        <v>0.3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>IF(SUM(V28,Z28)&gt;0,SUM(V28,Z28),"")</f>
        <v>13.2</v>
      </c>
      <c r="AQ28" s="41">
        <f>IF(SUM(U28:V28,X28:Z28,AB28)-W28-AA28&gt;0,SUM(U28:V28,X28:Z28,AB28)-W28-AA28,"")</f>
        <v>49.2</v>
      </c>
      <c r="AR28" s="41">
        <f>IF(SUM(AC28:AD28,AF28)-AE28&gt;0,SUM(AC28:AD28,AF28)-AE28,"")</f>
        <v>20.900000000000002</v>
      </c>
      <c r="AS28" s="41">
        <f>IF(SUM(V28,Z28,AD28)&gt;0,SUM(V28,Z28,AD28),"")</f>
        <v>18.299999999999997</v>
      </c>
      <c r="AT28" s="41">
        <f>IF(SUM(AQ28,AR28)&gt;0,SUM(AQ28,AR28),"")</f>
        <v>70.100000000000009</v>
      </c>
      <c r="AU28" s="41" t="str">
        <f>IF(SUM(AH28,AL28)&gt;0,SUM(AH28,AL28),"")</f>
        <v/>
      </c>
      <c r="AV28" s="41" t="str">
        <f>IF(SUM(AG28:AH28,AJ28:AL28,AN28)-SUM(AI28,AM28)&gt;0,SUM(AG28:AH28,AJ28:AL28,AN28)-SUM(AI28,AM28),"")</f>
        <v/>
      </c>
      <c r="AW28" s="41">
        <f>IF(SUM(AQ28,AR28,AV28)&gt;0,SUM(AQ28,AR28,AV28),"")</f>
        <v>70.100000000000009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9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IF(SUM(BT28,BU28,BY28)&gt;0,SUM(BT28,BU28,BY28),"")</f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IF(MAX(EB28,FD28,GF28,HH28,IJ28,JL28,KN28,LP28,MR28,NT28,OV28,PX28)-IF(L28="",0,L28)&gt;0.001,MAX(EB28,FD28,GF28,HH28,IJ28,JL28,KN28,LP28,MR28,NT28,OV28,PX28)-IF(L28="",0,L28),"")</f>
        <v/>
      </c>
      <c r="DE28" s="52" t="str">
        <f>IF(MAX(EC28,FE28,GG28,HI28,IK28,JM28,KO28,LQ28,MS28,NU28,OW28,PY28)-IF(N28="",0,N28)&gt;0.001,MAX(EC28,FE28,GG28,HI28,IK28,JM28,KO28,LQ28,MS28,NU28,OW28,PY28)-IF(N28="",0,N28),"")</f>
        <v/>
      </c>
      <c r="DF28" s="52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3">
        <f>IF($CU28="P",CA28,(CA28+AX28)/2)</f>
        <v>0</v>
      </c>
      <c r="QF28" s="23">
        <f>IF($CU28="P",CB28,(CB28+AY28)/2)</f>
        <v>0</v>
      </c>
      <c r="QG28" s="23">
        <f>IF($CU28="P",CC28,(CC28+AZ28)/2)</f>
        <v>0</v>
      </c>
      <c r="QH28" s="23">
        <f>IF($CU28="P",CD28,(CD28+BA28)/2)</f>
        <v>0</v>
      </c>
      <c r="QI28" s="23">
        <f>IF($CU28="P",CE28,(CE28+BB28)/2)</f>
        <v>0</v>
      </c>
      <c r="QJ28" s="23">
        <f>IF($CU28="P",CF28,(CF28+BC28)/2)</f>
        <v>0</v>
      </c>
      <c r="QK28" s="23">
        <f>IF($CU28="P",CG28,(CG28+BD28)/2)</f>
        <v>0</v>
      </c>
      <c r="QL28" s="23">
        <f>IF($CU28="P",CH28,(CH28+BE28)/2)</f>
        <v>0</v>
      </c>
      <c r="QM28" s="23">
        <f>IF($CU28="P",CI28,(CI28+BF28)/2)</f>
        <v>0</v>
      </c>
      <c r="QN28" s="23">
        <f>IF($CU28="P",CJ28,(CJ28+BG28)/2)</f>
        <v>0</v>
      </c>
      <c r="QO28" s="23">
        <f>IF($CU28="P",CK28,(CK28+BH28)/2)</f>
        <v>0</v>
      </c>
      <c r="QP28" s="23">
        <f>IF($CU28="P",CL28,(CL28+BI28)/2)</f>
        <v>0</v>
      </c>
      <c r="QQ28" s="23">
        <f>IF($CU28="P",CM28,(CM28+BJ28)/2)</f>
        <v>0</v>
      </c>
      <c r="QR28" s="23">
        <f>IF($CU28="P",CN28,(CN28+BK28)/2)</f>
        <v>0</v>
      </c>
      <c r="QS28" s="23">
        <f>IF($CU28="P",CO28,(CO28+BL28)/2)</f>
        <v>0</v>
      </c>
      <c r="QT28" s="23">
        <f>IF($CU28="P",CP28,(CP28+BM28)/2)</f>
        <v>0</v>
      </c>
      <c r="QU28" s="23">
        <f>IF($CU28="P",CQ28,(CQ28+BN28)/2)</f>
        <v>0</v>
      </c>
      <c r="QV28" s="23">
        <f>IF($CU28="P",CR28,(CR28+BO28)/2)</f>
        <v>0</v>
      </c>
      <c r="QW28" s="23">
        <f>IF($CU28="P",CS28,(CS28+BP28)/2)</f>
        <v>0</v>
      </c>
      <c r="QX28" s="23">
        <f>IF($CU28="P",CT28,(CT28+BQ28)/2)</f>
        <v>0</v>
      </c>
      <c r="QY28" s="28" t="s">
        <v>57</v>
      </c>
      <c r="QZ28" s="41" t="str">
        <f>IF(SUM(QF28,QJ28)&gt;0,SUM(QF28,QJ28),"")</f>
        <v/>
      </c>
      <c r="RA28" s="41" t="str">
        <f>IF(SUM(QE28:QF28,QH28:QJ28,QL28)-QG28-QK28&gt;0,SUM(QE28:QF28,QH28:QJ28,QL28)-QG28-QK28,"")</f>
        <v/>
      </c>
      <c r="RB28" s="41" t="str">
        <f>IF(SUM(QM28:QN28,QP28)-QO28&gt;0,SUM(QM28:QN28,QP28)-QO28,"")</f>
        <v/>
      </c>
      <c r="RC28" s="41" t="str">
        <f>IF(SUM(QF28,QJ28,QN28)&gt;0,SUM(QF28,QJ28,QN28),"")</f>
        <v/>
      </c>
      <c r="RD28" s="41" t="str">
        <f>IF(SUM(RA28,RB28)&gt;0,SUM(RA28,RB28),"")</f>
        <v/>
      </c>
      <c r="RE28" s="41" t="str">
        <f>IF(SUM(QR28,QV28)&gt;0,SUM(QR28,QV28),"")</f>
        <v/>
      </c>
      <c r="RF28" s="41" t="str">
        <f>IF(SUM(QQ28:QR28,QT28:QV28,QX28)-SUM(QS28,QW28)&gt;0,SUM(QQ28:QR28,QT28:QV28,QX28)-SUM(QS28,QW28),"")</f>
        <v/>
      </c>
      <c r="RG28" s="41" t="str">
        <f>IF(SUM(RA28,RB28,RF28)&gt;0,SUM(RA28,RB28,RF28),"")</f>
        <v/>
      </c>
    </row>
    <row r="29" spans="1:475" x14ac:dyDescent="0.2">
      <c r="A29" s="4" t="str" cm="1">
        <f t="array" ref="A29">IF(AND(H29&lt;&gt;"",H29&lt;&gt;"No DD"),SUMPRODUCT((H$4:H$31&lt;&gt;"")*(H$4:H$31&lt;&gt;"No DD")*(E$4:E$31&gt;E29))+1,IF(H29="No DD",SUMPRODUCT((H$4:H$31="No DD")*(E$4:E$31&gt;E29))+1+SUMPRODUCT((H$4:H$31&lt;&gt;"")*(H$4:H$31&lt;&gt;"No DD")),""))</f>
        <v/>
      </c>
      <c r="B29" s="5" t="s">
        <v>180</v>
      </c>
      <c r="C29" s="4" t="s">
        <v>5</v>
      </c>
      <c r="D29" s="4">
        <v>1993</v>
      </c>
      <c r="E29" s="9">
        <f>SUM(J29:R29)+SUM(J29:O29)*0.0000001+SUM(J29)*0.0000000000001</f>
        <v>60.900006090004133</v>
      </c>
      <c r="F29" s="3" t="str">
        <f>IF(OR(AND(AP29&gt;=AW$33,AQ29&gt;=AW$37,AP29&lt;&gt;"",AO29=""),AND(AU29&gt;=AW$33,AV29&gt;=AW$37,AU29&lt;&gt;"",AO29=""),AND(BS29&gt;=BZ$33,BT29&gt;=BZ$37,BS29&lt;&gt;"",BR29=""),AND(BX29&gt;=BZ$33,BY29&gt;=BZ$37,BX29&lt;&gt;"",BR29=""),AND(CV29&gt;=DC$33,CW29&gt;=DC$37,CV29&lt;&gt;"",CU29=""),AND(DA29&gt;=DC$33,DB29&gt;=DC$37,DA29&lt;&gt;""),AND(EA29&gt;=EH$33,EB29&gt;=EH$37,EA29&lt;&gt;""),AND(EF29&gt;=EH$33,EG29&gt;=EH$37,EF29&lt;&gt;""),AND(FC29&gt;=FJ$33,FD29&gt;=FJ$37,FC29&lt;&gt;""),AND(FH29&gt;=FJ$33,FI29&gt;=FJ$37,FH29&lt;&gt;""),AND(GE29&gt;=GL$33,GF29&gt;=GL$37,GE29&lt;&gt;""),AND(GJ29&gt;=GL$33,GK29&gt;=GL$37,GJ29&lt;&gt;""),AND(HG29&gt;=HN$33,HH29&gt;=HN$37,HG29&lt;&gt;""),AND(HL29&gt;=HN$33,HM29&gt;=HN$37,HL29&lt;&gt;""),AND(II29&gt;=IP$33,IJ29&gt;=IP$37,II29&lt;&gt;""),AND(IN29&gt;=IP$33,IO29&gt;=IP$37,IN29&lt;&gt;""),AND(JK29&gt;=JR$33,JL29&gt;=JR$37,JK29&lt;&gt;""),AND(JP29&gt;=JR$33,JQ29&gt;=JR$37,JP29&lt;&gt;""),AND(KM29&gt;=KT$33,KN29&gt;=KT$37,KM29&lt;&gt;""),AND(KR29&gt;=KT$33,KS29&gt;=KT$37,KR29&lt;&gt;""),AND(LO29&gt;=LV$33,LP29&gt;=LV$37,LO29&lt;&gt;""),AND(LT29&gt;=LV$33,LU29&gt;=LV$37,LT29&lt;&gt;""),AND(MQ29&gt;=MX$33,MR29&gt;=MX$37,MQ29&lt;&gt;""),AND(MV29&gt;=MX$33,MW29&gt;=MX$37,MV29&lt;&gt;""),AND(NS29&gt;=NZ$33,NT29&gt;=NZ$37,NS29&lt;&gt;""),AND(NX29&gt;=NZ$33,NY29&gt;=NZ$37,NX29&lt;&gt;""),AND(OU29&gt;=PB$33,OV29&gt;=PB$37,OU29&lt;&gt;""),AND(OZ29&gt;=PB$33,PA29&gt;=PB$37,OZ29&lt;&gt;""),AND(PW29&gt;=QD$33,PX29&gt;=QD$37,PW29&lt;&gt;""),AND(QB29&gt;=QD$33,QC29&gt;=QD$37,QB29&lt;&gt;"")),"P","")</f>
        <v/>
      </c>
      <c r="G29" s="3" t="str">
        <f>IF(OR(AND(AQ29&gt;=AW$37,AQ29&lt;&gt;"",AO29=""),AND(AV29&gt;=AW$37,AV29&lt;&gt;"",AO29=""),AND(BT29&gt;=BZ$37,BT29&lt;&gt;"",BR29=""),AND(BY29&gt;=BZ$37,BY29&lt;&gt;"",BR29=""),AND(CW29&gt;=DC$37,CW29&lt;&gt;"",CU29=""),AND(DB29&gt;=DC$37,DB29&lt;&gt;"",CU29=""),AND(EB29&gt;=EH$37,EB29&lt;&gt;""),AND(EG29&gt;=EH$37,EG29&lt;&gt;""),AND(FD29&gt;=FJ$37,FD29&lt;&gt;""),AND(FI29&gt;=FJ$37,FI29&lt;&gt;""),AND(GF29&gt;=GL$37,GF29&lt;&gt;""),AND(GK29&gt;=GL$37,GK29&lt;&gt;""),AND(HH29&gt;=HN$37,HH29&lt;&gt;""),AND(HM29&gt;=HN$37,HM29&lt;&gt;""),AND(IJ29&gt;=IP$37,IJ29&lt;&gt;""),AND(IO29&gt;=IP$37,IO29&lt;&gt;""),AND(JL29&gt;=JR$37,JL29&lt;&gt;""),AND(JQ29&gt;=JR$37,JQ29&lt;&gt;""),AND(KN29&gt;=KT$37,KN29&lt;&gt;""),AND(KS29&gt;=KT$37,KS29&lt;&gt;""),AND(LP29&gt;=LV$37,LP29&lt;&gt;""),AND(LU29&gt;=LV$37,LU29&lt;&gt;""),AND(MR29&gt;=MX$37,MR29&lt;&gt;""),AND(MW29&gt;=MX$37,MW29&lt;&gt;""),AND(NT29&gt;=NZ$37,NT29&lt;&gt;""),AND(NY29&gt;=NZ$37,NY29&lt;&gt;""),AND(OV29&gt;=PB$37,OV29&lt;&gt;""),AND(PA29&gt;=PB$37,PA29&lt;&gt;""),AND(PX29&gt;=QD$37,PX29&lt;&gt;""),AND(QC29&gt;=QD$37,QC29&lt;&gt;"")),"P","")</f>
        <v/>
      </c>
      <c r="H29" s="37" t="str">
        <f>IF(AND(G29="P",F29=""),"No DD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),"Merit",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),"Excellence",IF(I29="P","Worlds Team",IF(F29="P","National Team","")))))</f>
        <v/>
      </c>
      <c r="I29" s="3" t="str">
        <f>IF(OR(AND(AS29&gt;=AW$34,AT29&gt;=AW$38,AS29&lt;&gt;"",AO29=""),AND(BV29&gt;=BZ$34,BW29&gt;=BZ$38,BV29&lt;&gt;"",BR29=""),AND(CY29&gt;=DC$34,CZ29&gt;=DC$38,CY29&lt;&gt;"",CU29=""),AND(ED29&gt;=EH$34,EE29&gt;=EH$38,ED29&lt;&gt;""),AND(FF29&gt;=FJ$34,FG29&gt;=FJ$38,FF29&lt;&gt;""),AND(GH29&gt;=GL$34,GI29&gt;=GL$38,GH29&lt;&gt;""),AND(HJ29&gt;=HN$34,HK29&gt;=HN$38,HJ29&lt;&gt;""),AND(IL29&gt;=IP$34,IM29&gt;=IP$38,IL29&lt;&gt;""),AND(JN29&gt;=JR$34,JO29&gt;=JR$38,JN29&lt;&gt;""),AND(KP29&gt;=KT$34,KQ29&gt;=KT$38,KP29&lt;&gt;""),AND(LR29&gt;=LV$34,LS29&gt;=LV$38,LR29&lt;&gt;""),AND(MT29&gt;=MX$34,MU29&gt;=MX$38,MT29&lt;&gt;""),AND(NV29&gt;=NZ$34,NW29&gt;=NZ$38,NV29&lt;&gt;""),AND(OX29&gt;=PB$34,OY29&gt;=PB$38,OX29&lt;&gt;""),AND(PZ29&gt;=QD$34,QA29&gt;=QD$38,PZ29&lt;&gt;"")),"P","")</f>
        <v/>
      </c>
      <c r="J29" s="8">
        <f>IF(COUNT(AQ29,BT29,CW29)&gt;0,LARGE((AQ29,BT29,CW29),1),0)</f>
        <v>41.399999999999991</v>
      </c>
      <c r="K29" s="8" t="str">
        <f>IF(J29=0,"",IF(J29=CW29,$CA$1,IF(J29=BT29,$AX$1,IF(J29=AQ29,$U$1,""))))</f>
        <v>2023 Elite Canada</v>
      </c>
      <c r="L29" s="8">
        <f>IF(COUNT(AQ29,BT29,CW29)&gt;1,LARGE((AQ29,BT29,CW29),2),0)</f>
        <v>0</v>
      </c>
      <c r="M29" s="8" t="str">
        <f>IF(L29=0,"",IF(L29=CW29,$CA$1,IF(L29=BT29,$AX$1,IF(L29=AQ29,$U$1,""))))</f>
        <v/>
      </c>
      <c r="N29" s="8">
        <f>IF(COUNT(AR29,BU29,CX29)&gt;0,LARGE((AR29,BU29,CX29),1),0)</f>
        <v>19.5</v>
      </c>
      <c r="O29" s="8" t="str">
        <f>IF(N29=0,"",IF(N29=CX29,$CA$1,IF(N29=BU29,$AX$1,IF(N29=AR29,$U$1,""))))</f>
        <v>2023 Elite Canada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17.8</v>
      </c>
      <c r="V29" s="19">
        <v>3</v>
      </c>
      <c r="W29" s="19">
        <v>1.2</v>
      </c>
      <c r="X29" s="19">
        <v>0</v>
      </c>
      <c r="Y29" s="19">
        <v>18.2</v>
      </c>
      <c r="Z29" s="19">
        <v>4.8</v>
      </c>
      <c r="AA29" s="19">
        <v>1.2</v>
      </c>
      <c r="AB29" s="19">
        <v>0</v>
      </c>
      <c r="AC29" s="19">
        <v>18.3</v>
      </c>
      <c r="AD29" s="19">
        <v>3.2</v>
      </c>
      <c r="AE29" s="19">
        <v>2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7.8</v>
      </c>
      <c r="AQ29" s="41">
        <f>IF(SUM(U29:V29,X29:Z29,AB29)-W29-AA29&gt;0,SUM(U29:V29,X29:Z29,AB29)-W29-AA29,"")</f>
        <v>41.399999999999991</v>
      </c>
      <c r="AR29" s="41">
        <f>IF(SUM(AC29:AD29,AF29)-AE29&gt;0,SUM(AC29:AD29,AF29)-AE29,"")</f>
        <v>19.5</v>
      </c>
      <c r="AS29" s="41">
        <f>IF(SUM(V29,Z29,AD29)&gt;0,SUM(V29,Z29,AD29),"")</f>
        <v>11</v>
      </c>
      <c r="AT29" s="41">
        <f>IF(SUM(AQ29,AR29)&gt;0,SUM(AQ29,AR29),"")</f>
        <v>60.899999999999991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60.899999999999991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9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8"/>
      <c r="CV29" s="41" t="str">
        <f>IF(SUM(CB29,CF29)&gt;0,SUM(CB29,CF29),"")</f>
        <v/>
      </c>
      <c r="CW29" s="41" t="str">
        <f>IF(SUM(CA29:CB29,CD29:CF29,CH29)-CC29-CG29&gt;0,SUM(CA29:CB29,CD29:CF29,CH29)-CC29-CG29,"")</f>
        <v/>
      </c>
      <c r="CX29" s="41" t="str">
        <f>IF(SUM(CI29:CJ29,CL29)-CK29&gt;0,SUM(CI29:CJ29,CL29)-CK29,"")</f>
        <v/>
      </c>
      <c r="CY29" s="41" t="str">
        <f>IF(SUM(CB29,CF29,CJ29)&gt;0,SUM(CB29,CF29,CJ29),"")</f>
        <v/>
      </c>
      <c r="CZ29" s="41" t="str">
        <f>IF(SUM(CW29,CX29)&gt;0,SUM(CW29,CX29),"")</f>
        <v/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 t="str">
        <f>IF(SUM(CW29,CX29,DB29)&gt;0,SUM(CW29,CX29,DB29),"")</f>
        <v/>
      </c>
      <c r="DD29" s="52" t="str">
        <f>IF(MAX(EB29,FD29,GF29,HH29,IJ29,JL29,KN29,LP29,MR29,NT29,OV29,PX29)-IF(L29="",0,L29)&gt;0.001,MAX(EB29,FD29,GF29,HH29,IJ29,JL29,KN29,LP29,MR29,NT29,OV29,PX29)-IF(L29="",0,L29),"")</f>
        <v/>
      </c>
      <c r="DE29" s="52" t="str">
        <f>IF(MAX(EC29,FE29,GG29,HI29,IK29,JM29,KO29,LQ29,MS29,NU29,OW29,PY29)-IF(N29="",0,N29)&gt;0.001,MAX(EC29,FE29,GG29,HI29,IK29,JM29,KO29,LQ29,MS29,NU29,OW29,PY29)-IF(N29="",0,N29),"")</f>
        <v/>
      </c>
      <c r="DF29" s="52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3">
        <f>IF($CU29="P",CA29,(CA29+AX29)/2)</f>
        <v>0</v>
      </c>
      <c r="QF29" s="23">
        <f>IF($CU29="P",CB29,(CB29+AY29)/2)</f>
        <v>0</v>
      </c>
      <c r="QG29" s="23">
        <f>IF($CU29="P",CC29,(CC29+AZ29)/2)</f>
        <v>0</v>
      </c>
      <c r="QH29" s="23">
        <f>IF($CU29="P",CD29,(CD29+BA29)/2)</f>
        <v>0</v>
      </c>
      <c r="QI29" s="23">
        <f>IF($CU29="P",CE29,(CE29+BB29)/2)</f>
        <v>0</v>
      </c>
      <c r="QJ29" s="23">
        <f>IF($CU29="P",CF29,(CF29+BC29)/2)</f>
        <v>0</v>
      </c>
      <c r="QK29" s="23">
        <f>IF($CU29="P",CG29,(CG29+BD29)/2)</f>
        <v>0</v>
      </c>
      <c r="QL29" s="23">
        <f>IF($CU29="P",CH29,(CH29+BE29)/2)</f>
        <v>0</v>
      </c>
      <c r="QM29" s="23">
        <f>IF($CU29="P",CI29,(CI29+BF29)/2)</f>
        <v>0</v>
      </c>
      <c r="QN29" s="23">
        <f>IF($CU29="P",CJ29,(CJ29+BG29)/2)</f>
        <v>0</v>
      </c>
      <c r="QO29" s="23">
        <f>IF($CU29="P",CK29,(CK29+BH29)/2)</f>
        <v>0</v>
      </c>
      <c r="QP29" s="23">
        <f>IF($CU29="P",CL29,(CL29+BI29)/2)</f>
        <v>0</v>
      </c>
      <c r="QQ29" s="23">
        <f>IF($CU29="P",CM29,(CM29+BJ29)/2)</f>
        <v>0</v>
      </c>
      <c r="QR29" s="23">
        <f>IF($CU29="P",CN29,(CN29+BK29)/2)</f>
        <v>0</v>
      </c>
      <c r="QS29" s="23">
        <f>IF($CU29="P",CO29,(CO29+BL29)/2)</f>
        <v>0</v>
      </c>
      <c r="QT29" s="23">
        <f>IF($CU29="P",CP29,(CP29+BM29)/2)</f>
        <v>0</v>
      </c>
      <c r="QU29" s="23">
        <f>IF($CU29="P",CQ29,(CQ29+BN29)/2)</f>
        <v>0</v>
      </c>
      <c r="QV29" s="23">
        <f>IF($CU29="P",CR29,(CR29+BO29)/2)</f>
        <v>0</v>
      </c>
      <c r="QW29" s="23">
        <f>IF($CU29="P",CS29,(CS29+BP29)/2)</f>
        <v>0</v>
      </c>
      <c r="QX29" s="23">
        <f>IF($CU29="P",CT29,(CT29+BQ29)/2)</f>
        <v>0</v>
      </c>
      <c r="QY29" s="28" t="s">
        <v>57</v>
      </c>
      <c r="QZ29" s="41" t="str">
        <f>IF(SUM(QF29,QJ29)&gt;0,SUM(QF29,QJ29),"")</f>
        <v/>
      </c>
      <c r="RA29" s="41" t="str">
        <f>IF(SUM(QE29:QF29,QH29:QJ29,QL29)-QG29-QK29&gt;0,SUM(QE29:QF29,QH29:QJ29,QL29)-QG29-QK29,"")</f>
        <v/>
      </c>
      <c r="RB29" s="41" t="str">
        <f>IF(SUM(QM29:QN29,QP29)-QO29&gt;0,SUM(QM29:QN29,QP29)-QO29,"")</f>
        <v/>
      </c>
      <c r="RC29" s="41" t="str">
        <f>IF(SUM(QF29,QJ29,QN29)&gt;0,SUM(QF29,QJ29,QN29),"")</f>
        <v/>
      </c>
      <c r="RD29" s="41" t="str">
        <f>IF(SUM(RA29,RB29)&gt;0,SUM(RA29,RB29),"")</f>
        <v/>
      </c>
      <c r="RE29" s="41" t="str">
        <f>IF(SUM(QR29,QV29)&gt;0,SUM(QR29,QV29),"")</f>
        <v/>
      </c>
      <c r="RF29" s="41" t="str">
        <f>IF(SUM(QQ29:QR29,QT29:QV29,QX29)-SUM(QS29,QW29)&gt;0,SUM(QQ29:QR29,QT29:QV29,QX29)-SUM(QS29,QW29),"")</f>
        <v/>
      </c>
      <c r="RG29" s="41" t="str">
        <f>IF(SUM(RA29,RB29,RF29)&gt;0,SUM(RA29,RB29,RF29),"")</f>
        <v/>
      </c>
    </row>
    <row r="30" spans="1:475" x14ac:dyDescent="0.2">
      <c r="A30" s="4" t="str" cm="1">
        <f t="array" ref="A30">IF(AND(H30&lt;&gt;"",H30&lt;&gt;"No DD"),SUMPRODUCT((H$4:H$31&lt;&gt;"")*(H$4:H$31&lt;&gt;"No DD")*(E$4:E$31&gt;E30))+1,IF(H30="No DD",SUMPRODUCT((H$4:H$31="No DD")*(E$4:E$31&gt;E30))+1+SUMPRODUCT((H$4:H$31&lt;&gt;"")*(H$4:H$31&lt;&gt;"No DD")),""))</f>
        <v/>
      </c>
      <c r="B30" s="5" t="s">
        <v>88</v>
      </c>
      <c r="C30" s="4" t="s">
        <v>6</v>
      </c>
      <c r="D30" s="4">
        <v>2002</v>
      </c>
      <c r="E30" s="9">
        <f>SUM(J30:R30)+SUM(J30:O30)*0.0000001+SUM(J30)*0.0000000000001</f>
        <v>46.000004600004594</v>
      </c>
      <c r="F30" s="3" t="str">
        <f>IF(OR(AND(AP30&gt;=AW$33,AQ30&gt;=AW$37,AP30&lt;&gt;"",AO30=""),AND(AU30&gt;=AW$33,AV30&gt;=AW$37,AU30&lt;&gt;"",AO30=""),AND(BS30&gt;=BZ$33,BT30&gt;=BZ$37,BS30&lt;&gt;"",BR30=""),AND(BX30&gt;=BZ$33,BY30&gt;=BZ$37,BX30&lt;&gt;"",BR30=""),AND(CV30&gt;=DC$33,CW30&gt;=DC$37,CV30&lt;&gt;"",CU30=""),AND(DA30&gt;=DC$33,DB30&gt;=DC$37,DA30&lt;&gt;""),AND(EA30&gt;=EH$33,EB30&gt;=EH$37,EA30&lt;&gt;""),AND(EF30&gt;=EH$33,EG30&gt;=EH$37,EF30&lt;&gt;""),AND(FC30&gt;=FJ$33,FD30&gt;=FJ$37,FC30&lt;&gt;""),AND(FH30&gt;=FJ$33,FI30&gt;=FJ$37,FH30&lt;&gt;""),AND(GE30&gt;=GL$33,GF30&gt;=GL$37,GE30&lt;&gt;""),AND(GJ30&gt;=GL$33,GK30&gt;=GL$37,GJ30&lt;&gt;""),AND(HG30&gt;=HN$33,HH30&gt;=HN$37,HG30&lt;&gt;""),AND(HL30&gt;=HN$33,HM30&gt;=HN$37,HL30&lt;&gt;""),AND(II30&gt;=IP$33,IJ30&gt;=IP$37,II30&lt;&gt;""),AND(IN30&gt;=IP$33,IO30&gt;=IP$37,IN30&lt;&gt;""),AND(JK30&gt;=JR$33,JL30&gt;=JR$37,JK30&lt;&gt;""),AND(JP30&gt;=JR$33,JQ30&gt;=JR$37,JP30&lt;&gt;""),AND(KM30&gt;=KT$33,KN30&gt;=KT$37,KM30&lt;&gt;""),AND(KR30&gt;=KT$33,KS30&gt;=KT$37,KR30&lt;&gt;""),AND(LO30&gt;=LV$33,LP30&gt;=LV$37,LO30&lt;&gt;""),AND(LT30&gt;=LV$33,LU30&gt;=LV$37,LT30&lt;&gt;""),AND(MQ30&gt;=MX$33,MR30&gt;=MX$37,MQ30&lt;&gt;""),AND(MV30&gt;=MX$33,MW30&gt;=MX$37,MV30&lt;&gt;""),AND(NS30&gt;=NZ$33,NT30&gt;=NZ$37,NS30&lt;&gt;""),AND(NX30&gt;=NZ$33,NY30&gt;=NZ$37,NX30&lt;&gt;""),AND(OU30&gt;=PB$33,OV30&gt;=PB$37,OU30&lt;&gt;""),AND(OZ30&gt;=PB$33,PA30&gt;=PB$37,OZ30&lt;&gt;""),AND(PW30&gt;=QD$33,PX30&gt;=QD$37,PW30&lt;&gt;""),AND(QB30&gt;=QD$33,QC30&gt;=QD$37,QB30&lt;&gt;"")),"P","")</f>
        <v/>
      </c>
      <c r="G30" s="3" t="str">
        <f>IF(OR(AND(AQ30&gt;=AW$37,AQ30&lt;&gt;"",AO30=""),AND(AV30&gt;=AW$37,AV30&lt;&gt;"",AO30=""),AND(BT30&gt;=BZ$37,BT30&lt;&gt;"",BR30=""),AND(BY30&gt;=BZ$37,BY30&lt;&gt;"",BR30=""),AND(CW30&gt;=DC$37,CW30&lt;&gt;"",CU30=""),AND(DB30&gt;=DC$37,DB30&lt;&gt;"",CU30=""),AND(EB30&gt;=EH$37,EB30&lt;&gt;""),AND(EG30&gt;=EH$37,EG30&lt;&gt;""),AND(FD30&gt;=FJ$37,FD30&lt;&gt;""),AND(FI30&gt;=FJ$37,FI30&lt;&gt;""),AND(GF30&gt;=GL$37,GF30&lt;&gt;""),AND(GK30&gt;=GL$37,GK30&lt;&gt;""),AND(HH30&gt;=HN$37,HH30&lt;&gt;""),AND(HM30&gt;=HN$37,HM30&lt;&gt;""),AND(IJ30&gt;=IP$37,IJ30&lt;&gt;""),AND(IO30&gt;=IP$37,IO30&lt;&gt;""),AND(JL30&gt;=JR$37,JL30&lt;&gt;""),AND(JQ30&gt;=JR$37,JQ30&lt;&gt;""),AND(KN30&gt;=KT$37,KN30&lt;&gt;""),AND(KS30&gt;=KT$37,KS30&lt;&gt;""),AND(LP30&gt;=LV$37,LP30&lt;&gt;""),AND(LU30&gt;=LV$37,LU30&lt;&gt;""),AND(MR30&gt;=MX$37,MR30&lt;&gt;""),AND(MW30&gt;=MX$37,MW30&lt;&gt;""),AND(NT30&gt;=NZ$37,NT30&lt;&gt;""),AND(NY30&gt;=NZ$37,NY30&lt;&gt;""),AND(OV30&gt;=PB$37,OV30&lt;&gt;""),AND(PA30&gt;=PB$37,PA30&lt;&gt;""),AND(PX30&gt;=QD$37,PX30&lt;&gt;""),AND(QC30&gt;=QD$37,QC30&lt;&gt;"")),"P","")</f>
        <v/>
      </c>
      <c r="H30" s="37" t="str">
        <f>IF(AND(G30="P",F30=""),"No DD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),"Merit",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),"Excellence",IF(I30="P","Worlds Team",IF(F30="P","National Team","")))))</f>
        <v/>
      </c>
      <c r="I30" s="3" t="str">
        <f>IF(OR(AND(AS30&gt;=AW$34,AT30&gt;=AW$38,AS30&lt;&gt;"",AO30=""),AND(BV30&gt;=BZ$34,BW30&gt;=BZ$38,BV30&lt;&gt;"",BR30=""),AND(CY30&gt;=DC$34,CZ30&gt;=DC$38,CY30&lt;&gt;"",CU30=""),AND(ED30&gt;=EH$34,EE30&gt;=EH$38,ED30&lt;&gt;""),AND(FF30&gt;=FJ$34,FG30&gt;=FJ$38,FF30&lt;&gt;""),AND(GH30&gt;=GL$34,GI30&gt;=GL$38,GH30&lt;&gt;""),AND(HJ30&gt;=HN$34,HK30&gt;=HN$38,HJ30&lt;&gt;""),AND(IL30&gt;=IP$34,IM30&gt;=IP$38,IL30&lt;&gt;""),AND(JN30&gt;=JR$34,JO30&gt;=JR$38,JN30&lt;&gt;""),AND(KP30&gt;=KT$34,KQ30&gt;=KT$38,KP30&lt;&gt;""),AND(LR30&gt;=LV$34,LS30&gt;=LV$38,LR30&lt;&gt;""),AND(MT30&gt;=MX$34,MU30&gt;=MX$38,MT30&lt;&gt;""),AND(NV30&gt;=NZ$34,NW30&gt;=NZ$38,NV30&lt;&gt;""),AND(OX30&gt;=PB$34,OY30&gt;=PB$38,OX30&lt;&gt;""),AND(PZ30&gt;=QD$34,QA30&gt;=QD$38,PZ30&lt;&gt;"")),"P","")</f>
        <v/>
      </c>
      <c r="J30" s="8">
        <f>IF(COUNT(AQ30,BT30,CW30)&gt;0,LARGE((AQ30,BT30,CW30),1),0)</f>
        <v>46</v>
      </c>
      <c r="K30" s="8" t="str">
        <f>IF(J30=0,"",IF(J30=CW30,$CA$1,IF(J30=BT30,$AX$1,IF(J30=AQ30,$U$1,""))))</f>
        <v>2023 Nationals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0</v>
      </c>
      <c r="O30" s="8" t="str">
        <f>IF(N30=0,"",IF(N30=CX30,$CA$1,IF(N30=BU30,$AX$1,IF(N30=AR30,$U$1,""))))</f>
        <v/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>IF(SUM(V30,Z30)&gt;0,SUM(V30,Z30),"")</f>
        <v/>
      </c>
      <c r="AQ30" s="41" t="str">
        <f>IF(SUM(U30:V30,X30:Z30,AB30)-W30-AA30&gt;0,SUM(U30:V30,X30:Z30,AB30)-W30-AA30,"")</f>
        <v/>
      </c>
      <c r="AR30" s="41" t="str">
        <f>IF(SUM(AC30:AD30,AF30)-AE30&gt;0,SUM(AC30:AD30,AF30)-AE30,"")</f>
        <v/>
      </c>
      <c r="AS30" s="41" t="str">
        <f>IF(SUM(V30,Z30,AD30)&gt;0,SUM(V30,Z30,AD30),"")</f>
        <v/>
      </c>
      <c r="AT30" s="41" t="str">
        <f>IF(SUM(AQ30,AR30)&gt;0,SUM(AQ30,AR30),"")</f>
        <v/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 t="str">
        <f>IF(SUM(AQ30,AR30,AV30)&gt;0,SUM(AQ30,AR30,AV30),"")</f>
        <v/>
      </c>
      <c r="AX30" s="18">
        <v>16.600000000000001</v>
      </c>
      <c r="AY30" s="18">
        <v>6</v>
      </c>
      <c r="AZ30" s="18">
        <v>1</v>
      </c>
      <c r="BA30" s="18">
        <v>0</v>
      </c>
      <c r="BB30" s="18">
        <v>18.600000000000001</v>
      </c>
      <c r="BC30" s="18">
        <v>6.4</v>
      </c>
      <c r="BD30" s="18">
        <v>0.6</v>
      </c>
      <c r="BE30" s="18">
        <v>0</v>
      </c>
      <c r="BF30" s="18">
        <v>0</v>
      </c>
      <c r="BG30" s="18">
        <v>0</v>
      </c>
      <c r="BH30" s="18">
        <v>0</v>
      </c>
      <c r="BI30" s="18">
        <v>0</v>
      </c>
      <c r="BJ30" s="18"/>
      <c r="BK30" s="18"/>
      <c r="BL30" s="18"/>
      <c r="BM30" s="18"/>
      <c r="BN30" s="18"/>
      <c r="BO30" s="18"/>
      <c r="BP30" s="18"/>
      <c r="BQ30" s="18"/>
      <c r="BR30" s="29"/>
      <c r="BS30" s="11">
        <f>IF(SUM(AY30,BC30)&gt;0,SUM(AY30,BC30),"")</f>
        <v>12.4</v>
      </c>
      <c r="BT30" s="11">
        <f>IF(SUM(AX30:AY30,BA30:BC30,BE30)-AZ30-BD30&gt;0,SUM(AX30:AY30,BA30:BC30,BE30)-AZ30-BD30,"")</f>
        <v>46</v>
      </c>
      <c r="BU30" s="11" t="str">
        <f>IF(SUM(BF30:BG30,BI30)-BH30&gt;0,SUM(BF30:BG30,BI30)-BH30,"")</f>
        <v/>
      </c>
      <c r="BV30" s="11">
        <f>IF(SUM(AY30,BC30,BG30)&gt;0,SUM(AY30,BC30,BG30),"")</f>
        <v>12.4</v>
      </c>
      <c r="BW30" s="11">
        <f>IF(SUM(BT30,BU30)&gt;0,SUM(BT30,BU30),"")</f>
        <v>46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46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8"/>
      <c r="CV30" s="41" t="str">
        <f>IF(SUM(CB30,CF30)&gt;0,SUM(CB30,CF30),"")</f>
        <v/>
      </c>
      <c r="CW30" s="41" t="str">
        <f>IF(SUM(CA30:CB30,CD30:CF30,CH30)-CC30-CG30&gt;0,SUM(CA30:CB30,CD30:CF30,CH30)-CC30-CG30,"")</f>
        <v/>
      </c>
      <c r="CX30" s="41" t="str">
        <f>IF(SUM(CI30:CJ30,CL30)-CK30&gt;0,SUM(CI30:CJ30,CL30)-CK30,"")</f>
        <v/>
      </c>
      <c r="CY30" s="41" t="str">
        <f>IF(SUM(CB30,CF30,CJ30)&gt;0,SUM(CB30,CF30,CJ30),"")</f>
        <v/>
      </c>
      <c r="CZ30" s="41" t="str">
        <f>IF(SUM(CW30,CX30)&gt;0,SUM(CW30,CX30),"")</f>
        <v/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 t="str">
        <f>IF(SUM(CW30,CX30,DB30)&gt;0,SUM(CW30,CX30,DB30),"")</f>
        <v/>
      </c>
      <c r="DD30" s="52" t="str">
        <f>IF(MAX(EB30,FD30,GF30,HH30,IJ30,JL30,KN30,LP30,MR30,NT30,OV30,PX30)-IF(L30="",0,L30)&gt;0.001,MAX(EB30,FD30,GF30,HH30,IJ30,JL30,KN30,LP30,MR30,NT30,OV30,PX30)-IF(L30="",0,L30),"")</f>
        <v/>
      </c>
      <c r="DE30" s="52" t="str">
        <f>IF(MAX(EC30,FE30,GG30,HI30,IK30,JM30,KO30,LQ30,MS30,NU30,OW30,PY30)-IF(N30="",0,N30)&gt;0.001,MAX(EC30,FE30,GG30,HI30,IK30,JM30,KO30,LQ30,MS30,NU30,OW30,PY30)-IF(N30="",0,N30),"")</f>
        <v/>
      </c>
      <c r="DF30" s="52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3">
        <f>IF($CU30="P",CA30,(CA30+AX30)/2)</f>
        <v>8.3000000000000007</v>
      </c>
      <c r="QF30" s="23">
        <f>IF($CU30="P",CB30,(CB30+AY30)/2)</f>
        <v>3</v>
      </c>
      <c r="QG30" s="23">
        <f>IF($CU30="P",CC30,(CC30+AZ30)/2)</f>
        <v>0.5</v>
      </c>
      <c r="QH30" s="23">
        <f>IF($CU30="P",CD30,(CD30+BA30)/2)</f>
        <v>0</v>
      </c>
      <c r="QI30" s="23">
        <f>IF($CU30="P",CE30,(CE30+BB30)/2)</f>
        <v>9.3000000000000007</v>
      </c>
      <c r="QJ30" s="23">
        <f>IF($CU30="P",CF30,(CF30+BC30)/2)</f>
        <v>3.2</v>
      </c>
      <c r="QK30" s="23">
        <f>IF($CU30="P",CG30,(CG30+BD30)/2)</f>
        <v>0.3</v>
      </c>
      <c r="QL30" s="23">
        <f>IF($CU30="P",CH30,(CH30+BE30)/2)</f>
        <v>0</v>
      </c>
      <c r="QM30" s="23">
        <f>IF($CU30="P",CI30,(CI30+BF30)/2)</f>
        <v>0</v>
      </c>
      <c r="QN30" s="23">
        <f>IF($CU30="P",CJ30,(CJ30+BG30)/2)</f>
        <v>0</v>
      </c>
      <c r="QO30" s="23">
        <f>IF($CU30="P",CK30,(CK30+BH30)/2)</f>
        <v>0</v>
      </c>
      <c r="QP30" s="23">
        <f>IF($CU30="P",CL30,(CL30+BI30)/2)</f>
        <v>0</v>
      </c>
      <c r="QQ30" s="23">
        <f>IF($CU30="P",CM30,(CM30+BJ30)/2)</f>
        <v>0</v>
      </c>
      <c r="QR30" s="23">
        <f>IF($CU30="P",CN30,(CN30+BK30)/2)</f>
        <v>0</v>
      </c>
      <c r="QS30" s="23">
        <f>IF($CU30="P",CO30,(CO30+BL30)/2)</f>
        <v>0</v>
      </c>
      <c r="QT30" s="23">
        <f>IF($CU30="P",CP30,(CP30+BM30)/2)</f>
        <v>0</v>
      </c>
      <c r="QU30" s="23">
        <f>IF($CU30="P",CQ30,(CQ30+BN30)/2)</f>
        <v>0</v>
      </c>
      <c r="QV30" s="23">
        <f>IF($CU30="P",CR30,(CR30+BO30)/2)</f>
        <v>0</v>
      </c>
      <c r="QW30" s="23">
        <f>IF($CU30="P",CS30,(CS30+BP30)/2)</f>
        <v>0</v>
      </c>
      <c r="QX30" s="23">
        <f>IF($CU30="P",CT30,(CT30+BQ30)/2)</f>
        <v>0</v>
      </c>
      <c r="QY30" s="28" t="s">
        <v>57</v>
      </c>
      <c r="QZ30" s="41">
        <f>IF(SUM(QF30,QJ30)&gt;0,SUM(QF30,QJ30),"")</f>
        <v>6.2</v>
      </c>
      <c r="RA30" s="41">
        <f>IF(SUM(QE30:QF30,QH30:QJ30,QL30)-QG30-QK30&gt;0,SUM(QE30:QF30,QH30:QJ30,QL30)-QG30-QK30,"")</f>
        <v>23</v>
      </c>
      <c r="RB30" s="41" t="str">
        <f>IF(SUM(QM30:QN30,QP30)-QO30&gt;0,SUM(QM30:QN30,QP30)-QO30,"")</f>
        <v/>
      </c>
      <c r="RC30" s="41">
        <f>IF(SUM(QF30,QJ30,QN30)&gt;0,SUM(QF30,QJ30,QN30),"")</f>
        <v>6.2</v>
      </c>
      <c r="RD30" s="41">
        <f>IF(SUM(RA30,RB30)&gt;0,SUM(RA30,RB30),"")</f>
        <v>23</v>
      </c>
      <c r="RE30" s="41" t="str">
        <f>IF(SUM(QR30,QV30)&gt;0,SUM(QR30,QV30),"")</f>
        <v/>
      </c>
      <c r="RF30" s="41" t="str">
        <f>IF(SUM(QQ30:QR30,QT30:QV30,QX30)-SUM(QS30,QW30)&gt;0,SUM(QQ30:QR30,QT30:QV30,QX30)-SUM(QS30,QW30),"")</f>
        <v/>
      </c>
      <c r="RG30" s="41">
        <f>IF(SUM(RA30,RB30,RF30)&gt;0,SUM(RA30,RB30,RF30),"")</f>
        <v>23</v>
      </c>
    </row>
    <row r="31" spans="1:475" ht="17" x14ac:dyDescent="0.2">
      <c r="R31" s="10"/>
      <c r="S31" s="10"/>
      <c r="T31" s="10"/>
    </row>
    <row r="32" spans="1:475" ht="17" x14ac:dyDescent="0.2">
      <c r="R32" s="10"/>
      <c r="S32" s="10"/>
      <c r="T32" s="10"/>
    </row>
    <row r="33" spans="1:456" ht="17" x14ac:dyDescent="0.2">
      <c r="B33" s="24" t="s">
        <v>54</v>
      </c>
      <c r="R33" s="10"/>
      <c r="S33" s="10"/>
      <c r="T33" s="10"/>
      <c r="AP33" s="4"/>
      <c r="AW33" s="43">
        <v>14.4</v>
      </c>
      <c r="BS33" s="4"/>
      <c r="BZ33" s="43">
        <v>14.4</v>
      </c>
      <c r="CV33" s="4"/>
      <c r="DC33" s="43">
        <v>14.4</v>
      </c>
      <c r="EA33" s="4"/>
      <c r="EH33" s="43">
        <v>14.4</v>
      </c>
      <c r="FC33" s="4"/>
      <c r="FJ33" s="43">
        <v>14.4</v>
      </c>
      <c r="GE33" s="4"/>
      <c r="GL33" s="43">
        <v>14.4</v>
      </c>
      <c r="HG33" s="4"/>
      <c r="HN33" s="43">
        <v>14.4</v>
      </c>
      <c r="II33" s="4"/>
      <c r="IP33" s="43">
        <v>14.4</v>
      </c>
      <c r="JK33" s="4"/>
      <c r="JR33" s="43">
        <v>14.4</v>
      </c>
      <c r="KM33" s="4"/>
      <c r="KT33" s="43">
        <v>14.4</v>
      </c>
      <c r="LO33" s="4"/>
      <c r="LV33" s="43">
        <v>14.4</v>
      </c>
      <c r="MQ33" s="4"/>
      <c r="MX33" s="43">
        <v>14.4</v>
      </c>
      <c r="NS33" s="4"/>
      <c r="NZ33" s="43">
        <v>14.4</v>
      </c>
      <c r="OU33" s="4"/>
      <c r="PB33" s="43">
        <v>14.4</v>
      </c>
      <c r="PW33" s="4"/>
      <c r="QD33" s="43">
        <v>14.4</v>
      </c>
    </row>
    <row r="34" spans="1:456" ht="17" x14ac:dyDescent="0.2">
      <c r="B34" s="31" t="s">
        <v>53</v>
      </c>
      <c r="R34" s="10"/>
      <c r="S34" s="10"/>
      <c r="T34" s="10"/>
      <c r="AP34" s="4"/>
      <c r="AW34" s="53">
        <v>21.6</v>
      </c>
      <c r="BS34" s="4"/>
      <c r="BZ34" s="53">
        <v>21.6</v>
      </c>
      <c r="CV34" s="4"/>
      <c r="DC34" s="53">
        <v>21.6</v>
      </c>
      <c r="EA34" s="4"/>
      <c r="EH34" s="53">
        <v>21.6</v>
      </c>
      <c r="FC34" s="4"/>
      <c r="FJ34" s="53">
        <v>21.6</v>
      </c>
      <c r="GE34" s="4"/>
      <c r="GL34" s="53">
        <v>21.6</v>
      </c>
      <c r="HG34" s="4"/>
      <c r="HN34" s="53">
        <v>21.6</v>
      </c>
      <c r="II34" s="4"/>
      <c r="IP34" s="53">
        <v>21.6</v>
      </c>
      <c r="JK34" s="4"/>
      <c r="JR34" s="53">
        <v>21.6</v>
      </c>
      <c r="KM34" s="4"/>
      <c r="KT34" s="53">
        <v>21.6</v>
      </c>
      <c r="LO34" s="4"/>
      <c r="LV34" s="53">
        <v>21.6</v>
      </c>
      <c r="MQ34" s="4"/>
      <c r="MX34" s="53">
        <v>21.6</v>
      </c>
      <c r="NS34" s="4"/>
      <c r="NZ34" s="53">
        <v>21.6</v>
      </c>
      <c r="OU34" s="4"/>
      <c r="PB34" s="53">
        <v>21.6</v>
      </c>
      <c r="PW34" s="4"/>
      <c r="QD34" s="53">
        <v>21.6</v>
      </c>
    </row>
    <row r="35" spans="1:456" ht="17" x14ac:dyDescent="0.2">
      <c r="A35" s="5"/>
      <c r="B35" s="32" t="s">
        <v>67</v>
      </c>
      <c r="C35" s="20"/>
      <c r="R35" s="10"/>
      <c r="S35" s="10"/>
      <c r="T35" s="10"/>
      <c r="AP35" s="4"/>
      <c r="AW35" s="45">
        <v>23.2</v>
      </c>
      <c r="BS35" s="4"/>
      <c r="BZ35" s="45">
        <v>23.2</v>
      </c>
      <c r="CV35" s="4"/>
      <c r="DC35" s="45">
        <v>23.2</v>
      </c>
      <c r="EA35" s="4"/>
      <c r="EH35" s="45">
        <v>23.2</v>
      </c>
      <c r="FC35" s="4"/>
      <c r="FJ35" s="45">
        <v>23.2</v>
      </c>
      <c r="GE35" s="4"/>
      <c r="GL35" s="45">
        <v>23.2</v>
      </c>
      <c r="HG35" s="4"/>
      <c r="HN35" s="45">
        <v>23.2</v>
      </c>
      <c r="II35" s="4"/>
      <c r="IP35" s="45">
        <v>23.2</v>
      </c>
      <c r="JK35" s="4"/>
      <c r="JR35" s="45">
        <v>23.2</v>
      </c>
      <c r="KM35" s="4"/>
      <c r="KT35" s="45">
        <v>23.2</v>
      </c>
      <c r="LO35" s="4"/>
      <c r="LV35" s="45">
        <v>23.2</v>
      </c>
      <c r="MQ35" s="4"/>
      <c r="MX35" s="45">
        <v>23.2</v>
      </c>
      <c r="NS35" s="4"/>
      <c r="NZ35" s="45">
        <v>23.2</v>
      </c>
      <c r="OU35" s="4"/>
      <c r="PB35" s="45">
        <v>23.2</v>
      </c>
      <c r="PW35" s="4"/>
      <c r="QD35" s="45">
        <v>23.2</v>
      </c>
    </row>
    <row r="36" spans="1:456" ht="17" x14ac:dyDescent="0.2">
      <c r="A36" s="5"/>
      <c r="B36" s="36" t="s">
        <v>80</v>
      </c>
      <c r="C36" s="20"/>
      <c r="R36" s="10"/>
      <c r="S36" s="10"/>
      <c r="T36" s="10"/>
      <c r="AP36" s="4"/>
      <c r="AW36" s="46">
        <v>25.6</v>
      </c>
      <c r="BS36" s="4"/>
      <c r="BZ36" s="46">
        <v>25.6</v>
      </c>
      <c r="CV36" s="4"/>
      <c r="DC36" s="46">
        <v>25.6</v>
      </c>
      <c r="EA36" s="4"/>
      <c r="EH36" s="46">
        <v>25.6</v>
      </c>
      <c r="FC36" s="4"/>
      <c r="FJ36" s="46">
        <v>25.6</v>
      </c>
      <c r="GE36" s="4"/>
      <c r="GL36" s="46">
        <v>25.6</v>
      </c>
      <c r="HG36" s="4"/>
      <c r="HN36" s="46">
        <v>25.6</v>
      </c>
      <c r="II36" s="4"/>
      <c r="IP36" s="46">
        <v>25.6</v>
      </c>
      <c r="JK36" s="4"/>
      <c r="JR36" s="46">
        <v>25.6</v>
      </c>
      <c r="KM36" s="4"/>
      <c r="KT36" s="46">
        <v>25.6</v>
      </c>
      <c r="LO36" s="4"/>
      <c r="LV36" s="46">
        <v>25.6</v>
      </c>
      <c r="MQ36" s="4"/>
      <c r="MX36" s="46">
        <v>25.6</v>
      </c>
      <c r="NS36" s="4"/>
      <c r="NZ36" s="46">
        <v>25.6</v>
      </c>
      <c r="OU36" s="4"/>
      <c r="PB36" s="46">
        <v>25.6</v>
      </c>
      <c r="PW36" s="4"/>
      <c r="QD36" s="46">
        <v>25.6</v>
      </c>
    </row>
    <row r="37" spans="1:456" ht="17" x14ac:dyDescent="0.2">
      <c r="A37" s="5"/>
      <c r="B37" s="35" t="s">
        <v>51</v>
      </c>
      <c r="C37" s="20"/>
      <c r="R37" s="10"/>
      <c r="S37" s="10"/>
      <c r="T37" s="10"/>
      <c r="AP37" s="4"/>
      <c r="AW37" s="47">
        <v>51.2</v>
      </c>
      <c r="BS37" s="4"/>
      <c r="BZ37" s="47">
        <v>51.2</v>
      </c>
      <c r="CV37" s="4"/>
      <c r="DC37" s="47">
        <v>51.2</v>
      </c>
      <c r="EA37" s="4"/>
      <c r="EH37" s="47">
        <v>51.2</v>
      </c>
      <c r="FC37" s="4"/>
      <c r="FJ37" s="47">
        <v>51.2</v>
      </c>
      <c r="GE37" s="4"/>
      <c r="GL37" s="47">
        <v>51.2</v>
      </c>
      <c r="HG37" s="4"/>
      <c r="HN37" s="47">
        <v>51.2</v>
      </c>
      <c r="II37" s="4"/>
      <c r="IP37" s="47">
        <v>51.2</v>
      </c>
      <c r="JK37" s="4"/>
      <c r="JR37" s="47">
        <v>51.2</v>
      </c>
      <c r="KM37" s="4"/>
      <c r="KT37" s="47">
        <v>51.2</v>
      </c>
      <c r="LO37" s="4"/>
      <c r="LV37" s="47">
        <v>51.2</v>
      </c>
      <c r="MQ37" s="4"/>
      <c r="MX37" s="47">
        <v>51.2</v>
      </c>
      <c r="NS37" s="4"/>
      <c r="NZ37" s="47">
        <v>51.2</v>
      </c>
      <c r="OU37" s="4"/>
      <c r="PB37" s="47">
        <v>51.2</v>
      </c>
      <c r="PW37" s="4"/>
      <c r="QD37" s="47">
        <v>51.2</v>
      </c>
    </row>
    <row r="38" spans="1:456" ht="17" x14ac:dyDescent="0.2">
      <c r="A38" s="5"/>
      <c r="B38" s="25" t="s">
        <v>52</v>
      </c>
      <c r="C38" s="20"/>
      <c r="R38" s="10"/>
      <c r="S38" s="10"/>
      <c r="T38" s="10"/>
      <c r="AP38" s="4"/>
      <c r="AW38" s="48">
        <v>77.2</v>
      </c>
      <c r="BS38" s="4"/>
      <c r="BZ38" s="48">
        <v>77.2</v>
      </c>
      <c r="CV38" s="4"/>
      <c r="DC38" s="48">
        <v>77.2</v>
      </c>
      <c r="EA38" s="4"/>
      <c r="EH38" s="48">
        <v>77.2</v>
      </c>
      <c r="FC38" s="4"/>
      <c r="FJ38" s="48">
        <v>77.2</v>
      </c>
      <c r="GE38" s="4"/>
      <c r="GL38" s="48">
        <v>77.2</v>
      </c>
      <c r="HG38" s="4"/>
      <c r="HN38" s="48">
        <v>77.2</v>
      </c>
      <c r="II38" s="4"/>
      <c r="IP38" s="48">
        <v>77.2</v>
      </c>
      <c r="JK38" s="4"/>
      <c r="JR38" s="48">
        <v>77.2</v>
      </c>
      <c r="KM38" s="4"/>
      <c r="KT38" s="48">
        <v>77.2</v>
      </c>
      <c r="LO38" s="4"/>
      <c r="LV38" s="48">
        <v>77.2</v>
      </c>
      <c r="MQ38" s="4"/>
      <c r="MX38" s="48">
        <v>77.2</v>
      </c>
      <c r="NS38" s="4"/>
      <c r="NZ38" s="48">
        <v>77.2</v>
      </c>
      <c r="OU38" s="4"/>
      <c r="PB38" s="48">
        <v>77.2</v>
      </c>
      <c r="PW38" s="4"/>
      <c r="QD38" s="48">
        <v>77.2</v>
      </c>
    </row>
    <row r="39" spans="1:456" ht="17" x14ac:dyDescent="0.2">
      <c r="A39" s="5"/>
      <c r="B39" s="34" t="s">
        <v>66</v>
      </c>
      <c r="C39" s="20"/>
      <c r="R39" s="10"/>
      <c r="S39" s="10"/>
      <c r="T39" s="10"/>
      <c r="AP39" s="4"/>
      <c r="AW39" s="49">
        <v>79.8</v>
      </c>
      <c r="BS39" s="4"/>
      <c r="BZ39" s="49">
        <v>79.8</v>
      </c>
      <c r="CV39" s="4"/>
      <c r="DC39" s="49">
        <v>79.8</v>
      </c>
      <c r="EA39" s="4"/>
      <c r="EH39" s="49">
        <v>79.8</v>
      </c>
      <c r="FC39" s="4"/>
      <c r="FJ39" s="49">
        <v>79.8</v>
      </c>
      <c r="GE39" s="4"/>
      <c r="GL39" s="49">
        <v>79.8</v>
      </c>
      <c r="HG39" s="4"/>
      <c r="HN39" s="49">
        <v>79.8</v>
      </c>
      <c r="II39" s="4"/>
      <c r="IP39" s="49">
        <v>79.8</v>
      </c>
      <c r="JK39" s="4"/>
      <c r="JR39" s="49">
        <v>79.8</v>
      </c>
      <c r="KM39" s="4"/>
      <c r="KT39" s="49">
        <v>79.8</v>
      </c>
      <c r="LO39" s="4"/>
      <c r="LV39" s="49">
        <v>79.8</v>
      </c>
      <c r="MQ39" s="4"/>
      <c r="MX39" s="49">
        <v>79.8</v>
      </c>
      <c r="NS39" s="4"/>
      <c r="NZ39" s="49">
        <v>79.8</v>
      </c>
      <c r="OU39" s="4"/>
      <c r="PB39" s="49">
        <v>79.8</v>
      </c>
      <c r="PW39" s="4"/>
      <c r="QD39" s="49">
        <v>79.8</v>
      </c>
    </row>
    <row r="40" spans="1:456" ht="17" x14ac:dyDescent="0.2">
      <c r="A40" s="5"/>
      <c r="B40" s="26" t="s">
        <v>35</v>
      </c>
      <c r="C40" s="20"/>
      <c r="R40" s="10"/>
      <c r="S40" s="10"/>
      <c r="T40" s="10"/>
      <c r="AP40" s="4"/>
      <c r="AW40" s="50">
        <v>82.2</v>
      </c>
      <c r="BS40" s="4"/>
      <c r="BZ40" s="50">
        <v>82.2</v>
      </c>
      <c r="CV40" s="4"/>
      <c r="DC40" s="50">
        <v>82.2</v>
      </c>
      <c r="EA40" s="4"/>
      <c r="EH40" s="50">
        <v>82.2</v>
      </c>
      <c r="FC40" s="4"/>
      <c r="FJ40" s="50">
        <v>82.2</v>
      </c>
      <c r="GE40" s="4"/>
      <c r="GL40" s="50">
        <v>82.2</v>
      </c>
      <c r="HG40" s="4"/>
      <c r="HN40" s="50">
        <v>82.2</v>
      </c>
      <c r="II40" s="4"/>
      <c r="IP40" s="50">
        <v>82.2</v>
      </c>
      <c r="JK40" s="4"/>
      <c r="JR40" s="50">
        <v>82.2</v>
      </c>
      <c r="KM40" s="4"/>
      <c r="KT40" s="50">
        <v>82.2</v>
      </c>
      <c r="LO40" s="4"/>
      <c r="LV40" s="50">
        <v>82.2</v>
      </c>
      <c r="MQ40" s="4"/>
      <c r="MX40" s="50">
        <v>82.2</v>
      </c>
      <c r="NS40" s="4"/>
      <c r="NZ40" s="50">
        <v>82.2</v>
      </c>
      <c r="OU40" s="4"/>
      <c r="PB40" s="50">
        <v>82.2</v>
      </c>
      <c r="PW40" s="4"/>
      <c r="QD40" s="50">
        <v>82.2</v>
      </c>
    </row>
    <row r="41" spans="1:456" x14ac:dyDescent="0.2">
      <c r="B41" s="30" t="s">
        <v>58</v>
      </c>
      <c r="C41" s="2"/>
    </row>
    <row r="42" spans="1:456" x14ac:dyDescent="0.2">
      <c r="A42" s="5"/>
      <c r="B42" s="5"/>
      <c r="C42" s="20"/>
      <c r="QF42" s="2"/>
      <c r="QG42" s="2"/>
      <c r="QH42" s="2"/>
      <c r="QI42" s="2"/>
      <c r="QJ42" s="2"/>
      <c r="QK42" s="2"/>
      <c r="QL42" s="2"/>
      <c r="QM42" s="2"/>
      <c r="QN42" s="2"/>
    </row>
    <row r="43" spans="1:456" x14ac:dyDescent="0.2">
      <c r="A43" s="5"/>
      <c r="B43" s="5"/>
      <c r="C43" s="20"/>
    </row>
    <row r="44" spans="1:456" x14ac:dyDescent="0.2">
      <c r="A44" s="5"/>
      <c r="B44" s="5"/>
      <c r="C44" s="20"/>
    </row>
    <row r="45" spans="1:456" x14ac:dyDescent="0.2">
      <c r="A45" s="5"/>
      <c r="B45" s="5"/>
      <c r="C4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0">
      <sortCondition descending="1" ref="F1:F31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0">
    <cfRule type="expression" dxfId="57" priority="6" stopIfTrue="1">
      <formula>IF($AO4&lt;&gt;"",1,0)</formula>
    </cfRule>
  </conditionalFormatting>
  <conditionalFormatting sqref="AX4:BZ30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0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1:AT1048576 BW41:BW1048576 EE41:EE1048576 FG41:FG1048576 BW1:BW39 CZ1:CZ1048576 EE1:EE39 FG1:FG39 GI1:GI1048576 HK1:HK1048576 IM1:IM1048576 JO1:JO1048576 KQ1:KQ1048576 LS1:LS1048576 MU1:MU1048576 NW1:NW1048576 OY1:OY1048576 QA1:QA1048576 AT1:AT39">
    <cfRule type="cellIs" dxfId="44" priority="59087" operator="between">
      <formula>AW$40</formula>
      <formula>1000</formula>
    </cfRule>
    <cfRule type="cellIs" dxfId="43" priority="59088" operator="between">
      <formula>AW$39</formula>
      <formula>AW$40</formula>
    </cfRule>
    <cfRule type="cellIs" dxfId="42" priority="59089" operator="between">
      <formula>AW$38</formula>
      <formula>AW$39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86109" operator="between">
      <formula>AW$33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86154" operator="between">
      <formula>AW$37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86199" operator="between">
      <formula>AW$33</formula>
      <formula>AW$34</formula>
    </cfRule>
    <cfRule type="cellIs" dxfId="38" priority="86200" operator="between">
      <formula>AW$34</formula>
      <formula>AW$35</formula>
    </cfRule>
    <cfRule type="cellIs" dxfId="37" priority="86201" operator="between">
      <formula>AW$35</formula>
      <formula>AW$36</formula>
    </cfRule>
    <cfRule type="cellIs" dxfId="36" priority="86202" operator="between">
      <formula>AW$36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86379" operator="between">
      <formula>AW$37</formula>
      <formula>AW$38</formula>
    </cfRule>
    <cfRule type="cellIs" dxfId="34" priority="86380" operator="between">
      <formula>AW$38</formula>
      <formula>AW$39</formula>
    </cfRule>
    <cfRule type="cellIs" dxfId="33" priority="86381" operator="between">
      <formula>AW$39</formula>
      <formula>AW$40</formula>
    </cfRule>
    <cfRule type="cellIs" dxfId="32" priority="86382" operator="between">
      <formula>AW$40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86559" operator="between">
      <formula>AW$36</formula>
      <formula>1000</formula>
    </cfRule>
    <cfRule type="cellIs" dxfId="30" priority="86560" operator="between">
      <formula>AW$35</formula>
      <formula>AW$36</formula>
    </cfRule>
    <cfRule type="cellIs" dxfId="29" priority="86561" operator="between">
      <formula>AW$34</formula>
      <formula>AW$35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196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205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211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224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242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250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256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183.30001302000528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>IF(SUM(V4,Z4)&gt;0,SUM(V4,Z4),"")</f>
        <v>13.2</v>
      </c>
      <c r="AQ4" s="41">
        <f>IF(SUM(U4:V4,X4:Z4,AB4)-W4-AA4&gt;0,SUM(U4:V4,X4:Z4,AB4)-W4-AA4,"")</f>
        <v>50.8</v>
      </c>
      <c r="AR4" s="41">
        <f>IF(SUM(AC4:AD4,AF4)-AE4&gt;0,SUM(AC4:AD4,AF4)-AE4,"")</f>
        <v>24.900000000000002</v>
      </c>
      <c r="AS4" s="41">
        <f>IF(SUM(V4,Z4,AD4)&gt;0,SUM(V4,Z4,AD4),"")</f>
        <v>19.2</v>
      </c>
      <c r="AT4" s="41">
        <f>IF(SUM(AQ4,AR4)&gt;0,SUM(AQ4,AR4),"")</f>
        <v>75.7</v>
      </c>
      <c r="AU4" s="41">
        <f>IF(SUM(AH4,AL4)&gt;0,SUM(AH4,AL4),"")</f>
        <v>15.2</v>
      </c>
      <c r="AV4" s="41">
        <f>IF(SUM(AG4:AH4,AJ4:AL4,AN4)-SUM(AI4,AM4)&gt;0,SUM(AG4:AH4,AJ4:AL4,AN4)-SUM(AI4,AM4),"")</f>
        <v>53.1</v>
      </c>
      <c r="AW4" s="41">
        <f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14.8</v>
      </c>
      <c r="BT4" s="11">
        <f>IF(SUM(AX4:AY4,BA4:BC4,BE4)-AZ4-BD4&gt;0,SUM(AX4:AY4,BA4:BC4,BE4)-AZ4-BD4,"")</f>
        <v>52.8</v>
      </c>
      <c r="BU4" s="11">
        <f>IF(SUM(BF4:BG4,BI4)-BH4&gt;0,SUM(BF4:BG4,BI4)-BH4,"")</f>
        <v>25.8</v>
      </c>
      <c r="BV4" s="11">
        <f>IF(SUM(AY4,BC4,BG4)&gt;0,SUM(AY4,BC4,BG4),"")</f>
        <v>21.6</v>
      </c>
      <c r="BW4" s="11">
        <f>IF(SUM(BT4,BU4)&gt;0,SUM(BT4,BU4),"")</f>
        <v>78.599999999999994</v>
      </c>
      <c r="BX4" s="11">
        <f>IF(SUM(BK4,BO4)&gt;0,SUM(BK4,BO4),"")</f>
        <v>12.4</v>
      </c>
      <c r="BY4" s="11">
        <f>IF(SUM(BJ4:BK4,BM4:BO4,BQ4)-SUM(BL4,BP4)&gt;0,SUM(BJ4:BK4,BM4:BO4,BQ4)-SUM(BL4,BP4),"")</f>
        <v>49.699999999999996</v>
      </c>
      <c r="BZ4" s="11">
        <f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13.6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22.4</v>
      </c>
      <c r="CY4" s="41">
        <f>IF(SUM(CB4,CF4,CJ4)&gt;0,SUM(CB4,CF4,CJ4),"")</f>
        <v>18.399999999999999</v>
      </c>
      <c r="CZ4" s="41">
        <f>IF(SUM(CW4,CX4)&gt;0,SUM(CW4,CX4),"")</f>
        <v>74</v>
      </c>
      <c r="DA4" s="41">
        <f>IF(SUM(CN4,CR4)&gt;0,SUM(CN4,CR4),"")</f>
        <v>13.6</v>
      </c>
      <c r="DB4" s="41">
        <f>IF(SUM(CM4:CN4,CP4:CR4,CT4)-SUM(CO4,CS4)&gt;0,SUM(CM4:CN4,CP4:CR4,CT4)-SUM(CO4,CS4),"")</f>
        <v>52</v>
      </c>
      <c r="DC4" s="41">
        <f>IF(SUM(CW4,CX4,DB4)&gt;0,SUM(CW4,CX4,DB4),"")</f>
        <v>126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>IF(SUM(EJ4,EN4)&gt;0,SUM(EJ4,EN4),"")</f>
        <v>14</v>
      </c>
      <c r="FD4" s="11">
        <f>IF(SUM(EI4:EJ4,EL4:EN4,EP4)-EK4-EO4&gt;0,SUM(EI4:EJ4,EL4:EN4,EP4)-EK4-EO4,"")</f>
        <v>50</v>
      </c>
      <c r="FE4" s="11" t="str">
        <f>IF(SUM(EQ4:ER4,ET4)-ES4&gt;0,SUM(EQ4:ER4,ET4)-ES4,"")</f>
        <v/>
      </c>
      <c r="FF4" s="11">
        <f>IF(SUM(EJ4,EN4,ER4)&gt;0,SUM(EJ4,EN4,ER4),"")</f>
        <v>14</v>
      </c>
      <c r="FG4" s="11">
        <f>IF(SUM(FD4,FE4)&gt;0,SUM(FD4,FE4),"")</f>
        <v>50</v>
      </c>
      <c r="FH4" s="11">
        <f>IF(SUM(EV4,EZ4)&gt;0,SUM(EV4,EZ4),"")</f>
        <v>15.2</v>
      </c>
      <c r="FI4" s="11">
        <f>IF(SUM(EU4:EV4,EX4:EZ4,FB4)-SUM(EW4,FA4)&gt;0,SUM(EU4:EV4,EX4:EZ4,FB4)-SUM(EW4,FA4),"")</f>
        <v>51.199999999999996</v>
      </c>
      <c r="FJ4" s="11">
        <f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18.700000000000003</v>
      </c>
      <c r="QJ4" s="23">
        <f>IF($CU4="P",CF4,(CF4+BC4)/2)</f>
        <v>7.1999999999999993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18.399999999999999</v>
      </c>
      <c r="QN4" s="23">
        <f>IF($CU4="P",CJ4,(CJ4+BG4)/2)</f>
        <v>5.8</v>
      </c>
      <c r="QO4" s="23">
        <f>IF($CU4="P",CK4,(CK4+BH4)/2)</f>
        <v>0.4</v>
      </c>
      <c r="QP4" s="23">
        <f>IF($CU4="P",CL4,(CL4+BI4)/2)</f>
        <v>0.3</v>
      </c>
      <c r="QQ4" s="23">
        <f>IF($CU4="P",CM4,(CM4+BJ4)/2)</f>
        <v>18.850000000000001</v>
      </c>
      <c r="QR4" s="23">
        <f>IF($CU4="P",CN4,(CN4+BK4)/2)</f>
        <v>6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52.2</v>
      </c>
      <c r="RB4" s="41">
        <f>IF(SUM(QM4:QN4,QP4)-QO4&gt;0,SUM(QM4:QN4,QP4)-QO4,"")</f>
        <v>24.1</v>
      </c>
      <c r="RC4" s="41">
        <f>IF(SUM(QF4,QJ4,QN4)&gt;0,SUM(QF4,QJ4,QN4),"")</f>
        <v>20</v>
      </c>
      <c r="RD4" s="41">
        <f>IF(SUM(RA4,RB4)&gt;0,SUM(RA4,RB4),"")</f>
        <v>76.300000000000011</v>
      </c>
      <c r="RE4" s="41">
        <f>IF(SUM(QR4,QV4)&gt;0,SUM(QR4,QV4),"")</f>
        <v>13</v>
      </c>
      <c r="RF4" s="41">
        <f>IF(SUM(QQ4:QR4,QT4:QV4,QX4)-SUM(QS4,QW4)&gt;0,SUM(QQ4:QR4,QT4:QV4,QX4)-SUM(QS4,QW4),"")</f>
        <v>50.850000000000009</v>
      </c>
      <c r="RG4" s="41">
        <f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97</v>
      </c>
      <c r="C5" s="4" t="s">
        <v>5</v>
      </c>
      <c r="D5" s="4">
        <v>1999</v>
      </c>
      <c r="E5" s="9">
        <f>SUM(J5:R5)+SUM(J5:N5)*0.0000001+SUM(J5)*0.0000000000001</f>
        <v>174.20001236000496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Merit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49.8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48.4</v>
      </c>
      <c r="M5" s="8" t="str">
        <f>IF(L5=0,"",IF(L5=CW5,$CA$1,IF(L5=BT5,$AX$1,IF(L5=AQ5,$U$1,""))))</f>
        <v>2023 Nationals</v>
      </c>
      <c r="N5" s="8">
        <f>IF(COUNT(AR5,BU5,CX5)&gt;0,LARGE((AR5,BU5,CX5),1),0)</f>
        <v>25.4</v>
      </c>
      <c r="O5" s="8" t="str">
        <f>IF(N5=0,"",IF(N5=CX5,$CA$1,IF(N5=BU5,$AX$1,IF(N5=AR5,$U$1,""))))</f>
        <v>2023 Domestic 3rd Trial</v>
      </c>
      <c r="P5" s="8">
        <f>IF(MAX(AV5,BY5,DB5)&gt;0,MAX(AV5,BY5,DB5),0)</f>
        <v>50.599999999999994</v>
      </c>
      <c r="Q5" s="8" t="str">
        <f>IF(P5=0,"",IF(P5=DB5,$CA$1,IF(P5=BY5,$AX$1,IF(P5=AV5,$U$1,""))))</f>
        <v>2023 Domestic 3rd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>IF(SUM(V5,Z5)&gt;0,SUM(V5,Z5),"")</f>
        <v>8.3999999999999986</v>
      </c>
      <c r="AQ5" s="41">
        <f>IF(SUM(U5:V5,X5:Z5,AB5)-W5-AA5&gt;0,SUM(U5:V5,X5:Z5,AB5)-W5-AA5,"")</f>
        <v>41.8</v>
      </c>
      <c r="AR5" s="41">
        <f>IF(SUM(AC5:AD5,AF5)-AE5&gt;0,SUM(AC5:AD5,AF5)-AE5,"")</f>
        <v>23.1</v>
      </c>
      <c r="AS5" s="41">
        <f>IF(SUM(V5,Z5,AD5)&gt;0,SUM(V5,Z5,AD5),"")</f>
        <v>13.2</v>
      </c>
      <c r="AT5" s="41">
        <f>IF(SUM(AQ5,AR5)&gt;0,SUM(AQ5,AR5),"")</f>
        <v>64.900000000000006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IF(SUM(AQ5,AR5,AV5)&gt;0,SUM(AQ5,AR5,AV5),"")</f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>IF(SUM(AY5,BC5)&gt;0,SUM(AY5,BC5),"")</f>
        <v>11.2</v>
      </c>
      <c r="BT5" s="11">
        <f>IF(SUM(AX5:AY5,BA5:BC5,BE5)-AZ5-BD5&gt;0,SUM(AX5:AY5,BA5:BC5,BE5)-AZ5-BD5,"")</f>
        <v>48.4</v>
      </c>
      <c r="BU5" s="11">
        <f>IF(SUM(BF5:BG5,BI5)-BH5&gt;0,SUM(BF5:BG5,BI5)-BH5,"")</f>
        <v>24.1</v>
      </c>
      <c r="BV5" s="11">
        <f>IF(SUM(AY5,BC5,BG5)&gt;0,SUM(AY5,BC5,BG5),"")</f>
        <v>17.2</v>
      </c>
      <c r="BW5" s="11">
        <f>IF(SUM(BT5,BU5)&gt;0,SUM(BT5,BU5),"")</f>
        <v>72.5</v>
      </c>
      <c r="BX5" s="11">
        <f>IF(SUM(BK5,BO5)&gt;0,SUM(BK5,BO5),"")</f>
        <v>12</v>
      </c>
      <c r="BY5" s="11">
        <f>IF(SUM(BJ5:BK5,BM5:BO5,BQ5)-SUM(BL5,BP5)&gt;0,SUM(BJ5:BK5,BM5:BO5,BQ5)-SUM(BL5,BP5),"")</f>
        <v>48.300000000000004</v>
      </c>
      <c r="BZ5" s="11">
        <f>IF(SUM(BT5,BU5,BY5)&gt;0,SUM(BT5,BU5,BY5),"")</f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13.6</v>
      </c>
      <c r="CW5" s="41">
        <f>IF(SUM(CA5:CB5,CD5:CF5,CH5)-CC5-CG5&gt;0,SUM(CA5:CB5,CD5:CF5,CH5)-CC5-CG5,"")</f>
        <v>49.8</v>
      </c>
      <c r="CX5" s="41">
        <f>IF(SUM(CI5:CJ5,CL5)-CK5&gt;0,SUM(CI5:CJ5,CL5)-CK5,"")</f>
        <v>25.4</v>
      </c>
      <c r="CY5" s="41">
        <f>IF(SUM(CB5,CF5,CJ5)&gt;0,SUM(CB5,CF5,CJ5),"")</f>
        <v>20</v>
      </c>
      <c r="CZ5" s="41">
        <f>IF(SUM(CW5,CX5)&gt;0,SUM(CW5,CX5),"")</f>
        <v>75.199999999999989</v>
      </c>
      <c r="DA5" s="41">
        <f>IF(SUM(CN5,CR5)&gt;0,SUM(CN5,CR5),"")</f>
        <v>12.8</v>
      </c>
      <c r="DB5" s="41">
        <f>IF(SUM(CM5:CN5,CP5:CR5,CT5)-SUM(CO5,CS5)&gt;0,SUM(CM5:CN5,CP5:CR5,CT5)-SUM(CO5,CS5),"")</f>
        <v>50.599999999999994</v>
      </c>
      <c r="DC5" s="41">
        <f>IF(SUM(CW5,CX5,DB5)&gt;0,SUM(CW5,CX5,DB5),"")</f>
        <v>125.79999999999998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18.5</v>
      </c>
      <c r="FL5" s="17">
        <v>5.6</v>
      </c>
      <c r="FM5" s="17">
        <v>0.6</v>
      </c>
      <c r="FN5" s="17">
        <v>0</v>
      </c>
      <c r="FO5" s="17">
        <v>18.7</v>
      </c>
      <c r="FP5" s="17">
        <v>5.6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11.2</v>
      </c>
      <c r="GF5" s="41">
        <f>IF(SUM(FK5:FL5,FN5:FP5,FR5)-FM5-FQ5&gt;0,SUM(FK5:FL5,FN5:FP5,FR5)-FM5-FQ5,"")</f>
        <v>47.8</v>
      </c>
      <c r="GG5" s="41" t="str">
        <f>IF(SUM(FS5:FT5,FV5)-FU5&gt;0,SUM(FS5:FT5,FV5)-FU5,"")</f>
        <v/>
      </c>
      <c r="GH5" s="41">
        <f>IF(SUM(FL5,FP5,FT5)&gt;0,SUM(FL5,FP5,FT5),"")</f>
        <v>11.2</v>
      </c>
      <c r="GI5" s="41">
        <f>IF(SUM(GF5,GG5)&gt;0,SUM(GF5,GG5),"")</f>
        <v>47.8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47.8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17.2</v>
      </c>
      <c r="HP5" s="17">
        <v>4</v>
      </c>
      <c r="HQ5" s="17">
        <v>0</v>
      </c>
      <c r="HR5" s="17">
        <v>0</v>
      </c>
      <c r="HS5" s="17">
        <v>17.3</v>
      </c>
      <c r="HT5" s="17">
        <v>2.8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6.8</v>
      </c>
      <c r="IJ5" s="41">
        <f>IF(SUM(HO5:HP5,HR5:HT5,HV5)-HQ5-HU5&gt;0,SUM(HO5:HP5,HR5:HT5,HV5)-HQ5-HU5,"")</f>
        <v>41.3</v>
      </c>
      <c r="IK5" s="41" t="str">
        <f>IF(SUM(HW5:HX5,HZ5)-HY5&gt;0,SUM(HW5:HX5,HZ5)-HY5,"")</f>
        <v/>
      </c>
      <c r="IL5" s="41">
        <f>IF(SUM(HP5,HT5,HX5)&gt;0,SUM(HP5,HT5,HX5),"")</f>
        <v>6.8</v>
      </c>
      <c r="IM5" s="41">
        <f>IF(SUM(IJ5,IK5)&gt;0,SUM(IJ5,IK5),"")</f>
        <v>41.3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IF(SUM(IJ5,IK5,IO5)&gt;0,SUM(IJ5,IK5,IO5),"")</f>
        <v>41.3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</v>
      </c>
      <c r="QF5" s="23">
        <f>IF($CU5="P",CB5,(CB5+AY5)/2)</f>
        <v>6.1999999999999993</v>
      </c>
      <c r="QG5" s="23">
        <f>IF($CU5="P",CC5,(CC5+AZ5)/2)</f>
        <v>0.3</v>
      </c>
      <c r="QH5" s="23">
        <f>IF($CU5="P",CD5,(CD5+BA5)/2)</f>
        <v>0.15</v>
      </c>
      <c r="QI5" s="23">
        <f>IF($CU5="P",CE5,(CE5+BB5)/2)</f>
        <v>18</v>
      </c>
      <c r="QJ5" s="23">
        <f>IF($CU5="P",CF5,(CF5+BC5)/2)</f>
        <v>6.1999999999999993</v>
      </c>
      <c r="QK5" s="23">
        <f>IF($CU5="P",CG5,(CG5+BD5)/2)</f>
        <v>0.1</v>
      </c>
      <c r="QL5" s="23">
        <f>IF($CU5="P",CH5,(CH5+BE5)/2)</f>
        <v>0.15</v>
      </c>
      <c r="QM5" s="23">
        <f>IF($CU5="P",CI5,(CI5+BF5)/2)</f>
        <v>18.8</v>
      </c>
      <c r="QN5" s="23">
        <f>IF($CU5="P",CJ5,(CJ5+BG5)/2)</f>
        <v>6.2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18.600000000000001</v>
      </c>
      <c r="QR5" s="23">
        <f>IF($CU5="P",CN5,(CN5+BK5)/2)</f>
        <v>6</v>
      </c>
      <c r="QS5" s="23">
        <f>IF($CU5="P",CO5,(CO5+BL5)/2)</f>
        <v>0.3</v>
      </c>
      <c r="QT5" s="23">
        <f>IF($CU5="P",CP5,(CP5+BM5)/2)</f>
        <v>0.3</v>
      </c>
      <c r="QU5" s="23">
        <f>IF($CU5="P",CQ5,(CQ5+BN5)/2)</f>
        <v>18.8</v>
      </c>
      <c r="QV5" s="23">
        <f>IF($CU5="P",CR5,(CR5+BO5)/2)</f>
        <v>6.4</v>
      </c>
      <c r="QW5" s="23">
        <f>IF($CU5="P",CS5,(CS5+BP5)/2)</f>
        <v>0.5</v>
      </c>
      <c r="QX5" s="23">
        <f>IF($CU5="P",CT5,(CT5+BQ5)/2)</f>
        <v>0.15</v>
      </c>
      <c r="QY5" s="28" t="s">
        <v>57</v>
      </c>
      <c r="QZ5" s="41">
        <f>IF(SUM(QF5,QJ5)&gt;0,SUM(QF5,QJ5),"")</f>
        <v>12.399999999999999</v>
      </c>
      <c r="RA5" s="41">
        <f>IF(SUM(QE5:QF5,QH5:QJ5,QL5)-QG5-QK5&gt;0,SUM(QE5:QF5,QH5:QJ5,QL5)-QG5-QK5,"")</f>
        <v>49.099999999999994</v>
      </c>
      <c r="RB5" s="41">
        <f>IF(SUM(QM5:QN5,QP5)-QO5&gt;0,SUM(QM5:QN5,QP5)-QO5,"")</f>
        <v>24.75</v>
      </c>
      <c r="RC5" s="41">
        <f>IF(SUM(QF5,QJ5,QN5)&gt;0,SUM(QF5,QJ5,QN5),"")</f>
        <v>18.599999999999998</v>
      </c>
      <c r="RD5" s="41">
        <f>IF(SUM(RA5,RB5)&gt;0,SUM(RA5,RB5),"")</f>
        <v>73.849999999999994</v>
      </c>
      <c r="RE5" s="41">
        <f>IF(SUM(QR5,QV5)&gt;0,SUM(QR5,QV5),"")</f>
        <v>12.4</v>
      </c>
      <c r="RF5" s="41">
        <f>IF(SUM(QQ5:QR5,QT5:QV5,QX5)-SUM(QS5,QW5)&gt;0,SUM(QQ5:QR5,QT5:QV5,QX5)-SUM(QS5,QW5),"")</f>
        <v>49.45</v>
      </c>
      <c r="RG5" s="41">
        <f>IF(SUM(RA5,RB5,RF5)&gt;0,SUM(RA5,RB5,RF5),"")</f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95</v>
      </c>
      <c r="C6" s="4" t="s">
        <v>39</v>
      </c>
      <c r="D6" s="4">
        <v>2002</v>
      </c>
      <c r="E6" s="9">
        <f>SUM(J6:R6)+SUM(J6:N6)*0.0000001+SUM(J6)*0.0000000000001</f>
        <v>173.80001237000505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50.499999999999993</v>
      </c>
      <c r="K6" s="8" t="str">
        <f>IF(J6=0,"",IF(J6=CW6,$CA$1,IF(J6=BT6,$AX$1,IF(J6=AQ6,$U$1,""))))</f>
        <v>2023 Elite Canada</v>
      </c>
      <c r="L6" s="8">
        <f>IF(COUNT(AQ6,BT6,CW6)&gt;1,LARGE((AQ6,BT6,CW6),2),0)</f>
        <v>48.2</v>
      </c>
      <c r="M6" s="8" t="str">
        <f>IF(L6=0,"",IF(L6=CW6,$CA$1,IF(L6=BT6,$AX$1,IF(L6=AQ6,$U$1,""))))</f>
        <v>2023 Nationals</v>
      </c>
      <c r="N6" s="8">
        <f>IF(COUNT(AR6,BU6,CX6)&gt;0,LARGE((AR6,BU6,CX6),1),0)</f>
        <v>25</v>
      </c>
      <c r="O6" s="8" t="str">
        <f>IF(N6=0,"",IF(N6=CX6,$CA$1,IF(N6=BU6,$AX$1,IF(N6=AR6,$U$1,""))))</f>
        <v>2023 Domestic 3rd Trial</v>
      </c>
      <c r="P6" s="8">
        <f>IF(MAX(AV6,BY6,DB6)&gt;0,MAX(AV6,BY6,DB6),0)</f>
        <v>49.999999999999993</v>
      </c>
      <c r="Q6" s="8" t="str">
        <f>IF(P6=0,"",IF(P6=DB6,$CA$1,IF(P6=BY6,$AX$1,IF(P6=AV6,$U$1,""))))</f>
        <v>2023 Elite Canada</v>
      </c>
      <c r="R6" s="8">
        <f>IF(MAX(DD6:DF6)&gt;0,MAX(DD6:DF6),"")</f>
        <v>9.9999999999994316E-2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13.2</v>
      </c>
      <c r="AQ6" s="41">
        <f>IF(SUM(U6:V6,X6:Z6,AB6)-W6-AA6&gt;0,SUM(U6:V6,X6:Z6,AB6)-W6-AA6,"")</f>
        <v>50.499999999999993</v>
      </c>
      <c r="AR6" s="41">
        <f>IF(SUM(AC6:AD6,AF6)-AE6&gt;0,SUM(AC6:AD6,AF6)-AE6,"")</f>
        <v>21.5</v>
      </c>
      <c r="AS6" s="41">
        <f>IF(SUM(V6,Z6,AD6)&gt;0,SUM(V6,Z6,AD6),"")</f>
        <v>18.399999999999999</v>
      </c>
      <c r="AT6" s="41">
        <f>IF(SUM(AQ6,AR6)&gt;0,SUM(AQ6,AR6),"")</f>
        <v>72</v>
      </c>
      <c r="AU6" s="41">
        <f>IF(SUM(AH6,AL6)&gt;0,SUM(AH6,AL6),"")</f>
        <v>13.2</v>
      </c>
      <c r="AV6" s="41">
        <f>IF(SUM(AG6:AH6,AJ6:AL6,AN6)-SUM(AI6,AM6)&gt;0,SUM(AG6:AH6,AJ6:AL6,AN6)-SUM(AI6,AM6),"")</f>
        <v>49.999999999999993</v>
      </c>
      <c r="AW6" s="41">
        <f>IF(SUM(AQ6,AR6,AV6)&gt;0,SUM(AQ6,AR6,AV6),"")</f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>IF(SUM(AY6,BC6)&gt;0,SUM(AY6,BC6),"")</f>
        <v>11.6</v>
      </c>
      <c r="BT6" s="11">
        <f>IF(SUM(AX6:AY6,BA6:BC6,BE6)-AZ6-BD6&gt;0,SUM(AX6:AY6,BA6:BC6,BE6)-AZ6-BD6,"")</f>
        <v>48.2</v>
      </c>
      <c r="BU6" s="11">
        <f>IF(SUM(BF6:BG6,BI6)-BH6&gt;0,SUM(BF6:BG6,BI6)-BH6,"")</f>
        <v>22.9</v>
      </c>
      <c r="BV6" s="11">
        <f>IF(SUM(AY6,BC6,BG6)&gt;0,SUM(AY6,BC6,BG6),"")</f>
        <v>16.8</v>
      </c>
      <c r="BW6" s="11">
        <f>IF(SUM(BT6,BU6)&gt;0,SUM(BT6,BU6),"")</f>
        <v>71.099999999999994</v>
      </c>
      <c r="BX6" s="11">
        <f>IF(SUM(BK6,BO6)&gt;0,SUM(BK6,BO6),"")</f>
        <v>11.6</v>
      </c>
      <c r="BY6" s="11">
        <f>IF(SUM(BJ6:BK6,BM6:BO6,BQ6)-SUM(BL6,BP6)&gt;0,SUM(BJ6:BK6,BM6:BO6,BQ6)-SUM(BL6,BP6),"")</f>
        <v>48.6</v>
      </c>
      <c r="BZ6" s="11">
        <f>IF(SUM(BT6,BU6,BY6)&gt;0,SUM(BT6,BU6,BY6),"")</f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>IF(SUM(CB6,CF6)&gt;0,SUM(CB6,CF6),"")</f>
        <v>8.4</v>
      </c>
      <c r="CW6" s="41">
        <f>IF(SUM(CA6:CB6,CD6:CF6,CH6)-CC6-CG6&gt;0,SUM(CA6:CB6,CD6:CF6,CH6)-CC6-CG6,"")</f>
        <v>44.3</v>
      </c>
      <c r="CX6" s="41">
        <f>IF(SUM(CI6:CJ6,CL6)-CK6&gt;0,SUM(CI6:CJ6,CL6)-CK6,"")</f>
        <v>25</v>
      </c>
      <c r="CY6" s="41">
        <f>IF(SUM(CB6,CF6,CJ6)&gt;0,SUM(CB6,CF6,CJ6),"")</f>
        <v>14.8</v>
      </c>
      <c r="CZ6" s="41">
        <f>IF(SUM(CW6,CX6)&gt;0,SUM(CW6,CX6),"")</f>
        <v>69.3</v>
      </c>
      <c r="DA6" s="41">
        <f>IF(SUM(CN6,CR6)&gt;0,SUM(CN6,CR6),"")</f>
        <v>13.2</v>
      </c>
      <c r="DB6" s="41">
        <f>IF(SUM(CM6:CN6,CP6:CR6,CT6)-SUM(CO6,CS6)&gt;0,SUM(CM6:CN6,CP6:CR6,CT6)-SUM(CO6,CS6),"")</f>
        <v>49.79999999999999</v>
      </c>
      <c r="DC6" s="41">
        <f>IF(SUM(CW6,CX6,DB6)&gt;0,SUM(CW6,CX6,DB6),"")</f>
        <v>119.1</v>
      </c>
      <c r="DD6" s="52">
        <f>IF(MAX(EB6,FD6,GF6,HH6,IJ6,JL6,KN6,LP6,MR6,NT6,OV6,PX6)-IF(L6="",0,L6)&gt;0.001,MAX(EB6,FD6,GF6,HH6,IJ6,JL6,KN6,LP6,MR6,NT6,OV6,PX6)-IF(L6="",0,L6),"")</f>
        <v>9.9999999999994316E-2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16.600000000000001</v>
      </c>
      <c r="DT6" s="17">
        <v>6</v>
      </c>
      <c r="DU6" s="17">
        <v>0.8</v>
      </c>
      <c r="DV6" s="17">
        <v>0</v>
      </c>
      <c r="DW6" s="17">
        <v>18.600000000000001</v>
      </c>
      <c r="DX6" s="17">
        <v>6.4</v>
      </c>
      <c r="DY6" s="17">
        <v>0.2</v>
      </c>
      <c r="DZ6" s="17">
        <v>0</v>
      </c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>
        <f>IF(SUM(DT6,DX6)&gt;0,SUM(DT6,DX6),"")</f>
        <v>12.4</v>
      </c>
      <c r="EG6" s="41">
        <f>IF(SUM(DS6:DT6,DV6:DX6,DZ6)-SUM(DU6,DY6)&gt;0,SUM(DS6:DT6,DV6:DX6,DZ6)-SUM(DU6,DY6),"")</f>
        <v>46.6</v>
      </c>
      <c r="EH6" s="41">
        <f>IF(SUM(EB6,EC6,EG6)&gt;0,SUM(EB6,EC6,EG6),"")</f>
        <v>46.6</v>
      </c>
      <c r="EI6" s="18">
        <v>18.5</v>
      </c>
      <c r="EJ6" s="18">
        <v>6.4</v>
      </c>
      <c r="EK6" s="18">
        <v>0</v>
      </c>
      <c r="EL6" s="18">
        <v>0</v>
      </c>
      <c r="EM6" s="18">
        <v>17.5</v>
      </c>
      <c r="EN6" s="18">
        <v>2.4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8.8000000000000007</v>
      </c>
      <c r="FD6" s="11">
        <f>IF(SUM(EI6:EJ6,EL6:EN6,EP6)-EK6-EO6&gt;0,SUM(EI6:EJ6,EL6:EN6,EP6)-EK6-EO6,"")</f>
        <v>44.8</v>
      </c>
      <c r="FE6" s="11" t="str">
        <f>IF(SUM(EQ6:ER6,ET6)-ES6&gt;0,SUM(EQ6:ER6,ET6)-ES6,"")</f>
        <v/>
      </c>
      <c r="FF6" s="11">
        <f>IF(SUM(EJ6,EN6,ER6)&gt;0,SUM(EJ6,EN6,ER6),"")</f>
        <v>8.8000000000000007</v>
      </c>
      <c r="FG6" s="11">
        <f>IF(SUM(FD6,FE6)&gt;0,SUM(FD6,FE6),"")</f>
        <v>44.8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18.399999999999999</v>
      </c>
      <c r="GN6" s="18">
        <v>6.4</v>
      </c>
      <c r="GO6" s="18">
        <v>0</v>
      </c>
      <c r="GP6" s="18">
        <v>0</v>
      </c>
      <c r="GQ6" s="18">
        <v>18.399999999999999</v>
      </c>
      <c r="GR6" s="18">
        <v>5.2</v>
      </c>
      <c r="GS6" s="18">
        <v>0.2</v>
      </c>
      <c r="GT6" s="18">
        <v>0</v>
      </c>
      <c r="GU6" s="18"/>
      <c r="GV6" s="18"/>
      <c r="GW6" s="18"/>
      <c r="GX6" s="18"/>
      <c r="GY6" s="18">
        <v>18.600000000000001</v>
      </c>
      <c r="GZ6" s="18">
        <v>6.4</v>
      </c>
      <c r="HA6" s="18">
        <v>0</v>
      </c>
      <c r="HB6" s="18">
        <v>0</v>
      </c>
      <c r="HC6" s="18">
        <v>18.600000000000001</v>
      </c>
      <c r="HD6" s="18">
        <v>5.2</v>
      </c>
      <c r="HE6" s="18">
        <v>0.6</v>
      </c>
      <c r="HF6" s="18">
        <v>0</v>
      </c>
      <c r="HG6" s="11">
        <f>IF(SUM(GN6,GR6)&gt;0,SUM(GN6,GR6),"")</f>
        <v>11.600000000000001</v>
      </c>
      <c r="HH6" s="11">
        <f>IF(SUM(GM6:GN6,GP6:GR6,GT6)-GO6-GS6&gt;0,SUM(GM6:GN6,GP6:GR6,GT6)-GO6-GS6,"")</f>
        <v>48.199999999999996</v>
      </c>
      <c r="HI6" s="11" t="str">
        <f>IF(SUM(GU6:GV6,GX6)-GW6&gt;0,SUM(GU6:GV6,GX6)-GW6,"")</f>
        <v/>
      </c>
      <c r="HJ6" s="11">
        <f>IF(SUM(GN6,GR6,GV6)&gt;0,SUM(GN6,GR6,GV6),"")</f>
        <v>11.600000000000001</v>
      </c>
      <c r="HK6" s="11">
        <f>IF(SUM(HH6,HI6)&gt;0,SUM(HH6,HI6),"")</f>
        <v>48.199999999999996</v>
      </c>
      <c r="HL6" s="11">
        <f>IF(SUM(GZ6,HD6)&gt;0,SUM(GZ6,HD6),"")</f>
        <v>11.600000000000001</v>
      </c>
      <c r="HM6" s="11">
        <f>IF(SUM(GY6:GZ6,HB6:HD6,HF6)-SUM(HA6,HE6)&gt;0,SUM(GY6:GZ6,HB6:HD6,HF6)-SUM(HA6,HE6),"")</f>
        <v>48.2</v>
      </c>
      <c r="HN6" s="11">
        <f>IF(SUM(HH6,HI6,HM6)&gt;0,SUM(HH6,HI6,HM6),"")</f>
        <v>96.4</v>
      </c>
      <c r="HO6" s="17">
        <v>17.8</v>
      </c>
      <c r="HP6" s="17">
        <v>5.6</v>
      </c>
      <c r="HQ6" s="17">
        <v>0</v>
      </c>
      <c r="HR6" s="17">
        <v>0</v>
      </c>
      <c r="HS6" s="17">
        <v>18.100000000000001</v>
      </c>
      <c r="HT6" s="17">
        <v>6.8</v>
      </c>
      <c r="HU6" s="17">
        <v>0</v>
      </c>
      <c r="HV6" s="17">
        <v>0</v>
      </c>
      <c r="HW6" s="17">
        <v>18.2</v>
      </c>
      <c r="HX6" s="17">
        <v>6.8</v>
      </c>
      <c r="HY6" s="17">
        <v>0.2</v>
      </c>
      <c r="HZ6" s="17">
        <v>0</v>
      </c>
      <c r="IA6" s="17">
        <v>18.3</v>
      </c>
      <c r="IB6" s="17">
        <v>7.2</v>
      </c>
      <c r="IC6" s="17">
        <v>0.2</v>
      </c>
      <c r="ID6" s="17">
        <v>0</v>
      </c>
      <c r="IE6" s="17"/>
      <c r="IF6" s="17"/>
      <c r="IG6" s="17"/>
      <c r="IH6" s="17"/>
      <c r="II6" s="41">
        <f>IF(SUM(HP6,HT6)&gt;0,SUM(HP6,HT6),"")</f>
        <v>12.399999999999999</v>
      </c>
      <c r="IJ6" s="41">
        <f>IF(SUM(HO6:HP6,HR6:HT6,HV6)-HQ6-HU6&gt;0,SUM(HO6:HP6,HR6:HT6,HV6)-HQ6-HU6,"")</f>
        <v>48.3</v>
      </c>
      <c r="IK6" s="41">
        <f>IF(SUM(HW6:HX6,HZ6)-HY6&gt;0,SUM(HW6:HX6,HZ6)-HY6,"")</f>
        <v>24.8</v>
      </c>
      <c r="IL6" s="41">
        <f>IF(SUM(HP6,HT6,HX6)&gt;0,SUM(HP6,HT6,HX6),"")</f>
        <v>19.2</v>
      </c>
      <c r="IM6" s="41">
        <f>IF(SUM(IJ6,IK6)&gt;0,SUM(IJ6,IK6),"")</f>
        <v>73.099999999999994</v>
      </c>
      <c r="IN6" s="41">
        <f>IF(SUM(IB6,IF6)&gt;0,SUM(IB6,IF6),"")</f>
        <v>7.2</v>
      </c>
      <c r="IO6" s="41">
        <f>IF(SUM(IA6:IB6,ID6:IF6,IH6)-SUM(IC6,IG6)&gt;0,SUM(IA6:IB6,ID6:IF6,IH6)-SUM(IC6,IG6),"")</f>
        <v>25.3</v>
      </c>
      <c r="IP6" s="41">
        <f>IF(SUM(IJ6,IK6,IO6)&gt;0,SUM(IJ6,IK6,IO6),"")</f>
        <v>98.399999999999991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18.049999999999997</v>
      </c>
      <c r="QF6" s="23">
        <f>IF($CU6="P",CB6,(CB6+AY6)/2)</f>
        <v>5.8</v>
      </c>
      <c r="QG6" s="23">
        <f>IF($CU6="P",CC6,(CC6+AZ6)/2)</f>
        <v>0.1</v>
      </c>
      <c r="QH6" s="23">
        <f>IF($CU6="P",CD6,(CD6+BA6)/2)</f>
        <v>0.15</v>
      </c>
      <c r="QI6" s="23">
        <f>IF($CU6="P",CE6,(CE6+BB6)/2)</f>
        <v>18.149999999999999</v>
      </c>
      <c r="QJ6" s="23">
        <f>IF($CU6="P",CF6,(CF6+BC6)/2)</f>
        <v>4.2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18.3</v>
      </c>
      <c r="QN6" s="23">
        <f>IF($CU6="P",CJ6,(CJ6+BG6)/2)</f>
        <v>5.8000000000000007</v>
      </c>
      <c r="QO6" s="23">
        <f>IF($CU6="P",CK6,(CK6+BH6)/2)</f>
        <v>0.3</v>
      </c>
      <c r="QP6" s="23">
        <f>IF($CU6="P",CL6,(CL6+BI6)/2)</f>
        <v>0.15</v>
      </c>
      <c r="QQ6" s="23">
        <f>IF($CU6="P",CM6,(CM6+BJ6)/2)</f>
        <v>18.649999999999999</v>
      </c>
      <c r="QR6" s="23">
        <f>IF($CU6="P",CN6,(CN6+BK6)/2)</f>
        <v>6.2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18.399999999999999</v>
      </c>
      <c r="QV6" s="23">
        <f>IF($CU6="P",CR6,(CR6+BO6)/2)</f>
        <v>6.1999999999999993</v>
      </c>
      <c r="QW6" s="23">
        <f>IF($CU6="P",CS6,(CS6+BP6)/2)</f>
        <v>0.3</v>
      </c>
      <c r="QX6" s="23">
        <f>IF($CU6="P",CT6,(CT6+BQ6)/2)</f>
        <v>0.15</v>
      </c>
      <c r="QY6" s="28" t="s">
        <v>57</v>
      </c>
      <c r="QZ6" s="41">
        <f>IF(SUM(QF6,QJ6)&gt;0,SUM(QF6,QJ6),"")</f>
        <v>10</v>
      </c>
      <c r="RA6" s="41">
        <f>IF(SUM(QE6:QF6,QH6:QJ6,QL6)-QG6-QK6&gt;0,SUM(QE6:QF6,QH6:QJ6,QL6)-QG6-QK6,"")</f>
        <v>46.249999999999993</v>
      </c>
      <c r="RB6" s="41">
        <f>IF(SUM(QM6:QN6,QP6)-QO6&gt;0,SUM(QM6:QN6,QP6)-QO6,"")</f>
        <v>23.95</v>
      </c>
      <c r="RC6" s="41">
        <f>IF(SUM(QF6,QJ6,QN6)&gt;0,SUM(QF6,QJ6,QN6),"")</f>
        <v>15.8</v>
      </c>
      <c r="RD6" s="41">
        <f>IF(SUM(RA6,RB6)&gt;0,SUM(RA6,RB6),"")</f>
        <v>70.199999999999989</v>
      </c>
      <c r="RE6" s="41">
        <f>IF(SUM(QR6,QV6)&gt;0,SUM(QR6,QV6),"")</f>
        <v>12.399999999999999</v>
      </c>
      <c r="RF6" s="41">
        <f>IF(SUM(QQ6:QR6,QT6:QV6,QX6)-SUM(QS6,QW6)&gt;0,SUM(QQ6:QR6,QT6:QV6,QX6)-SUM(QS6,QW6),"")</f>
        <v>49.2</v>
      </c>
      <c r="RG6" s="41">
        <f>IF(SUM(RA6,RB6,RF6)&gt;0,SUM(RA6,RB6,RF6),"")</f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173.70001239000499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Excellence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0.10000000000000142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>IF(SUM(V7,Z7)&gt;0,SUM(V7,Z7),"")</f>
        <v>12.4</v>
      </c>
      <c r="AQ7" s="41">
        <f>IF(SUM(U7:V7,X7:Z7,AB7)-W7-AA7&gt;0,SUM(U7:V7,X7:Z7,AB7)-W7-AA7,"")</f>
        <v>49.9</v>
      </c>
      <c r="AR7" s="41">
        <f>IF(SUM(AC7:AD7,AF7)-AE7&gt;0,SUM(AC7:AD7,AF7)-AE7,"")</f>
        <v>22.7</v>
      </c>
      <c r="AS7" s="41">
        <f>IF(SUM(V7,Z7,AD7)&gt;0,SUM(V7,Z7,AD7),"")</f>
        <v>17.600000000000001</v>
      </c>
      <c r="AT7" s="41">
        <f>IF(SUM(AQ7,AR7)&gt;0,SUM(AQ7,AR7),"")</f>
        <v>72.599999999999994</v>
      </c>
      <c r="AU7" s="41">
        <f>IF(SUM(AH7,AL7)&gt;0,SUM(AH7,AL7),"")</f>
        <v>12.4</v>
      </c>
      <c r="AV7" s="41">
        <f>IF(SUM(AG7:AH7,AJ7:AL7,AN7)-SUM(AI7,AM7)&gt;0,SUM(AG7:AH7,AJ7:AL7,AN7)-SUM(AI7,AM7),"")</f>
        <v>49.199999999999996</v>
      </c>
      <c r="AW7" s="41">
        <f>IF(SUM(AQ7,AR7,AV7)&gt;0,SUM(AQ7,AR7,AV7),"")</f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49.3</v>
      </c>
      <c r="BU7" s="11">
        <f>IF(SUM(BF7:BG7,BI7)-BH7&gt;0,SUM(BF7:BG7,BI7)-BH7,"")</f>
        <v>23</v>
      </c>
      <c r="BV7" s="11">
        <f>IF(SUM(AY7,BC7,BG7)&gt;0,SUM(AY7,BC7,BG7),"")</f>
        <v>17.600000000000001</v>
      </c>
      <c r="BW7" s="11">
        <f>IF(SUM(BT7,BU7)&gt;0,SUM(BT7,BU7),"")</f>
        <v>72.3</v>
      </c>
      <c r="BX7" s="11">
        <f>IF(SUM(BK7,BO7)&gt;0,SUM(BK7,BO7),"")</f>
        <v>9.3000000000000007</v>
      </c>
      <c r="BY7" s="11">
        <f>IF(SUM(BJ7:BK7,BM7:BO7,BQ7)-SUM(BL7,BP7)&gt;0,SUM(BJ7:BK7,BM7:BO7,BQ7)-SUM(BL7,BP7),"")</f>
        <v>42.4</v>
      </c>
      <c r="BZ7" s="11">
        <f>IF(SUM(BT7,BU7,BY7)&gt;0,SUM(BT7,BU7,BY7),"")</f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>IF(SUM(CB7,CF7)&gt;0,SUM(CB7,CF7),"")</f>
        <v>11.2</v>
      </c>
      <c r="CW7" s="41">
        <f>IF(SUM(CA7:CB7,CD7:CF7,CH7)-CC7-CG7&gt;0,SUM(CA7:CB7,CD7:CF7,CH7)-CC7-CG7,"")</f>
        <v>48.300000000000004</v>
      </c>
      <c r="CX7" s="41">
        <f>IF(SUM(CI7:CJ7,CL7)-CK7&gt;0,SUM(CI7:CJ7,CL7)-CK7,"")</f>
        <v>24.700000000000003</v>
      </c>
      <c r="CY7" s="41">
        <f>IF(SUM(CB7,CF7,CJ7)&gt;0,SUM(CB7,CF7,CJ7),"")</f>
        <v>17.600000000000001</v>
      </c>
      <c r="CZ7" s="41">
        <f>IF(SUM(CW7,CX7)&gt;0,SUM(CW7,CX7),"")</f>
        <v>73</v>
      </c>
      <c r="DA7" s="41">
        <f>IF(SUM(CN7,CR7)&gt;0,SUM(CN7,CR7),"")</f>
        <v>13.2</v>
      </c>
      <c r="DB7" s="41">
        <f>IF(SUM(CM7:CN7,CP7:CR7,CT7)-SUM(CO7,CS7)&gt;0,SUM(CM7:CN7,CP7:CR7,CT7)-SUM(CO7,CS7),"")</f>
        <v>49.7</v>
      </c>
      <c r="DC7" s="41">
        <f>IF(SUM(CW7,CX7,DB7)&gt;0,SUM(CW7,CX7,DB7),"")</f>
        <v>122.7</v>
      </c>
      <c r="DD7" s="52">
        <f>IF(MAX(EB7,FD7,GF7,HH7,IJ7,JL7,KN7,LP7,MR7,NT7,OV7,PX7)-IF(L7="",0,L7)&gt;0.001,MAX(EB7,FD7,GF7,HH7,IJ7,JL7,KN7,LP7,MR7,NT7,OV7,PX7)-IF(L7="",0,L7),"")</f>
        <v>0.10000000000000142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11.600000000000001</v>
      </c>
      <c r="HH7" s="11">
        <f>IF(SUM(GM7:GN7,GP7:GR7,GT7)-GO7-GS7&gt;0,SUM(GM7:GN7,GP7:GR7,GT7)-GO7-GS7,"")</f>
        <v>47.2</v>
      </c>
      <c r="HI7" s="11" t="str">
        <f>IF(SUM(GU7:GV7,GX7)-GW7&gt;0,SUM(GU7:GV7,GX7)-GW7,"")</f>
        <v/>
      </c>
      <c r="HJ7" s="11">
        <f>IF(SUM(GN7,GR7,GV7)&gt;0,SUM(GN7,GR7,GV7),"")</f>
        <v>11.600000000000001</v>
      </c>
      <c r="HK7" s="11">
        <f>IF(SUM(HH7,HI7)&gt;0,SUM(HH7,HI7),"")</f>
        <v>47.2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>IF(SUM(HP7,HT7)&gt;0,SUM(HP7,HT7),"")</f>
        <v>13.2</v>
      </c>
      <c r="IJ7" s="41">
        <f>IF(SUM(HO7:HP7,HR7:HT7,HV7)-HQ7-HU7&gt;0,SUM(HO7:HP7,HR7:HT7,HV7)-HQ7-HU7,"")</f>
        <v>49.4</v>
      </c>
      <c r="IK7" s="41">
        <f>IF(SUM(HW7:HX7,HZ7)-HY7&gt;0,SUM(HW7:HX7,HZ7)-HY7,"")</f>
        <v>24.1</v>
      </c>
      <c r="IL7" s="41">
        <f>IF(SUM(HP7,HT7,HX7)&gt;0,SUM(HP7,HT7,HX7),"")</f>
        <v>19.2</v>
      </c>
      <c r="IM7" s="41">
        <f>IF(SUM(IJ7,IK7)&gt;0,SUM(IJ7,IK7),"")</f>
        <v>73.5</v>
      </c>
      <c r="IN7" s="41">
        <f>IF(SUM(IB7,IF7)&gt;0,SUM(IB7,IF7),"")</f>
        <v>6.4</v>
      </c>
      <c r="IO7" s="41">
        <f>IF(SUM(IA7:IB7,ID7:IF7,IH7)-SUM(IC7,IG7)&gt;0,SUM(IA7:IB7,ID7:IF7,IH7)-SUM(IC7,IG7),"")</f>
        <v>24.799999999999997</v>
      </c>
      <c r="IP7" s="41">
        <f>IF(SUM(IJ7,IK7,IO7)&gt;0,SUM(IJ7,IK7,IO7),"")</f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6.2</v>
      </c>
      <c r="QG7" s="23">
        <f>IF($CU7="P",CC7,(CC7+AZ7)/2)</f>
        <v>0</v>
      </c>
      <c r="QH7" s="23">
        <f>IF($CU7="P",CD7,(CD7+BA7)/2)</f>
        <v>0.15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18.149999999999999</v>
      </c>
      <c r="QN7" s="23">
        <f>IF($CU7="P",CJ7,(CJ7+BG7)/2)</f>
        <v>5.8000000000000007</v>
      </c>
      <c r="QO7" s="23">
        <f>IF($CU7="P",CK7,(CK7+BH7)/2)</f>
        <v>0.1</v>
      </c>
      <c r="QP7" s="23">
        <f>IF($CU7="P",CL7,(CL7+BI7)/2)</f>
        <v>0</v>
      </c>
      <c r="QQ7" s="23">
        <f>IF($CU7="P",CM7,(CM7+BJ7)/2)</f>
        <v>18.5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0.15</v>
      </c>
      <c r="QU7" s="23">
        <f>IF($CU7="P",CQ7,(CQ7+BN7)/2)</f>
        <v>17.450000000000003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</v>
      </c>
      <c r="QY7" s="28" t="s">
        <v>57</v>
      </c>
      <c r="QZ7" s="41">
        <f>IF(SUM(QF7,QJ7)&gt;0,SUM(QF7,QJ7),"")</f>
        <v>11.8</v>
      </c>
      <c r="RA7" s="41">
        <f>IF(SUM(QE7:QF7,QH7:QJ7,QL7)-QG7-QK7&gt;0,SUM(QE7:QF7,QH7:QJ7,QL7)-QG7-QK7,"")</f>
        <v>48.8</v>
      </c>
      <c r="RB7" s="41">
        <f>IF(SUM(QM7:QN7,QP7)-QO7&gt;0,SUM(QM7:QN7,QP7)-QO7,"")</f>
        <v>23.849999999999998</v>
      </c>
      <c r="RC7" s="41">
        <f>IF(SUM(QF7,QJ7,QN7)&gt;0,SUM(QF7,QJ7,QN7),"")</f>
        <v>17.600000000000001</v>
      </c>
      <c r="RD7" s="41">
        <f>IF(SUM(RA7,RB7)&gt;0,SUM(RA7,RB7),"")</f>
        <v>72.649999999999991</v>
      </c>
      <c r="RE7" s="41">
        <f>IF(SUM(QR7,QV7)&gt;0,SUM(QR7,QV7),"")</f>
        <v>11.25</v>
      </c>
      <c r="RF7" s="41">
        <f>IF(SUM(QQ7:QR7,QT7:QV7,QX7)-SUM(QS7,QW7)&gt;0,SUM(QQ7:QR7,QT7:QV7,QX7)-SUM(QS7,QW7),"")</f>
        <v>46.050000000000011</v>
      </c>
      <c r="RG7" s="41">
        <f>IF(SUM(RA7,RB7,RF7)&gt;0,SUM(RA7,RB7,RF7),"")</f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>SUM(J8:R8)+SUM(J8:N8)*0.0000001+SUM(J8)*0.0000000000001</f>
        <v>171.80001203000486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National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23.6</v>
      </c>
      <c r="AS8" s="41">
        <f>IF(SUM(V8,Z8,AD8)&gt;0,SUM(V8,Z8,AD8),"")</f>
        <v>16</v>
      </c>
      <c r="AT8" s="41">
        <f>IF(SUM(AQ8,AR8)&gt;0,SUM(AQ8,AR8),"")</f>
        <v>70.900000000000006</v>
      </c>
      <c r="AU8" s="41">
        <f>IF(SUM(AH8,AL8)&gt;0,SUM(AH8,AL8),"")</f>
        <v>11.600000000000001</v>
      </c>
      <c r="AV8" s="41">
        <f>IF(SUM(AG8:AH8,AJ8:AL8,AN8)-SUM(AI8,AM8)&gt;0,SUM(AG8:AH8,AJ8:AL8,AN8)-SUM(AI8,AM8),"")</f>
        <v>48.300000000000004</v>
      </c>
      <c r="AW8" s="41">
        <f>IF(SUM(AQ8,AR8,AV8)&gt;0,SUM(AQ8,AR8,AV8),"")</f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48.7</v>
      </c>
      <c r="BU8" s="11">
        <f>IF(SUM(BF8:BG8,BI8)-BH8&gt;0,SUM(BF8:BG8,BI8)-BH8,"")</f>
        <v>22.5</v>
      </c>
      <c r="BV8" s="11">
        <f>IF(SUM(AY8,BC8,BG8)&gt;0,SUM(AY8,BC8,BG8),"")</f>
        <v>17.600000000000001</v>
      </c>
      <c r="BW8" s="11">
        <f>IF(SUM(BT8,BU8)&gt;0,SUM(BT8,BU8),"")</f>
        <v>71.2</v>
      </c>
      <c r="BX8" s="11">
        <f>IF(SUM(BK8,BO8)&gt;0,SUM(BK8,BO8),"")</f>
        <v>12.4</v>
      </c>
      <c r="BY8" s="11">
        <f>IF(SUM(BJ8:BK8,BM8:BO8,BQ8)-SUM(BL8,BP8)&gt;0,SUM(BJ8:BK8,BM8:BO8,BQ8)-SUM(BL8,BP8),"")</f>
        <v>49.8</v>
      </c>
      <c r="BZ8" s="11">
        <f>IF(SUM(BT8,BU8,BY8)&gt;0,SUM(BT8,BU8,BY8),"")</f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>IF(SUM(CB8,CF8)&gt;0,SUM(CB8,CF8),"")</f>
        <v>10.4</v>
      </c>
      <c r="CW8" s="41">
        <f>IF(SUM(CA8:CB8,CD8:CF8,CH8)-CC8-CG8&gt;0,SUM(CA8:CB8,CD8:CF8,CH8)-CC8-CG8,"")</f>
        <v>47.699999999999996</v>
      </c>
      <c r="CX8" s="41">
        <f>IF(SUM(CI8:CJ8,CL8)-CK8&gt;0,SUM(CI8:CJ8,CL8)-CK8,"")</f>
        <v>23.9</v>
      </c>
      <c r="CY8" s="41">
        <f>IF(SUM(CB8,CF8,CJ8)&gt;0,SUM(CB8,CF8,CJ8),"")</f>
        <v>16</v>
      </c>
      <c r="CZ8" s="41">
        <f>IF(SUM(CW8,CX8)&gt;0,SUM(CW8,CX8),"")</f>
        <v>71.599999999999994</v>
      </c>
      <c r="DA8" s="41">
        <f>IF(SUM(CN8,CR8)&gt;0,SUM(CN8,CR8),"")</f>
        <v>11.600000000000001</v>
      </c>
      <c r="DB8" s="41">
        <f>IF(SUM(CM8:CN8,CP8:CR8,CT8)-SUM(CO8,CS8)&gt;0,SUM(CM8:CN8,CP8:CR8,CT8)-SUM(CO8,CS8),"")</f>
        <v>49.199999999999996</v>
      </c>
      <c r="DC8" s="41">
        <f>IF(SUM(CW8,CX8,DB8)&gt;0,SUM(CW8,CX8,DB8),"")</f>
        <v>120.79999999999998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>IF(SUM(EJ8,EN8)&gt;0,SUM(EJ8,EN8),"")</f>
        <v>12.4</v>
      </c>
      <c r="FD8" s="11">
        <f>IF(SUM(EI8:EJ8,EL8:EN8,EP8)-EK8-EO8&gt;0,SUM(EI8:EJ8,EL8:EN8,EP8)-EK8-EO8,"")</f>
        <v>49.4</v>
      </c>
      <c r="FE8" s="11" t="str">
        <f>IF(SUM(EQ8:ER8,ET8)-ES8&gt;0,SUM(EQ8:ER8,ET8)-ES8,"")</f>
        <v/>
      </c>
      <c r="FF8" s="11">
        <f>IF(SUM(EJ8,EN8,ER8)&gt;0,SUM(EJ8,EN8,ER8),"")</f>
        <v>12.4</v>
      </c>
      <c r="FG8" s="11">
        <f>IF(SUM(FD8,FE8)&gt;0,SUM(FD8,FE8),"")</f>
        <v>49.4</v>
      </c>
      <c r="FH8" s="11">
        <f>IF(SUM(EV8,EZ8)&gt;0,SUM(EV8,EZ8),"")</f>
        <v>11.600000000000001</v>
      </c>
      <c r="FI8" s="11">
        <f>IF(SUM(EU8:EV8,EX8:EZ8,FB8)-SUM(EW8,FA8)&gt;0,SUM(EU8:EV8,EX8:EZ8,FB8)-SUM(EW8,FA8),"")</f>
        <v>47.6</v>
      </c>
      <c r="FJ8" s="11">
        <f>IF(SUM(FD8,FE8,FI8)&gt;0,SUM(FD8,FE8,FI8),"")</f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12.4</v>
      </c>
      <c r="HH8" s="11">
        <f>IF(SUM(GM8:GN8,GP8:GR8,GT8)-GO8-GS8&gt;0,SUM(GM8:GN8,GP8:GR8,GT8)-GO8-GS8,"")</f>
        <v>47.300000000000004</v>
      </c>
      <c r="HI8" s="11" t="str">
        <f>IF(SUM(GU8:GV8,GX8)-GW8&gt;0,SUM(GU8:GV8,GX8)-GW8,"")</f>
        <v/>
      </c>
      <c r="HJ8" s="11">
        <f>IF(SUM(GN8,GR8,GV8)&gt;0,SUM(GN8,GR8,GV8),"")</f>
        <v>12.4</v>
      </c>
      <c r="HK8" s="11">
        <f>IF(SUM(HH8,HI8)&gt;0,SUM(HH8,HI8),"")</f>
        <v>47.300000000000004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18.5</v>
      </c>
      <c r="QF8" s="23">
        <f>IF($CU8="P",CB8,(CB8+AY8)/2)</f>
        <v>5.8000000000000007</v>
      </c>
      <c r="QG8" s="23">
        <f>IF($CU8="P",CC8,(CC8+AZ8)/2)</f>
        <v>0.4</v>
      </c>
      <c r="QH8" s="23">
        <f>IF($CU8="P",CD8,(CD8+BA8)/2)</f>
        <v>0</v>
      </c>
      <c r="QI8" s="23">
        <f>IF($CU8="P",CE8,(CE8+BB8)/2)</f>
        <v>18.5</v>
      </c>
      <c r="QJ8" s="23">
        <f>IF($CU8="P",CF8,(CF8+BC8)/2)</f>
        <v>5.6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18.200000000000003</v>
      </c>
      <c r="QN8" s="23">
        <f>IF($CU8="P",CJ8,(CJ8+BG8)/2)</f>
        <v>5.4</v>
      </c>
      <c r="QO8" s="23">
        <f>IF($CU8="P",CK8,(CK8+BH8)/2)</f>
        <v>0.4</v>
      </c>
      <c r="QP8" s="23">
        <f>IF($CU8="P",CL8,(CL8+BI8)/2)</f>
        <v>0</v>
      </c>
      <c r="QQ8" s="23">
        <f>IF($CU8="P",CM8,(CM8+BJ8)/2)</f>
        <v>18.799999999999997</v>
      </c>
      <c r="QR8" s="23">
        <f>IF($CU8="P",CN8,(CN8+BK8)/2)</f>
        <v>5.8000000000000007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18.75</v>
      </c>
      <c r="QV8" s="23">
        <f>IF($CU8="P",CR8,(CR8+BO8)/2)</f>
        <v>6.2</v>
      </c>
      <c r="QW8" s="23">
        <f>IF($CU8="P",CS8,(CS8+BP8)/2)</f>
        <v>0.2</v>
      </c>
      <c r="QX8" s="23">
        <f>IF($CU8="P",CT8,(CT8+BQ8)/2)</f>
        <v>0.15</v>
      </c>
      <c r="QY8" s="28" t="s">
        <v>57</v>
      </c>
      <c r="QZ8" s="41">
        <f>IF(SUM(QF8,QJ8)&gt;0,SUM(QF8,QJ8),"")</f>
        <v>11.4</v>
      </c>
      <c r="RA8" s="41">
        <f>IF(SUM(QE8:QF8,QH8:QJ8,QL8)-QG8-QK8&gt;0,SUM(QE8:QF8,QH8:QJ8,QL8)-QG8-QK8,"")</f>
        <v>48.199999999999996</v>
      </c>
      <c r="RB8" s="41">
        <f>IF(SUM(QM8:QN8,QP8)-QO8&gt;0,SUM(QM8:QN8,QP8)-QO8,"")</f>
        <v>23.200000000000003</v>
      </c>
      <c r="RC8" s="41">
        <f>IF(SUM(QF8,QJ8,QN8)&gt;0,SUM(QF8,QJ8,QN8),"")</f>
        <v>16.8</v>
      </c>
      <c r="RD8" s="41">
        <f>IF(SUM(RA8,RB8)&gt;0,SUM(RA8,RB8),"")</f>
        <v>71.400000000000006</v>
      </c>
      <c r="RE8" s="41">
        <f>IF(SUM(QR8,QV8)&gt;0,SUM(QR8,QV8),"")</f>
        <v>12</v>
      </c>
      <c r="RF8" s="41">
        <f>IF(SUM(QQ8:QR8,QT8:QV8,QX8)-SUM(QS8,QW8)&gt;0,SUM(QQ8:QR8,QT8:QV8,QX8)-SUM(QS8,QW8),"")</f>
        <v>49.499999999999993</v>
      </c>
      <c r="RG8" s="41">
        <f>IF(SUM(RA8,RB8,RF8)&gt;0,SUM(RA8,RB8,RF8),"")</f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133</v>
      </c>
      <c r="C9" s="4" t="s">
        <v>39</v>
      </c>
      <c r="D9" s="4">
        <v>2000</v>
      </c>
      <c r="E9" s="9">
        <f>SUM(J9:R9)+SUM(J9:N9)*0.0000001+SUM(J9)*0.0000000000001</f>
        <v>169.90001176000479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47.8</v>
      </c>
      <c r="K9" s="8" t="str">
        <f>IF(J9=0,"",IF(J9=CW9,$CA$1,IF(J9=BT9,$AX$1,IF(J9=AQ9,$U$1,""))))</f>
        <v>2023 Nationals</v>
      </c>
      <c r="L9" s="8">
        <f>IF(COUNT(AQ9,BT9,CW9)&gt;1,LARGE((AQ9,BT9,CW9),2),0)</f>
        <v>44.899999999999991</v>
      </c>
      <c r="M9" s="8" t="str">
        <f>IF(L9=0,"",IF(L9=CW9,$CA$1,IF(L9=BT9,$AX$1,IF(L9=AQ9,$U$1,""))))</f>
        <v>2023 Elite Canada</v>
      </c>
      <c r="N9" s="8">
        <f>IF(COUNT(AR9,BU9,CX9)&gt;0,LARGE((AR9,BU9,CX9),1),0)</f>
        <v>24.900000000000002</v>
      </c>
      <c r="O9" s="8" t="str">
        <f>IF(N9=0,"",IF(N9=CX9,$CA$1,IF(N9=BU9,$AX$1,IF(N9=AR9,$U$1,""))))</f>
        <v>2023 Nationals</v>
      </c>
      <c r="P9" s="8">
        <f>IF(MAX(AV9,BY9,DB9)&gt;0,MAX(AV9,BY9,DB9),0)</f>
        <v>48.9</v>
      </c>
      <c r="Q9" s="8" t="str">
        <f>IF(P9=0,"",IF(P9=DB9,$CA$1,IF(P9=BY9,$AX$1,IF(P9=AV9,$U$1,""))))</f>
        <v>2023 Nationals</v>
      </c>
      <c r="R9" s="8">
        <f>IF(MAX(DD9:DF9)&gt;0,MAX(DD9:DF9),"")</f>
        <v>3.4000000000000057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</v>
      </c>
      <c r="AQ9" s="41">
        <f>IF(SUM(U9:V9,X9:Z9,AB9)-W9-AA9&gt;0,SUM(U9:V9,X9:Z9,AB9)-W9-AA9,"")</f>
        <v>44.899999999999991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68.799999999999983</v>
      </c>
      <c r="AU9" s="41">
        <f>IF(SUM(AH9,AL9)&gt;0,SUM(AH9,AL9),"")</f>
        <v>11.6</v>
      </c>
      <c r="AV9" s="41">
        <f>IF(SUM(AG9:AH9,AJ9:AL9,AN9)-SUM(AI9,AM9)&gt;0,SUM(AG9:AH9,AJ9:AL9,AN9)-SUM(AI9,AM9),"")</f>
        <v>48.400000000000006</v>
      </c>
      <c r="AW9" s="41">
        <f>IF(SUM(AQ9,AR9,AV9)&gt;0,SUM(AQ9,AR9,AV9),"")</f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>IF(SUM(AY9,BC9)&gt;0,SUM(AY9,BC9),"")</f>
        <v>12</v>
      </c>
      <c r="BT9" s="11">
        <f>IF(SUM(AX9:AY9,BA9:BC9,BE9)-AZ9-BD9&gt;0,SUM(AX9:AY9,BA9:BC9,BE9)-AZ9-BD9,"")</f>
        <v>47.8</v>
      </c>
      <c r="BU9" s="11">
        <f>IF(SUM(BF9:BG9,BI9)-BH9&gt;0,SUM(BF9:BG9,BI9)-BH9,"")</f>
        <v>24.900000000000002</v>
      </c>
      <c r="BV9" s="11">
        <f>IF(SUM(AY9,BC9,BG9)&gt;0,SUM(AY9,BC9,BG9),"")</f>
        <v>18</v>
      </c>
      <c r="BW9" s="11">
        <f>IF(SUM(BT9,BU9)&gt;0,SUM(BT9,BU9),"")</f>
        <v>72.7</v>
      </c>
      <c r="BX9" s="11">
        <f>IF(SUM(BK9,BO9)&gt;0,SUM(BK9,BO9),"")</f>
        <v>12</v>
      </c>
      <c r="BY9" s="11">
        <f>IF(SUM(BJ9:BK9,BM9:BO9,BQ9)-SUM(BL9,BP9)&gt;0,SUM(BJ9:BK9,BM9:BO9,BQ9)-SUM(BL9,BP9),"")</f>
        <v>48.9</v>
      </c>
      <c r="BZ9" s="11">
        <f>IF(SUM(BT9,BU9,BY9)&gt;0,SUM(BT9,BU9,BY9),"")</f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6.4</v>
      </c>
      <c r="CW9" s="41">
        <f>IF(SUM(CA9:CB9,CD9:CF9,CH9)-CC9-CG9&gt;0,SUM(CA9:CB9,CD9:CF9,CH9)-CC9-CG9,"")</f>
        <v>25.1</v>
      </c>
      <c r="CX9" s="41">
        <f>IF(SUM(CI9:CJ9,CL9)-CK9&gt;0,SUM(CI9:CJ9,CL9)-CK9,"")</f>
        <v>23.8</v>
      </c>
      <c r="CY9" s="41">
        <f>IF(SUM(CB9,CF9,CJ9)&gt;0,SUM(CB9,CF9,CJ9),"")</f>
        <v>11.600000000000001</v>
      </c>
      <c r="CZ9" s="41">
        <f>IF(SUM(CW9,CX9)&gt;0,SUM(CW9,CX9),"")</f>
        <v>48.900000000000006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48.900000000000006</v>
      </c>
      <c r="DD9" s="52">
        <f>IF(MAX(EB9,FD9,GF9,HH9,IJ9,JL9,KN9,LP9,MR9,NT9,OV9,PX9)-IF(L9="",0,L9)&gt;0.001,MAX(EB9,FD9,GF9,HH9,IJ9,JL9,KN9,LP9,MR9,NT9,OV9,PX9)-IF(L9="",0,L9),"")</f>
        <v>3.4000000000000057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18.399999999999999</v>
      </c>
      <c r="EJ9" s="18">
        <v>6</v>
      </c>
      <c r="EK9" s="18">
        <v>0.2</v>
      </c>
      <c r="EL9" s="18">
        <v>0</v>
      </c>
      <c r="EM9" s="18">
        <v>18.5</v>
      </c>
      <c r="EN9" s="18">
        <v>5.6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11.6</v>
      </c>
      <c r="FD9" s="11">
        <f>IF(SUM(EI9:EJ9,EL9:EN9,EP9)-EK9-EO9&gt;0,SUM(EI9:EJ9,EL9:EN9,EP9)-EK9-EO9,"")</f>
        <v>48.3</v>
      </c>
      <c r="FE9" s="11" t="str">
        <f>IF(SUM(EQ9:ER9,ET9)-ES9&gt;0,SUM(EQ9:ER9,ET9)-ES9,"")</f>
        <v/>
      </c>
      <c r="FF9" s="11">
        <f>IF(SUM(EJ9,EN9,ER9)&gt;0,SUM(EJ9,EN9,ER9),"")</f>
        <v>11.6</v>
      </c>
      <c r="FG9" s="11">
        <f>IF(SUM(FD9,FE9)&gt;0,SUM(FD9,FE9),"")</f>
        <v>48.3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48.3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18</v>
      </c>
      <c r="GN9" s="18">
        <v>5.2</v>
      </c>
      <c r="GO9" s="18">
        <v>0.2</v>
      </c>
      <c r="GP9" s="18">
        <v>0</v>
      </c>
      <c r="GQ9" s="18">
        <v>18.8</v>
      </c>
      <c r="GR9" s="18">
        <v>5.6</v>
      </c>
      <c r="GS9" s="18">
        <v>0</v>
      </c>
      <c r="GT9" s="18">
        <v>0</v>
      </c>
      <c r="GU9" s="18"/>
      <c r="GV9" s="18"/>
      <c r="GW9" s="18"/>
      <c r="GX9" s="18"/>
      <c r="GY9" s="18">
        <v>18.5</v>
      </c>
      <c r="GZ9" s="18">
        <v>5.6</v>
      </c>
      <c r="HA9" s="18">
        <v>0.8</v>
      </c>
      <c r="HB9" s="18">
        <v>0</v>
      </c>
      <c r="HC9" s="18">
        <v>18.3</v>
      </c>
      <c r="HD9" s="18">
        <v>6</v>
      </c>
      <c r="HE9" s="18">
        <v>0.2</v>
      </c>
      <c r="HF9" s="18">
        <v>0</v>
      </c>
      <c r="HG9" s="11">
        <f>IF(SUM(GN9,GR9)&gt;0,SUM(GN9,GR9),"")</f>
        <v>10.8</v>
      </c>
      <c r="HH9" s="11">
        <f>IF(SUM(GM9:GN9,GP9:GR9,GT9)-GO9-GS9&gt;0,SUM(GM9:GN9,GP9:GR9,GT9)-GO9-GS9,"")</f>
        <v>47.4</v>
      </c>
      <c r="HI9" s="11" t="str">
        <f>IF(SUM(GU9:GV9,GX9)-GW9&gt;0,SUM(GU9:GV9,GX9)-GW9,"")</f>
        <v/>
      </c>
      <c r="HJ9" s="11">
        <f>IF(SUM(GN9,GR9,GV9)&gt;0,SUM(GN9,GR9,GV9),"")</f>
        <v>10.8</v>
      </c>
      <c r="HK9" s="11">
        <f>IF(SUM(HH9,HI9)&gt;0,SUM(HH9,HI9),"")</f>
        <v>47.4</v>
      </c>
      <c r="HL9" s="11">
        <f>IF(SUM(GZ9,HD9)&gt;0,SUM(GZ9,HD9),"")</f>
        <v>11.6</v>
      </c>
      <c r="HM9" s="11">
        <f>IF(SUM(GY9:GZ9,HB9:HD9,HF9)-SUM(HA9,HE9)&gt;0,SUM(GY9:GZ9,HB9:HD9,HF9)-SUM(HA9,HE9),"")</f>
        <v>47.400000000000006</v>
      </c>
      <c r="HN9" s="11">
        <f>IF(SUM(HH9,HI9,HM9)&gt;0,SUM(HH9,HI9,HM9),"")</f>
        <v>94.800000000000011</v>
      </c>
      <c r="HO9" s="17">
        <v>18.399999999999999</v>
      </c>
      <c r="HP9" s="17">
        <v>5.6</v>
      </c>
      <c r="HQ9" s="17">
        <v>0</v>
      </c>
      <c r="HR9" s="17">
        <v>0</v>
      </c>
      <c r="HS9" s="17">
        <v>18</v>
      </c>
      <c r="HT9" s="17">
        <v>6</v>
      </c>
      <c r="HU9" s="17">
        <v>0</v>
      </c>
      <c r="HV9" s="17">
        <v>0</v>
      </c>
      <c r="HW9" s="17">
        <v>17.899999999999999</v>
      </c>
      <c r="HX9" s="17">
        <v>5.2</v>
      </c>
      <c r="HY9" s="17">
        <v>0.2</v>
      </c>
      <c r="HZ9" s="17">
        <v>0</v>
      </c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11.6</v>
      </c>
      <c r="IJ9" s="41">
        <f>IF(SUM(HO9:HP9,HR9:HT9,HV9)-HQ9-HU9&gt;0,SUM(HO9:HP9,HR9:HT9,HV9)-HQ9-HU9,"")</f>
        <v>48</v>
      </c>
      <c r="IK9" s="41">
        <f>IF(SUM(HW9:HX9,HZ9)-HY9&gt;0,SUM(HW9:HX9,HZ9)-HY9,"")</f>
        <v>22.9</v>
      </c>
      <c r="IL9" s="41">
        <f>IF(SUM(HP9,HT9,HX9)&gt;0,SUM(HP9,HT9,HX9),"")</f>
        <v>16.8</v>
      </c>
      <c r="IM9" s="41">
        <f>IF(SUM(IJ9,IK9)&gt;0,SUM(IJ9,IK9),"")</f>
        <v>70.900000000000006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70.900000000000006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18.75</v>
      </c>
      <c r="QF9" s="23">
        <f>IF($CU9="P",CB9,(CB9+AY9)/2)</f>
        <v>6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8.5</v>
      </c>
      <c r="QJ9" s="23">
        <f>IF($CU9="P",CF9,(CF9+BC9)/2)</f>
        <v>3.2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18.700000000000003</v>
      </c>
      <c r="QN9" s="23">
        <f>IF($CU9="P",CJ9,(CJ9+BG9)/2)</f>
        <v>5.6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9.1999999999999993</v>
      </c>
      <c r="QR9" s="23">
        <f>IF($CU9="P",CN9,(CN9+BK9)/2)</f>
        <v>3</v>
      </c>
      <c r="QS9" s="23">
        <f>IF($CU9="P",CO9,(CO9+BL9)/2)</f>
        <v>0.1</v>
      </c>
      <c r="QT9" s="23">
        <f>IF($CU9="P",CP9,(CP9+BM9)/2)</f>
        <v>0.15</v>
      </c>
      <c r="QU9" s="23">
        <f>IF($CU9="P",CQ9,(CQ9+BN9)/2)</f>
        <v>9.3000000000000007</v>
      </c>
      <c r="QV9" s="23">
        <f>IF($CU9="P",CR9,(CR9+BO9)/2)</f>
        <v>3</v>
      </c>
      <c r="QW9" s="23">
        <f>IF($CU9="P",CS9,(CS9+BP9)/2)</f>
        <v>0.1</v>
      </c>
      <c r="QX9" s="23">
        <f>IF($CU9="P",CT9,(CT9+BQ9)/2)</f>
        <v>0</v>
      </c>
      <c r="QY9" s="28" t="s">
        <v>57</v>
      </c>
      <c r="QZ9" s="41">
        <f>IF(SUM(QF9,QJ9)&gt;0,SUM(QF9,QJ9),"")</f>
        <v>9.1999999999999993</v>
      </c>
      <c r="RA9" s="41">
        <f>IF(SUM(QE9:QF9,QH9:QJ9,QL9)-QG9-QK9&gt;0,SUM(QE9:QF9,QH9:QJ9,QL9)-QG9-QK9,"")</f>
        <v>36.450000000000003</v>
      </c>
      <c r="RB9" s="41">
        <f>IF(SUM(QM9:QN9,QP9)-QO9&gt;0,SUM(QM9:QN9,QP9)-QO9,"")</f>
        <v>24.35</v>
      </c>
      <c r="RC9" s="41">
        <f>IF(SUM(QF9,QJ9,QN9)&gt;0,SUM(QF9,QJ9,QN9),"")</f>
        <v>14.799999999999999</v>
      </c>
      <c r="RD9" s="41">
        <f>IF(SUM(RA9,RB9)&gt;0,SUM(RA9,RB9),"")</f>
        <v>60.800000000000004</v>
      </c>
      <c r="RE9" s="41">
        <f>IF(SUM(QR9,QV9)&gt;0,SUM(QR9,QV9),"")</f>
        <v>6</v>
      </c>
      <c r="RF9" s="41">
        <f>IF(SUM(QQ9:QR9,QT9:QV9,QX9)-SUM(QS9,QW9)&gt;0,SUM(QQ9:QR9,QT9:QV9,QX9)-SUM(QS9,QW9),"")</f>
        <v>24.45</v>
      </c>
      <c r="RG9" s="41">
        <f>IF(SUM(RA9,RB9,RF9)&gt;0,SUM(RA9,RB9,RF9),"")</f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255</v>
      </c>
      <c r="C10" s="4" t="s">
        <v>6</v>
      </c>
      <c r="D10" s="4">
        <v>2007</v>
      </c>
      <c r="E10" s="9">
        <f>SUM(J10:R10)+SUM(J10:N10)*0.0000001+SUM(J10)*0.0000000000001</f>
        <v>169.6000118800049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49.300000000000004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46.599999999999994</v>
      </c>
      <c r="M10" s="8" t="str">
        <f>IF(L10=0,"",IF(L10=CW10,$CA$1,IF(L10=BT10,$AX$1,IF(L10=AQ10,$U$1,""))))</f>
        <v>2023 Domestic 3rd Trial</v>
      </c>
      <c r="N10" s="8">
        <f>IF(COUNT(AR10,BU10,CX10)&gt;0,LARGE((AR10,BU10,CX10),1),0)</f>
        <v>22.9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48.699999999999996</v>
      </c>
      <c r="Q10" s="8" t="str">
        <f>IF(P10=0,"",IF(P10=DB10,$CA$1,IF(P10=BY10,$AX$1,IF(P10=AV10,$U$1,""))))</f>
        <v>2023 Domestic 3rd Trial</v>
      </c>
      <c r="R10" s="8">
        <f>IF(MAX(DD10:DF10)&gt;0,MAX(DD10:DF10),"")</f>
        <v>2.1000000000000014</v>
      </c>
      <c r="S10" s="11" t="str">
        <f>IF(R10="","",IF(R10=DD10,"("&amp;DD$2&amp;")",IF(R10=DE10,"("&amp;DE$2&amp;")",IF(R10=DF10,"("&amp;DF$2&amp;")"))))</f>
        <v>(Q2)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Junior Worlds (Nov 19)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8"/>
      <c r="AP10" s="41" t="str">
        <f>IF(SUM(V10,Z10)&gt;0,SUM(V10,Z10),"")</f>
        <v/>
      </c>
      <c r="AQ10" s="41" t="str">
        <f>IF(SUM(U10:V10,X10:Z10,AB10)-W10-AA10&gt;0,SUM(U10:V10,X10:Z10,AB10)-W10-AA10,"")</f>
        <v/>
      </c>
      <c r="AR10" s="41" t="str">
        <f>IF(SUM(AC10:AD10,AF10)-AE10&gt;0,SUM(AC10:AD10,AF10)-AE10,"")</f>
        <v/>
      </c>
      <c r="AS10" s="41" t="str">
        <f>IF(SUM(V10,Z10,AD10)&gt;0,SUM(V10,Z10,AD10),"")</f>
        <v/>
      </c>
      <c r="AT10" s="41" t="str">
        <f>IF(SUM(AQ10,AR10)&gt;0,SUM(AQ10,AR10),"")</f>
        <v/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 t="str">
        <f>IF(SUM(AQ10,AR10,AV10)&gt;0,SUM(AQ10,AR10,AV10),"")</f>
        <v/>
      </c>
      <c r="AX10" s="18">
        <v>18.3</v>
      </c>
      <c r="AY10" s="18">
        <v>6</v>
      </c>
      <c r="AZ10" s="18">
        <v>0</v>
      </c>
      <c r="BA10" s="18">
        <v>0</v>
      </c>
      <c r="BB10" s="18">
        <v>18.600000000000001</v>
      </c>
      <c r="BC10" s="18">
        <v>6.4</v>
      </c>
      <c r="BD10" s="18">
        <v>0</v>
      </c>
      <c r="BE10" s="18">
        <v>0</v>
      </c>
      <c r="BF10" s="18">
        <v>17.899999999999999</v>
      </c>
      <c r="BG10" s="18">
        <v>5.2</v>
      </c>
      <c r="BH10" s="18">
        <v>0.2</v>
      </c>
      <c r="BI10" s="18">
        <v>0</v>
      </c>
      <c r="BJ10" s="18">
        <v>18.5</v>
      </c>
      <c r="BK10" s="18">
        <v>6</v>
      </c>
      <c r="BL10" s="18">
        <v>0.6</v>
      </c>
      <c r="BM10" s="18">
        <v>0</v>
      </c>
      <c r="BN10" s="18">
        <v>19</v>
      </c>
      <c r="BO10" s="18">
        <v>5.6</v>
      </c>
      <c r="BP10" s="18">
        <v>0</v>
      </c>
      <c r="BQ10" s="18">
        <v>0</v>
      </c>
      <c r="BR10" s="29"/>
      <c r="BS10" s="11">
        <f>IF(SUM(AY10,BC10)&gt;0,SUM(AY10,BC10),"")</f>
        <v>12.4</v>
      </c>
      <c r="BT10" s="11">
        <f>IF(SUM(AX10:AY10,BA10:BC10,BE10)-AZ10-BD10&gt;0,SUM(AX10:AY10,BA10:BC10,BE10)-AZ10-BD10,"")</f>
        <v>49.300000000000004</v>
      </c>
      <c r="BU10" s="11">
        <f>IF(SUM(BF10:BG10,BI10)-BH10&gt;0,SUM(BF10:BG10,BI10)-BH10,"")</f>
        <v>22.9</v>
      </c>
      <c r="BV10" s="11">
        <f>IF(SUM(AY10,BC10,BG10)&gt;0,SUM(AY10,BC10,BG10),"")</f>
        <v>17.600000000000001</v>
      </c>
      <c r="BW10" s="11">
        <f>IF(SUM(BT10,BU10)&gt;0,SUM(BT10,BU10),"")</f>
        <v>72.2</v>
      </c>
      <c r="BX10" s="11">
        <f>IF(SUM(BK10,BO10)&gt;0,SUM(BK10,BO10),"")</f>
        <v>11.6</v>
      </c>
      <c r="BY10" s="11">
        <f>IF(SUM(BJ10:BK10,BM10:BO10,BQ10)-SUM(BL10,BP10)&gt;0,SUM(BJ10:BK10,BM10:BO10,BQ10)-SUM(BL10,BP10),"")</f>
        <v>48.5</v>
      </c>
      <c r="BZ10" s="11">
        <f>IF(SUM(BT10,BU10,BY10)&gt;0,SUM(BT10,BU10,BY10),"")</f>
        <v>120.7</v>
      </c>
      <c r="CA10" s="19">
        <v>18.2</v>
      </c>
      <c r="CB10" s="19">
        <v>5.1999999999999993</v>
      </c>
      <c r="CC10" s="19">
        <v>0</v>
      </c>
      <c r="CD10" s="19">
        <v>0</v>
      </c>
      <c r="CE10" s="19">
        <v>18.2</v>
      </c>
      <c r="CF10" s="19">
        <v>5.1999999999999993</v>
      </c>
      <c r="CG10" s="19">
        <v>0.2</v>
      </c>
      <c r="CH10" s="19">
        <v>0</v>
      </c>
      <c r="CI10" s="19">
        <v>17</v>
      </c>
      <c r="CJ10" s="19">
        <v>3.2</v>
      </c>
      <c r="CK10" s="19">
        <v>0</v>
      </c>
      <c r="CL10" s="19">
        <v>0</v>
      </c>
      <c r="CM10" s="19">
        <v>18.7</v>
      </c>
      <c r="CN10" s="19">
        <v>6</v>
      </c>
      <c r="CO10" s="19">
        <v>0.2</v>
      </c>
      <c r="CP10" s="19">
        <v>0</v>
      </c>
      <c r="CQ10" s="19">
        <v>18.600000000000001</v>
      </c>
      <c r="CR10" s="19">
        <v>5.6</v>
      </c>
      <c r="CS10" s="19">
        <v>0</v>
      </c>
      <c r="CT10" s="19">
        <v>0</v>
      </c>
      <c r="CU10" s="28"/>
      <c r="CV10" s="41">
        <f>IF(SUM(CB10,CF10)&gt;0,SUM(CB10,CF10),"")</f>
        <v>10.399999999999999</v>
      </c>
      <c r="CW10" s="41">
        <f>IF(SUM(CA10:CB10,CD10:CF10,CH10)-CC10-CG10&gt;0,SUM(CA10:CB10,CD10:CF10,CH10)-CC10-CG10,"")</f>
        <v>46.599999999999994</v>
      </c>
      <c r="CX10" s="41">
        <f>IF(SUM(CI10:CJ10,CL10)-CK10&gt;0,SUM(CI10:CJ10,CL10)-CK10,"")</f>
        <v>20.2</v>
      </c>
      <c r="CY10" s="41">
        <f>IF(SUM(CB10,CF10,CJ10)&gt;0,SUM(CB10,CF10,CJ10),"")</f>
        <v>13.599999999999998</v>
      </c>
      <c r="CZ10" s="41">
        <f>IF(SUM(CW10,CX10)&gt;0,SUM(CW10,CX10),"")</f>
        <v>66.8</v>
      </c>
      <c r="DA10" s="41">
        <f>IF(SUM(CN10,CR10)&gt;0,SUM(CN10,CR10),"")</f>
        <v>11.6</v>
      </c>
      <c r="DB10" s="41">
        <f>IF(SUM(CM10:CN10,CP10:CR10,CT10)-SUM(CO10,CS10)&gt;0,SUM(CM10:CN10,CP10:CR10,CT10)-SUM(CO10,CS10),"")</f>
        <v>48.699999999999996</v>
      </c>
      <c r="DC10" s="41">
        <f>IF(SUM(CW10,CX10,DB10)&gt;0,SUM(CW10,CX10,DB10),"")</f>
        <v>115.5</v>
      </c>
      <c r="DD10" s="52">
        <f>IF(MAX(EB10,FD10,GF10,HH10,IJ10,JL10,KN10,LP10,MR10,NT10,OV10,PX10)-IF(L10="",0,L10)&gt;0.001,MAX(EB10,FD10,GF10,HH10,IJ10,JL10,KN10,LP10,MR10,NT10,OV10,PX10)-IF(L10="",0,L10),"")</f>
        <v>1.1000000000000085</v>
      </c>
      <c r="DE10" s="52">
        <f>IF(MAX(EC10,FE10,GG10,HI10,IK10,JM10,KO10,LQ10,MS10,NU10,OW10,PY10)-IF(N10="",0,N10)&gt;0.001,MAX(EC10,FE10,GG10,HI10,IK10,JM10,KO10,LQ10,MS10,NU10,OW10,PY10)-IF(N10="",0,N10),"")</f>
        <v>2.1000000000000014</v>
      </c>
      <c r="DF10" s="52">
        <f>IF(MAX(EG10,FI10,GK10,HM10,IO10,JQ10,KS10,LU10,MW10,NY10,PA10,QC10)-IF(P10="",0,P10)&gt;0.001,MAX(EG10,FI10,GK10,HM10,IO10,JQ10,KS10,LU10,MW10,NY10,PA10,QC10)-IF(P10="",0,P10),"")</f>
        <v>0.10000000000000142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>
        <v>16.7</v>
      </c>
      <c r="JT10" s="17">
        <v>6.8</v>
      </c>
      <c r="JU10" s="17">
        <v>0.8</v>
      </c>
      <c r="JV10" s="17">
        <v>0</v>
      </c>
      <c r="JW10" s="17">
        <v>18.600000000000001</v>
      </c>
      <c r="JX10" s="17">
        <v>6.4</v>
      </c>
      <c r="JY10" s="17">
        <v>0</v>
      </c>
      <c r="JZ10" s="17">
        <v>0</v>
      </c>
      <c r="KA10" s="17">
        <v>18.600000000000001</v>
      </c>
      <c r="KB10" s="17">
        <v>6.4</v>
      </c>
      <c r="KC10" s="17">
        <v>0</v>
      </c>
      <c r="KD10" s="17">
        <v>0</v>
      </c>
      <c r="KE10" s="17">
        <v>18.8</v>
      </c>
      <c r="KF10" s="17">
        <v>5.6</v>
      </c>
      <c r="KG10" s="17">
        <v>0</v>
      </c>
      <c r="KH10" s="17">
        <v>0</v>
      </c>
      <c r="KI10" s="17">
        <v>18.399999999999999</v>
      </c>
      <c r="KJ10" s="17">
        <v>6</v>
      </c>
      <c r="KK10" s="17">
        <v>0</v>
      </c>
      <c r="KL10" s="17">
        <v>0</v>
      </c>
      <c r="KM10" s="41">
        <f>IF(SUM(JT10,JX10)&gt;0,SUM(JT10,JX10),"")</f>
        <v>13.2</v>
      </c>
      <c r="KN10" s="41">
        <f>IF(SUM(JS10:JT10,JV10:JX10,JZ10)-JU10-JY10&gt;0,SUM(JS10:JT10,JV10:JX10,JZ10)-JU10-JY10,"")</f>
        <v>47.7</v>
      </c>
      <c r="KO10" s="41">
        <f>IF(SUM(KA10:KB10,KD10)-KC10&gt;0,SUM(KA10:KB10,KD10)-KC10,"")</f>
        <v>25</v>
      </c>
      <c r="KP10" s="41">
        <f>IF(SUM(JT10,JX10,KB10)&gt;0,SUM(JT10,JX10,KB10),"")</f>
        <v>19.600000000000001</v>
      </c>
      <c r="KQ10" s="41">
        <f>IF(SUM(KN10,KO10)&gt;0,SUM(KN10,KO10),"")</f>
        <v>72.7</v>
      </c>
      <c r="KR10" s="41">
        <f>IF(SUM(KF10,KJ10)&gt;0,SUM(KF10,KJ10),"")</f>
        <v>11.6</v>
      </c>
      <c r="KS10" s="41">
        <f>IF(SUM(KE10:KF10,KH10:KJ10,KL10)-SUM(KG10,KK10)&gt;0,SUM(KE10:KF10,KH10:KJ10,KL10)-SUM(KG10,KK10),"")</f>
        <v>48.8</v>
      </c>
      <c r="KT10" s="41">
        <f>IF(SUM(KN10,KO10,KS10)&gt;0,SUM(KN10,KO10,KS10),"")</f>
        <v>121.5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18.25</v>
      </c>
      <c r="QF10" s="23">
        <f>IF($CU10="P",CB10,(CB10+AY10)/2)</f>
        <v>5.6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18.399999999999999</v>
      </c>
      <c r="QJ10" s="23">
        <f>IF($CU10="P",CF10,(CF10+BC10)/2)</f>
        <v>5.8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17.45</v>
      </c>
      <c r="QN10" s="23">
        <f>IF($CU10="P",CJ10,(CJ10+BG10)/2)</f>
        <v>4.2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18.600000000000001</v>
      </c>
      <c r="QR10" s="23">
        <f>IF($CU10="P",CN10,(CN10+BK10)/2)</f>
        <v>6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18.8</v>
      </c>
      <c r="QV10" s="23">
        <f>IF($CU10="P",CR10,(CR10+BO10)/2)</f>
        <v>5.6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11.399999999999999</v>
      </c>
      <c r="RA10" s="41">
        <f>IF(SUM(QE10:QF10,QH10:QJ10,QL10)-QG10-QK10&gt;0,SUM(QE10:QF10,QH10:QJ10,QL10)-QG10-QK10,"")</f>
        <v>47.949999999999996</v>
      </c>
      <c r="RB10" s="41">
        <f>IF(SUM(QM10:QN10,QP10)-QO10&gt;0,SUM(QM10:QN10,QP10)-QO10,"")</f>
        <v>21.549999999999997</v>
      </c>
      <c r="RC10" s="41">
        <f>IF(SUM(QF10,QJ10,QN10)&gt;0,SUM(QF10,QJ10,QN10),"")</f>
        <v>15.599999999999998</v>
      </c>
      <c r="RD10" s="41">
        <f>IF(SUM(RA10,RB10)&gt;0,SUM(RA10,RB10),"")</f>
        <v>69.5</v>
      </c>
      <c r="RE10" s="41">
        <f>IF(SUM(QR10,QV10)&gt;0,SUM(QR10,QV10),"")</f>
        <v>11.6</v>
      </c>
      <c r="RF10" s="41">
        <f>IF(SUM(QQ10:QR10,QT10:QV10,QX10)-SUM(QS10,QW10)&gt;0,SUM(QQ10:QR10,QT10:QV10,QX10)-SUM(QS10,QW10),"")</f>
        <v>48.600000000000009</v>
      </c>
      <c r="RG10" s="41">
        <f>IF(SUM(RA10,RB10,RF10)&gt;0,SUM(RA10,RB10,RF10),"")</f>
        <v>118.10000000000001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148</v>
      </c>
      <c r="C11" s="4" t="s">
        <v>5</v>
      </c>
      <c r="D11" s="4">
        <v>2001</v>
      </c>
      <c r="E11" s="9">
        <f>SUM(J11:R11)+SUM(J11:N11)*0.0000001+SUM(J11)*0.0000000000001</f>
        <v>169.00001209000484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Worlds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>P</v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24.5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48.1</v>
      </c>
      <c r="Q11" s="8" t="str">
        <f>IF(P11=0,"",IF(P11=DB11,$CA$1,IF(P11=BY11,$AX$1,IF(P11=AV11,$U$1,""))))</f>
        <v>2023 Domestic 3rd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18.399999999999999</v>
      </c>
      <c r="V11" s="19">
        <v>5.6</v>
      </c>
      <c r="W11" s="19">
        <v>0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16.2</v>
      </c>
      <c r="AD11" s="19">
        <v>4.8</v>
      </c>
      <c r="AE11" s="19">
        <v>1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18.3</v>
      </c>
      <c r="AL11" s="19">
        <v>2</v>
      </c>
      <c r="AM11" s="19">
        <v>1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48.3</v>
      </c>
      <c r="AR11" s="41">
        <f>IF(SUM(AC11:AD11,AF11)-AE11&gt;0,SUM(AC11:AD11,AF11)-AE11,"")</f>
        <v>20</v>
      </c>
      <c r="AS11" s="41">
        <f>IF(SUM(V11,Z11,AD11)&gt;0,SUM(V11,Z11,AD11),"")</f>
        <v>16.399999999999999</v>
      </c>
      <c r="AT11" s="41">
        <f>IF(SUM(AQ11,AR11)&gt;0,SUM(AQ11,AR11),"")</f>
        <v>68.3</v>
      </c>
      <c r="AU11" s="41">
        <f>IF(SUM(AH11,AL11)&gt;0,SUM(AH11,AL11),"")</f>
        <v>7.2</v>
      </c>
      <c r="AV11" s="41">
        <f>IF(SUM(AG11:AH11,AJ11:AL11,AN11)-SUM(AI11,AM11)&gt;0,SUM(AG11:AH11,AJ11:AL11,AN11)-SUM(AI11,AM11),"")</f>
        <v>41.9</v>
      </c>
      <c r="AW11" s="41">
        <f>IF(SUM(AQ11,AR11,AV11)&gt;0,SUM(AQ11,AR11,AV11),"")</f>
        <v>110.19999999999999</v>
      </c>
      <c r="AX11" s="18">
        <v>18.399999999999999</v>
      </c>
      <c r="AY11" s="18">
        <v>5.6</v>
      </c>
      <c r="AZ11" s="18">
        <v>0.2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18.399999999999999</v>
      </c>
      <c r="BG11" s="18">
        <v>4.8</v>
      </c>
      <c r="BH11" s="18">
        <v>0.2</v>
      </c>
      <c r="BI11" s="18">
        <v>0</v>
      </c>
      <c r="BJ11" s="18">
        <v>18.5</v>
      </c>
      <c r="BK11" s="18">
        <v>5.2</v>
      </c>
      <c r="BL11" s="18">
        <v>0.2</v>
      </c>
      <c r="BM11" s="18">
        <v>0</v>
      </c>
      <c r="BN11" s="18">
        <v>18.399999999999999</v>
      </c>
      <c r="BO11" s="18">
        <v>6.4</v>
      </c>
      <c r="BP11" s="18">
        <v>0.8</v>
      </c>
      <c r="BQ11" s="18">
        <v>0</v>
      </c>
      <c r="BR11" s="29"/>
      <c r="BS11" s="11">
        <f>IF(SUM(AY11,BC11)&gt;0,SUM(AY11,BC11),"")</f>
        <v>11.6</v>
      </c>
      <c r="BT11" s="11">
        <f>IF(SUM(AX11:AY11,BA11:BC11,BE11)-AZ11-BD11&gt;0,SUM(AX11:AY11,BA11:BC11,BE11)-AZ11-BD11,"")</f>
        <v>48.099999999999994</v>
      </c>
      <c r="BU11" s="11">
        <f>IF(SUM(BF11:BG11,BI11)-BH11&gt;0,SUM(BF11:BG11,BI11)-BH11,"")</f>
        <v>23</v>
      </c>
      <c r="BV11" s="11">
        <f>IF(SUM(AY11,BC11,BG11)&gt;0,SUM(AY11,BC11,BG11),"")</f>
        <v>16.399999999999999</v>
      </c>
      <c r="BW11" s="11">
        <f>IF(SUM(BT11,BU11)&gt;0,SUM(BT11,BU11),"")</f>
        <v>71.099999999999994</v>
      </c>
      <c r="BX11" s="11">
        <f>IF(SUM(BK11,BO11)&gt;0,SUM(BK11,BO11),"")</f>
        <v>11.600000000000001</v>
      </c>
      <c r="BY11" s="11">
        <f>IF(SUM(BJ11:BK11,BM11:BO11,BQ11)-SUM(BL11,BP11)&gt;0,SUM(BJ11:BK11,BM11:BO11,BQ11)-SUM(BL11,BP11),"")</f>
        <v>47.499999999999993</v>
      </c>
      <c r="BZ11" s="11">
        <f>IF(SUM(BT11,BU11,BY11)&gt;0,SUM(BT11,BU11,BY11),"")</f>
        <v>118.6</v>
      </c>
      <c r="CA11" s="19">
        <v>18.2</v>
      </c>
      <c r="CB11" s="19">
        <v>5.6</v>
      </c>
      <c r="CC11" s="19">
        <v>0.2</v>
      </c>
      <c r="CD11" s="19">
        <v>0</v>
      </c>
      <c r="CE11" s="19">
        <v>19</v>
      </c>
      <c r="CF11" s="19">
        <v>5.0999999999999996</v>
      </c>
      <c r="CG11" s="19">
        <v>0</v>
      </c>
      <c r="CH11" s="19">
        <v>0.3</v>
      </c>
      <c r="CI11" s="19">
        <v>18.5</v>
      </c>
      <c r="CJ11" s="19">
        <v>6</v>
      </c>
      <c r="CK11" s="19">
        <v>0</v>
      </c>
      <c r="CL11" s="19">
        <v>0</v>
      </c>
      <c r="CM11" s="19">
        <v>18.5</v>
      </c>
      <c r="CN11" s="19">
        <v>5.6</v>
      </c>
      <c r="CO11" s="19">
        <v>0.6</v>
      </c>
      <c r="CP11" s="19">
        <v>0</v>
      </c>
      <c r="CQ11" s="19">
        <v>18.600000000000001</v>
      </c>
      <c r="CR11" s="19">
        <v>6</v>
      </c>
      <c r="CS11" s="19">
        <v>0</v>
      </c>
      <c r="CT11" s="19">
        <v>0</v>
      </c>
      <c r="CU11" s="28"/>
      <c r="CV11" s="41">
        <f>IF(SUM(CB11,CF11)&gt;0,SUM(CB11,CF11),"")</f>
        <v>10.7</v>
      </c>
      <c r="CW11" s="41">
        <f>IF(SUM(CA11:CB11,CD11:CF11,CH11)-CC11-CG11&gt;0,SUM(CA11:CB11,CD11:CF11,CH11)-CC11-CG11,"")</f>
        <v>47.999999999999993</v>
      </c>
      <c r="CX11" s="41">
        <f>IF(SUM(CI11:CJ11,CL11)-CK11&gt;0,SUM(CI11:CJ11,CL11)-CK11,"")</f>
        <v>24.5</v>
      </c>
      <c r="CY11" s="41">
        <f>IF(SUM(CB11,CF11,CJ11)&gt;0,SUM(CB11,CF11,CJ11),"")</f>
        <v>16.7</v>
      </c>
      <c r="CZ11" s="41">
        <f>IF(SUM(CW11,CX11)&gt;0,SUM(CW11,CX11),"")</f>
        <v>72.5</v>
      </c>
      <c r="DA11" s="41">
        <f>IF(SUM(CN11,CR11)&gt;0,SUM(CN11,CR11),"")</f>
        <v>11.6</v>
      </c>
      <c r="DB11" s="41">
        <f>IF(SUM(CM11:CN11,CP11:CR11,CT11)-SUM(CO11,CS11)&gt;0,SUM(CM11:CN11,CP11:CR11,CT11)-SUM(CO11,CS11),"")</f>
        <v>48.1</v>
      </c>
      <c r="DC11" s="41">
        <f>IF(SUM(CW11,CX11,DB11)&gt;0,SUM(CW11,CX11,DB11),"")</f>
        <v>120.6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18.299999999999997</v>
      </c>
      <c r="QF11" s="23">
        <f>IF($CU11="P",CB11,(CB11+AY11)/2)</f>
        <v>5.6</v>
      </c>
      <c r="QG11" s="23">
        <f>IF($CU11="P",CC11,(CC11+AZ11)/2)</f>
        <v>0.2</v>
      </c>
      <c r="QH11" s="23">
        <f>IF($CU11="P",CD11,(CD11+BA11)/2)</f>
        <v>0</v>
      </c>
      <c r="QI11" s="23">
        <f>IF($CU11="P",CE11,(CE11+BB11)/2)</f>
        <v>18.75</v>
      </c>
      <c r="QJ11" s="23">
        <f>IF($CU11="P",CF11,(CF11+BC11)/2)</f>
        <v>5.55</v>
      </c>
      <c r="QK11" s="23">
        <f>IF($CU11="P",CG11,(CG11+BD11)/2)</f>
        <v>0.1</v>
      </c>
      <c r="QL11" s="23">
        <f>IF($CU11="P",CH11,(CH11+BE11)/2)</f>
        <v>0.15</v>
      </c>
      <c r="QM11" s="23">
        <f>IF($CU11="P",CI11,(CI11+BF11)/2)</f>
        <v>18.45</v>
      </c>
      <c r="QN11" s="23">
        <f>IF($CU11="P",CJ11,(CJ11+BG11)/2)</f>
        <v>5.4</v>
      </c>
      <c r="QO11" s="23">
        <f>IF($CU11="P",CK11,(CK11+BH11)/2)</f>
        <v>0.1</v>
      </c>
      <c r="QP11" s="23">
        <f>IF($CU11="P",CL11,(CL11+BI11)/2)</f>
        <v>0</v>
      </c>
      <c r="QQ11" s="23">
        <f>IF($CU11="P",CM11,(CM11+BJ11)/2)</f>
        <v>18.5</v>
      </c>
      <c r="QR11" s="23">
        <f>IF($CU11="P",CN11,(CN11+BK11)/2)</f>
        <v>5.4</v>
      </c>
      <c r="QS11" s="23">
        <f>IF($CU11="P",CO11,(CO11+BL11)/2)</f>
        <v>0.4</v>
      </c>
      <c r="QT11" s="23">
        <f>IF($CU11="P",CP11,(CP11+BM11)/2)</f>
        <v>0</v>
      </c>
      <c r="QU11" s="23">
        <f>IF($CU11="P",CQ11,(CQ11+BN11)/2)</f>
        <v>18.5</v>
      </c>
      <c r="QV11" s="23">
        <f>IF($CU11="P",CR11,(CR11+BO11)/2)</f>
        <v>6.2</v>
      </c>
      <c r="QW11" s="23">
        <f>IF($CU11="P",CS11,(CS11+BP11)/2)</f>
        <v>0.4</v>
      </c>
      <c r="QX11" s="23">
        <f>IF($CU11="P",CT11,(CT11+BQ11)/2)</f>
        <v>0</v>
      </c>
      <c r="QY11" s="28" t="s">
        <v>57</v>
      </c>
      <c r="QZ11" s="41">
        <f>IF(SUM(QF11,QJ11)&gt;0,SUM(QF11,QJ11),"")</f>
        <v>11.149999999999999</v>
      </c>
      <c r="RA11" s="41">
        <f>IF(SUM(QE11:QF11,QH11:QJ11,QL11)-QG11-QK11&gt;0,SUM(QE11:QF11,QH11:QJ11,QL11)-QG11-QK11,"")</f>
        <v>48.04999999999999</v>
      </c>
      <c r="RB11" s="41">
        <f>IF(SUM(QM11:QN11,QP11)-QO11&gt;0,SUM(QM11:QN11,QP11)-QO11,"")</f>
        <v>23.75</v>
      </c>
      <c r="RC11" s="41">
        <f>IF(SUM(QF11,QJ11,QN11)&gt;0,SUM(QF11,QJ11,QN11),"")</f>
        <v>16.549999999999997</v>
      </c>
      <c r="RD11" s="41">
        <f>IF(SUM(RA11,RB11)&gt;0,SUM(RA11,RB11),"")</f>
        <v>71.799999999999983</v>
      </c>
      <c r="RE11" s="41">
        <f>IF(SUM(QR11,QV11)&gt;0,SUM(QR11,QV11),"")</f>
        <v>11.600000000000001</v>
      </c>
      <c r="RF11" s="41">
        <f>IF(SUM(QQ11:QR11,QT11:QV11,QX11)-SUM(QS11,QW11)&gt;0,SUM(QQ11:QR11,QT11:QV11,QX11)-SUM(QS11,QW11),"")</f>
        <v>47.800000000000004</v>
      </c>
      <c r="RG11" s="41">
        <f>IF(SUM(RA11,RB11,RF11)&gt;0,SUM(RA11,RB11,RF11),"")</f>
        <v>119.6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6</v>
      </c>
      <c r="D12" s="4">
        <v>2004</v>
      </c>
      <c r="E12" s="9">
        <f>SUM(J12:R12)+SUM(J12:N12)*0.0000001+SUM(J12)*0.0000000000001</f>
        <v>167.90001197000487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>P</v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>P</v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>Worlds Team</v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>P</v>
      </c>
      <c r="J12" s="8">
        <f>IF(COUNT(AQ12,BT12,CW12)&gt;0,LARGE((AQ12,BT12,CW12),1),0)</f>
        <v>48.6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47.100000000000009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24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47.1</v>
      </c>
      <c r="Q12" s="8" t="str">
        <f>IF(P12=0,"",IF(P12=DB12,$CA$1,IF(P12=BY12,$AX$1,IF(P12=AV12,$U$1,""))))</f>
        <v>2023 Elite Canada</v>
      </c>
      <c r="R12" s="8">
        <f>IF(MAX(DD12:DF12)&gt;0,MAX(DD12:DF12),"")</f>
        <v>1.0999999999999872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World Cup POR 2 (July 8)</v>
      </c>
      <c r="U12" s="19">
        <v>18.5</v>
      </c>
      <c r="V12" s="19">
        <v>6</v>
      </c>
      <c r="W12" s="19">
        <v>0.2</v>
      </c>
      <c r="X12" s="19">
        <v>0</v>
      </c>
      <c r="Y12" s="19">
        <v>18.7</v>
      </c>
      <c r="Z12" s="19">
        <v>5.6</v>
      </c>
      <c r="AA12" s="19">
        <v>0</v>
      </c>
      <c r="AB12" s="19">
        <v>0</v>
      </c>
      <c r="AC12" s="19">
        <v>18.8</v>
      </c>
      <c r="AD12" s="19">
        <v>5.2</v>
      </c>
      <c r="AE12" s="19">
        <v>0</v>
      </c>
      <c r="AF12" s="19">
        <v>0</v>
      </c>
      <c r="AG12" s="19">
        <v>18.2</v>
      </c>
      <c r="AH12" s="19">
        <v>5.6</v>
      </c>
      <c r="AI12" s="19">
        <v>0.2</v>
      </c>
      <c r="AJ12" s="19">
        <v>0</v>
      </c>
      <c r="AK12" s="19">
        <v>18.7</v>
      </c>
      <c r="AL12" s="19">
        <v>5.6</v>
      </c>
      <c r="AM12" s="19">
        <v>0.8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48.6</v>
      </c>
      <c r="AR12" s="41">
        <f>IF(SUM(AC12:AD12,AF12)-AE12&gt;0,SUM(AC12:AD12,AF12)-AE12,"")</f>
        <v>24</v>
      </c>
      <c r="AS12" s="41">
        <f>IF(SUM(V12,Z12,AD12)&gt;0,SUM(V12,Z12,AD12),"")</f>
        <v>16.8</v>
      </c>
      <c r="AT12" s="41">
        <f>IF(SUM(AQ12,AR12)&gt;0,SUM(AQ12,AR12),"")</f>
        <v>72.599999999999994</v>
      </c>
      <c r="AU12" s="41">
        <f>IF(SUM(AH12,AL12)&gt;0,SUM(AH12,AL12),"")</f>
        <v>11.2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119.69999999999999</v>
      </c>
      <c r="AX12" s="18">
        <v>17</v>
      </c>
      <c r="AY12" s="18">
        <v>6.4</v>
      </c>
      <c r="AZ12" s="18">
        <v>0.8</v>
      </c>
      <c r="BA12" s="18">
        <v>0</v>
      </c>
      <c r="BB12" s="18">
        <v>19.3</v>
      </c>
      <c r="BC12" s="18">
        <v>5.2</v>
      </c>
      <c r="BD12" s="18">
        <v>0</v>
      </c>
      <c r="BE12" s="18">
        <v>0</v>
      </c>
      <c r="BF12" s="18">
        <v>18.7</v>
      </c>
      <c r="BG12" s="18">
        <v>5.2</v>
      </c>
      <c r="BH12" s="18">
        <v>0</v>
      </c>
      <c r="BI12" s="18">
        <v>0</v>
      </c>
      <c r="BJ12" s="18">
        <v>17.600000000000001</v>
      </c>
      <c r="BK12" s="18">
        <v>2.8</v>
      </c>
      <c r="BL12" s="18">
        <v>0</v>
      </c>
      <c r="BM12" s="18">
        <v>0</v>
      </c>
      <c r="BN12" s="18">
        <v>18.600000000000001</v>
      </c>
      <c r="BO12" s="18">
        <v>6</v>
      </c>
      <c r="BP12" s="18">
        <v>0.6</v>
      </c>
      <c r="BQ12" s="18">
        <v>0</v>
      </c>
      <c r="BR12" s="29"/>
      <c r="BS12" s="11">
        <f>IF(SUM(AY12,BC12)&gt;0,SUM(AY12,BC12),"")</f>
        <v>11.600000000000001</v>
      </c>
      <c r="BT12" s="11">
        <f>IF(SUM(AX12:AY12,BA12:BC12,BE12)-AZ12-BD12&gt;0,SUM(AX12:AY12,BA12:BC12,BE12)-AZ12-BD12,"")</f>
        <v>47.100000000000009</v>
      </c>
      <c r="BU12" s="11">
        <f>IF(SUM(BF12:BG12,BI12)-BH12&gt;0,SUM(BF12:BG12,BI12)-BH12,"")</f>
        <v>23.9</v>
      </c>
      <c r="BV12" s="11">
        <f>IF(SUM(AY12,BC12,BG12)&gt;0,SUM(AY12,BC12,BG12),"")</f>
        <v>16.8</v>
      </c>
      <c r="BW12" s="11">
        <f>IF(SUM(BT12,BU12)&gt;0,SUM(BT12,BU12),"")</f>
        <v>71</v>
      </c>
      <c r="BX12" s="11">
        <f>IF(SUM(BK12,BO12)&gt;0,SUM(BK12,BO12),"")</f>
        <v>8.8000000000000007</v>
      </c>
      <c r="BY12" s="11">
        <f>IF(SUM(BJ12:BK12,BM12:BO12,BQ12)-SUM(BL12,BP12)&gt;0,SUM(BJ12:BK12,BM12:BO12,BQ12)-SUM(BL12,BP12),"")</f>
        <v>44.4</v>
      </c>
      <c r="BZ12" s="11">
        <f>IF(SUM(BT12,BU12,BY12)&gt;0,SUM(BT12,BU12,BY12),"")</f>
        <v>115.4</v>
      </c>
      <c r="CA12" s="19">
        <v>18.600000000000001</v>
      </c>
      <c r="CB12" s="19">
        <v>6.4</v>
      </c>
      <c r="CC12" s="19">
        <v>0</v>
      </c>
      <c r="CD12" s="19">
        <v>0</v>
      </c>
      <c r="CE12" s="19">
        <v>18.100000000000001</v>
      </c>
      <c r="CF12" s="19">
        <v>4.4000000000000004</v>
      </c>
      <c r="CG12" s="19">
        <v>0.6</v>
      </c>
      <c r="CH12" s="19">
        <v>0</v>
      </c>
      <c r="CI12" s="19">
        <v>18.100000000000001</v>
      </c>
      <c r="CJ12" s="19">
        <v>5.2</v>
      </c>
      <c r="CK12" s="19">
        <v>0.6</v>
      </c>
      <c r="CL12" s="19">
        <v>0</v>
      </c>
      <c r="CM12" s="19">
        <v>18</v>
      </c>
      <c r="CN12" s="19">
        <v>6.4</v>
      </c>
      <c r="CO12" s="19">
        <v>0.6</v>
      </c>
      <c r="CP12" s="19">
        <v>0</v>
      </c>
      <c r="CQ12" s="19">
        <v>0</v>
      </c>
      <c r="CR12" s="19">
        <v>0</v>
      </c>
      <c r="CS12" s="19">
        <v>0</v>
      </c>
      <c r="CT12" s="19">
        <v>0</v>
      </c>
      <c r="CU12" s="28"/>
      <c r="CV12" s="41">
        <f>IF(SUM(CB12,CF12)&gt;0,SUM(CB12,CF12),"")</f>
        <v>10.8</v>
      </c>
      <c r="CW12" s="41">
        <f>IF(SUM(CA12:CB12,CD12:CF12,CH12)-CC12-CG12&gt;0,SUM(CA12:CB12,CD12:CF12,CH12)-CC12-CG12,"")</f>
        <v>46.9</v>
      </c>
      <c r="CX12" s="41">
        <f>IF(SUM(CI12:CJ12,CL12)-CK12&gt;0,SUM(CI12:CJ12,CL12)-CK12,"")</f>
        <v>22.7</v>
      </c>
      <c r="CY12" s="41">
        <f>IF(SUM(CB12,CF12,CJ12)&gt;0,SUM(CB12,CF12,CJ12),"")</f>
        <v>16</v>
      </c>
      <c r="CZ12" s="41">
        <f>IF(SUM(CW12,CX12)&gt;0,SUM(CW12,CX12),"")</f>
        <v>69.599999999999994</v>
      </c>
      <c r="DA12" s="41">
        <f>IF(SUM(CN12,CR12)&gt;0,SUM(CN12,CR12),"")</f>
        <v>6.4</v>
      </c>
      <c r="DB12" s="41">
        <f>IF(SUM(CM12:CN12,CP12:CR12,CT12)-SUM(CO12,CS12)&gt;0,SUM(CM12:CN12,CP12:CR12,CT12)-SUM(CO12,CS12),"")</f>
        <v>23.799999999999997</v>
      </c>
      <c r="DC12" s="41">
        <f>IF(SUM(CW12,CX12,DB12)&gt;0,SUM(CW12,CX12,DB12),"")</f>
        <v>93.399999999999991</v>
      </c>
      <c r="DD12" s="52">
        <f>IF(MAX(EB12,FD12,GF12,HH12,IJ12,JL12,KN12,LP12,MR12,NT12,OV12,PX12)-IF(L12="",0,L12)&gt;0.001,MAX(EB12,FD12,GF12,HH12,IJ12,JL12,KN12,LP12,MR12,NT12,OV12,PX12)-IF(L12="",0,L12),"")</f>
        <v>1.0999999999999872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>
        <f>IF(SUM(DT12,DX12)&gt;0,SUM(DT12,DX12),"")</f>
        <v>9.6999999999999993</v>
      </c>
      <c r="EG12" s="41">
        <f>IF(SUM(DS12:DT12,DV12:DX12,DZ12)-SUM(DU12,DY12)&gt;0,SUM(DS12:DT12,DV12:DX12,DZ12)-SUM(DU12,DY12),"")</f>
        <v>43.8</v>
      </c>
      <c r="EH12" s="41">
        <f>IF(SUM(EB12,EC12,EG12)&gt;0,SUM(EB12,EC12,EG12),"")</f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>IF(SUM(FL12,FP12)&gt;0,SUM(FL12,FP12),"")</f>
        <v>13.3</v>
      </c>
      <c r="GF12" s="41">
        <f>IF(SUM(FK12:FL12,FN12:FP12,FR12)-FM12-FQ12&gt;0,SUM(FK12:FL12,FN12:FP12,FR12)-FM12-FQ12,"")</f>
        <v>48.199999999999996</v>
      </c>
      <c r="GG12" s="41" t="str">
        <f>IF(SUM(FS12:FT12,FV12)-FU12&gt;0,SUM(FS12:FT12,FV12)-FU12,"")</f>
        <v/>
      </c>
      <c r="GH12" s="41">
        <f>IF(SUM(FL12,FP12,FT12)&gt;0,SUM(FL12,FP12,FT12),"")</f>
        <v>13.3</v>
      </c>
      <c r="GI12" s="41">
        <f>IF(SUM(GF12,GG12)&gt;0,SUM(GF12,GG12),"")</f>
        <v>48.199999999999996</v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>
        <f>IF(SUM(GF12,GG12,GK12)&gt;0,SUM(GF12,GG12,GK12),"")</f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>IF(SUM(IR12,IV12)&gt;0,SUM(IR12,IV12),"")</f>
        <v>2.8</v>
      </c>
      <c r="JL12" s="11">
        <f>IF(SUM(IQ12:IR12,IT12:IV12,IX12)-IS12-IW12&gt;0,SUM(IQ12:IR12,IT12:IV12,IX12)-IS12-IW12,"")</f>
        <v>20.2</v>
      </c>
      <c r="JM12" s="11" t="str">
        <f>IF(SUM(IY12:IZ12,JB12)-JA12&gt;0,SUM(IY12:IZ12,JB12)-JA12,"")</f>
        <v/>
      </c>
      <c r="JN12" s="11">
        <f>IF(SUM(IR12,IV12,IZ12)&gt;0,SUM(IR12,IV12,IZ12),"")</f>
        <v>2.8</v>
      </c>
      <c r="JO12" s="11">
        <f>IF(SUM(JL12,JM12)&gt;0,SUM(JL12,JM12),"")</f>
        <v>20.2</v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>
        <f>IF(SUM(JL12,JM12,JQ12)&gt;0,SUM(JL12,JM12,JQ12),"")</f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17.8</v>
      </c>
      <c r="QF12" s="23">
        <f>IF($CU12="P",CB12,(CB12+AY12)/2)</f>
        <v>6.4</v>
      </c>
      <c r="QG12" s="23">
        <f>IF($CU12="P",CC12,(CC12+AZ12)/2)</f>
        <v>0.4</v>
      </c>
      <c r="QH12" s="23">
        <f>IF($CU12="P",CD12,(CD12+BA12)/2)</f>
        <v>0</v>
      </c>
      <c r="QI12" s="23">
        <f>IF($CU12="P",CE12,(CE12+BB12)/2)</f>
        <v>18.700000000000003</v>
      </c>
      <c r="QJ12" s="23">
        <f>IF($CU12="P",CF12,(CF12+BC12)/2)</f>
        <v>4.8000000000000007</v>
      </c>
      <c r="QK12" s="23">
        <f>IF($CU12="P",CG12,(CG12+BD12)/2)</f>
        <v>0.3</v>
      </c>
      <c r="QL12" s="23">
        <f>IF($CU12="P",CH12,(CH12+BE12)/2)</f>
        <v>0</v>
      </c>
      <c r="QM12" s="23">
        <f>IF($CU12="P",CI12,(CI12+BF12)/2)</f>
        <v>18.399999999999999</v>
      </c>
      <c r="QN12" s="23">
        <f>IF($CU12="P",CJ12,(CJ12+BG12)/2)</f>
        <v>5.2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17.8</v>
      </c>
      <c r="QR12" s="23">
        <f>IF($CU12="P",CN12,(CN12+BK12)/2)</f>
        <v>4.5999999999999996</v>
      </c>
      <c r="QS12" s="23">
        <f>IF($CU12="P",CO12,(CO12+BL12)/2)</f>
        <v>0.3</v>
      </c>
      <c r="QT12" s="23">
        <f>IF($CU12="P",CP12,(CP12+BM12)/2)</f>
        <v>0</v>
      </c>
      <c r="QU12" s="23">
        <f>IF($CU12="P",CQ12,(CQ12+BN12)/2)</f>
        <v>9.3000000000000007</v>
      </c>
      <c r="QV12" s="23">
        <f>IF($CU12="P",CR12,(CR12+BO12)/2)</f>
        <v>3</v>
      </c>
      <c r="QW12" s="23">
        <f>IF($CU12="P",CS12,(CS12+BP12)/2)</f>
        <v>0.3</v>
      </c>
      <c r="QX12" s="23">
        <f>IF($CU12="P",CT12,(CT12+BQ12)/2)</f>
        <v>0</v>
      </c>
      <c r="QY12" s="28" t="s">
        <v>57</v>
      </c>
      <c r="QZ12" s="41">
        <f>IF(SUM(QF12,QJ12)&gt;0,SUM(QF12,QJ12),"")</f>
        <v>11.200000000000001</v>
      </c>
      <c r="RA12" s="41">
        <f>IF(SUM(QE12:QF12,QH12:QJ12,QL12)-QG12-QK12&gt;0,SUM(QE12:QF12,QH12:QJ12,QL12)-QG12-QK12,"")</f>
        <v>47.000000000000007</v>
      </c>
      <c r="RB12" s="41">
        <f>IF(SUM(QM12:QN12,QP12)-QO12&gt;0,SUM(QM12:QN12,QP12)-QO12,"")</f>
        <v>23.299999999999997</v>
      </c>
      <c r="RC12" s="41">
        <f>IF(SUM(QF12,QJ12,QN12)&gt;0,SUM(QF12,QJ12,QN12),"")</f>
        <v>16.400000000000002</v>
      </c>
      <c r="RD12" s="41">
        <f>IF(SUM(RA12,RB12)&gt;0,SUM(RA12,RB12),"")</f>
        <v>70.300000000000011</v>
      </c>
      <c r="RE12" s="41">
        <f>IF(SUM(QR12,QV12)&gt;0,SUM(QR12,QV12),"")</f>
        <v>7.6</v>
      </c>
      <c r="RF12" s="41">
        <f>IF(SUM(QQ12:QR12,QT12:QV12,QX12)-SUM(QS12,QW12)&gt;0,SUM(QQ12:QR12,QT12:QV12,QX12)-SUM(QS12,QW12),"")</f>
        <v>34.1</v>
      </c>
      <c r="RG12" s="41">
        <f>IF(SUM(RA12,RB12,RF12)&gt;0,SUM(RA12,RB12,RF12),"")</f>
        <v>104.4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75</v>
      </c>
      <c r="C13" s="4" t="s">
        <v>6</v>
      </c>
      <c r="D13" s="4">
        <v>2001</v>
      </c>
      <c r="E13" s="9">
        <f>SUM(J13:R13)+SUM(J13:N13)*0.0000001+SUM(J13)*0.0000000000001</f>
        <v>166.60001189000488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>P</v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>P</v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>National Team</v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48.7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47.300000000000004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22.9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47.7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18.5</v>
      </c>
      <c r="V13" s="19">
        <v>5.6</v>
      </c>
      <c r="W13" s="19">
        <v>0</v>
      </c>
      <c r="X13" s="19">
        <v>0</v>
      </c>
      <c r="Y13" s="19">
        <v>18</v>
      </c>
      <c r="Z13" s="19">
        <v>6</v>
      </c>
      <c r="AA13" s="19">
        <v>0.8</v>
      </c>
      <c r="AB13" s="19">
        <v>0</v>
      </c>
      <c r="AC13" s="19">
        <v>18.3</v>
      </c>
      <c r="AD13" s="19">
        <v>5.2</v>
      </c>
      <c r="AE13" s="19">
        <v>0.6</v>
      </c>
      <c r="AF13" s="19">
        <v>0</v>
      </c>
      <c r="AG13" s="19">
        <v>18.399999999999999</v>
      </c>
      <c r="AH13" s="19">
        <v>5.6</v>
      </c>
      <c r="AI13" s="19">
        <v>0.2</v>
      </c>
      <c r="AJ13" s="19">
        <v>0</v>
      </c>
      <c r="AK13" s="19">
        <v>18.5</v>
      </c>
      <c r="AL13" s="19">
        <v>5.6</v>
      </c>
      <c r="AM13" s="19">
        <v>0.2</v>
      </c>
      <c r="AN13" s="19">
        <v>0</v>
      </c>
      <c r="AO13" s="28"/>
      <c r="AP13" s="41">
        <f>IF(SUM(V13,Z13)&gt;0,SUM(V13,Z13),"")</f>
        <v>11.6</v>
      </c>
      <c r="AQ13" s="41">
        <f>IF(SUM(U13:V13,X13:Z13,AB13)-W13-AA13&gt;0,SUM(U13:V13,X13:Z13,AB13)-W13-AA13,"")</f>
        <v>47.300000000000004</v>
      </c>
      <c r="AR13" s="41">
        <f>IF(SUM(AC13:AD13,AF13)-AE13&gt;0,SUM(AC13:AD13,AF13)-AE13,"")</f>
        <v>22.9</v>
      </c>
      <c r="AS13" s="41">
        <f>IF(SUM(V13,Z13,AD13)&gt;0,SUM(V13,Z13,AD13),"")</f>
        <v>16.8</v>
      </c>
      <c r="AT13" s="41">
        <f>IF(SUM(AQ13,AR13)&gt;0,SUM(AQ13,AR13),"")</f>
        <v>70.2</v>
      </c>
      <c r="AU13" s="41">
        <f>IF(SUM(AH13,AL13)&gt;0,SUM(AH13,AL13),"")</f>
        <v>11.2</v>
      </c>
      <c r="AV13" s="41">
        <f>IF(SUM(AG13:AH13,AJ13:AL13,AN13)-SUM(AI13,AM13)&gt;0,SUM(AG13:AH13,AJ13:AL13,AN13)-SUM(AI13,AM13),"")</f>
        <v>47.7</v>
      </c>
      <c r="AW13" s="41">
        <f>IF(SUM(AQ13,AR13,AV13)&gt;0,SUM(AQ13,AR13,AV13),"")</f>
        <v>117.9</v>
      </c>
      <c r="AX13" s="18">
        <v>17.399999999999999</v>
      </c>
      <c r="AY13" s="18">
        <v>2.8</v>
      </c>
      <c r="AZ13" s="18">
        <v>0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2.8</v>
      </c>
      <c r="BT13" s="11">
        <f>IF(SUM(AX13:AY13,BA13:BC13,BE13)-AZ13-BD13&gt;0,SUM(AX13:AY13,BA13:BC13,BE13)-AZ13-BD13,"")</f>
        <v>20.2</v>
      </c>
      <c r="BU13" s="11" t="str">
        <f>IF(SUM(BF13:BG13,BI13)-BH13&gt;0,SUM(BF13:BG13,BI13)-BH13,"")</f>
        <v/>
      </c>
      <c r="BV13" s="11">
        <f>IF(SUM(AY13,BC13,BG13)&gt;0,SUM(AY13,BC13,BG13),"")</f>
        <v>2.8</v>
      </c>
      <c r="BW13" s="11">
        <f>IF(SUM(BT13,BU13)&gt;0,SUM(BT13,BU13),"")</f>
        <v>20.2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20.2</v>
      </c>
      <c r="CA13" s="19">
        <v>18.8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18</v>
      </c>
      <c r="CJ13" s="19">
        <v>4.8</v>
      </c>
      <c r="CK13" s="19">
        <v>0.6</v>
      </c>
      <c r="CL13" s="19">
        <v>0</v>
      </c>
      <c r="CM13" s="19">
        <v>18.7</v>
      </c>
      <c r="CN13" s="19">
        <v>5.6</v>
      </c>
      <c r="CO13" s="19">
        <v>0.6</v>
      </c>
      <c r="CP13" s="19">
        <v>0</v>
      </c>
      <c r="CQ13" s="19">
        <v>18.2</v>
      </c>
      <c r="CR13" s="19">
        <v>5.2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48.7</v>
      </c>
      <c r="CX13" s="41">
        <f>IF(SUM(CI13:CJ13,CL13)-CK13&gt;0,SUM(CI13:CJ13,CL13)-CK13,"")</f>
        <v>22.2</v>
      </c>
      <c r="CY13" s="41">
        <f>IF(SUM(CB13,CF13,CJ13)&gt;0,SUM(CB13,CF13,CJ13),"")</f>
        <v>16.399999999999999</v>
      </c>
      <c r="CZ13" s="41">
        <f>IF(SUM(CW13,CX13)&gt;0,SUM(CW13,CX13),"")</f>
        <v>70.900000000000006</v>
      </c>
      <c r="DA13" s="41">
        <f>IF(SUM(CN13,CR13)&gt;0,SUM(CN13,CR13),"")</f>
        <v>10.8</v>
      </c>
      <c r="DB13" s="41">
        <f>IF(SUM(CM13:CN13,CP13:CR13,CT13)-SUM(CO13,CS13)&gt;0,SUM(CM13:CN13,CP13:CR13,CT13)-SUM(CO13,CS13),"")</f>
        <v>47.1</v>
      </c>
      <c r="DC13" s="41">
        <f>IF(SUM(CW13,CX13,DB13)&gt;0,SUM(CW13,CX13,DB13),"")</f>
        <v>118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18.100000000000001</v>
      </c>
      <c r="QF13" s="23">
        <f>IF($CU13="P",CB13,(CB13+AY13)/2)</f>
        <v>4.1999999999999993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9.15</v>
      </c>
      <c r="QJ13" s="23">
        <f>IF($CU13="P",CF13,(CF13+BC13)/2)</f>
        <v>3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9</v>
      </c>
      <c r="QN13" s="23">
        <f>IF($CU13="P",CJ13,(CJ13+BG13)/2)</f>
        <v>2.4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9.35</v>
      </c>
      <c r="QR13" s="23">
        <f>IF($CU13="P",CN13,(CN13+BK13)/2)</f>
        <v>2.8</v>
      </c>
      <c r="QS13" s="23">
        <f>IF($CU13="P",CO13,(CO13+BL13)/2)</f>
        <v>0.3</v>
      </c>
      <c r="QT13" s="23">
        <f>IF($CU13="P",CP13,(CP13+BM13)/2)</f>
        <v>0</v>
      </c>
      <c r="QU13" s="23">
        <f>IF($CU13="P",CQ13,(CQ13+BN13)/2)</f>
        <v>9.1</v>
      </c>
      <c r="QV13" s="23">
        <f>IF($CU13="P",CR13,(CR13+BO13)/2)</f>
        <v>2.6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7.1999999999999993</v>
      </c>
      <c r="RA13" s="41">
        <f>IF(SUM(QE13:QF13,QH13:QJ13,QL13)-QG13-QK13&gt;0,SUM(QE13:QF13,QH13:QJ13,QL13)-QG13-QK13,"")</f>
        <v>34.450000000000003</v>
      </c>
      <c r="RB13" s="41">
        <f>IF(SUM(QM13:QN13,QP13)-QO13&gt;0,SUM(QM13:QN13,QP13)-QO13,"")</f>
        <v>11.1</v>
      </c>
      <c r="RC13" s="41">
        <f>IF(SUM(QF13,QJ13,QN13)&gt;0,SUM(QF13,QJ13,QN13),"")</f>
        <v>9.6</v>
      </c>
      <c r="RD13" s="41">
        <f>IF(SUM(RA13,RB13)&gt;0,SUM(RA13,RB13),"")</f>
        <v>45.550000000000004</v>
      </c>
      <c r="RE13" s="41">
        <f>IF(SUM(QR13,QV13)&gt;0,SUM(QR13,QV13),"")</f>
        <v>5.4</v>
      </c>
      <c r="RF13" s="41">
        <f>IF(SUM(QQ13:QR13,QT13:QV13,QX13)-SUM(QS13,QW13)&gt;0,SUM(QQ13:QR13,QT13:QV13,QX13)-SUM(QS13,QW13),"")</f>
        <v>23.55</v>
      </c>
      <c r="RG13" s="41">
        <f>IF(SUM(RA13,RB13,RF13)&gt;0,SUM(RA13,RB13,RF13),"")</f>
        <v>69.100000000000009</v>
      </c>
    </row>
    <row r="14" spans="1:475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221</v>
      </c>
      <c r="C14" s="4" t="s">
        <v>5</v>
      </c>
      <c r="D14" s="4">
        <v>2006</v>
      </c>
      <c r="E14" s="9">
        <f>SUM(J14:R14)+SUM(J14:N14)*0.0000001+SUM(J14)*0.0000000000001</f>
        <v>165.30001176000485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>P</v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>P</v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>National Team</v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46.6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22.4</v>
      </c>
      <c r="O14" s="8" t="str">
        <f>IF(N14=0,"",IF(N14=CX14,$CA$1,IF(N14=BU14,$AX$1,IF(N14=AR14,$U$1,""))))</f>
        <v>2023 Nationals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5.6</v>
      </c>
      <c r="AZ14" s="18">
        <v>0.8</v>
      </c>
      <c r="BA14" s="18">
        <v>0</v>
      </c>
      <c r="BB14" s="18">
        <v>18.399999999999999</v>
      </c>
      <c r="BC14" s="18">
        <v>6</v>
      </c>
      <c r="BD14" s="18">
        <v>1</v>
      </c>
      <c r="BE14" s="18">
        <v>0</v>
      </c>
      <c r="BF14" s="18">
        <v>17.7</v>
      </c>
      <c r="BG14" s="18">
        <v>5.2</v>
      </c>
      <c r="BH14" s="18">
        <v>0.8</v>
      </c>
      <c r="BI14" s="18">
        <v>0.3</v>
      </c>
      <c r="BJ14" s="18">
        <v>18</v>
      </c>
      <c r="BK14" s="18">
        <v>4.8</v>
      </c>
      <c r="BL14" s="18">
        <v>0.2</v>
      </c>
      <c r="BM14" s="18">
        <v>0</v>
      </c>
      <c r="BN14" s="18">
        <v>18</v>
      </c>
      <c r="BO14" s="18">
        <v>5.2</v>
      </c>
      <c r="BP14" s="18">
        <v>0.8</v>
      </c>
      <c r="BQ14" s="18">
        <v>0</v>
      </c>
      <c r="BR14" s="29"/>
      <c r="BS14" s="11">
        <f>IF(SUM(AY14,BC14)&gt;0,SUM(AY14,BC14),"")</f>
        <v>11.6</v>
      </c>
      <c r="BT14" s="11">
        <f>IF(SUM(AX14:AY14,BA14:BC14,BE14)-AZ14-BD14&gt;0,SUM(AX14:AY14,BA14:BC14,BE14)-AZ14-BD14,"")</f>
        <v>46.6</v>
      </c>
      <c r="BU14" s="11">
        <f>IF(SUM(BF14:BG14,BI14)-BH14&gt;0,SUM(BF14:BG14,BI14)-BH14,"")</f>
        <v>22.4</v>
      </c>
      <c r="BV14" s="11">
        <f>IF(SUM(AY14,BC14,BG14)&gt;0,SUM(AY14,BC14,BG14),"")</f>
        <v>16.8</v>
      </c>
      <c r="BW14" s="11">
        <f>IF(SUM(BT14,BU14)&gt;0,SUM(BT14,BU14),"")</f>
        <v>69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45</v>
      </c>
      <c r="BZ14" s="11">
        <f>IF(SUM(BT14,BU14,BY14)&gt;0,SUM(BT14,BU14,BY14),"")</f>
        <v>114</v>
      </c>
      <c r="CA14" s="19">
        <v>18.7</v>
      </c>
      <c r="CB14" s="19">
        <v>5.6</v>
      </c>
      <c r="CC14" s="19">
        <v>0</v>
      </c>
      <c r="CD14" s="19">
        <v>0</v>
      </c>
      <c r="CE14" s="19">
        <v>18.3</v>
      </c>
      <c r="CF14" s="19">
        <v>6</v>
      </c>
      <c r="CG14" s="19">
        <v>0</v>
      </c>
      <c r="CH14" s="19">
        <v>0</v>
      </c>
      <c r="CI14" s="19">
        <v>17.2</v>
      </c>
      <c r="CJ14" s="19">
        <v>2</v>
      </c>
      <c r="CK14" s="19">
        <v>0</v>
      </c>
      <c r="CL14" s="19">
        <v>0</v>
      </c>
      <c r="CM14" s="19">
        <v>18.3</v>
      </c>
      <c r="CN14" s="19">
        <v>5.6</v>
      </c>
      <c r="CO14" s="19">
        <v>0</v>
      </c>
      <c r="CP14" s="19">
        <v>0</v>
      </c>
      <c r="CQ14" s="19">
        <v>18.399999999999999</v>
      </c>
      <c r="CR14" s="19">
        <v>6</v>
      </c>
      <c r="CS14" s="19">
        <v>0.6</v>
      </c>
      <c r="CT14" s="19">
        <v>0</v>
      </c>
      <c r="CU14" s="28"/>
      <c r="CV14" s="41">
        <f>IF(SUM(CB14,CF14)&gt;0,SUM(CB14,CF14),"")</f>
        <v>11.6</v>
      </c>
      <c r="CW14" s="41">
        <f>IF(SUM(CA14:CB14,CD14:CF14,CH14)-CC14-CG14&gt;0,SUM(CA14:CB14,CD14:CF14,CH14)-CC14-CG14,"")</f>
        <v>48.599999999999994</v>
      </c>
      <c r="CX14" s="41">
        <f>IF(SUM(CI14:CJ14,CL14)-CK14&gt;0,SUM(CI14:CJ14,CL14)-CK14,"")</f>
        <v>19.2</v>
      </c>
      <c r="CY14" s="41">
        <f>IF(SUM(CB14,CF14,CJ14)&gt;0,SUM(CB14,CF14,CJ14),"")</f>
        <v>13.6</v>
      </c>
      <c r="CZ14" s="41">
        <f>IF(SUM(CW14,CX14)&gt;0,SUM(CW14,CX14),"")</f>
        <v>67.8</v>
      </c>
      <c r="DA14" s="41">
        <f>IF(SUM(CN14,CR14)&gt;0,SUM(CN14,CR14),"")</f>
        <v>11.6</v>
      </c>
      <c r="DB14" s="41">
        <f>IF(SUM(CM14:CN14,CP14:CR14,CT14)-SUM(CO14,CS14)&gt;0,SUM(CM14:CN14,CP14:CR14,CT14)-SUM(CO14,CS14),"")</f>
        <v>47.699999999999996</v>
      </c>
      <c r="DC14" s="41">
        <f>IF(SUM(CW14,CX14,DB14)&gt;0,SUM(CW14,CX14,DB14),"")</f>
        <v>115.5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18.549999999999997</v>
      </c>
      <c r="QF14" s="23">
        <f>IF($CU14="P",CB14,(CB14+AY14)/2)</f>
        <v>5.6</v>
      </c>
      <c r="QG14" s="23">
        <f>IF($CU14="P",CC14,(CC14+AZ14)/2)</f>
        <v>0.4</v>
      </c>
      <c r="QH14" s="23">
        <f>IF($CU14="P",CD14,(CD14+BA14)/2)</f>
        <v>0</v>
      </c>
      <c r="QI14" s="23">
        <f>IF($CU14="P",CE14,(CE14+BB14)/2)</f>
        <v>18.350000000000001</v>
      </c>
      <c r="QJ14" s="23">
        <f>IF($CU14="P",CF14,(CF14+BC14)/2)</f>
        <v>6</v>
      </c>
      <c r="QK14" s="23">
        <f>IF($CU14="P",CG14,(CG14+BD14)/2)</f>
        <v>0.5</v>
      </c>
      <c r="QL14" s="23">
        <f>IF($CU14="P",CH14,(CH14+BE14)/2)</f>
        <v>0</v>
      </c>
      <c r="QM14" s="23">
        <f>IF($CU14="P",CI14,(CI14+BF14)/2)</f>
        <v>17.45</v>
      </c>
      <c r="QN14" s="23">
        <f>IF($CU14="P",CJ14,(CJ14+BG14)/2)</f>
        <v>3.6</v>
      </c>
      <c r="QO14" s="23">
        <f>IF($CU14="P",CK14,(CK14+BH14)/2)</f>
        <v>0.4</v>
      </c>
      <c r="QP14" s="23">
        <f>IF($CU14="P",CL14,(CL14+BI14)/2)</f>
        <v>0.15</v>
      </c>
      <c r="QQ14" s="23">
        <f>IF($CU14="P",CM14,(CM14+BJ14)/2)</f>
        <v>18.149999999999999</v>
      </c>
      <c r="QR14" s="23">
        <f>IF($CU14="P",CN14,(CN14+BK14)/2)</f>
        <v>5.1999999999999993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18.2</v>
      </c>
      <c r="QV14" s="23">
        <f>IF($CU14="P",CR14,(CR14+BO14)/2)</f>
        <v>5.6</v>
      </c>
      <c r="QW14" s="23">
        <f>IF($CU14="P",CS14,(CS14+BP14)/2)</f>
        <v>0.7</v>
      </c>
      <c r="QX14" s="23">
        <f>IF($CU14="P",CT14,(CT14+BQ14)/2)</f>
        <v>0</v>
      </c>
      <c r="QY14" s="28" t="s">
        <v>57</v>
      </c>
      <c r="QZ14" s="41">
        <f>IF(SUM(QF14,QJ14)&gt;0,SUM(QF14,QJ14),"")</f>
        <v>11.6</v>
      </c>
      <c r="RA14" s="41">
        <f>IF(SUM(QE14:QF14,QH14:QJ14,QL14)-QG14-QK14&gt;0,SUM(QE14:QF14,QH14:QJ14,QL14)-QG14-QK14,"")</f>
        <v>47.6</v>
      </c>
      <c r="RB14" s="41">
        <f>IF(SUM(QM14:QN14,QP14)-QO14&gt;0,SUM(QM14:QN14,QP14)-QO14,"")</f>
        <v>20.8</v>
      </c>
      <c r="RC14" s="41">
        <f>IF(SUM(QF14,QJ14,QN14)&gt;0,SUM(QF14,QJ14,QN14),"")</f>
        <v>15.2</v>
      </c>
      <c r="RD14" s="41">
        <f>IF(SUM(RA14,RB14)&gt;0,SUM(RA14,RB14),"")</f>
        <v>68.400000000000006</v>
      </c>
      <c r="RE14" s="41">
        <f>IF(SUM(QR14,QV14)&gt;0,SUM(QR14,QV14),"")</f>
        <v>10.799999999999999</v>
      </c>
      <c r="RF14" s="41">
        <f>IF(SUM(QQ14:QR14,QT14:QV14,QX14)-SUM(QS14,QW14)&gt;0,SUM(QQ14:QR14,QT14:QV14,QX14)-SUM(QS14,QW14),"")</f>
        <v>46.35</v>
      </c>
      <c r="RG14" s="41">
        <f>IF(SUM(RA14,RB14,RF14)&gt;0,SUM(RA14,RB14,RF14),"")</f>
        <v>114.75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185</v>
      </c>
      <c r="C15" s="4" t="s">
        <v>8</v>
      </c>
      <c r="D15" s="4">
        <v>2002</v>
      </c>
      <c r="E15" s="9">
        <f>SUM(J15:R15)+SUM(J15:N15)*0.0000001+SUM(J15)*0.0000000000001</f>
        <v>166.20001184000472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47.199999999999996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47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24.2</v>
      </c>
      <c r="O15" s="8" t="str">
        <f>IF(N15=0,"",IF(N15=CX15,$CA$1,IF(N15=BU15,$AX$1,IF(N15=AR15,$U$1,""))))</f>
        <v>2023 Domestic 3rd Trial</v>
      </c>
      <c r="P15" s="8">
        <f>IF(MAX(AV15,BY15,DB15)&gt;0,MAX(AV15,BY15,DB15),0)</f>
        <v>47.800000000000004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18.2</v>
      </c>
      <c r="V15" s="19">
        <v>5.6</v>
      </c>
      <c r="W15" s="19">
        <v>0.6</v>
      </c>
      <c r="X15" s="19">
        <v>0</v>
      </c>
      <c r="Y15" s="19">
        <v>18.600000000000001</v>
      </c>
      <c r="Z15" s="19">
        <v>5.2</v>
      </c>
      <c r="AA15" s="19">
        <v>0</v>
      </c>
      <c r="AB15" s="19">
        <v>0</v>
      </c>
      <c r="AC15" s="19">
        <v>19</v>
      </c>
      <c r="AD15" s="19">
        <v>3.1</v>
      </c>
      <c r="AE15" s="19">
        <v>1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18.8</v>
      </c>
      <c r="AL15" s="19">
        <v>5.2</v>
      </c>
      <c r="AM15" s="19">
        <v>0.8</v>
      </c>
      <c r="AN15" s="19">
        <v>0</v>
      </c>
      <c r="AO15" s="28"/>
      <c r="AP15" s="41">
        <f>IF(SUM(V15,Z15)&gt;0,SUM(V15,Z15),"")</f>
        <v>10.8</v>
      </c>
      <c r="AQ15" s="41">
        <f>IF(SUM(U15:V15,X15:Z15,AB15)-W15-AA15&gt;0,SUM(U15:V15,X15:Z15,AB15)-W15-AA15,"")</f>
        <v>47</v>
      </c>
      <c r="AR15" s="41">
        <f>IF(SUM(AC15:AD15,AF15)-AE15&gt;0,SUM(AC15:AD15,AF15)-AE15,"")</f>
        <v>21.1</v>
      </c>
      <c r="AS15" s="41">
        <f>IF(SUM(V15,Z15,AD15)&gt;0,SUM(V15,Z15,AD15),"")</f>
        <v>13.9</v>
      </c>
      <c r="AT15" s="41">
        <f>IF(SUM(AQ15,AR15)&gt;0,SUM(AQ15,AR15),"")</f>
        <v>68.099999999999994</v>
      </c>
      <c r="AU15" s="41">
        <f>IF(SUM(AH15,AL15)&gt;0,SUM(AH15,AL15),"")</f>
        <v>5.2</v>
      </c>
      <c r="AV15" s="41">
        <f>IF(SUM(AG15:AH15,AJ15:AL15,AN15)-SUM(AI15,AM15)&gt;0,SUM(AG15:AH15,AJ15:AL15,AN15)-SUM(AI15,AM15),"")</f>
        <v>23.2</v>
      </c>
      <c r="AW15" s="41">
        <f>IF(SUM(AQ15,AR15,AV15)&gt;0,SUM(AQ15,AR15,AV15),"")</f>
        <v>91.3</v>
      </c>
      <c r="AX15" s="18">
        <v>18.5</v>
      </c>
      <c r="AY15" s="18">
        <v>5.6</v>
      </c>
      <c r="AZ15" s="18">
        <v>0</v>
      </c>
      <c r="BA15" s="18">
        <v>0</v>
      </c>
      <c r="BB15" s="18">
        <v>18.7</v>
      </c>
      <c r="BC15" s="18">
        <v>4.4000000000000004</v>
      </c>
      <c r="BD15" s="18">
        <v>0</v>
      </c>
      <c r="BE15" s="18">
        <v>0</v>
      </c>
      <c r="BF15" s="18">
        <v>19</v>
      </c>
      <c r="BG15" s="18">
        <v>3.5</v>
      </c>
      <c r="BH15" s="18">
        <v>0.9</v>
      </c>
      <c r="BI15" s="18">
        <v>0</v>
      </c>
      <c r="BJ15" s="18">
        <v>18.8</v>
      </c>
      <c r="BK15" s="18">
        <v>5.6</v>
      </c>
      <c r="BL15" s="18">
        <v>0.2</v>
      </c>
      <c r="BM15" s="18">
        <v>0</v>
      </c>
      <c r="BN15" s="18">
        <v>18.600000000000001</v>
      </c>
      <c r="BO15" s="18">
        <v>5.2</v>
      </c>
      <c r="BP15" s="18">
        <v>0.2</v>
      </c>
      <c r="BQ15" s="18">
        <v>0</v>
      </c>
      <c r="BR15" s="29"/>
      <c r="BS15" s="11">
        <f>IF(SUM(AY15,BC15)&gt;0,SUM(AY15,BC15),"")</f>
        <v>10</v>
      </c>
      <c r="BT15" s="11">
        <f>IF(SUM(AX15:AY15,BA15:BC15,BE15)-AZ15-BD15&gt;0,SUM(AX15:AY15,BA15:BC15,BE15)-AZ15-BD15,"")</f>
        <v>47.199999999999996</v>
      </c>
      <c r="BU15" s="11">
        <f>IF(SUM(BF15:BG15,BI15)-BH15&gt;0,SUM(BF15:BG15,BI15)-BH15,"")</f>
        <v>21.6</v>
      </c>
      <c r="BV15" s="11">
        <f>IF(SUM(AY15,BC15,BG15)&gt;0,SUM(AY15,BC15,BG15),"")</f>
        <v>13.5</v>
      </c>
      <c r="BW15" s="11">
        <f>IF(SUM(BT15,BU15)&gt;0,SUM(BT15,BU15),"")</f>
        <v>68.8</v>
      </c>
      <c r="BX15" s="11">
        <f>IF(SUM(BK15,BO15)&gt;0,SUM(BK15,BO15),"")</f>
        <v>10.8</v>
      </c>
      <c r="BY15" s="11">
        <f>IF(SUM(BJ15:BK15,BM15:BO15,BQ15)-SUM(BL15,BP15)&gt;0,SUM(BJ15:BK15,BM15:BO15,BQ15)-SUM(BL15,BP15),"")</f>
        <v>47.800000000000004</v>
      </c>
      <c r="BZ15" s="11">
        <f>IF(SUM(BT15,BU15,BY15)&gt;0,SUM(BT15,BU15,BY15),"")</f>
        <v>116.6</v>
      </c>
      <c r="CA15" s="19">
        <v>18.3</v>
      </c>
      <c r="CB15" s="19">
        <v>5.6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19</v>
      </c>
      <c r="CJ15" s="19">
        <v>5.2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5.6</v>
      </c>
      <c r="CW15" s="41">
        <f>IF(SUM(CA15:CB15,CD15:CF15,CH15)-CC15-CG15&gt;0,SUM(CA15:CB15,CD15:CF15,CH15)-CC15-CG15,"")</f>
        <v>23.9</v>
      </c>
      <c r="CX15" s="41">
        <f>IF(SUM(CI15:CJ15,CL15)-CK15&gt;0,SUM(CI15:CJ15,CL15)-CK15,"")</f>
        <v>24.2</v>
      </c>
      <c r="CY15" s="41">
        <f>IF(SUM(CB15,CF15,CJ15)&gt;0,SUM(CB15,CF15,CJ15),"")</f>
        <v>10.8</v>
      </c>
      <c r="CZ15" s="41">
        <f>IF(SUM(CW15,CX15)&gt;0,SUM(CW15,CX15),"")</f>
        <v>48.099999999999994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48.099999999999994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>
        <v>18.600000000000001</v>
      </c>
      <c r="IR15" s="18">
        <v>5.6</v>
      </c>
      <c r="IS15" s="18">
        <v>0</v>
      </c>
      <c r="IT15" s="18">
        <v>0</v>
      </c>
      <c r="IU15" s="18">
        <v>18.5</v>
      </c>
      <c r="IV15" s="18">
        <v>5.2</v>
      </c>
      <c r="IW15" s="18">
        <v>1</v>
      </c>
      <c r="IX15" s="18">
        <v>0</v>
      </c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>
        <f>IF(SUM(IR15,IV15)&gt;0,SUM(IR15,IV15),"")</f>
        <v>10.8</v>
      </c>
      <c r="JL15" s="11">
        <f>IF(SUM(IQ15:IR15,IT15:IV15,IX15)-IS15-IW15&gt;0,SUM(IQ15:IR15,IT15:IV15,IX15)-IS15-IW15,"")</f>
        <v>46.900000000000006</v>
      </c>
      <c r="JM15" s="11" t="str">
        <f>IF(SUM(IY15:IZ15,JB15)-JA15&gt;0,SUM(IY15:IZ15,JB15)-JA15,"")</f>
        <v/>
      </c>
      <c r="JN15" s="11">
        <f>IF(SUM(IR15,IV15,IZ15)&gt;0,SUM(IR15,IV15,IZ15),"")</f>
        <v>10.8</v>
      </c>
      <c r="JO15" s="11">
        <f>IF(SUM(JL15,JM15)&gt;0,SUM(JL15,JM15),"")</f>
        <v>46.900000000000006</v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>
        <f>IF(SUM(JL15,JM15,JQ15)&gt;0,SUM(JL15,JM15,JQ15),"")</f>
        <v>46.900000000000006</v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18.399999999999999</v>
      </c>
      <c r="QF15" s="23">
        <f>IF($CU15="P",CB15,(CB15+AY15)/2)</f>
        <v>5.6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9.35</v>
      </c>
      <c r="QJ15" s="23">
        <f>IF($CU15="P",CF15,(CF15+BC15)/2)</f>
        <v>2.2000000000000002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19</v>
      </c>
      <c r="QN15" s="23">
        <f>IF($CU15="P",CJ15,(CJ15+BG15)/2)</f>
        <v>4.3499999999999996</v>
      </c>
      <c r="QO15" s="23">
        <f>IF($CU15="P",CK15,(CK15+BH15)/2)</f>
        <v>0.45</v>
      </c>
      <c r="QP15" s="23">
        <f>IF($CU15="P",CL15,(CL15+BI15)/2)</f>
        <v>0</v>
      </c>
      <c r="QQ15" s="23">
        <f>IF($CU15="P",CM15,(CM15+BJ15)/2)</f>
        <v>9.4</v>
      </c>
      <c r="QR15" s="23">
        <f>IF($CU15="P",CN15,(CN15+BK15)/2)</f>
        <v>2.8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9.3000000000000007</v>
      </c>
      <c r="QV15" s="23">
        <f>IF($CU15="P",CR15,(CR15+BO15)/2)</f>
        <v>2.6</v>
      </c>
      <c r="QW15" s="23">
        <f>IF($CU15="P",CS15,(CS15+BP15)/2)</f>
        <v>0.1</v>
      </c>
      <c r="QX15" s="23">
        <f>IF($CU15="P",CT15,(CT15+BQ15)/2)</f>
        <v>0</v>
      </c>
      <c r="QY15" s="28" t="s">
        <v>57</v>
      </c>
      <c r="QZ15" s="41">
        <f>IF(SUM(QF15,QJ15)&gt;0,SUM(QF15,QJ15),"")</f>
        <v>7.8</v>
      </c>
      <c r="RA15" s="41">
        <f>IF(SUM(QE15:QF15,QH15:QJ15,QL15)-QG15-QK15&gt;0,SUM(QE15:QF15,QH15:QJ15,QL15)-QG15-QK15,"")</f>
        <v>35.550000000000004</v>
      </c>
      <c r="RB15" s="41">
        <f>IF(SUM(QM15:QN15,QP15)-QO15&gt;0,SUM(QM15:QN15,QP15)-QO15,"")</f>
        <v>22.900000000000002</v>
      </c>
      <c r="RC15" s="41">
        <f>IF(SUM(QF15,QJ15,QN15)&gt;0,SUM(QF15,QJ15,QN15),"")</f>
        <v>12.149999999999999</v>
      </c>
      <c r="RD15" s="41">
        <f>IF(SUM(RA15,RB15)&gt;0,SUM(RA15,RB15),"")</f>
        <v>58.45</v>
      </c>
      <c r="RE15" s="41">
        <f>IF(SUM(QR15,QV15)&gt;0,SUM(QR15,QV15),"")</f>
        <v>5.4</v>
      </c>
      <c r="RF15" s="41">
        <f>IF(SUM(QQ15:QR15,QT15:QV15,QX15)-SUM(QS15,QW15)&gt;0,SUM(QQ15:QR15,QT15:QV15,QX15)-SUM(QS15,QW15),"")</f>
        <v>23.900000000000002</v>
      </c>
      <c r="RG15" s="41">
        <f>IF(SUM(RA15,RB15,RF15)&gt;0,SUM(RA15,RB15,RF15),"")</f>
        <v>82.350000000000009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223</v>
      </c>
      <c r="C16" s="4" t="s">
        <v>5</v>
      </c>
      <c r="D16" s="4">
        <v>1999</v>
      </c>
      <c r="E16" s="9">
        <f>SUM(J16:R16)+SUM(J16:N16)*0.0000001+SUM(J16)*0.0000000000001</f>
        <v>162.80001155000471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46.800000000000004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45.3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23.400000000000002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47.3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18.2</v>
      </c>
      <c r="V16" s="19">
        <v>4.8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>
        <v>18.3</v>
      </c>
      <c r="AD16" s="19">
        <v>4.8</v>
      </c>
      <c r="AE16" s="19">
        <v>0</v>
      </c>
      <c r="AF16" s="19">
        <v>0.3</v>
      </c>
      <c r="AG16" s="19">
        <v>19</v>
      </c>
      <c r="AH16" s="19">
        <v>4.8</v>
      </c>
      <c r="AI16" s="19">
        <v>0</v>
      </c>
      <c r="AJ16" s="19">
        <v>0</v>
      </c>
      <c r="AK16" s="19">
        <v>18.399999999999999</v>
      </c>
      <c r="AL16" s="19">
        <v>4.8</v>
      </c>
      <c r="AM16" s="19">
        <v>0</v>
      </c>
      <c r="AN16" s="19">
        <v>0.3</v>
      </c>
      <c r="AO16" s="28"/>
      <c r="AP16" s="41">
        <f>IF(SUM(V16,Z16)&gt;0,SUM(V16,Z16),"")</f>
        <v>8.3000000000000007</v>
      </c>
      <c r="AQ16" s="41">
        <f>IF(SUM(U16:V16,X16:Z16,AB16)-W16-AA16&gt;0,SUM(U16:V16,X16:Z16,AB16)-W16-AA16,"")</f>
        <v>45.3</v>
      </c>
      <c r="AR16" s="41">
        <f>IF(SUM(AC16:AD16,AF16)-AE16&gt;0,SUM(AC16:AD16,AF16)-AE16,"")</f>
        <v>23.400000000000002</v>
      </c>
      <c r="AS16" s="41">
        <f>IF(SUM(V16,Z16,AD16)&gt;0,SUM(V16,Z16,AD16),"")</f>
        <v>13.100000000000001</v>
      </c>
      <c r="AT16" s="41">
        <f>IF(SUM(AQ16,AR16)&gt;0,SUM(AQ16,AR16),"")</f>
        <v>68.7</v>
      </c>
      <c r="AU16" s="41">
        <f>IF(SUM(AH16,AL16)&gt;0,SUM(AH16,AL16),"")</f>
        <v>9.6</v>
      </c>
      <c r="AV16" s="41">
        <f>IF(SUM(AG16:AH16,AJ16:AL16,AN16)-SUM(AI16,AM16)&gt;0,SUM(AG16:AH16,AJ16:AL16,AN16)-SUM(AI16,AM16),"")</f>
        <v>47.3</v>
      </c>
      <c r="AW16" s="41">
        <f>IF(SUM(AQ16,AR16,AV16)&gt;0,SUM(AQ16,AR16,AV16),"")</f>
        <v>116</v>
      </c>
      <c r="AX16" s="18">
        <v>18.600000000000001</v>
      </c>
      <c r="AY16" s="18">
        <v>5.2</v>
      </c>
      <c r="AZ16" s="18">
        <v>0</v>
      </c>
      <c r="BA16" s="18">
        <v>0</v>
      </c>
      <c r="BB16" s="18">
        <v>18.399999999999999</v>
      </c>
      <c r="BC16" s="18">
        <v>5.2</v>
      </c>
      <c r="BD16" s="18">
        <v>0.6</v>
      </c>
      <c r="BE16" s="18">
        <v>0</v>
      </c>
      <c r="BF16" s="18">
        <v>17</v>
      </c>
      <c r="BG16" s="18">
        <v>2.4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10.4</v>
      </c>
      <c r="BT16" s="11">
        <f>IF(SUM(AX16:AY16,BA16:BC16,BE16)-AZ16-BD16&gt;0,SUM(AX16:AY16,BA16:BC16,BE16)-AZ16-BD16,"")</f>
        <v>46.800000000000004</v>
      </c>
      <c r="BU16" s="11">
        <f>IF(SUM(BF16:BG16,BI16)-BH16&gt;0,SUM(BF16:BG16,BI16)-BH16,"")</f>
        <v>19.399999999999999</v>
      </c>
      <c r="BV16" s="11">
        <f>IF(SUM(AY16,BC16,BG16)&gt;0,SUM(AY16,BC16,BG16),"")</f>
        <v>12.8</v>
      </c>
      <c r="BW16" s="11">
        <f>IF(SUM(BT16,BU16)&gt;0,SUM(BT16,BU16),"")</f>
        <v>66.2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66.2</v>
      </c>
      <c r="CA16" s="19">
        <v>0</v>
      </c>
      <c r="CB16" s="19">
        <v>0</v>
      </c>
      <c r="CC16" s="19">
        <v>0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9.3000000000000007</v>
      </c>
      <c r="QF16" s="23">
        <f>IF($CU16="P",CB16,(CB16+AY16)/2)</f>
        <v>2.6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9.1999999999999993</v>
      </c>
      <c r="QJ16" s="23">
        <f>IF($CU16="P",CF16,(CF16+BC16)/2)</f>
        <v>2.6</v>
      </c>
      <c r="QK16" s="23">
        <f>IF($CU16="P",CG16,(CG16+BD16)/2)</f>
        <v>0.3</v>
      </c>
      <c r="QL16" s="23">
        <f>IF($CU16="P",CH16,(CH16+BE16)/2)</f>
        <v>0</v>
      </c>
      <c r="QM16" s="23">
        <f>IF($CU16="P",CI16,(CI16+BF16)/2)</f>
        <v>8.5</v>
      </c>
      <c r="QN16" s="23">
        <f>IF($CU16="P",CJ16,(CJ16+BG16)/2)</f>
        <v>1.2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5.2</v>
      </c>
      <c r="RA16" s="41">
        <f>IF(SUM(QE16:QF16,QH16:QJ16,QL16)-QG16-QK16&gt;0,SUM(QE16:QF16,QH16:QJ16,QL16)-QG16-QK16,"")</f>
        <v>23.400000000000002</v>
      </c>
      <c r="RB16" s="41">
        <f>IF(SUM(QM16:QN16,QP16)-QO16&gt;0,SUM(QM16:QN16,QP16)-QO16,"")</f>
        <v>9.6999999999999993</v>
      </c>
      <c r="RC16" s="41">
        <f>IF(SUM(QF16,QJ16,QN16)&gt;0,SUM(QF16,QJ16,QN16),"")</f>
        <v>6.4</v>
      </c>
      <c r="RD16" s="41">
        <f>IF(SUM(RA16,RB16)&gt;0,SUM(RA16,RB16),"")</f>
        <v>33.1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IF(SUM(RA16,RB16,RF16)&gt;0,SUM(RA16,RB16,RF16),"")</f>
        <v>33.1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91</v>
      </c>
      <c r="C17" s="4" t="s">
        <v>6</v>
      </c>
      <c r="D17" s="4">
        <v>2003</v>
      </c>
      <c r="E17" s="9">
        <f>SUM(J17:R17)+SUM(J17:N17)*0.0000001+SUM(J17)*0.0000000000001</f>
        <v>110.6000110600045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45.099999999999994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42.9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22.6</v>
      </c>
      <c r="O17" s="8" t="str">
        <f>IF(N17=0,"",IF(N17=CX17,$CA$1,IF(N17=BU17,$AX$1,IF(N17=AR17,$U$1,""))))</f>
        <v>2023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17.399999999999999</v>
      </c>
      <c r="V17" s="19">
        <v>2.9</v>
      </c>
      <c r="W17" s="19">
        <v>1.2</v>
      </c>
      <c r="X17" s="19">
        <v>0</v>
      </c>
      <c r="Y17" s="19">
        <v>18.2</v>
      </c>
      <c r="Z17" s="19">
        <v>5.6</v>
      </c>
      <c r="AA17" s="19">
        <v>0</v>
      </c>
      <c r="AB17" s="19">
        <v>0</v>
      </c>
      <c r="AC17" s="19">
        <v>17</v>
      </c>
      <c r="AD17" s="19">
        <v>2.8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8.5</v>
      </c>
      <c r="AQ17" s="41">
        <f>IF(SUM(U17:V17,X17:Z17,AB17)-W17-AA17&gt;0,SUM(U17:V17,X17:Z17,AB17)-W17-AA17,"")</f>
        <v>42.9</v>
      </c>
      <c r="AR17" s="41">
        <f>IF(SUM(AC17:AD17,AF17)-AE17&gt;0,SUM(AC17:AD17,AF17)-AE17,"")</f>
        <v>19.8</v>
      </c>
      <c r="AS17" s="41">
        <f>IF(SUM(V17,Z17,AD17)&gt;0,SUM(V17,Z17,AD17),"")</f>
        <v>11.3</v>
      </c>
      <c r="AT17" s="41">
        <f>IF(SUM(AQ17,AR17)&gt;0,SUM(AQ17,AR17),"")</f>
        <v>62.7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62.7</v>
      </c>
      <c r="AX17" s="18">
        <v>18</v>
      </c>
      <c r="AY17" s="18">
        <v>5.6</v>
      </c>
      <c r="AZ17" s="18">
        <v>0.2</v>
      </c>
      <c r="BA17" s="18">
        <v>0</v>
      </c>
      <c r="BB17" s="18">
        <v>16.2</v>
      </c>
      <c r="BC17" s="18">
        <v>6</v>
      </c>
      <c r="BD17" s="18">
        <v>0.8</v>
      </c>
      <c r="BE17" s="18">
        <v>0.3</v>
      </c>
      <c r="BF17" s="18">
        <v>18</v>
      </c>
      <c r="BG17" s="18">
        <v>4.8</v>
      </c>
      <c r="BH17" s="18">
        <v>0.2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11.6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22.6</v>
      </c>
      <c r="BV17" s="11">
        <f>IF(SUM(AY17,BC17,BG17)&gt;0,SUM(AY17,BC17,BG17),"")</f>
        <v>16.399999999999999</v>
      </c>
      <c r="BW17" s="11">
        <f>IF(SUM(BT17,BU17)&gt;0,SUM(BT17,BU17),"")</f>
        <v>67.699999999999989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67.699999999999989</v>
      </c>
      <c r="CA17" s="19">
        <v>16.399999999999999</v>
      </c>
      <c r="CB17" s="19">
        <v>5.2</v>
      </c>
      <c r="CC17" s="19">
        <v>0.8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5.2</v>
      </c>
      <c r="CW17" s="41">
        <f>IF(SUM(CA17:CB17,CD17:CF17,CH17)-CC17-CG17&gt;0,SUM(CA17:CB17,CD17:CF17,CH17)-CC17-CG17,"")</f>
        <v>20.799999999999997</v>
      </c>
      <c r="CX17" s="41" t="str">
        <f>IF(SUM(CI17:CJ17,CL17)-CK17&gt;0,SUM(CI17:CJ17,CL17)-CK17,"")</f>
        <v/>
      </c>
      <c r="CY17" s="41">
        <f>IF(SUM(CB17,CF17,CJ17)&gt;0,SUM(CB17,CF17,CJ17),"")</f>
        <v>5.2</v>
      </c>
      <c r="CZ17" s="41">
        <f>IF(SUM(CW17,CX17)&gt;0,SUM(CW17,CX17),"")</f>
        <v>20.799999999999997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20.799999999999997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17.2</v>
      </c>
      <c r="QF17" s="23">
        <f>IF($CU17="P",CB17,(CB17+AY17)/2)</f>
        <v>5.4</v>
      </c>
      <c r="QG17" s="23">
        <f>IF($CU17="P",CC17,(CC17+AZ17)/2)</f>
        <v>0.5</v>
      </c>
      <c r="QH17" s="23">
        <f>IF($CU17="P",CD17,(CD17+BA17)/2)</f>
        <v>0</v>
      </c>
      <c r="QI17" s="23">
        <f>IF($CU17="P",CE17,(CE17+BB17)/2)</f>
        <v>8.1</v>
      </c>
      <c r="QJ17" s="23">
        <f>IF($CU17="P",CF17,(CF17+BC17)/2)</f>
        <v>3</v>
      </c>
      <c r="QK17" s="23">
        <f>IF($CU17="P",CG17,(CG17+BD17)/2)</f>
        <v>0.4</v>
      </c>
      <c r="QL17" s="23">
        <f>IF($CU17="P",CH17,(CH17+BE17)/2)</f>
        <v>0.15</v>
      </c>
      <c r="QM17" s="23">
        <f>IF($CU17="P",CI17,(CI17+BF17)/2)</f>
        <v>9</v>
      </c>
      <c r="QN17" s="23">
        <f>IF($CU17="P",CJ17,(CJ17+BG17)/2)</f>
        <v>2.4</v>
      </c>
      <c r="QO17" s="23">
        <f>IF($CU17="P",CK17,(CK17+BH17)/2)</f>
        <v>0.1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8.4</v>
      </c>
      <c r="RA17" s="41">
        <f>IF(SUM(QE17:QF17,QH17:QJ17,QL17)-QG17-QK17&gt;0,SUM(QE17:QF17,QH17:QJ17,QL17)-QG17-QK17,"")</f>
        <v>32.950000000000003</v>
      </c>
      <c r="RB17" s="41">
        <f>IF(SUM(QM17:QN17,QP17)-QO17&gt;0,SUM(QM17:QN17,QP17)-QO17,"")</f>
        <v>11.3</v>
      </c>
      <c r="RC17" s="41">
        <f>IF(SUM(QF17,QJ17,QN17)&gt;0,SUM(QF17,QJ17,QN17),"")</f>
        <v>10.8</v>
      </c>
      <c r="RD17" s="41">
        <f>IF(SUM(RA17,RB17)&gt;0,SUM(RA17,RB17),"")</f>
        <v>44.25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44.25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186</v>
      </c>
      <c r="C18" s="4" t="s">
        <v>6</v>
      </c>
      <c r="D18" s="4">
        <v>2001</v>
      </c>
      <c r="E18" s="9">
        <f>SUM(J18:R18)+SUM(J18:N18)*0.0000001+SUM(J18)*0.0000000000001</f>
        <v>105.30001053000427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42.9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40.299999999999997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22.099999999999998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</v>
      </c>
      <c r="V18" s="19">
        <v>3.1</v>
      </c>
      <c r="W18" s="19">
        <v>1</v>
      </c>
      <c r="X18" s="19">
        <v>0</v>
      </c>
      <c r="Y18" s="19">
        <v>17.100000000000001</v>
      </c>
      <c r="Z18" s="19">
        <v>2.8</v>
      </c>
      <c r="AA18" s="19">
        <v>0</v>
      </c>
      <c r="AB18" s="19">
        <v>0</v>
      </c>
      <c r="AC18" s="19">
        <v>17.899999999999999</v>
      </c>
      <c r="AD18" s="19">
        <v>4.8</v>
      </c>
      <c r="AE18" s="19">
        <v>0.6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>IF(SUM(V18,Z18)&gt;0,SUM(V18,Z18),"")</f>
        <v>5.9</v>
      </c>
      <c r="AQ18" s="41">
        <f>IF(SUM(U18:V18,X18:Z18,AB18)-W18-AA18&gt;0,SUM(U18:V18,X18:Z18,AB18)-W18-AA18,"")</f>
        <v>40.299999999999997</v>
      </c>
      <c r="AR18" s="41">
        <f>IF(SUM(AC18:AD18,AF18)-AE18&gt;0,SUM(AC18:AD18,AF18)-AE18,"")</f>
        <v>22.099999999999998</v>
      </c>
      <c r="AS18" s="41">
        <f>IF(SUM(V18,Z18,AD18)&gt;0,SUM(V18,Z18,AD18),"")</f>
        <v>10.7</v>
      </c>
      <c r="AT18" s="41">
        <f>IF(SUM(AQ18,AR18)&gt;0,SUM(AQ18,AR18),"")</f>
        <v>62.399999999999991</v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>
        <f>IF(SUM(AQ18,AR18,AV18)&gt;0,SUM(AQ18,AR18,AV18),"")</f>
        <v>62.399999999999991</v>
      </c>
      <c r="AX18" s="18">
        <v>16.2</v>
      </c>
      <c r="AY18" s="18">
        <v>5.2</v>
      </c>
      <c r="AZ18" s="18">
        <v>0.8</v>
      </c>
      <c r="BA18" s="18">
        <v>0</v>
      </c>
      <c r="BB18" s="18">
        <v>18.100000000000001</v>
      </c>
      <c r="BC18" s="18">
        <v>4.8</v>
      </c>
      <c r="BD18" s="18">
        <v>0.6</v>
      </c>
      <c r="BE18" s="18">
        <v>0</v>
      </c>
      <c r="BF18" s="18">
        <v>17</v>
      </c>
      <c r="BG18" s="18">
        <v>2.4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10</v>
      </c>
      <c r="BT18" s="11">
        <f>IF(SUM(AX18:AY18,BA18:BC18,BE18)-AZ18-BD18&gt;0,SUM(AX18:AY18,BA18:BC18,BE18)-AZ18-BD18,"")</f>
        <v>42.9</v>
      </c>
      <c r="BU18" s="11">
        <f>IF(SUM(BF18:BG18,BI18)-BH18&gt;0,SUM(BF18:BG18,BI18)-BH18,"")</f>
        <v>19.399999999999999</v>
      </c>
      <c r="BV18" s="11">
        <f>IF(SUM(AY18,BC18,BG18)&gt;0,SUM(AY18,BC18,BG18),"")</f>
        <v>12.4</v>
      </c>
      <c r="BW18" s="11">
        <f>IF(SUM(BT18,BU18)&gt;0,SUM(BT18,BU18),"")</f>
        <v>62.3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62.3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8.1</v>
      </c>
      <c r="QF18" s="23">
        <f>IF($CU18="P",CB18,(CB18+AY18)/2)</f>
        <v>2.6</v>
      </c>
      <c r="QG18" s="23">
        <f>IF($CU18="P",CC18,(CC18+AZ18)/2)</f>
        <v>0.4</v>
      </c>
      <c r="QH18" s="23">
        <f>IF($CU18="P",CD18,(CD18+BA18)/2)</f>
        <v>0</v>
      </c>
      <c r="QI18" s="23">
        <f>IF($CU18="P",CE18,(CE18+BB18)/2)</f>
        <v>9.0500000000000007</v>
      </c>
      <c r="QJ18" s="23">
        <f>IF($CU18="P",CF18,(CF18+BC18)/2)</f>
        <v>2.4</v>
      </c>
      <c r="QK18" s="23">
        <f>IF($CU18="P",CG18,(CG18+BD18)/2)</f>
        <v>0.3</v>
      </c>
      <c r="QL18" s="23">
        <f>IF($CU18="P",CH18,(CH18+BE18)/2)</f>
        <v>0</v>
      </c>
      <c r="QM18" s="23">
        <f>IF($CU18="P",CI18,(CI18+BF18)/2)</f>
        <v>8.5</v>
      </c>
      <c r="QN18" s="23">
        <f>IF($CU18="P",CJ18,(CJ18+BG18)/2)</f>
        <v>1.2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5</v>
      </c>
      <c r="RA18" s="41">
        <f>IF(SUM(QE18:QF18,QH18:QJ18,QL18)-QG18-QK18&gt;0,SUM(QE18:QF18,QH18:QJ18,QL18)-QG18-QK18,"")</f>
        <v>21.45</v>
      </c>
      <c r="RB18" s="41">
        <f>IF(SUM(QM18:QN18,QP18)-QO18&gt;0,SUM(QM18:QN18,QP18)-QO18,"")</f>
        <v>9.6999999999999993</v>
      </c>
      <c r="RC18" s="41">
        <f>IF(SUM(QF18,QJ18,QN18)&gt;0,SUM(QF18,QJ18,QN18),"")</f>
        <v>6.2</v>
      </c>
      <c r="RD18" s="41">
        <f>IF(SUM(RA18,RB18)&gt;0,SUM(RA18,RB18),"")</f>
        <v>31.15</v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>
        <f>IF(SUM(RA18,RB18,RF18)&gt;0,SUM(RA18,RB18,RF18),"")</f>
        <v>31.15</v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8" priority="6" stopIfTrue="1">
      <formula>IF($AO4&lt;&gt;"",1,0)</formula>
    </cfRule>
  </conditionalFormatting>
  <conditionalFormatting sqref="AX4:BZ18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18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3" operator="between">
      <formula>AW$28</formula>
      <formula>1000</formula>
    </cfRule>
    <cfRule type="cellIs" dxfId="14" priority="60354" operator="between">
      <formula>AW$27</formula>
      <formula>AW$28</formula>
    </cfRule>
    <cfRule type="cellIs" dxfId="13" priority="60355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AW$21</formula>
      <formula>AW$22</formula>
    </cfRule>
    <cfRule type="cellIs" dxfId="9" priority="90159" operator="between">
      <formula>AW$22</formula>
      <formula>AW$23</formula>
    </cfRule>
    <cfRule type="cellIs" dxfId="8" priority="90160" operator="between">
      <formula>AW$23</formula>
      <formula>AW$24</formula>
    </cfRule>
    <cfRule type="cellIs" dxfId="7" priority="90161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AW$25</formula>
      <formula>AW$26</formula>
    </cfRule>
    <cfRule type="cellIs" dxfId="5" priority="90339" operator="between">
      <formula>AW$26</formula>
      <formula>AW$27</formula>
    </cfRule>
    <cfRule type="cellIs" dxfId="4" priority="90340" operator="between">
      <formula>AW$27</formula>
      <formula>AW$28</formula>
    </cfRule>
    <cfRule type="cellIs" dxfId="3" priority="90341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AW$24</formula>
      <formula>1000</formula>
    </cfRule>
    <cfRule type="cellIs" dxfId="1" priority="90519" operator="between">
      <formula>AW$23</formula>
      <formula>AW$24</formula>
    </cfRule>
    <cfRule type="cellIs" dxfId="0" priority="90520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2024-02-25T14:35:36Z</dcterms:modified>
</cp:coreProperties>
</file>