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A275237-B414-9049-9566-54E9B4E79DC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24" l="1"/>
  <c r="AH10" i="24"/>
  <c r="AI10" i="24"/>
  <c r="AM10" i="24" s="1"/>
  <c r="AQ10" i="24" s="1"/>
  <c r="AJ10" i="24"/>
  <c r="AK10" i="24"/>
  <c r="AL10" i="24"/>
  <c r="AN10" i="24"/>
  <c r="AO10" i="24"/>
  <c r="AP10" i="24"/>
  <c r="BH10" i="24"/>
  <c r="BI10" i="24"/>
  <c r="BJ10" i="24"/>
  <c r="BN10" i="24" s="1"/>
  <c r="BR10" i="24" s="1"/>
  <c r="BK10" i="24"/>
  <c r="BL10" i="24"/>
  <c r="BM10" i="24"/>
  <c r="BO10" i="24"/>
  <c r="BP10" i="24"/>
  <c r="BQ10" i="24"/>
  <c r="CI10" i="24"/>
  <c r="CJ10" i="24"/>
  <c r="CK10" i="24"/>
  <c r="CO10" i="24" s="1"/>
  <c r="CS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D10" i="24" s="1"/>
  <c r="FK10" i="24" s="1"/>
  <c r="FE10" i="24"/>
  <c r="FF10" i="24"/>
  <c r="FG10" i="24"/>
  <c r="FH10" i="24"/>
  <c r="FI10" i="24"/>
  <c r="FJ10" i="24"/>
  <c r="GF10" i="24"/>
  <c r="GG10" i="24"/>
  <c r="GH10" i="24"/>
  <c r="GL10" i="24" s="1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JB10" i="24" s="1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J10" i="24" s="1"/>
  <c r="KK10" i="24"/>
  <c r="KL10" i="24"/>
  <c r="KM10" i="24"/>
  <c r="KN10" i="24"/>
  <c r="KO10" i="24"/>
  <c r="KP10" i="24"/>
  <c r="LL10" i="24"/>
  <c r="LM10" i="24"/>
  <c r="LN10" i="24"/>
  <c r="LR10" i="24" s="1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H10" i="24" s="1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P10" i="24" s="1"/>
  <c r="PW10" i="24" s="1"/>
  <c r="PQ10" i="24"/>
  <c r="PR10" i="24"/>
  <c r="PS10" i="24"/>
  <c r="PT10" i="24"/>
  <c r="PU10" i="24"/>
  <c r="PV10" i="24"/>
  <c r="QR10" i="24"/>
  <c r="QS10" i="24"/>
  <c r="QT10" i="24"/>
  <c r="QX10" i="24" s="1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SV10" i="24"/>
  <c r="SW10" i="24"/>
  <c r="SX10" i="24"/>
  <c r="SY10" i="24"/>
  <c r="SZ10" i="24"/>
  <c r="TK10" i="24" s="1"/>
  <c r="TA10" i="24"/>
  <c r="TL10" i="24" s="1"/>
  <c r="TB10" i="24"/>
  <c r="TG10" i="24"/>
  <c r="TH10" i="24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O5" i="23" s="1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H5" i="23" s="1"/>
  <c r="OO5" i="23" s="1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F5" i="23" s="1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PA16" i="21"/>
  <c r="OZ16" i="21"/>
  <c r="OX16" i="21"/>
  <c r="OW16" i="21"/>
  <c r="OV16" i="21"/>
  <c r="OU16" i="21"/>
  <c r="PA14" i="21"/>
  <c r="OZ14" i="21"/>
  <c r="OX14" i="21"/>
  <c r="OW14" i="21"/>
  <c r="OV14" i="21"/>
  <c r="OU14" i="21"/>
  <c r="PA15" i="21"/>
  <c r="OZ15" i="21"/>
  <c r="OX15" i="21"/>
  <c r="OW15" i="21"/>
  <c r="OV15" i="21"/>
  <c r="PB15" i="21" s="1"/>
  <c r="OU15" i="21"/>
  <c r="PA13" i="21"/>
  <c r="OZ13" i="21"/>
  <c r="OX13" i="21"/>
  <c r="OW13" i="21"/>
  <c r="OV13" i="21"/>
  <c r="PB13" i="21" s="1"/>
  <c r="OU13" i="21"/>
  <c r="PA17" i="21"/>
  <c r="OZ17" i="21"/>
  <c r="OX17" i="21"/>
  <c r="OW17" i="21"/>
  <c r="OV17" i="21"/>
  <c r="OU17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7" i="21"/>
  <c r="OZ7" i="21"/>
  <c r="OX7" i="21"/>
  <c r="OW7" i="21"/>
  <c r="OV7" i="21"/>
  <c r="PB7" i="21" s="1"/>
  <c r="OU7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6" i="21"/>
  <c r="NX16" i="21"/>
  <c r="NV16" i="21"/>
  <c r="NU16" i="21"/>
  <c r="NT16" i="21"/>
  <c r="NZ16" i="21" s="1"/>
  <c r="NS16" i="21"/>
  <c r="NY14" i="21"/>
  <c r="NX14" i="21"/>
  <c r="NV14" i="21"/>
  <c r="NU14" i="21"/>
  <c r="NT14" i="21"/>
  <c r="NZ14" i="21" s="1"/>
  <c r="NS14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7" i="21"/>
  <c r="NX17" i="21"/>
  <c r="NV17" i="21"/>
  <c r="NU17" i="21"/>
  <c r="NT17" i="21"/>
  <c r="NZ17" i="21" s="1"/>
  <c r="NS17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7" i="21"/>
  <c r="NX7" i="21"/>
  <c r="NV7" i="21"/>
  <c r="NU7" i="21"/>
  <c r="NT7" i="21"/>
  <c r="NS7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6" i="21"/>
  <c r="MV16" i="21"/>
  <c r="MT16" i="21"/>
  <c r="MS16" i="21"/>
  <c r="MR16" i="21"/>
  <c r="MQ16" i="21"/>
  <c r="MW14" i="21"/>
  <c r="MV14" i="21"/>
  <c r="MT14" i="21"/>
  <c r="MS14" i="21"/>
  <c r="MR14" i="21"/>
  <c r="MQ14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7" i="21"/>
  <c r="MV17" i="21"/>
  <c r="MT17" i="21"/>
  <c r="MS17" i="21"/>
  <c r="MR17" i="21"/>
  <c r="MQ17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6" i="21"/>
  <c r="MV6" i="21"/>
  <c r="MT6" i="21"/>
  <c r="MS6" i="21"/>
  <c r="MR6" i="21"/>
  <c r="MQ6" i="21"/>
  <c r="MW7" i="21"/>
  <c r="MV7" i="21"/>
  <c r="MT7" i="21"/>
  <c r="MS7" i="21"/>
  <c r="MR7" i="21"/>
  <c r="MQ7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6" i="21"/>
  <c r="LT16" i="21"/>
  <c r="LR16" i="21"/>
  <c r="LQ16" i="21"/>
  <c r="LP16" i="21"/>
  <c r="LO16" i="21"/>
  <c r="LU14" i="21"/>
  <c r="LT14" i="21"/>
  <c r="LR14" i="21"/>
  <c r="LQ14" i="21"/>
  <c r="LP14" i="21"/>
  <c r="LO14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7" i="21"/>
  <c r="LT17" i="21"/>
  <c r="LR17" i="21"/>
  <c r="LQ17" i="21"/>
  <c r="LP17" i="21"/>
  <c r="LO17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6" i="21"/>
  <c r="LT6" i="21"/>
  <c r="LR6" i="21"/>
  <c r="LQ6" i="21"/>
  <c r="LP6" i="21"/>
  <c r="LO6" i="21"/>
  <c r="LU7" i="21"/>
  <c r="LT7" i="21"/>
  <c r="LR7" i="21"/>
  <c r="LQ7" i="21"/>
  <c r="LP7" i="21"/>
  <c r="LO7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6" i="21"/>
  <c r="KR16" i="21"/>
  <c r="KP16" i="21"/>
  <c r="KO16" i="21"/>
  <c r="KN16" i="21"/>
  <c r="KM16" i="21"/>
  <c r="KS14" i="21"/>
  <c r="KR14" i="21"/>
  <c r="KP14" i="21"/>
  <c r="KO14" i="21"/>
  <c r="KN14" i="21"/>
  <c r="KM14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7" i="21"/>
  <c r="KR17" i="21"/>
  <c r="KP17" i="21"/>
  <c r="KO17" i="21"/>
  <c r="KN17" i="21"/>
  <c r="KM17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6" i="21"/>
  <c r="KR6" i="21"/>
  <c r="KP6" i="21"/>
  <c r="KO6" i="21"/>
  <c r="KN6" i="21"/>
  <c r="KM6" i="21"/>
  <c r="KS7" i="21"/>
  <c r="KR7" i="21"/>
  <c r="KP7" i="21"/>
  <c r="KO7" i="21"/>
  <c r="KN7" i="21"/>
  <c r="KT7" i="21" s="1"/>
  <c r="KM7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6" i="21"/>
  <c r="JP16" i="21"/>
  <c r="JN16" i="21"/>
  <c r="JM16" i="21"/>
  <c r="JL16" i="21"/>
  <c r="JK16" i="21"/>
  <c r="JQ14" i="21"/>
  <c r="JP14" i="21"/>
  <c r="JN14" i="21"/>
  <c r="JM14" i="21"/>
  <c r="JL14" i="21"/>
  <c r="JR14" i="21" s="1"/>
  <c r="JK14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7" i="21"/>
  <c r="JP17" i="21"/>
  <c r="JN17" i="21"/>
  <c r="JM17" i="21"/>
  <c r="JL17" i="21"/>
  <c r="JK17" i="21"/>
  <c r="JQ12" i="21"/>
  <c r="JP12" i="21"/>
  <c r="JN12" i="21"/>
  <c r="JM12" i="21"/>
  <c r="JL12" i="21"/>
  <c r="JR12" i="21" s="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R8" i="21" s="1"/>
  <c r="JK8" i="21"/>
  <c r="JQ6" i="21"/>
  <c r="JP6" i="21"/>
  <c r="JN6" i="21"/>
  <c r="JM6" i="21"/>
  <c r="JL6" i="21"/>
  <c r="JK6" i="21"/>
  <c r="JQ7" i="21"/>
  <c r="JP7" i="21"/>
  <c r="JN7" i="21"/>
  <c r="JM7" i="21"/>
  <c r="JL7" i="21"/>
  <c r="JK7" i="21"/>
  <c r="JQ5" i="21"/>
  <c r="JP5" i="21"/>
  <c r="JN5" i="21"/>
  <c r="JM5" i="21"/>
  <c r="JL5" i="21"/>
  <c r="JK5" i="21"/>
  <c r="JQ4" i="21"/>
  <c r="JP4" i="21"/>
  <c r="JN4" i="21"/>
  <c r="JM4" i="21"/>
  <c r="JL4" i="21"/>
  <c r="JR4" i="21" s="1"/>
  <c r="JK4" i="21"/>
  <c r="IO16" i="21"/>
  <c r="IN16" i="21"/>
  <c r="IL16" i="21"/>
  <c r="IK16" i="21"/>
  <c r="IJ16" i="21"/>
  <c r="II16" i="21"/>
  <c r="IO14" i="21"/>
  <c r="IN14" i="21"/>
  <c r="IL14" i="21"/>
  <c r="IK14" i="21"/>
  <c r="IJ14" i="21"/>
  <c r="II14" i="21"/>
  <c r="IO15" i="21"/>
  <c r="IN15" i="21"/>
  <c r="IL15" i="21"/>
  <c r="IK15" i="21"/>
  <c r="IJ15" i="21"/>
  <c r="IM15" i="21" s="1"/>
  <c r="II15" i="21"/>
  <c r="IO13" i="21"/>
  <c r="IN13" i="21"/>
  <c r="IL13" i="21"/>
  <c r="IK13" i="21"/>
  <c r="IJ13" i="21"/>
  <c r="II13" i="21"/>
  <c r="IO17" i="21"/>
  <c r="IN17" i="21"/>
  <c r="IL17" i="21"/>
  <c r="IK17" i="21"/>
  <c r="IJ17" i="21"/>
  <c r="II17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6" i="21"/>
  <c r="IN6" i="21"/>
  <c r="IL6" i="21"/>
  <c r="IK6" i="21"/>
  <c r="IJ6" i="21"/>
  <c r="II6" i="21"/>
  <c r="IO7" i="21"/>
  <c r="IN7" i="21"/>
  <c r="IL7" i="21"/>
  <c r="IK7" i="21"/>
  <c r="IJ7" i="21"/>
  <c r="II7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6" i="21"/>
  <c r="HL16" i="21"/>
  <c r="HJ16" i="21"/>
  <c r="HI16" i="21"/>
  <c r="HH16" i="21"/>
  <c r="HG16" i="21"/>
  <c r="HM14" i="21"/>
  <c r="HL14" i="21"/>
  <c r="HJ14" i="21"/>
  <c r="HI14" i="21"/>
  <c r="HH14" i="21"/>
  <c r="HG14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7" i="21"/>
  <c r="HL17" i="21"/>
  <c r="HJ17" i="21"/>
  <c r="HI17" i="21"/>
  <c r="HH17" i="21"/>
  <c r="HG17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6" i="21"/>
  <c r="HL6" i="21"/>
  <c r="HJ6" i="21"/>
  <c r="HI6" i="21"/>
  <c r="HH6" i="21"/>
  <c r="HG6" i="21"/>
  <c r="HM7" i="21"/>
  <c r="HL7" i="21"/>
  <c r="HJ7" i="21"/>
  <c r="HI7" i="21"/>
  <c r="HH7" i="21"/>
  <c r="HG7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6" i="21"/>
  <c r="GJ16" i="21"/>
  <c r="GH16" i="21"/>
  <c r="GG16" i="21"/>
  <c r="GF16" i="21"/>
  <c r="GE16" i="21"/>
  <c r="GK14" i="21"/>
  <c r="GJ14" i="21"/>
  <c r="GH14" i="21"/>
  <c r="GG14" i="21"/>
  <c r="GF14" i="21"/>
  <c r="GE14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7" i="21"/>
  <c r="GJ17" i="21"/>
  <c r="GH17" i="21"/>
  <c r="GG17" i="21"/>
  <c r="GF17" i="21"/>
  <c r="GE17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6" i="21"/>
  <c r="GJ6" i="21"/>
  <c r="GH6" i="21"/>
  <c r="GG6" i="21"/>
  <c r="GF6" i="21"/>
  <c r="GE6" i="21"/>
  <c r="GK7" i="21"/>
  <c r="GJ7" i="21"/>
  <c r="GH7" i="21"/>
  <c r="GG7" i="21"/>
  <c r="GF7" i="21"/>
  <c r="GE7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6" i="21"/>
  <c r="FH16" i="21"/>
  <c r="FF16" i="21"/>
  <c r="FE16" i="21"/>
  <c r="FD16" i="21"/>
  <c r="FJ16" i="21" s="1"/>
  <c r="FC16" i="21"/>
  <c r="FI14" i="21"/>
  <c r="FH14" i="21"/>
  <c r="FF14" i="21"/>
  <c r="FE14" i="21"/>
  <c r="FD14" i="21"/>
  <c r="FC14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7" i="21"/>
  <c r="FH17" i="21"/>
  <c r="FF17" i="21"/>
  <c r="FE17" i="21"/>
  <c r="FD17" i="21"/>
  <c r="FC17" i="21"/>
  <c r="FI12" i="21"/>
  <c r="FH12" i="21"/>
  <c r="FF12" i="21"/>
  <c r="FE12" i="21"/>
  <c r="FD12" i="21"/>
  <c r="FC12" i="21"/>
  <c r="FI11" i="21"/>
  <c r="FH11" i="21"/>
  <c r="FG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7" i="21"/>
  <c r="FH7" i="21"/>
  <c r="FF7" i="21"/>
  <c r="FE7" i="21"/>
  <c r="FD7" i="21"/>
  <c r="FC7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6" i="21"/>
  <c r="EF16" i="21"/>
  <c r="ED16" i="21"/>
  <c r="EC16" i="21"/>
  <c r="EB16" i="21"/>
  <c r="EA16" i="21"/>
  <c r="EG14" i="21"/>
  <c r="EF14" i="21"/>
  <c r="ED14" i="21"/>
  <c r="EC14" i="21"/>
  <c r="EB14" i="21"/>
  <c r="EA14" i="21"/>
  <c r="EG15" i="21"/>
  <c r="EF15" i="21"/>
  <c r="ED15" i="21"/>
  <c r="EC15" i="21"/>
  <c r="EB15" i="21"/>
  <c r="EA15" i="21"/>
  <c r="EG13" i="21"/>
  <c r="EF13" i="21"/>
  <c r="ED13" i="21"/>
  <c r="EC13" i="21"/>
  <c r="EB13" i="21"/>
  <c r="EH13" i="21" s="1"/>
  <c r="EA13" i="21"/>
  <c r="EG17" i="21"/>
  <c r="EF17" i="21"/>
  <c r="ED17" i="21"/>
  <c r="EC17" i="21"/>
  <c r="EB17" i="21"/>
  <c r="EA17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H10" i="21" s="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6" i="21"/>
  <c r="EF6" i="21"/>
  <c r="ED6" i="21"/>
  <c r="EC6" i="21"/>
  <c r="EB6" i="21"/>
  <c r="EA6" i="21"/>
  <c r="EG7" i="21"/>
  <c r="EF7" i="21"/>
  <c r="ED7" i="21"/>
  <c r="EC7" i="21"/>
  <c r="EB7" i="21"/>
  <c r="EH7" i="21" s="1"/>
  <c r="EA7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5" i="19"/>
  <c r="OZ25" i="19"/>
  <c r="OX25" i="19"/>
  <c r="OW25" i="19"/>
  <c r="OV25" i="19"/>
  <c r="PB25" i="19" s="1"/>
  <c r="OU25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6" i="19"/>
  <c r="OZ16" i="19"/>
  <c r="OX16" i="19"/>
  <c r="OW16" i="19"/>
  <c r="OV16" i="19"/>
  <c r="PB16" i="19" s="1"/>
  <c r="OU16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8" i="19"/>
  <c r="OZ18" i="19"/>
  <c r="OX18" i="19"/>
  <c r="OW18" i="19"/>
  <c r="OV18" i="19"/>
  <c r="OU18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14" i="19"/>
  <c r="OZ14" i="19"/>
  <c r="OX14" i="19"/>
  <c r="OW14" i="19"/>
  <c r="OV14" i="19"/>
  <c r="PB14" i="19" s="1"/>
  <c r="OU14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5" i="19"/>
  <c r="NX25" i="19"/>
  <c r="NV25" i="19"/>
  <c r="NU25" i="19"/>
  <c r="NT25" i="19"/>
  <c r="NS25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8" i="19"/>
  <c r="NX18" i="19"/>
  <c r="NV18" i="19"/>
  <c r="NU18" i="19"/>
  <c r="NT18" i="19"/>
  <c r="NS18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14" i="19"/>
  <c r="NX14" i="19"/>
  <c r="NV14" i="19"/>
  <c r="NU14" i="19"/>
  <c r="NT14" i="19"/>
  <c r="NS14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4" i="19"/>
  <c r="MV24" i="19"/>
  <c r="MT24" i="19"/>
  <c r="MS24" i="19"/>
  <c r="MR24" i="19"/>
  <c r="MQ24" i="19"/>
  <c r="MW23" i="19"/>
  <c r="MV23" i="19"/>
  <c r="MT23" i="19"/>
  <c r="MS23" i="19"/>
  <c r="MR23" i="19"/>
  <c r="MU23" i="19" s="1"/>
  <c r="MQ23" i="19"/>
  <c r="MW25" i="19"/>
  <c r="MV25" i="19"/>
  <c r="MT25" i="19"/>
  <c r="MS25" i="19"/>
  <c r="MR25" i="19"/>
  <c r="MQ25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8" i="19"/>
  <c r="MV18" i="19"/>
  <c r="MT18" i="19"/>
  <c r="MS18" i="19"/>
  <c r="MR18" i="19"/>
  <c r="MQ18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14" i="19"/>
  <c r="MV14" i="19"/>
  <c r="MT14" i="19"/>
  <c r="MS14" i="19"/>
  <c r="MR14" i="19"/>
  <c r="MQ14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X6" i="19" s="1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5" i="19"/>
  <c r="LT25" i="19"/>
  <c r="LR25" i="19"/>
  <c r="LQ25" i="19"/>
  <c r="LP25" i="19"/>
  <c r="LO25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8" i="19"/>
  <c r="LT18" i="19"/>
  <c r="LR18" i="19"/>
  <c r="LQ18" i="19"/>
  <c r="LP18" i="19"/>
  <c r="LO18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V10" i="19" s="1"/>
  <c r="LO10" i="19"/>
  <c r="LU9" i="19"/>
  <c r="LT9" i="19"/>
  <c r="LR9" i="19"/>
  <c r="LQ9" i="19"/>
  <c r="LP9" i="19"/>
  <c r="LO9" i="19"/>
  <c r="LU14" i="19"/>
  <c r="LT14" i="19"/>
  <c r="LR14" i="19"/>
  <c r="LQ14" i="19"/>
  <c r="LP14" i="19"/>
  <c r="LO14" i="19"/>
  <c r="LU8" i="19"/>
  <c r="LT8" i="19"/>
  <c r="LR8" i="19"/>
  <c r="LQ8" i="19"/>
  <c r="LP8" i="19"/>
  <c r="LO8" i="19"/>
  <c r="LU7" i="19"/>
  <c r="LT7" i="19"/>
  <c r="LR7" i="19"/>
  <c r="LQ7" i="19"/>
  <c r="LP7" i="19"/>
  <c r="LV7" i="19" s="1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M26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5" i="19"/>
  <c r="KR25" i="19"/>
  <c r="KP25" i="19"/>
  <c r="KO25" i="19"/>
  <c r="KN25" i="19"/>
  <c r="KT25" i="19" s="1"/>
  <c r="KM25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T19" i="19" s="1"/>
  <c r="KM19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3" i="19"/>
  <c r="KR13" i="19"/>
  <c r="KP13" i="19"/>
  <c r="KO13" i="19"/>
  <c r="KN13" i="19"/>
  <c r="KT13" i="19" s="1"/>
  <c r="KM13" i="19"/>
  <c r="KS18" i="19"/>
  <c r="KR18" i="19"/>
  <c r="KP18" i="19"/>
  <c r="KO18" i="19"/>
  <c r="KN18" i="19"/>
  <c r="KM18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T10" i="19" s="1"/>
  <c r="KM10" i="19"/>
  <c r="KS9" i="19"/>
  <c r="KR9" i="19"/>
  <c r="KP9" i="19"/>
  <c r="KO9" i="19"/>
  <c r="KN9" i="19"/>
  <c r="KM9" i="19"/>
  <c r="KS14" i="19"/>
  <c r="KR14" i="19"/>
  <c r="KP14" i="19"/>
  <c r="KO14" i="19"/>
  <c r="KN14" i="19"/>
  <c r="KM14" i="19"/>
  <c r="KS8" i="19"/>
  <c r="KR8" i="19"/>
  <c r="KP8" i="19"/>
  <c r="KO8" i="19"/>
  <c r="KN8" i="19"/>
  <c r="KM8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R27" i="19" s="1"/>
  <c r="JK27" i="19"/>
  <c r="JQ26" i="19"/>
  <c r="JP26" i="19"/>
  <c r="JN26" i="19"/>
  <c r="JM26" i="19"/>
  <c r="JL26" i="19"/>
  <c r="JK26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5" i="19"/>
  <c r="JP25" i="19"/>
  <c r="JN25" i="19"/>
  <c r="JM25" i="19"/>
  <c r="JL25" i="19"/>
  <c r="JR25" i="19" s="1"/>
  <c r="JK25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R19" i="19" s="1"/>
  <c r="JK19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3" i="19"/>
  <c r="JP13" i="19"/>
  <c r="JN13" i="19"/>
  <c r="JM13" i="19"/>
  <c r="JL13" i="19"/>
  <c r="JR13" i="19" s="1"/>
  <c r="JK13" i="19"/>
  <c r="JQ18" i="19"/>
  <c r="JP18" i="19"/>
  <c r="JN18" i="19"/>
  <c r="JM18" i="19"/>
  <c r="JL18" i="19"/>
  <c r="JK18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14" i="19"/>
  <c r="JP14" i="19"/>
  <c r="JN14" i="19"/>
  <c r="JM14" i="19"/>
  <c r="JL14" i="19"/>
  <c r="JK14" i="19"/>
  <c r="JQ8" i="19"/>
  <c r="JP8" i="19"/>
  <c r="JN8" i="19"/>
  <c r="JM8" i="19"/>
  <c r="JL8" i="19"/>
  <c r="JK8" i="19"/>
  <c r="JQ7" i="19"/>
  <c r="JP7" i="19"/>
  <c r="JN7" i="19"/>
  <c r="JM7" i="19"/>
  <c r="JL7" i="19"/>
  <c r="JR7" i="19" s="1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5" i="19"/>
  <c r="IN25" i="19"/>
  <c r="IL25" i="19"/>
  <c r="IK25" i="19"/>
  <c r="IJ25" i="19"/>
  <c r="IP25" i="19" s="1"/>
  <c r="II25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P19" i="19" s="1"/>
  <c r="II19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3" i="19"/>
  <c r="IN13" i="19"/>
  <c r="IL13" i="19"/>
  <c r="IK13" i="19"/>
  <c r="IJ13" i="19"/>
  <c r="IP13" i="19" s="1"/>
  <c r="II13" i="19"/>
  <c r="IO18" i="19"/>
  <c r="IN18" i="19"/>
  <c r="IL18" i="19"/>
  <c r="IK18" i="19"/>
  <c r="IJ18" i="19"/>
  <c r="II18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P10" i="19" s="1"/>
  <c r="II10" i="19"/>
  <c r="IO9" i="19"/>
  <c r="IN9" i="19"/>
  <c r="IL9" i="19"/>
  <c r="IK9" i="19"/>
  <c r="IJ9" i="19"/>
  <c r="II9" i="19"/>
  <c r="IO14" i="19"/>
  <c r="IN14" i="19"/>
  <c r="IL14" i="19"/>
  <c r="IK14" i="19"/>
  <c r="IJ14" i="19"/>
  <c r="II14" i="19"/>
  <c r="IO8" i="19"/>
  <c r="IN8" i="19"/>
  <c r="IL8" i="19"/>
  <c r="IK8" i="19"/>
  <c r="IJ8" i="19"/>
  <c r="II8" i="19"/>
  <c r="IO7" i="19"/>
  <c r="IN7" i="19"/>
  <c r="IL7" i="19"/>
  <c r="IK7" i="19"/>
  <c r="IJ7" i="19"/>
  <c r="IP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5" i="19"/>
  <c r="HL25" i="19"/>
  <c r="HJ25" i="19"/>
  <c r="HI25" i="19"/>
  <c r="HH25" i="19"/>
  <c r="HN25" i="19" s="1"/>
  <c r="HG25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N19" i="19" s="1"/>
  <c r="HG19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3" i="19"/>
  <c r="HL13" i="19"/>
  <c r="HJ13" i="19"/>
  <c r="HI13" i="19"/>
  <c r="HH13" i="19"/>
  <c r="HN13" i="19" s="1"/>
  <c r="HG13" i="19"/>
  <c r="HM18" i="19"/>
  <c r="HL18" i="19"/>
  <c r="HJ18" i="19"/>
  <c r="HI18" i="19"/>
  <c r="HH18" i="19"/>
  <c r="HG18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G9" i="19"/>
  <c r="HM14" i="19"/>
  <c r="HL14" i="19"/>
  <c r="HJ14" i="19"/>
  <c r="HI14" i="19"/>
  <c r="HH14" i="19"/>
  <c r="HG14" i="19"/>
  <c r="HM8" i="19"/>
  <c r="HL8" i="19"/>
  <c r="HJ8" i="19"/>
  <c r="HI8" i="19"/>
  <c r="HH8" i="19"/>
  <c r="HG8" i="19"/>
  <c r="HM7" i="19"/>
  <c r="HL7" i="19"/>
  <c r="HJ7" i="19"/>
  <c r="HI7" i="19"/>
  <c r="HH7" i="19"/>
  <c r="HN7" i="19" s="1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L27" i="19" s="1"/>
  <c r="GE27" i="19"/>
  <c r="GK26" i="19"/>
  <c r="GJ26" i="19"/>
  <c r="GH26" i="19"/>
  <c r="GG26" i="19"/>
  <c r="GF26" i="19"/>
  <c r="GE26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5" i="19"/>
  <c r="GJ25" i="19"/>
  <c r="GH25" i="19"/>
  <c r="GG25" i="19"/>
  <c r="GF25" i="19"/>
  <c r="GL25" i="19" s="1"/>
  <c r="GE25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3" i="19"/>
  <c r="GJ13" i="19"/>
  <c r="GH13" i="19"/>
  <c r="GG13" i="19"/>
  <c r="GF13" i="19"/>
  <c r="GL13" i="19" s="1"/>
  <c r="GE13" i="19"/>
  <c r="GK18" i="19"/>
  <c r="GJ18" i="19"/>
  <c r="GH18" i="19"/>
  <c r="GG18" i="19"/>
  <c r="GF18" i="19"/>
  <c r="GE18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14" i="19"/>
  <c r="GJ14" i="19"/>
  <c r="GH14" i="19"/>
  <c r="GG14" i="19"/>
  <c r="GF14" i="19"/>
  <c r="GE14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J27" i="19" s="1"/>
  <c r="FC27" i="19"/>
  <c r="FI26" i="19"/>
  <c r="FH26" i="19"/>
  <c r="FF26" i="19"/>
  <c r="FE26" i="19"/>
  <c r="FD26" i="19"/>
  <c r="FC26" i="19"/>
  <c r="FI24" i="19"/>
  <c r="FH24" i="19"/>
  <c r="FF24" i="19"/>
  <c r="FE24" i="19"/>
  <c r="FD24" i="19"/>
  <c r="FC24" i="19"/>
  <c r="FI23" i="19"/>
  <c r="FH23" i="19"/>
  <c r="FG23" i="19"/>
  <c r="FF23" i="19"/>
  <c r="FE23" i="19"/>
  <c r="FD23" i="19"/>
  <c r="FC23" i="19"/>
  <c r="FI25" i="19"/>
  <c r="FH25" i="19"/>
  <c r="FF25" i="19"/>
  <c r="FE25" i="19"/>
  <c r="FD25" i="19"/>
  <c r="FC25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J19" i="19" s="1"/>
  <c r="FC19" i="19"/>
  <c r="FI17" i="19"/>
  <c r="FH17" i="19"/>
  <c r="FF17" i="19"/>
  <c r="FE17" i="19"/>
  <c r="FD17" i="19"/>
  <c r="FC17" i="19"/>
  <c r="FI16" i="19"/>
  <c r="FH16" i="19"/>
  <c r="FF16" i="19"/>
  <c r="FE16" i="19"/>
  <c r="FG16" i="19" s="1"/>
  <c r="FD16" i="19"/>
  <c r="FC16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8" i="19"/>
  <c r="FH18" i="19"/>
  <c r="FF18" i="19"/>
  <c r="FE18" i="19"/>
  <c r="FD18" i="19"/>
  <c r="FC18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14" i="19"/>
  <c r="FH14" i="19"/>
  <c r="FF14" i="19"/>
  <c r="FE14" i="19"/>
  <c r="FD14" i="19"/>
  <c r="FC14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5" i="19"/>
  <c r="EF25" i="19"/>
  <c r="ED25" i="19"/>
  <c r="EC25" i="19"/>
  <c r="EB25" i="19"/>
  <c r="EA25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8" i="19"/>
  <c r="EF18" i="19"/>
  <c r="ED18" i="19"/>
  <c r="EC18" i="19"/>
  <c r="EB18" i="19"/>
  <c r="EA18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14" i="19"/>
  <c r="EF14" i="19"/>
  <c r="ED14" i="19"/>
  <c r="EC14" i="19"/>
  <c r="EB14" i="19"/>
  <c r="EA14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1" i="27"/>
  <c r="OZ11" i="27"/>
  <c r="OX11" i="27"/>
  <c r="OW11" i="27"/>
  <c r="OY11" i="27" s="1"/>
  <c r="OV11" i="27"/>
  <c r="PB11" i="27" s="1"/>
  <c r="OU11" i="27"/>
  <c r="PA10" i="27"/>
  <c r="OZ10" i="27"/>
  <c r="OX10" i="27"/>
  <c r="OW10" i="27"/>
  <c r="OV10" i="27"/>
  <c r="PB10" i="27" s="1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12" i="27"/>
  <c r="OZ12" i="27"/>
  <c r="OX12" i="27"/>
  <c r="OW12" i="27"/>
  <c r="OV12" i="27"/>
  <c r="PB12" i="27" s="1"/>
  <c r="OU12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1" i="27"/>
  <c r="NX11" i="27"/>
  <c r="NV11" i="27"/>
  <c r="NU11" i="27"/>
  <c r="NT11" i="27"/>
  <c r="NZ11" i="27" s="1"/>
  <c r="NS11" i="27"/>
  <c r="NY10" i="27"/>
  <c r="NX10" i="27"/>
  <c r="NV10" i="27"/>
  <c r="NU10" i="27"/>
  <c r="NT10" i="27"/>
  <c r="NZ10" i="27" s="1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Z7" i="27" s="1"/>
  <c r="NS7" i="27"/>
  <c r="NY12" i="27"/>
  <c r="NX12" i="27"/>
  <c r="NV12" i="27"/>
  <c r="NU12" i="27"/>
  <c r="NT12" i="27"/>
  <c r="NZ12" i="27" s="1"/>
  <c r="NS12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1" i="27"/>
  <c r="MV11" i="27"/>
  <c r="MT11" i="27"/>
  <c r="MS11" i="27"/>
  <c r="MR11" i="27"/>
  <c r="MX11" i="27" s="1"/>
  <c r="MQ11" i="27"/>
  <c r="MW10" i="27"/>
  <c r="MX10" i="27" s="1"/>
  <c r="MV10" i="27"/>
  <c r="MT10" i="27"/>
  <c r="MS10" i="27"/>
  <c r="MR10" i="27"/>
  <c r="MU10" i="27" s="1"/>
  <c r="MQ10" i="27"/>
  <c r="MW9" i="27"/>
  <c r="MX9" i="27" s="1"/>
  <c r="MV9" i="27"/>
  <c r="MT9" i="27"/>
  <c r="MS9" i="27"/>
  <c r="MR9" i="27"/>
  <c r="MU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X7" i="27" s="1"/>
  <c r="MQ7" i="27"/>
  <c r="MW12" i="27"/>
  <c r="MV12" i="27"/>
  <c r="MT12" i="27"/>
  <c r="MS12" i="27"/>
  <c r="MR12" i="27"/>
  <c r="MQ12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1" i="27"/>
  <c r="LT11" i="27"/>
  <c r="LR11" i="27"/>
  <c r="LQ11" i="27"/>
  <c r="LP11" i="27"/>
  <c r="LV11" i="27" s="1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V7" i="27" s="1"/>
  <c r="LO7" i="27"/>
  <c r="LU12" i="27"/>
  <c r="LT12" i="27"/>
  <c r="LR12" i="27"/>
  <c r="LQ12" i="27"/>
  <c r="LP12" i="27"/>
  <c r="LO12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V4" i="27" s="1"/>
  <c r="LO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T8" i="27" s="1"/>
  <c r="KM8" i="27"/>
  <c r="KS7" i="27"/>
  <c r="KR7" i="27"/>
  <c r="KP7" i="27"/>
  <c r="KO7" i="27"/>
  <c r="KN7" i="27"/>
  <c r="KM7" i="27"/>
  <c r="KS12" i="27"/>
  <c r="KR12" i="27"/>
  <c r="KP12" i="27"/>
  <c r="KO12" i="27"/>
  <c r="KN12" i="27"/>
  <c r="KM12" i="27"/>
  <c r="KS6" i="27"/>
  <c r="KR6" i="27"/>
  <c r="KP6" i="27"/>
  <c r="KO6" i="27"/>
  <c r="KN6" i="27"/>
  <c r="KM6" i="27"/>
  <c r="KS5" i="27"/>
  <c r="KR5" i="27"/>
  <c r="KP5" i="27"/>
  <c r="KO5" i="27"/>
  <c r="KN5" i="27"/>
  <c r="KT5" i="27" s="1"/>
  <c r="KM5" i="27"/>
  <c r="KS4" i="27"/>
  <c r="KR4" i="27"/>
  <c r="KP4" i="27"/>
  <c r="KO4" i="27"/>
  <c r="KN4" i="27"/>
  <c r="KM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12" i="27"/>
  <c r="JP12" i="27"/>
  <c r="JN12" i="27"/>
  <c r="JM12" i="27"/>
  <c r="JL12" i="27"/>
  <c r="JK12" i="27"/>
  <c r="JQ6" i="27"/>
  <c r="JP6" i="27"/>
  <c r="JN6" i="27"/>
  <c r="JM6" i="27"/>
  <c r="JL6" i="27"/>
  <c r="JR6" i="27" s="1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1" i="27"/>
  <c r="IN11" i="27"/>
  <c r="IL11" i="27"/>
  <c r="IK11" i="27"/>
  <c r="IJ11" i="27"/>
  <c r="II11" i="27"/>
  <c r="IO10" i="27"/>
  <c r="IN10" i="27"/>
  <c r="IL10" i="27"/>
  <c r="IK10" i="27"/>
  <c r="IJ10" i="27"/>
  <c r="IP10" i="27" s="1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12" i="27"/>
  <c r="IN12" i="27"/>
  <c r="IL12" i="27"/>
  <c r="IK12" i="27"/>
  <c r="IJ12" i="27"/>
  <c r="II12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12" i="27"/>
  <c r="HL12" i="27"/>
  <c r="HJ12" i="27"/>
  <c r="HI12" i="27"/>
  <c r="HH12" i="27"/>
  <c r="HG12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12" i="27"/>
  <c r="GJ12" i="27"/>
  <c r="GH12" i="27"/>
  <c r="GG12" i="27"/>
  <c r="GF12" i="27"/>
  <c r="GE12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12" i="27"/>
  <c r="FH12" i="27"/>
  <c r="FF12" i="27"/>
  <c r="FE12" i="27"/>
  <c r="FD12" i="27"/>
  <c r="FC12" i="27"/>
  <c r="FI6" i="27"/>
  <c r="FH6" i="27"/>
  <c r="FF6" i="27"/>
  <c r="FE6" i="27"/>
  <c r="FD6" i="27"/>
  <c r="FC6" i="27"/>
  <c r="FI5" i="27"/>
  <c r="FH5" i="27"/>
  <c r="FF5" i="27"/>
  <c r="FE5" i="27"/>
  <c r="FD5" i="27"/>
  <c r="FJ5" i="27" s="1"/>
  <c r="FC5" i="27"/>
  <c r="FI4" i="27"/>
  <c r="FH4" i="27"/>
  <c r="FF4" i="27"/>
  <c r="FE4" i="27"/>
  <c r="FD4" i="27"/>
  <c r="FC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12" i="27"/>
  <c r="EF12" i="27"/>
  <c r="ED12" i="27"/>
  <c r="EC12" i="27"/>
  <c r="EB12" i="27"/>
  <c r="EA12" i="27"/>
  <c r="EG6" i="27"/>
  <c r="EF6" i="27"/>
  <c r="ED6" i="27"/>
  <c r="EC6" i="27"/>
  <c r="EB6" i="27"/>
  <c r="EH6" i="27" s="1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OU9" i="26"/>
  <c r="PA7" i="26"/>
  <c r="OZ7" i="26"/>
  <c r="OX7" i="26"/>
  <c r="OW7" i="26"/>
  <c r="OV7" i="26"/>
  <c r="OU7" i="26"/>
  <c r="PA8" i="26"/>
  <c r="PB8" i="26" s="1"/>
  <c r="OZ8" i="26"/>
  <c r="OX8" i="26"/>
  <c r="OW8" i="26"/>
  <c r="OV8" i="26"/>
  <c r="OY8" i="26" s="1"/>
  <c r="OU8" i="26"/>
  <c r="PA6" i="26"/>
  <c r="OZ6" i="26"/>
  <c r="OX6" i="26"/>
  <c r="OW6" i="26"/>
  <c r="OV6" i="26"/>
  <c r="OY6" i="26" s="1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7" i="26"/>
  <c r="NX7" i="26"/>
  <c r="NV7" i="26"/>
  <c r="NU7" i="26"/>
  <c r="NT7" i="26"/>
  <c r="NS7" i="26"/>
  <c r="NY8" i="26"/>
  <c r="NX8" i="26"/>
  <c r="NV8" i="26"/>
  <c r="NU8" i="26"/>
  <c r="NT8" i="26"/>
  <c r="NS8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9" i="26"/>
  <c r="MV9" i="26"/>
  <c r="MT9" i="26"/>
  <c r="MS9" i="26"/>
  <c r="MR9" i="26"/>
  <c r="MX9" i="26" s="1"/>
  <c r="MQ9" i="26"/>
  <c r="MW7" i="26"/>
  <c r="MV7" i="26"/>
  <c r="MT7" i="26"/>
  <c r="MS7" i="26"/>
  <c r="MR7" i="26"/>
  <c r="MQ7" i="26"/>
  <c r="MW8" i="26"/>
  <c r="MV8" i="26"/>
  <c r="MT8" i="26"/>
  <c r="MS8" i="26"/>
  <c r="MR8" i="26"/>
  <c r="MQ8" i="26"/>
  <c r="MW6" i="26"/>
  <c r="MV6" i="26"/>
  <c r="MT6" i="26"/>
  <c r="MS6" i="26"/>
  <c r="MR6" i="26"/>
  <c r="MQ6" i="26"/>
  <c r="MW5" i="26"/>
  <c r="MV5" i="26"/>
  <c r="MT5" i="26"/>
  <c r="MS5" i="26"/>
  <c r="MR5" i="26"/>
  <c r="MX5" i="26" s="1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7" i="26"/>
  <c r="LT7" i="26"/>
  <c r="LR7" i="26"/>
  <c r="LQ7" i="26"/>
  <c r="LP7" i="26"/>
  <c r="LV7" i="26" s="1"/>
  <c r="LO7" i="26"/>
  <c r="LU8" i="26"/>
  <c r="LT8" i="26"/>
  <c r="LR8" i="26"/>
  <c r="LQ8" i="26"/>
  <c r="LP8" i="26"/>
  <c r="LO8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7" i="26"/>
  <c r="KR7" i="26"/>
  <c r="KP7" i="26"/>
  <c r="KO7" i="26"/>
  <c r="KN7" i="26"/>
  <c r="KM7" i="26"/>
  <c r="KS8" i="26"/>
  <c r="KR8" i="26"/>
  <c r="KP8" i="26"/>
  <c r="KO8" i="26"/>
  <c r="KN8" i="26"/>
  <c r="KT8" i="26" s="1"/>
  <c r="KM8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R10" i="26" s="1"/>
  <c r="JK10" i="26"/>
  <c r="JQ9" i="26"/>
  <c r="JP9" i="26"/>
  <c r="JN9" i="26"/>
  <c r="JM9" i="26"/>
  <c r="JL9" i="26"/>
  <c r="JK9" i="26"/>
  <c r="JQ7" i="26"/>
  <c r="JP7" i="26"/>
  <c r="JN7" i="26"/>
  <c r="JM7" i="26"/>
  <c r="JL7" i="26"/>
  <c r="JK7" i="26"/>
  <c r="JQ8" i="26"/>
  <c r="JP8" i="26"/>
  <c r="JN8" i="26"/>
  <c r="JM8" i="26"/>
  <c r="JL8" i="26"/>
  <c r="JK8" i="26"/>
  <c r="JQ6" i="26"/>
  <c r="JP6" i="26"/>
  <c r="JN6" i="26"/>
  <c r="JM6" i="26"/>
  <c r="JL6" i="26"/>
  <c r="JR6" i="26" s="1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9" i="26"/>
  <c r="IN9" i="26"/>
  <c r="IL9" i="26"/>
  <c r="IK9" i="26"/>
  <c r="IJ9" i="26"/>
  <c r="IP9" i="26" s="1"/>
  <c r="II9" i="26"/>
  <c r="IO7" i="26"/>
  <c r="IN7" i="26"/>
  <c r="IL7" i="26"/>
  <c r="IK7" i="26"/>
  <c r="IJ7" i="26"/>
  <c r="II7" i="26"/>
  <c r="IO8" i="26"/>
  <c r="IN8" i="26"/>
  <c r="IL8" i="26"/>
  <c r="IK8" i="26"/>
  <c r="IJ8" i="26"/>
  <c r="II8" i="26"/>
  <c r="IO6" i="26"/>
  <c r="IN6" i="26"/>
  <c r="IL6" i="26"/>
  <c r="IK6" i="26"/>
  <c r="IJ6" i="26"/>
  <c r="II6" i="26"/>
  <c r="IO5" i="26"/>
  <c r="IN5" i="26"/>
  <c r="IL5" i="26"/>
  <c r="IK5" i="26"/>
  <c r="IJ5" i="26"/>
  <c r="IP5" i="26" s="1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7" i="26"/>
  <c r="HL7" i="26"/>
  <c r="HJ7" i="26"/>
  <c r="HI7" i="26"/>
  <c r="HH7" i="26"/>
  <c r="HN7" i="26" s="1"/>
  <c r="HG7" i="26"/>
  <c r="HM8" i="26"/>
  <c r="HL8" i="26"/>
  <c r="HJ8" i="26"/>
  <c r="HI8" i="26"/>
  <c r="HH8" i="26"/>
  <c r="HG8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7" i="26"/>
  <c r="GJ7" i="26"/>
  <c r="GH7" i="26"/>
  <c r="GG7" i="26"/>
  <c r="GF7" i="26"/>
  <c r="GE7" i="26"/>
  <c r="GK8" i="26"/>
  <c r="GJ8" i="26"/>
  <c r="GH8" i="26"/>
  <c r="GG8" i="26"/>
  <c r="GF8" i="26"/>
  <c r="GL8" i="26" s="1"/>
  <c r="GE8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J10" i="26" s="1"/>
  <c r="FC10" i="26"/>
  <c r="FI9" i="26"/>
  <c r="FH9" i="26"/>
  <c r="FF9" i="26"/>
  <c r="FE9" i="26"/>
  <c r="FD9" i="26"/>
  <c r="FC9" i="26"/>
  <c r="FI7" i="26"/>
  <c r="FH7" i="26"/>
  <c r="FF7" i="26"/>
  <c r="FE7" i="26"/>
  <c r="FD7" i="26"/>
  <c r="FC7" i="26"/>
  <c r="FI8" i="26"/>
  <c r="FH8" i="26"/>
  <c r="FF8" i="26"/>
  <c r="FE8" i="26"/>
  <c r="FD8" i="26"/>
  <c r="FC8" i="26"/>
  <c r="FI6" i="26"/>
  <c r="FH6" i="26"/>
  <c r="FF6" i="26"/>
  <c r="FE6" i="26"/>
  <c r="FD6" i="26"/>
  <c r="FJ6" i="26" s="1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9" i="26"/>
  <c r="EF9" i="26"/>
  <c r="ED9" i="26"/>
  <c r="EC9" i="26"/>
  <c r="EB9" i="26"/>
  <c r="EH9" i="26" s="1"/>
  <c r="EA9" i="26"/>
  <c r="EG7" i="26"/>
  <c r="EF7" i="26"/>
  <c r="ED7" i="26"/>
  <c r="EC7" i="26"/>
  <c r="EB7" i="26"/>
  <c r="EA7" i="26"/>
  <c r="EG8" i="26"/>
  <c r="EF8" i="26"/>
  <c r="ED8" i="26"/>
  <c r="EC8" i="26"/>
  <c r="EB8" i="26"/>
  <c r="EA8" i="26"/>
  <c r="EG6" i="26"/>
  <c r="EF6" i="26"/>
  <c r="ED6" i="26"/>
  <c r="EC6" i="26"/>
  <c r="EB6" i="26"/>
  <c r="EA6" i="26"/>
  <c r="EG5" i="26"/>
  <c r="EF5" i="26"/>
  <c r="ED5" i="26"/>
  <c r="EC5" i="26"/>
  <c r="EB5" i="26"/>
  <c r="EH5" i="26" s="1"/>
  <c r="EA5" i="26"/>
  <c r="EG4" i="26"/>
  <c r="EF4" i="26"/>
  <c r="ED4" i="26"/>
  <c r="EC4" i="26"/>
  <c r="EB4" i="26"/>
  <c r="EA4" i="26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5" i="24"/>
  <c r="RC5" i="24"/>
  <c r="RB5" i="24"/>
  <c r="RA5" i="24"/>
  <c r="QZ5" i="24"/>
  <c r="QY5" i="24"/>
  <c r="QW5" i="24"/>
  <c r="QX5" i="24" s="1"/>
  <c r="RE5" i="24" s="1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X4" i="24" s="1"/>
  <c r="QS4" i="24"/>
  <c r="QR4" i="24"/>
  <c r="PV14" i="24"/>
  <c r="PU14" i="24"/>
  <c r="PT14" i="24"/>
  <c r="PS14" i="24"/>
  <c r="PR14" i="24"/>
  <c r="PQ14" i="24"/>
  <c r="PP14" i="24"/>
  <c r="PW14" i="24" s="1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W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4" i="24"/>
  <c r="OM14" i="24"/>
  <c r="OL14" i="24"/>
  <c r="OK14" i="24"/>
  <c r="OJ14" i="24"/>
  <c r="OI14" i="24"/>
  <c r="OG14" i="24"/>
  <c r="OF14" i="24"/>
  <c r="OE14" i="24"/>
  <c r="OD14" i="24"/>
  <c r="OH14" i="24" s="1"/>
  <c r="OO14" i="24" s="1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O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9" i="24"/>
  <c r="OM9" i="24"/>
  <c r="OL9" i="24"/>
  <c r="OK9" i="24"/>
  <c r="OJ9" i="24"/>
  <c r="OI9" i="24"/>
  <c r="OG9" i="24"/>
  <c r="OF9" i="24"/>
  <c r="OE9" i="24"/>
  <c r="OD9" i="24"/>
  <c r="OH9" i="24" s="1"/>
  <c r="OO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O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Z5" i="24" s="1"/>
  <c r="NG5" i="24" s="1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4" i="24"/>
  <c r="LW14" i="24"/>
  <c r="LV14" i="24"/>
  <c r="LU14" i="24"/>
  <c r="LT14" i="24"/>
  <c r="LS14" i="24"/>
  <c r="LQ14" i="24"/>
  <c r="LP14" i="24"/>
  <c r="LO14" i="24"/>
  <c r="LN14" i="24"/>
  <c r="LR14" i="24" s="1"/>
  <c r="LY14" i="24" s="1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Y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R7" i="24" s="1"/>
  <c r="LY7" i="24" s="1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4" i="24"/>
  <c r="KO14" i="24"/>
  <c r="KN14" i="24"/>
  <c r="KM14" i="24"/>
  <c r="KL14" i="24"/>
  <c r="KK14" i="24"/>
  <c r="KI14" i="24"/>
  <c r="KH14" i="24"/>
  <c r="KG14" i="24"/>
  <c r="KF14" i="24"/>
  <c r="KJ14" i="24" s="1"/>
  <c r="KQ14" i="24" s="1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Q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4" i="24"/>
  <c r="JG14" i="24"/>
  <c r="JF14" i="24"/>
  <c r="JE14" i="24"/>
  <c r="JD14" i="24"/>
  <c r="JC14" i="24"/>
  <c r="JA14" i="24"/>
  <c r="IZ14" i="24"/>
  <c r="IY14" i="24"/>
  <c r="IX14" i="24"/>
  <c r="JB14" i="24" s="1"/>
  <c r="JI14" i="24" s="1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JB12" i="24" s="1"/>
  <c r="JI12" i="24" s="1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9" i="24"/>
  <c r="JG9" i="24"/>
  <c r="JF9" i="24"/>
  <c r="JE9" i="24"/>
  <c r="JD9" i="24"/>
  <c r="JC9" i="24"/>
  <c r="JA9" i="24"/>
  <c r="IZ9" i="24"/>
  <c r="IY9" i="24"/>
  <c r="IX9" i="24"/>
  <c r="JB9" i="24" s="1"/>
  <c r="JI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JB7" i="24" s="1"/>
  <c r="JI7" i="24" s="1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JB5" i="24" s="1"/>
  <c r="JI5" i="24" s="1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4" i="24"/>
  <c r="HY14" i="24"/>
  <c r="HX14" i="24"/>
  <c r="HW14" i="24"/>
  <c r="HV14" i="24"/>
  <c r="HU14" i="24"/>
  <c r="HS14" i="24"/>
  <c r="HR14" i="24"/>
  <c r="HQ14" i="24"/>
  <c r="HP14" i="24"/>
  <c r="HT14" i="24" s="1"/>
  <c r="IA14" i="24" s="1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IA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9" i="24"/>
  <c r="HY9" i="24"/>
  <c r="HX9" i="24"/>
  <c r="HW9" i="24"/>
  <c r="HV9" i="24"/>
  <c r="HU9" i="24"/>
  <c r="HS9" i="24"/>
  <c r="HR9" i="24"/>
  <c r="HQ9" i="24"/>
  <c r="HP9" i="24"/>
  <c r="HT9" i="24" s="1"/>
  <c r="IA9" i="24" s="1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IA7" i="24" s="1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L6" i="24" s="1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4" i="24"/>
  <c r="EA14" i="24"/>
  <c r="DZ14" i="24"/>
  <c r="DY14" i="24"/>
  <c r="DX14" i="24"/>
  <c r="DW14" i="24"/>
  <c r="DU14" i="24"/>
  <c r="DT14" i="24"/>
  <c r="DS14" i="24"/>
  <c r="DR14" i="24"/>
  <c r="DV14" i="24" s="1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V12" i="24" s="1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2" i="23"/>
  <c r="RC12" i="23"/>
  <c r="RB12" i="23"/>
  <c r="RA12" i="23"/>
  <c r="QZ12" i="23"/>
  <c r="QY12" i="23"/>
  <c r="QW12" i="23"/>
  <c r="QV12" i="23"/>
  <c r="QU12" i="23"/>
  <c r="QT12" i="23"/>
  <c r="QX12" i="23" s="1"/>
  <c r="RE12" i="23" s="1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X10" i="23" s="1"/>
  <c r="QS10" i="23"/>
  <c r="QR10" i="23"/>
  <c r="RD9" i="23"/>
  <c r="RC9" i="23"/>
  <c r="RB9" i="23"/>
  <c r="RA9" i="23"/>
  <c r="QZ9" i="23"/>
  <c r="QY9" i="23"/>
  <c r="QW9" i="23"/>
  <c r="QV9" i="23"/>
  <c r="QU9" i="23"/>
  <c r="QT9" i="23"/>
  <c r="QX9" i="23" s="1"/>
  <c r="QS9" i="23"/>
  <c r="QR9" i="23"/>
  <c r="RD7" i="23"/>
  <c r="RC7" i="23"/>
  <c r="RB7" i="23"/>
  <c r="RA7" i="23"/>
  <c r="QZ7" i="23"/>
  <c r="QY7" i="23"/>
  <c r="QW7" i="23"/>
  <c r="QV7" i="23"/>
  <c r="QU7" i="23"/>
  <c r="QT7" i="23"/>
  <c r="QX7" i="23" s="1"/>
  <c r="RE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X4" i="23" s="1"/>
  <c r="RE4" i="23" s="1"/>
  <c r="QS4" i="23"/>
  <c r="QR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PV12" i="23"/>
  <c r="PU12" i="23"/>
  <c r="PT12" i="23"/>
  <c r="PS12" i="23"/>
  <c r="PR12" i="23"/>
  <c r="PQ12" i="23"/>
  <c r="PO12" i="23"/>
  <c r="PN12" i="23"/>
  <c r="PM12" i="23"/>
  <c r="PL12" i="23"/>
  <c r="PP12" i="23" s="1"/>
  <c r="PW12" i="23" s="1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P7" i="23" s="1"/>
  <c r="PW7" i="23" s="1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P4" i="23" s="1"/>
  <c r="PW4" i="23" s="1"/>
  <c r="PK4" i="23"/>
  <c r="PJ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ON12" i="23"/>
  <c r="OM12" i="23"/>
  <c r="OL12" i="23"/>
  <c r="OK12" i="23"/>
  <c r="OJ12" i="23"/>
  <c r="OI12" i="23"/>
  <c r="OG12" i="23"/>
  <c r="OF12" i="23"/>
  <c r="OE12" i="23"/>
  <c r="OD12" i="23"/>
  <c r="OH12" i="23" s="1"/>
  <c r="OO12" i="23" s="1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H10" i="23" s="1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H7" i="23" s="1"/>
  <c r="OO7" i="23" s="1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H4" i="23" s="1"/>
  <c r="OC4" i="23"/>
  <c r="OB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NF12" i="23"/>
  <c r="NE12" i="23"/>
  <c r="ND12" i="23"/>
  <c r="NC12" i="23"/>
  <c r="NB12" i="23"/>
  <c r="NA12" i="23"/>
  <c r="MY12" i="23"/>
  <c r="MX12" i="23"/>
  <c r="MW12" i="23"/>
  <c r="MV12" i="23"/>
  <c r="MZ12" i="23" s="1"/>
  <c r="NG12" i="23" s="1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Z10" i="23" s="1"/>
  <c r="NG10" i="23" s="1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Z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R7" i="23" s="1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J10" i="23" s="1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J7" i="23" s="1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J4" i="23" s="1"/>
  <c r="KE4" i="23"/>
  <c r="KD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JH12" i="23"/>
  <c r="JG12" i="23"/>
  <c r="JF12" i="23"/>
  <c r="JE12" i="23"/>
  <c r="JD12" i="23"/>
  <c r="JC12" i="23"/>
  <c r="JA12" i="23"/>
  <c r="IZ12" i="23"/>
  <c r="IY12" i="23"/>
  <c r="IX12" i="23"/>
  <c r="JB12" i="23" s="1"/>
  <c r="JI12" i="23" s="1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JB7" i="23" s="1"/>
  <c r="JI7" i="23" s="1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JB4" i="23" s="1"/>
  <c r="IW4" i="23"/>
  <c r="IV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HZ12" i="23"/>
  <c r="HY12" i="23"/>
  <c r="HX12" i="23"/>
  <c r="HW12" i="23"/>
  <c r="HV12" i="23"/>
  <c r="HU12" i="23"/>
  <c r="HS12" i="23"/>
  <c r="HR12" i="23"/>
  <c r="HQ12" i="23"/>
  <c r="HP12" i="23"/>
  <c r="HT12" i="23" s="1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T10" i="23" s="1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T7" i="23" s="1"/>
  <c r="IA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L7" i="23" s="1"/>
  <c r="GS7" i="23" s="1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L4" i="23" s="1"/>
  <c r="GS4" i="23" s="1"/>
  <c r="GG4" i="23"/>
  <c r="GF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FJ12" i="23"/>
  <c r="FI12" i="23"/>
  <c r="FH12" i="23"/>
  <c r="FG12" i="23"/>
  <c r="FF12" i="23"/>
  <c r="FE12" i="23"/>
  <c r="FC12" i="23"/>
  <c r="FB12" i="23"/>
  <c r="FA12" i="23"/>
  <c r="EZ12" i="23"/>
  <c r="FD12" i="23" s="1"/>
  <c r="FK12" i="23" s="1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FD10" i="23" s="1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FD7" i="23" s="1"/>
  <c r="FK7" i="23" s="1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EB12" i="23"/>
  <c r="EA12" i="23"/>
  <c r="DZ12" i="23"/>
  <c r="DY12" i="23"/>
  <c r="DX12" i="23"/>
  <c r="DW12" i="23"/>
  <c r="DU12" i="23"/>
  <c r="DT12" i="23"/>
  <c r="DS12" i="23"/>
  <c r="DR12" i="23"/>
  <c r="DV12" i="23" s="1"/>
  <c r="EC12" i="23" s="1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RL17" i="22"/>
  <c r="RK17" i="22"/>
  <c r="RJ17" i="22"/>
  <c r="RI17" i="22"/>
  <c r="RH17" i="22"/>
  <c r="RG17" i="22"/>
  <c r="RE17" i="22"/>
  <c r="RD17" i="22"/>
  <c r="RC17" i="22"/>
  <c r="RB17" i="22"/>
  <c r="RF17" i="22" s="1"/>
  <c r="RM17" i="22" s="1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F14" i="22" s="1"/>
  <c r="RM14" i="22" s="1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M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M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M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F6" i="22" s="1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M5" i="22" s="1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X17" i="22" s="1"/>
  <c r="QE17" i="22" s="1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X15" i="22" s="1"/>
  <c r="QE15" i="22" s="1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QE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QE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X5" i="22" s="1"/>
  <c r="QE5" i="22" s="1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H17" i="22" s="1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II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II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II4" i="22" s="1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T10" i="22" s="1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F21" i="4" s="1"/>
  <c r="RM21" i="4" s="1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M17" i="4" s="1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M13" i="4" s="1"/>
  <c r="RA13" i="4"/>
  <c r="QZ13" i="4"/>
  <c r="RL12" i="4"/>
  <c r="RK12" i="4"/>
  <c r="RJ12" i="4"/>
  <c r="RI12" i="4"/>
  <c r="RH12" i="4"/>
  <c r="RG12" i="4"/>
  <c r="RE12" i="4"/>
  <c r="RF12" i="4" s="1"/>
  <c r="RM12" i="4" s="1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F11" i="4" s="1"/>
  <c r="RM11" i="4" s="1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M9" i="4" s="1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X21" i="4" s="1"/>
  <c r="QE21" i="4" s="1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QE17" i="4" s="1"/>
  <c r="PS17" i="4"/>
  <c r="PR17" i="4"/>
  <c r="QD16" i="4"/>
  <c r="QC16" i="4"/>
  <c r="QB16" i="4"/>
  <c r="QA16" i="4"/>
  <c r="PZ16" i="4"/>
  <c r="PY16" i="4"/>
  <c r="PW16" i="4"/>
  <c r="PX16" i="4" s="1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X15" i="4" s="1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Z16" i="4" s="1"/>
  <c r="MG16" i="4" s="1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Z12" i="4" s="1"/>
  <c r="MG12" i="4" s="1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M17" i="4"/>
  <c r="KL17" i="4"/>
  <c r="KX16" i="4"/>
  <c r="KW16" i="4"/>
  <c r="KV16" i="4"/>
  <c r="KU16" i="4"/>
  <c r="KT16" i="4"/>
  <c r="KS16" i="4"/>
  <c r="KQ16" i="4"/>
  <c r="KR16" i="4" s="1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T14" i="4" s="1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T4" i="4" s="1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G14" i="24"/>
  <c r="AH14" i="24"/>
  <c r="AI14" i="24"/>
  <c r="AM14" i="24" s="1"/>
  <c r="AJ14" i="24"/>
  <c r="AK14" i="24"/>
  <c r="AL14" i="24"/>
  <c r="AN14" i="24"/>
  <c r="AO14" i="24"/>
  <c r="AP14" i="24"/>
  <c r="BH14" i="24"/>
  <c r="BI14" i="24"/>
  <c r="BJ14" i="24"/>
  <c r="BN14" i="24" s="1"/>
  <c r="BK14" i="24"/>
  <c r="BL14" i="24"/>
  <c r="BM14" i="24"/>
  <c r="BO14" i="24"/>
  <c r="BP14" i="24"/>
  <c r="BQ14" i="24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1" i="23"/>
  <c r="AH11" i="23"/>
  <c r="AI11" i="23"/>
  <c r="AM11" i="23" s="1"/>
  <c r="AQ11" i="23" s="1"/>
  <c r="AJ11" i="23"/>
  <c r="AK11" i="23"/>
  <c r="AL11" i="23"/>
  <c r="AN11" i="23"/>
  <c r="AO11" i="23"/>
  <c r="AP11" i="23"/>
  <c r="BH11" i="23"/>
  <c r="BI11" i="23"/>
  <c r="BJ11" i="23"/>
  <c r="BN11" i="23" s="1"/>
  <c r="BR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AG13" i="24"/>
  <c r="AH13" i="24"/>
  <c r="AI13" i="24"/>
  <c r="AM13" i="24" s="1"/>
  <c r="AJ13" i="24"/>
  <c r="AK13" i="24"/>
  <c r="AL13" i="24"/>
  <c r="AN13" i="24"/>
  <c r="AO13" i="24"/>
  <c r="AP13" i="24"/>
  <c r="BH13" i="24"/>
  <c r="BI13" i="24"/>
  <c r="BJ13" i="24"/>
  <c r="BN13" i="24" s="1"/>
  <c r="BK13" i="24"/>
  <c r="BL13" i="24"/>
  <c r="BM13" i="24"/>
  <c r="BO13" i="24"/>
  <c r="BP13" i="24"/>
  <c r="BQ13" i="24"/>
  <c r="CI13" i="24"/>
  <c r="CJ13" i="24"/>
  <c r="CK13" i="24"/>
  <c r="CO13" i="24" s="1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FG4" i="21" l="1"/>
  <c r="GL4" i="21"/>
  <c r="GL8" i="21"/>
  <c r="GL12" i="21"/>
  <c r="GL14" i="21"/>
  <c r="HN7" i="21"/>
  <c r="HN10" i="21"/>
  <c r="HN13" i="21"/>
  <c r="IP4" i="21"/>
  <c r="LV10" i="21"/>
  <c r="LV13" i="21"/>
  <c r="MX4" i="21"/>
  <c r="FJ8" i="21"/>
  <c r="EH5" i="21"/>
  <c r="EH9" i="21"/>
  <c r="EH17" i="21"/>
  <c r="EH16" i="21"/>
  <c r="FJ12" i="21"/>
  <c r="FG6" i="21"/>
  <c r="FG15" i="21"/>
  <c r="IP8" i="21"/>
  <c r="MX8" i="21"/>
  <c r="MU7" i="19"/>
  <c r="MU13" i="19"/>
  <c r="MU25" i="19"/>
  <c r="GL4" i="19"/>
  <c r="GL8" i="19"/>
  <c r="GL11" i="19"/>
  <c r="GL15" i="19"/>
  <c r="GL20" i="19"/>
  <c r="GL23" i="19"/>
  <c r="HN4" i="19"/>
  <c r="HN8" i="19"/>
  <c r="HN11" i="19"/>
  <c r="HN15" i="19"/>
  <c r="HN20" i="19"/>
  <c r="HN23" i="19"/>
  <c r="IP4" i="19"/>
  <c r="IP8" i="19"/>
  <c r="IP11" i="19"/>
  <c r="IP15" i="19"/>
  <c r="IP20" i="19"/>
  <c r="IP23" i="19"/>
  <c r="JR4" i="19"/>
  <c r="JR8" i="19"/>
  <c r="JR11" i="19"/>
  <c r="JR15" i="19"/>
  <c r="JR20" i="19"/>
  <c r="JR23" i="19"/>
  <c r="KT4" i="19"/>
  <c r="KT8" i="19"/>
  <c r="KT11" i="19"/>
  <c r="MX11" i="19"/>
  <c r="MX20" i="19"/>
  <c r="LV13" i="19"/>
  <c r="LV19" i="19"/>
  <c r="LV25" i="19"/>
  <c r="LV27" i="19"/>
  <c r="MX10" i="19"/>
  <c r="EH6" i="19"/>
  <c r="EH9" i="19"/>
  <c r="EH18" i="19"/>
  <c r="EH17" i="19"/>
  <c r="EH22" i="19"/>
  <c r="EH26" i="19"/>
  <c r="FJ6" i="19"/>
  <c r="FJ9" i="19"/>
  <c r="FJ22" i="19"/>
  <c r="PB6" i="27"/>
  <c r="IM11" i="27"/>
  <c r="MX5" i="27"/>
  <c r="GL7" i="27"/>
  <c r="GL11" i="27"/>
  <c r="HN12" i="27"/>
  <c r="PB9" i="27"/>
  <c r="MU12" i="27"/>
  <c r="IM6" i="27"/>
  <c r="IM10" i="27"/>
  <c r="MX8" i="27"/>
  <c r="IP8" i="27"/>
  <c r="JR5" i="27"/>
  <c r="JR8" i="27"/>
  <c r="KT4" i="27"/>
  <c r="KT7" i="27"/>
  <c r="KT11" i="27"/>
  <c r="LV12" i="27"/>
  <c r="LV10" i="27"/>
  <c r="MX4" i="27"/>
  <c r="PB7" i="27"/>
  <c r="MU8" i="27"/>
  <c r="OY5" i="26"/>
  <c r="OY9" i="26"/>
  <c r="NZ6" i="26"/>
  <c r="EH6" i="26"/>
  <c r="EH10" i="26"/>
  <c r="FJ8" i="26"/>
  <c r="GL4" i="26"/>
  <c r="GL7" i="26"/>
  <c r="HN5" i="26"/>
  <c r="HN9" i="26"/>
  <c r="IP6" i="26"/>
  <c r="IP10" i="26"/>
  <c r="JR8" i="26"/>
  <c r="KT4" i="26"/>
  <c r="KT7" i="26"/>
  <c r="LV5" i="26"/>
  <c r="LV9" i="26"/>
  <c r="MX6" i="26"/>
  <c r="MX10" i="26"/>
  <c r="NZ8" i="26"/>
  <c r="PB4" i="26"/>
  <c r="NZ10" i="26"/>
  <c r="RE10" i="24"/>
  <c r="OO10" i="24"/>
  <c r="LY10" i="24"/>
  <c r="JI10" i="24"/>
  <c r="GS10" i="24"/>
  <c r="PP7" i="24"/>
  <c r="PW7" i="24" s="1"/>
  <c r="PP9" i="24"/>
  <c r="PW9" i="24" s="1"/>
  <c r="AQ13" i="24"/>
  <c r="FD4" i="24"/>
  <c r="LR4" i="24"/>
  <c r="LR8" i="24"/>
  <c r="LR13" i="24"/>
  <c r="LY13" i="24" s="1"/>
  <c r="OH13" i="24"/>
  <c r="PP4" i="24"/>
  <c r="PP12" i="24"/>
  <c r="PW12" i="24" s="1"/>
  <c r="QX14" i="24"/>
  <c r="RE14" i="24" s="1"/>
  <c r="SM5" i="23"/>
  <c r="DV11" i="23"/>
  <c r="EC11" i="23" s="1"/>
  <c r="FD6" i="23"/>
  <c r="FK6" i="23" s="1"/>
  <c r="GL11" i="23"/>
  <c r="GS11" i="23" s="1"/>
  <c r="OH6" i="23"/>
  <c r="OH11" i="23"/>
  <c r="PP11" i="23"/>
  <c r="PW11" i="23" s="1"/>
  <c r="CS5" i="23"/>
  <c r="IB14" i="22"/>
  <c r="JJ16" i="22"/>
  <c r="JQ16" i="22" s="1"/>
  <c r="KR4" i="22"/>
  <c r="KY4" i="22" s="1"/>
  <c r="LZ16" i="22"/>
  <c r="MG16" i="22" s="1"/>
  <c r="ED5" i="22"/>
  <c r="EK5" i="22" s="1"/>
  <c r="ED7" i="22"/>
  <c r="EK7" i="22" s="1"/>
  <c r="ED9" i="22"/>
  <c r="EK9" i="22" s="1"/>
  <c r="ED11" i="22"/>
  <c r="EK11" i="22" s="1"/>
  <c r="ED13" i="22"/>
  <c r="EK13" i="22" s="1"/>
  <c r="ED17" i="22"/>
  <c r="EK17" i="22" s="1"/>
  <c r="FL11" i="22"/>
  <c r="FL13" i="22"/>
  <c r="FS13" i="22" s="1"/>
  <c r="FL15" i="22"/>
  <c r="FS15" i="22" s="1"/>
  <c r="FL17" i="22"/>
  <c r="FS17" i="22" s="1"/>
  <c r="GT5" i="22"/>
  <c r="HA5" i="22" s="1"/>
  <c r="GT7" i="22"/>
  <c r="HA7" i="22" s="1"/>
  <c r="GT9" i="22"/>
  <c r="HA9" i="22" s="1"/>
  <c r="GT11" i="22"/>
  <c r="HA11" i="22" s="1"/>
  <c r="GT13" i="22"/>
  <c r="HA13" i="22" s="1"/>
  <c r="IB7" i="22"/>
  <c r="IB9" i="22"/>
  <c r="JJ5" i="22"/>
  <c r="JQ5" i="22" s="1"/>
  <c r="LZ5" i="22"/>
  <c r="MG5" i="22" s="1"/>
  <c r="LZ17" i="22"/>
  <c r="MG17" i="22" s="1"/>
  <c r="NH7" i="22"/>
  <c r="OP9" i="22"/>
  <c r="OW9" i="22" s="1"/>
  <c r="FL12" i="22"/>
  <c r="FS12" i="22" s="1"/>
  <c r="FL16" i="22"/>
  <c r="FS16" i="22" s="1"/>
  <c r="GT4" i="22"/>
  <c r="HA4" i="22" s="1"/>
  <c r="II9" i="22"/>
  <c r="NH8" i="22"/>
  <c r="NO8" i="22" s="1"/>
  <c r="NH12" i="22"/>
  <c r="NO12" i="22" s="1"/>
  <c r="NH16" i="22"/>
  <c r="NO16" i="22" s="1"/>
  <c r="PX4" i="22"/>
  <c r="QE4" i="22" s="1"/>
  <c r="PX8" i="22"/>
  <c r="QE8" i="22" s="1"/>
  <c r="PX12" i="22"/>
  <c r="QE12" i="22" s="1"/>
  <c r="PX16" i="22"/>
  <c r="RF4" i="22"/>
  <c r="GT17" i="22"/>
  <c r="HA17" i="22" s="1"/>
  <c r="IB17" i="22"/>
  <c r="II17" i="22" s="1"/>
  <c r="IB10" i="22"/>
  <c r="II10" i="22" s="1"/>
  <c r="JJ9" i="22"/>
  <c r="JQ9" i="22" s="1"/>
  <c r="JJ13" i="22"/>
  <c r="KR17" i="22"/>
  <c r="KY17" i="22" s="1"/>
  <c r="IB8" i="4"/>
  <c r="ED9" i="4"/>
  <c r="EK9" i="4" s="1"/>
  <c r="FL6" i="4"/>
  <c r="FS6" i="4" s="1"/>
  <c r="IB21" i="4"/>
  <c r="II21" i="4" s="1"/>
  <c r="JJ5" i="4"/>
  <c r="JQ5" i="4" s="1"/>
  <c r="JJ9" i="4"/>
  <c r="JQ9" i="4" s="1"/>
  <c r="IB10" i="4"/>
  <c r="II10" i="4" s="1"/>
  <c r="IB14" i="4"/>
  <c r="II14" i="4" s="1"/>
  <c r="IB16" i="4"/>
  <c r="II16" i="4" s="1"/>
  <c r="IB19" i="4"/>
  <c r="JJ6" i="4"/>
  <c r="KR4" i="4"/>
  <c r="KY4" i="4" s="1"/>
  <c r="KR6" i="4"/>
  <c r="KY6" i="4" s="1"/>
  <c r="NH14" i="4"/>
  <c r="NO14" i="4" s="1"/>
  <c r="FG17" i="21"/>
  <c r="FJ14" i="21"/>
  <c r="KT13" i="21"/>
  <c r="LV4" i="21"/>
  <c r="LV8" i="21"/>
  <c r="FJ10" i="21"/>
  <c r="FG12" i="21"/>
  <c r="GL5" i="21"/>
  <c r="GL9" i="21"/>
  <c r="GL17" i="21"/>
  <c r="GL16" i="21"/>
  <c r="HN6" i="21"/>
  <c r="HN11" i="21"/>
  <c r="HN15" i="21"/>
  <c r="IP5" i="21"/>
  <c r="IP9" i="21"/>
  <c r="IP17" i="21"/>
  <c r="IP16" i="21"/>
  <c r="JR6" i="21"/>
  <c r="JR11" i="21"/>
  <c r="JR15" i="21"/>
  <c r="KT5" i="21"/>
  <c r="KT9" i="21"/>
  <c r="KT17" i="21"/>
  <c r="KT16" i="21"/>
  <c r="LV6" i="21"/>
  <c r="LV11" i="21"/>
  <c r="LV15" i="21"/>
  <c r="MX5" i="21"/>
  <c r="MX9" i="21"/>
  <c r="MX17" i="21"/>
  <c r="MX16" i="21"/>
  <c r="NZ6" i="21"/>
  <c r="NZ11" i="21"/>
  <c r="NZ15" i="21"/>
  <c r="PB5" i="21"/>
  <c r="PB9" i="21"/>
  <c r="PB17" i="21"/>
  <c r="PB16" i="21"/>
  <c r="FJ4" i="21"/>
  <c r="FG5" i="21"/>
  <c r="IP12" i="21"/>
  <c r="IM14" i="21"/>
  <c r="MX12" i="21"/>
  <c r="MX14" i="21"/>
  <c r="NZ7" i="21"/>
  <c r="NZ10" i="21"/>
  <c r="PB4" i="21"/>
  <c r="PB8" i="21"/>
  <c r="PB12" i="21"/>
  <c r="PB14" i="21"/>
  <c r="FJ6" i="21"/>
  <c r="FG10" i="21"/>
  <c r="FJ15" i="21"/>
  <c r="EH6" i="21"/>
  <c r="EH11" i="21"/>
  <c r="EH15" i="21"/>
  <c r="FJ7" i="21"/>
  <c r="FG9" i="21"/>
  <c r="FJ13" i="21"/>
  <c r="FG16" i="21"/>
  <c r="GL7" i="21"/>
  <c r="GL10" i="21"/>
  <c r="GL13" i="21"/>
  <c r="HN4" i="21"/>
  <c r="HN8" i="21"/>
  <c r="HN12" i="21"/>
  <c r="HN14" i="21"/>
  <c r="IP7" i="21"/>
  <c r="IP10" i="21"/>
  <c r="IP13" i="21"/>
  <c r="JR5" i="21"/>
  <c r="JR9" i="21"/>
  <c r="JR17" i="21"/>
  <c r="JR16" i="21"/>
  <c r="KT11" i="21"/>
  <c r="KT15" i="21"/>
  <c r="LV5" i="21"/>
  <c r="LV9" i="21"/>
  <c r="LV17" i="21"/>
  <c r="LV16" i="21"/>
  <c r="MX6" i="21"/>
  <c r="MX11" i="21"/>
  <c r="MX15" i="21"/>
  <c r="NZ5" i="21"/>
  <c r="FJ5" i="21"/>
  <c r="FG8" i="21"/>
  <c r="FJ17" i="21"/>
  <c r="FG14" i="21"/>
  <c r="IP14" i="21"/>
  <c r="LV12" i="21"/>
  <c r="LV14" i="21"/>
  <c r="MX7" i="21"/>
  <c r="MX10" i="21"/>
  <c r="MX13" i="21"/>
  <c r="NZ4" i="21"/>
  <c r="NZ8" i="21"/>
  <c r="NZ12" i="21"/>
  <c r="FG7" i="21"/>
  <c r="FJ11" i="21"/>
  <c r="FG13" i="21"/>
  <c r="IP15" i="21"/>
  <c r="EH4" i="21"/>
  <c r="EH8" i="21"/>
  <c r="EH12" i="21"/>
  <c r="EH14" i="21"/>
  <c r="GL6" i="21"/>
  <c r="GL11" i="21"/>
  <c r="GL15" i="21"/>
  <c r="HN5" i="21"/>
  <c r="HN9" i="21"/>
  <c r="HN17" i="21"/>
  <c r="HN16" i="21"/>
  <c r="IP6" i="21"/>
  <c r="IP11" i="21"/>
  <c r="JR7" i="21"/>
  <c r="JR10" i="21"/>
  <c r="JR13" i="21"/>
  <c r="KT8" i="21"/>
  <c r="KT12" i="21"/>
  <c r="KT14" i="21"/>
  <c r="LV7" i="21"/>
  <c r="NZ13" i="21"/>
  <c r="FJ18" i="19"/>
  <c r="MX21" i="19"/>
  <c r="FG15" i="19"/>
  <c r="FG25" i="19"/>
  <c r="MU8" i="19"/>
  <c r="MU15" i="19"/>
  <c r="FG24" i="19"/>
  <c r="MU18" i="19"/>
  <c r="KT15" i="19"/>
  <c r="KT20" i="19"/>
  <c r="KT23" i="19"/>
  <c r="LV4" i="19"/>
  <c r="LV8" i="19"/>
  <c r="LV11" i="19"/>
  <c r="LV15" i="19"/>
  <c r="LV20" i="19"/>
  <c r="LV23" i="19"/>
  <c r="MX4" i="19"/>
  <c r="MX12" i="19"/>
  <c r="MX22" i="19"/>
  <c r="MX27" i="19"/>
  <c r="NZ7" i="19"/>
  <c r="NZ10" i="19"/>
  <c r="NZ13" i="19"/>
  <c r="NZ19" i="19"/>
  <c r="NZ25" i="19"/>
  <c r="NZ27" i="19"/>
  <c r="PB7" i="19"/>
  <c r="PB27" i="19"/>
  <c r="MU14" i="19"/>
  <c r="MU22" i="19"/>
  <c r="FG22" i="19"/>
  <c r="MU16" i="19"/>
  <c r="FJ21" i="19"/>
  <c r="MU6" i="19"/>
  <c r="MU24" i="19"/>
  <c r="EH7" i="19"/>
  <c r="EH10" i="19"/>
  <c r="EH13" i="19"/>
  <c r="EH19" i="19"/>
  <c r="EH25" i="19"/>
  <c r="EH27" i="19"/>
  <c r="FJ7" i="19"/>
  <c r="FJ10" i="19"/>
  <c r="FJ13" i="19"/>
  <c r="FJ20" i="19"/>
  <c r="MX5" i="19"/>
  <c r="MX18" i="19"/>
  <c r="MX19" i="19"/>
  <c r="NZ4" i="19"/>
  <c r="NZ8" i="19"/>
  <c r="NZ11" i="19"/>
  <c r="NZ15" i="19"/>
  <c r="NZ20" i="19"/>
  <c r="NZ23" i="19"/>
  <c r="PB4" i="19"/>
  <c r="PB8" i="19"/>
  <c r="PB11" i="19"/>
  <c r="PB15" i="19"/>
  <c r="PB20" i="19"/>
  <c r="PB23" i="19"/>
  <c r="IM9" i="27"/>
  <c r="IP7" i="27"/>
  <c r="MU5" i="27"/>
  <c r="EH12" i="27"/>
  <c r="EH10" i="27"/>
  <c r="FJ6" i="27"/>
  <c r="FJ9" i="27"/>
  <c r="GL5" i="27"/>
  <c r="GL8" i="27"/>
  <c r="HN4" i="27"/>
  <c r="HN7" i="27"/>
  <c r="HN11" i="27"/>
  <c r="MX12" i="27"/>
  <c r="IP12" i="27"/>
  <c r="MX6" i="27"/>
  <c r="OY8" i="27"/>
  <c r="HN10" i="27"/>
  <c r="MU7" i="27"/>
  <c r="NW11" i="27"/>
  <c r="OY10" i="27"/>
  <c r="IP6" i="27"/>
  <c r="IM8" i="27"/>
  <c r="EH5" i="27"/>
  <c r="EH8" i="27"/>
  <c r="FJ4" i="27"/>
  <c r="FJ7" i="27"/>
  <c r="FJ11" i="27"/>
  <c r="GL12" i="27"/>
  <c r="GL10" i="27"/>
  <c r="HN6" i="27"/>
  <c r="HN9" i="27"/>
  <c r="IP5" i="27"/>
  <c r="IM7" i="27"/>
  <c r="JR4" i="27"/>
  <c r="JR7" i="27"/>
  <c r="JR11" i="27"/>
  <c r="KT12" i="27"/>
  <c r="KT10" i="27"/>
  <c r="LV6" i="27"/>
  <c r="LV9" i="27"/>
  <c r="MU6" i="27"/>
  <c r="OY9" i="27"/>
  <c r="IM12" i="27"/>
  <c r="IP11" i="27"/>
  <c r="MU11" i="27"/>
  <c r="NZ6" i="27"/>
  <c r="NZ9" i="27"/>
  <c r="PB5" i="27"/>
  <c r="PB8" i="27"/>
  <c r="EH4" i="27"/>
  <c r="EH7" i="27"/>
  <c r="EH11" i="27"/>
  <c r="FJ12" i="27"/>
  <c r="FJ10" i="27"/>
  <c r="GL6" i="27"/>
  <c r="GL9" i="27"/>
  <c r="HN5" i="27"/>
  <c r="HN8" i="27"/>
  <c r="IP4" i="27"/>
  <c r="JR12" i="27"/>
  <c r="JR10" i="27"/>
  <c r="KT6" i="27"/>
  <c r="KT9" i="27"/>
  <c r="LV5" i="27"/>
  <c r="LV8" i="27"/>
  <c r="MU4" i="27"/>
  <c r="IM5" i="27"/>
  <c r="IP9" i="27"/>
  <c r="NZ5" i="27"/>
  <c r="NZ8" i="27"/>
  <c r="PB4" i="27"/>
  <c r="PB6" i="26"/>
  <c r="PB5" i="26"/>
  <c r="EH4" i="26"/>
  <c r="EH7" i="26"/>
  <c r="FJ5" i="26"/>
  <c r="FJ9" i="26"/>
  <c r="GL6" i="26"/>
  <c r="GL10" i="26"/>
  <c r="HN8" i="26"/>
  <c r="IP7" i="26"/>
  <c r="JR5" i="26"/>
  <c r="JR9" i="26"/>
  <c r="KT6" i="26"/>
  <c r="KT10" i="26"/>
  <c r="LV8" i="26"/>
  <c r="MX4" i="26"/>
  <c r="MX7" i="26"/>
  <c r="NZ5" i="26"/>
  <c r="NZ9" i="26"/>
  <c r="OY7" i="26"/>
  <c r="EH8" i="26"/>
  <c r="FJ4" i="26"/>
  <c r="FJ7" i="26"/>
  <c r="GL5" i="26"/>
  <c r="GL9" i="26"/>
  <c r="HN6" i="26"/>
  <c r="HN10" i="26"/>
  <c r="IP8" i="26"/>
  <c r="JR4" i="26"/>
  <c r="JR7" i="26"/>
  <c r="KT5" i="26"/>
  <c r="KT9" i="26"/>
  <c r="LV6" i="26"/>
  <c r="LV10" i="26"/>
  <c r="MX8" i="26"/>
  <c r="NZ4" i="26"/>
  <c r="NZ7" i="26"/>
  <c r="OY4" i="26"/>
  <c r="PB9" i="26"/>
  <c r="PB7" i="26"/>
  <c r="OY10" i="26"/>
  <c r="KQ10" i="24"/>
  <c r="DV10" i="24"/>
  <c r="EC10" i="24" s="1"/>
  <c r="LY4" i="24"/>
  <c r="LY8" i="24"/>
  <c r="OO13" i="24"/>
  <c r="PW4" i="24"/>
  <c r="PP8" i="24"/>
  <c r="CS14" i="24"/>
  <c r="AQ14" i="24"/>
  <c r="GL5" i="24"/>
  <c r="GS5" i="24" s="1"/>
  <c r="DV6" i="24"/>
  <c r="EC6" i="24" s="1"/>
  <c r="GS6" i="24"/>
  <c r="GL11" i="24"/>
  <c r="GS11" i="24" s="1"/>
  <c r="HT6" i="24"/>
  <c r="IA6" i="24" s="1"/>
  <c r="JB11" i="24"/>
  <c r="JI11" i="24" s="1"/>
  <c r="QX9" i="24"/>
  <c r="RE9" i="24" s="1"/>
  <c r="DV5" i="24"/>
  <c r="EC5" i="24" s="1"/>
  <c r="DV9" i="24"/>
  <c r="EC9" i="24" s="1"/>
  <c r="DV11" i="24"/>
  <c r="EC11" i="24" s="1"/>
  <c r="GL9" i="24"/>
  <c r="GS9" i="24" s="1"/>
  <c r="GL14" i="24"/>
  <c r="GS14" i="24" s="1"/>
  <c r="HT5" i="24"/>
  <c r="IA5" i="24" s="1"/>
  <c r="KJ5" i="24"/>
  <c r="KQ5" i="24" s="1"/>
  <c r="KJ9" i="24"/>
  <c r="KQ9" i="24" s="1"/>
  <c r="MZ10" i="24"/>
  <c r="NG10" i="24" s="1"/>
  <c r="HT10" i="24"/>
  <c r="IA10" i="24" s="1"/>
  <c r="KJ4" i="24"/>
  <c r="KQ4" i="24" s="1"/>
  <c r="KJ6" i="24"/>
  <c r="KQ6" i="24" s="1"/>
  <c r="KJ11" i="24"/>
  <c r="KQ11" i="24" s="1"/>
  <c r="MZ9" i="24"/>
  <c r="NG9" i="24" s="1"/>
  <c r="MZ14" i="24"/>
  <c r="NG14" i="24" s="1"/>
  <c r="OH5" i="24"/>
  <c r="OO5" i="24" s="1"/>
  <c r="FK4" i="24"/>
  <c r="FD8" i="24"/>
  <c r="FK8" i="24" s="1"/>
  <c r="FD13" i="24"/>
  <c r="FK13" i="24" s="1"/>
  <c r="MZ6" i="24"/>
  <c r="NG6" i="24" s="1"/>
  <c r="MZ11" i="24"/>
  <c r="NG11" i="24" s="1"/>
  <c r="OH6" i="24"/>
  <c r="OO6" i="24" s="1"/>
  <c r="PP11" i="24"/>
  <c r="PW11" i="24" s="1"/>
  <c r="TF10" i="24"/>
  <c r="EC12" i="24"/>
  <c r="EC14" i="24"/>
  <c r="FK5" i="24"/>
  <c r="FK7" i="24"/>
  <c r="FD9" i="24"/>
  <c r="FK9" i="24" s="1"/>
  <c r="FD12" i="24"/>
  <c r="FK12" i="24" s="1"/>
  <c r="FD14" i="24"/>
  <c r="FK14" i="24" s="1"/>
  <c r="HT13" i="24"/>
  <c r="IA13" i="24" s="1"/>
  <c r="JB4" i="24"/>
  <c r="JI4" i="24" s="1"/>
  <c r="JB8" i="24"/>
  <c r="JI8" i="24" s="1"/>
  <c r="RE4" i="24"/>
  <c r="RE6" i="24"/>
  <c r="RE11" i="24"/>
  <c r="CS11" i="23"/>
  <c r="DV7" i="23"/>
  <c r="EC7" i="23" s="1"/>
  <c r="DV8" i="23"/>
  <c r="EC8" i="23" s="1"/>
  <c r="HT9" i="23"/>
  <c r="LR8" i="23"/>
  <c r="LY8" i="23" s="1"/>
  <c r="MZ8" i="23"/>
  <c r="NG8" i="23" s="1"/>
  <c r="MZ6" i="23"/>
  <c r="NG6" i="23" s="1"/>
  <c r="JB5" i="23"/>
  <c r="JI5" i="23" s="1"/>
  <c r="QX6" i="23"/>
  <c r="BR5" i="23"/>
  <c r="SF11" i="23"/>
  <c r="JI4" i="23"/>
  <c r="JB11" i="23"/>
  <c r="JI11" i="23" s="1"/>
  <c r="KJ6" i="23"/>
  <c r="KQ6" i="23" s="1"/>
  <c r="KJ11" i="23"/>
  <c r="KQ11" i="23" s="1"/>
  <c r="LR11" i="23"/>
  <c r="LY11" i="23" s="1"/>
  <c r="KQ7" i="23"/>
  <c r="KQ12" i="23"/>
  <c r="LY4" i="23"/>
  <c r="LY7" i="23"/>
  <c r="OO6" i="23"/>
  <c r="GL12" i="23"/>
  <c r="GS12" i="23" s="1"/>
  <c r="GL5" i="23"/>
  <c r="GS5" i="23" s="1"/>
  <c r="DV5" i="23"/>
  <c r="EC5" i="23" s="1"/>
  <c r="FD9" i="23"/>
  <c r="FK9" i="23" s="1"/>
  <c r="GL8" i="23"/>
  <c r="GS8" i="23" s="1"/>
  <c r="JB8" i="23"/>
  <c r="JI8" i="23" s="1"/>
  <c r="LR12" i="23"/>
  <c r="LY12" i="23" s="1"/>
  <c r="TM5" i="23"/>
  <c r="PP5" i="23"/>
  <c r="PW5" i="23" s="1"/>
  <c r="DV4" i="23"/>
  <c r="EC4" i="23" s="1"/>
  <c r="HT6" i="23"/>
  <c r="IA6" i="23" s="1"/>
  <c r="MZ9" i="23"/>
  <c r="NG9" i="23" s="1"/>
  <c r="MZ11" i="23"/>
  <c r="NG11" i="23" s="1"/>
  <c r="PP8" i="23"/>
  <c r="PW8" i="23" s="1"/>
  <c r="HT5" i="23"/>
  <c r="ED14" i="22"/>
  <c r="EK14" i="22" s="1"/>
  <c r="FL5" i="22"/>
  <c r="FS5" i="22" s="1"/>
  <c r="FL9" i="22"/>
  <c r="FS9" i="22" s="1"/>
  <c r="IB11" i="22"/>
  <c r="II11" i="22" s="1"/>
  <c r="IB13" i="22"/>
  <c r="II13" i="22" s="1"/>
  <c r="LZ6" i="22"/>
  <c r="MG6" i="22" s="1"/>
  <c r="LZ10" i="22"/>
  <c r="MG10" i="22" s="1"/>
  <c r="OP6" i="22"/>
  <c r="OW6" i="22" s="1"/>
  <c r="OP13" i="22"/>
  <c r="OW13" i="22" s="1"/>
  <c r="OP17" i="22"/>
  <c r="OW17" i="22" s="1"/>
  <c r="FL6" i="22"/>
  <c r="FS6" i="22" s="1"/>
  <c r="KR8" i="22"/>
  <c r="KY8" i="22" s="1"/>
  <c r="KR12" i="22"/>
  <c r="KY12" i="22" s="1"/>
  <c r="KR16" i="22"/>
  <c r="OP10" i="22"/>
  <c r="OW10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7" i="22"/>
  <c r="JQ17" i="22" s="1"/>
  <c r="KR5" i="22"/>
  <c r="KY5" i="22" s="1"/>
  <c r="KR7" i="22"/>
  <c r="KY7" i="22" s="1"/>
  <c r="KR9" i="22"/>
  <c r="KY9" i="22" s="1"/>
  <c r="KR11" i="22"/>
  <c r="KY11" i="22" s="1"/>
  <c r="KR13" i="22"/>
  <c r="KY13" i="22" s="1"/>
  <c r="RM6" i="22"/>
  <c r="RF13" i="22"/>
  <c r="RM13" i="22" s="1"/>
  <c r="GT8" i="22"/>
  <c r="HA8" i="22" s="1"/>
  <c r="IB16" i="22"/>
  <c r="II16" i="22" s="1"/>
  <c r="NO7" i="22"/>
  <c r="NO11" i="22"/>
  <c r="NO13" i="22"/>
  <c r="NO15" i="22"/>
  <c r="NO17" i="22"/>
  <c r="OW5" i="22"/>
  <c r="QE16" i="22"/>
  <c r="JQ13" i="22"/>
  <c r="JJ6" i="22"/>
  <c r="JQ6" i="22" s="1"/>
  <c r="JJ10" i="22"/>
  <c r="JQ10" i="22" s="1"/>
  <c r="II14" i="22"/>
  <c r="LZ9" i="22"/>
  <c r="MG9" i="22" s="1"/>
  <c r="LZ13" i="22"/>
  <c r="MG13" i="22" s="1"/>
  <c r="ED12" i="22"/>
  <c r="EK12" i="22" s="1"/>
  <c r="GT12" i="22"/>
  <c r="HA12" i="22" s="1"/>
  <c r="KY16" i="22"/>
  <c r="RM4" i="22"/>
  <c r="ED16" i="22"/>
  <c r="EK16" i="22" s="1"/>
  <c r="FL10" i="22"/>
  <c r="FS10" i="22" s="1"/>
  <c r="GT16" i="22"/>
  <c r="HA16" i="22" s="1"/>
  <c r="IB15" i="22"/>
  <c r="II15" i="22" s="1"/>
  <c r="JJ4" i="22"/>
  <c r="JQ4" i="22" s="1"/>
  <c r="JJ14" i="22"/>
  <c r="JQ14" i="22" s="1"/>
  <c r="KR15" i="22"/>
  <c r="KY15" i="22" s="1"/>
  <c r="LZ4" i="22"/>
  <c r="MG4" i="22" s="1"/>
  <c r="LZ14" i="22"/>
  <c r="MG14" i="22" s="1"/>
  <c r="OP8" i="22"/>
  <c r="OW8" i="22" s="1"/>
  <c r="RF8" i="22"/>
  <c r="RM8" i="22" s="1"/>
  <c r="ED15" i="22"/>
  <c r="EK15" i="22" s="1"/>
  <c r="FL4" i="22"/>
  <c r="FS4" i="22" s="1"/>
  <c r="FL14" i="22"/>
  <c r="FS14" i="22" s="1"/>
  <c r="GT15" i="22"/>
  <c r="HA15" i="22" s="1"/>
  <c r="JJ8" i="22"/>
  <c r="JQ8" i="22" s="1"/>
  <c r="LZ8" i="22"/>
  <c r="MG8" i="22" s="1"/>
  <c r="NH10" i="22"/>
  <c r="NO10" i="22" s="1"/>
  <c r="OP7" i="22"/>
  <c r="OW7" i="22" s="1"/>
  <c r="OP12" i="22"/>
  <c r="OW12" i="22" s="1"/>
  <c r="PX6" i="22"/>
  <c r="QE6" i="22" s="1"/>
  <c r="RF12" i="22"/>
  <c r="RM12" i="22" s="1"/>
  <c r="FL8" i="22"/>
  <c r="FS8" i="22" s="1"/>
  <c r="IB12" i="22"/>
  <c r="II12" i="22" s="1"/>
  <c r="JJ7" i="22"/>
  <c r="JQ7" i="22" s="1"/>
  <c r="JJ12" i="22"/>
  <c r="JQ12" i="22" s="1"/>
  <c r="KR6" i="22"/>
  <c r="KY6" i="22" s="1"/>
  <c r="LZ7" i="22"/>
  <c r="MG7" i="22" s="1"/>
  <c r="LZ12" i="22"/>
  <c r="MG12" i="22" s="1"/>
  <c r="NH14" i="22"/>
  <c r="NO14" i="22" s="1"/>
  <c r="OP11" i="22"/>
  <c r="OW11" i="22" s="1"/>
  <c r="OP16" i="22"/>
  <c r="OW16" i="22" s="1"/>
  <c r="PX10" i="22"/>
  <c r="QE10" i="22" s="1"/>
  <c r="RF11" i="22"/>
  <c r="RM11" i="22" s="1"/>
  <c r="RF16" i="22"/>
  <c r="RM16" i="22" s="1"/>
  <c r="ED6" i="22"/>
  <c r="EK6" i="22" s="1"/>
  <c r="FL7" i="22"/>
  <c r="FS7" i="22" s="1"/>
  <c r="GT6" i="22"/>
  <c r="HA6" i="22" s="1"/>
  <c r="JJ11" i="22"/>
  <c r="JQ11" i="22" s="1"/>
  <c r="KR10" i="22"/>
  <c r="KY10" i="22" s="1"/>
  <c r="LZ11" i="22"/>
  <c r="MG11" i="22" s="1"/>
  <c r="OP4" i="22"/>
  <c r="OW4" i="22" s="1"/>
  <c r="OP15" i="22"/>
  <c r="OW15" i="22" s="1"/>
  <c r="PX14" i="22"/>
  <c r="QE14" i="22" s="1"/>
  <c r="RF15" i="22"/>
  <c r="RM15" i="22" s="1"/>
  <c r="EK10" i="22"/>
  <c r="FS11" i="22"/>
  <c r="HA10" i="22"/>
  <c r="II7" i="22"/>
  <c r="JJ15" i="22"/>
  <c r="JQ15" i="22" s="1"/>
  <c r="KR14" i="22"/>
  <c r="KY14" i="22" s="1"/>
  <c r="LZ15" i="22"/>
  <c r="MG15" i="22" s="1"/>
  <c r="II19" i="4"/>
  <c r="LZ5" i="4"/>
  <c r="MG5" i="4" s="1"/>
  <c r="LZ9" i="4"/>
  <c r="MG9" i="4" s="1"/>
  <c r="LZ17" i="4"/>
  <c r="MG17" i="4" s="1"/>
  <c r="NH5" i="4"/>
  <c r="NO5" i="4" s="1"/>
  <c r="ED17" i="4"/>
  <c r="ED21" i="4"/>
  <c r="EK21" i="4" s="1"/>
  <c r="FL16" i="4"/>
  <c r="NH21" i="4"/>
  <c r="OP9" i="4"/>
  <c r="OW9" i="4" s="1"/>
  <c r="OP21" i="4"/>
  <c r="OW21" i="4" s="1"/>
  <c r="FL7" i="4"/>
  <c r="FS7" i="4" s="1"/>
  <c r="FL9" i="4"/>
  <c r="FS9" i="4" s="1"/>
  <c r="FL13" i="4"/>
  <c r="FS13" i="4" s="1"/>
  <c r="FL17" i="4"/>
  <c r="FS17" i="4" s="1"/>
  <c r="FL20" i="4"/>
  <c r="FS20" i="4" s="1"/>
  <c r="FL21" i="4"/>
  <c r="FS21" i="4" s="1"/>
  <c r="GT7" i="4"/>
  <c r="HA7" i="4" s="1"/>
  <c r="GT9" i="4"/>
  <c r="HA9" i="4" s="1"/>
  <c r="GT15" i="4"/>
  <c r="HA15" i="4" s="1"/>
  <c r="GT17" i="4"/>
  <c r="HA17" i="4" s="1"/>
  <c r="GT20" i="4"/>
  <c r="HA20" i="4" s="1"/>
  <c r="GT21" i="4"/>
  <c r="HA21" i="4" s="1"/>
  <c r="IB7" i="4"/>
  <c r="II7" i="4" s="1"/>
  <c r="NH18" i="4"/>
  <c r="NO18" i="4" s="1"/>
  <c r="OP6" i="4"/>
  <c r="OW6" i="4" s="1"/>
  <c r="OP10" i="4"/>
  <c r="OW10" i="4" s="1"/>
  <c r="OP18" i="4"/>
  <c r="OW18" i="4" s="1"/>
  <c r="PX12" i="4"/>
  <c r="QE12" i="4" s="1"/>
  <c r="PX14" i="4"/>
  <c r="QE14" i="4" s="1"/>
  <c r="JJ15" i="4"/>
  <c r="JQ15" i="4" s="1"/>
  <c r="JJ17" i="4"/>
  <c r="JQ17" i="4" s="1"/>
  <c r="NH6" i="4"/>
  <c r="NO6" i="4" s="1"/>
  <c r="EK8" i="4"/>
  <c r="EK10" i="4"/>
  <c r="KY7" i="4"/>
  <c r="KY9" i="4"/>
  <c r="KY13" i="4"/>
  <c r="KY17" i="4"/>
  <c r="KY20" i="4"/>
  <c r="KY21" i="4"/>
  <c r="NO9" i="4"/>
  <c r="NO13" i="4"/>
  <c r="NO15" i="4"/>
  <c r="ED13" i="4"/>
  <c r="EK13" i="4" s="1"/>
  <c r="GT12" i="4"/>
  <c r="HA12" i="4" s="1"/>
  <c r="GT19" i="4"/>
  <c r="HA19" i="4" s="1"/>
  <c r="JJ8" i="4"/>
  <c r="JQ8" i="4" s="1"/>
  <c r="JJ13" i="4"/>
  <c r="JQ13" i="4" s="1"/>
  <c r="JJ21" i="4"/>
  <c r="JQ21" i="4" s="1"/>
  <c r="LZ11" i="4"/>
  <c r="MG11" i="4" s="1"/>
  <c r="LZ13" i="4"/>
  <c r="MG13" i="4" s="1"/>
  <c r="LZ20" i="4"/>
  <c r="MG20" i="4" s="1"/>
  <c r="LZ21" i="4"/>
  <c r="MG21" i="4" s="1"/>
  <c r="NH12" i="4"/>
  <c r="NO12" i="4" s="1"/>
  <c r="PX6" i="4"/>
  <c r="QE6" i="4" s="1"/>
  <c r="PX13" i="4"/>
  <c r="QE13" i="4" s="1"/>
  <c r="IB18" i="4"/>
  <c r="II18" i="4" s="1"/>
  <c r="FL4" i="4"/>
  <c r="FS4" i="4" s="1"/>
  <c r="IB11" i="4"/>
  <c r="II11" i="4" s="1"/>
  <c r="IB13" i="4"/>
  <c r="II13" i="4" s="1"/>
  <c r="IB15" i="4"/>
  <c r="II15" i="4" s="1"/>
  <c r="IB17" i="4"/>
  <c r="II17" i="4" s="1"/>
  <c r="KR10" i="4"/>
  <c r="KY10" i="4" s="1"/>
  <c r="OP5" i="4"/>
  <c r="OW5" i="4" s="1"/>
  <c r="OP16" i="4"/>
  <c r="OW16" i="4" s="1"/>
  <c r="KR18" i="4"/>
  <c r="KY18" i="4" s="1"/>
  <c r="OP11" i="4"/>
  <c r="OW11" i="4" s="1"/>
  <c r="OP13" i="4"/>
  <c r="OW13" i="4" s="1"/>
  <c r="OP15" i="4"/>
  <c r="OW15" i="4" s="1"/>
  <c r="OP17" i="4"/>
  <c r="OW17" i="4" s="1"/>
  <c r="PX18" i="4"/>
  <c r="QE18" i="4" s="1"/>
  <c r="PX19" i="4"/>
  <c r="QE19" i="4" s="1"/>
  <c r="RF4" i="4"/>
  <c r="RM4" i="4" s="1"/>
  <c r="RF6" i="4"/>
  <c r="RM6" i="4" s="1"/>
  <c r="RF8" i="4"/>
  <c r="RM8" i="4" s="1"/>
  <c r="RF18" i="4"/>
  <c r="RM18" i="4" s="1"/>
  <c r="FL10" i="4"/>
  <c r="FS10" i="4" s="1"/>
  <c r="ED7" i="4"/>
  <c r="EK7" i="4" s="1"/>
  <c r="ED16" i="4"/>
  <c r="EK16" i="4" s="1"/>
  <c r="ED19" i="4"/>
  <c r="EK19" i="4" s="1"/>
  <c r="FL18" i="4"/>
  <c r="FS18" i="4" s="1"/>
  <c r="GT5" i="4"/>
  <c r="HA5" i="4" s="1"/>
  <c r="GT13" i="4"/>
  <c r="HA13" i="4" s="1"/>
  <c r="JJ7" i="4"/>
  <c r="JQ7" i="4" s="1"/>
  <c r="JJ12" i="4"/>
  <c r="JQ12" i="4" s="1"/>
  <c r="JJ16" i="4"/>
  <c r="JQ16" i="4" s="1"/>
  <c r="JJ19" i="4"/>
  <c r="JQ19" i="4" s="1"/>
  <c r="LZ18" i="4"/>
  <c r="MG18" i="4" s="1"/>
  <c r="NH8" i="4"/>
  <c r="NO8" i="4" s="1"/>
  <c r="PX5" i="4"/>
  <c r="QE5" i="4" s="1"/>
  <c r="PX9" i="4"/>
  <c r="QE9" i="4" s="1"/>
  <c r="PX11" i="4"/>
  <c r="QE11" i="4" s="1"/>
  <c r="EK17" i="4"/>
  <c r="HA4" i="4"/>
  <c r="HA6" i="4"/>
  <c r="HA14" i="4"/>
  <c r="II4" i="4"/>
  <c r="II6" i="4"/>
  <c r="II8" i="4"/>
  <c r="II9" i="4"/>
  <c r="NO17" i="4"/>
  <c r="NO21" i="4"/>
  <c r="QE15" i="4"/>
  <c r="QE16" i="4"/>
  <c r="FL12" i="4"/>
  <c r="FS12" i="4" s="1"/>
  <c r="JJ10" i="4"/>
  <c r="JQ10" i="4" s="1"/>
  <c r="KR12" i="4"/>
  <c r="KY12" i="4" s="1"/>
  <c r="LZ8" i="4"/>
  <c r="MG8" i="4" s="1"/>
  <c r="OP19" i="4"/>
  <c r="OW19" i="4" s="1"/>
  <c r="PX8" i="4"/>
  <c r="QE8" i="4" s="1"/>
  <c r="ED14" i="4"/>
  <c r="EK14" i="4" s="1"/>
  <c r="FL11" i="4"/>
  <c r="FS11" i="4" s="1"/>
  <c r="FS16" i="4"/>
  <c r="GT8" i="4"/>
  <c r="HA8" i="4" s="1"/>
  <c r="IB5" i="4"/>
  <c r="II5" i="4" s="1"/>
  <c r="IB12" i="4"/>
  <c r="II12" i="4" s="1"/>
  <c r="IB20" i="4"/>
  <c r="II20" i="4" s="1"/>
  <c r="JJ14" i="4"/>
  <c r="JQ14" i="4" s="1"/>
  <c r="KR11" i="4"/>
  <c r="KY11" i="4" s="1"/>
  <c r="KY16" i="4"/>
  <c r="LZ10" i="4"/>
  <c r="MG10" i="4" s="1"/>
  <c r="NH7" i="4"/>
  <c r="NO7" i="4" s="1"/>
  <c r="OP4" i="4"/>
  <c r="OW4" i="4" s="1"/>
  <c r="OP20" i="4"/>
  <c r="OW20" i="4" s="1"/>
  <c r="PX10" i="4"/>
  <c r="QE10" i="4" s="1"/>
  <c r="PX20" i="4"/>
  <c r="QE20" i="4" s="1"/>
  <c r="RF10" i="4"/>
  <c r="RM10" i="4" s="1"/>
  <c r="EK6" i="4"/>
  <c r="ED18" i="4"/>
  <c r="EK18" i="4" s="1"/>
  <c r="FL5" i="4"/>
  <c r="FS5" i="4" s="1"/>
  <c r="FL15" i="4"/>
  <c r="FS15" i="4" s="1"/>
  <c r="FL19" i="4"/>
  <c r="FS19" i="4" s="1"/>
  <c r="GT10" i="4"/>
  <c r="HA10" i="4" s="1"/>
  <c r="JQ6" i="4"/>
  <c r="JJ18" i="4"/>
  <c r="JQ18" i="4" s="1"/>
  <c r="KR5" i="4"/>
  <c r="KY5" i="4" s="1"/>
  <c r="KR15" i="4"/>
  <c r="KY15" i="4" s="1"/>
  <c r="KR19" i="4"/>
  <c r="KY19" i="4" s="1"/>
  <c r="LZ14" i="4"/>
  <c r="MG14" i="4" s="1"/>
  <c r="NH11" i="4"/>
  <c r="NO11" i="4" s="1"/>
  <c r="NH16" i="4"/>
  <c r="NO16" i="4" s="1"/>
  <c r="OP8" i="4"/>
  <c r="OW8" i="4" s="1"/>
  <c r="RF14" i="4"/>
  <c r="RM14" i="4" s="1"/>
  <c r="ED12" i="4"/>
  <c r="EK12" i="4" s="1"/>
  <c r="NH19" i="4"/>
  <c r="NO19" i="4" s="1"/>
  <c r="ED11" i="4"/>
  <c r="EK11" i="4" s="1"/>
  <c r="FL8" i="4"/>
  <c r="FS8" i="4" s="1"/>
  <c r="GT18" i="4"/>
  <c r="HA18" i="4" s="1"/>
  <c r="JJ11" i="4"/>
  <c r="JQ11" i="4" s="1"/>
  <c r="KR8" i="4"/>
  <c r="KY8" i="4" s="1"/>
  <c r="NH4" i="4"/>
  <c r="NO4" i="4" s="1"/>
  <c r="NH20" i="4"/>
  <c r="NO20" i="4" s="1"/>
  <c r="OP14" i="4"/>
  <c r="OW14" i="4" s="1"/>
  <c r="PX7" i="4"/>
  <c r="QE7" i="4" s="1"/>
  <c r="RF7" i="4"/>
  <c r="RM7" i="4" s="1"/>
  <c r="ED15" i="4"/>
  <c r="EK15" i="4" s="1"/>
  <c r="RF16" i="4"/>
  <c r="RM16" i="4" s="1"/>
  <c r="ED5" i="4"/>
  <c r="EK5" i="4" s="1"/>
  <c r="ED4" i="4"/>
  <c r="EK4" i="4" s="1"/>
  <c r="ED20" i="4"/>
  <c r="EK20" i="4" s="1"/>
  <c r="FL14" i="4"/>
  <c r="FS14" i="4" s="1"/>
  <c r="GT11" i="4"/>
  <c r="HA11" i="4" s="1"/>
  <c r="GT16" i="4"/>
  <c r="HA16" i="4" s="1"/>
  <c r="JJ4" i="4"/>
  <c r="JQ4" i="4" s="1"/>
  <c r="JJ20" i="4"/>
  <c r="JQ20" i="4" s="1"/>
  <c r="KR14" i="4"/>
  <c r="KY14" i="4" s="1"/>
  <c r="LZ15" i="4"/>
  <c r="MG15" i="4" s="1"/>
  <c r="LZ19" i="4"/>
  <c r="MG19" i="4" s="1"/>
  <c r="NH10" i="4"/>
  <c r="NO10" i="4" s="1"/>
  <c r="OP7" i="4"/>
  <c r="OW7" i="4" s="1"/>
  <c r="OP12" i="4"/>
  <c r="OW12" i="4" s="1"/>
  <c r="PX4" i="4"/>
  <c r="QE4" i="4" s="1"/>
  <c r="RM15" i="4"/>
  <c r="RF19" i="4"/>
  <c r="RM19" i="4" s="1"/>
  <c r="FG21" i="19"/>
  <c r="FJ26" i="19"/>
  <c r="MU5" i="19"/>
  <c r="MX9" i="19"/>
  <c r="MU12" i="19"/>
  <c r="MX17" i="19"/>
  <c r="MU21" i="19"/>
  <c r="MX26" i="19"/>
  <c r="PB10" i="19"/>
  <c r="PB13" i="19"/>
  <c r="PB19" i="19"/>
  <c r="EH5" i="19"/>
  <c r="EH14" i="19"/>
  <c r="EH12" i="19"/>
  <c r="EH16" i="19"/>
  <c r="EH21" i="19"/>
  <c r="EH24" i="19"/>
  <c r="FJ5" i="19"/>
  <c r="FJ14" i="19"/>
  <c r="FJ12" i="19"/>
  <c r="FJ17" i="19"/>
  <c r="FG20" i="19"/>
  <c r="FJ24" i="19"/>
  <c r="MU4" i="19"/>
  <c r="MX14" i="19"/>
  <c r="MU11" i="19"/>
  <c r="MX16" i="19"/>
  <c r="MU20" i="19"/>
  <c r="MX24" i="19"/>
  <c r="FJ16" i="19"/>
  <c r="FG19" i="19"/>
  <c r="FJ23" i="19"/>
  <c r="FG27" i="19"/>
  <c r="GL6" i="19"/>
  <c r="GL9" i="19"/>
  <c r="GL18" i="19"/>
  <c r="GL17" i="19"/>
  <c r="GL22" i="19"/>
  <c r="GL26" i="19"/>
  <c r="HN6" i="19"/>
  <c r="HN9" i="19"/>
  <c r="HN18" i="19"/>
  <c r="HN17" i="19"/>
  <c r="HN22" i="19"/>
  <c r="HN26" i="19"/>
  <c r="IP6" i="19"/>
  <c r="IP9" i="19"/>
  <c r="IP18" i="19"/>
  <c r="IP17" i="19"/>
  <c r="IP22" i="19"/>
  <c r="IP26" i="19"/>
  <c r="JR6" i="19"/>
  <c r="JR9" i="19"/>
  <c r="JR18" i="19"/>
  <c r="JR17" i="19"/>
  <c r="JR22" i="19"/>
  <c r="JR26" i="19"/>
  <c r="KT6" i="19"/>
  <c r="KT9" i="19"/>
  <c r="KT18" i="19"/>
  <c r="KT17" i="19"/>
  <c r="KT22" i="19"/>
  <c r="KT26" i="19"/>
  <c r="LV9" i="19"/>
  <c r="LV18" i="19"/>
  <c r="LV17" i="19"/>
  <c r="LV22" i="19"/>
  <c r="LV26" i="19"/>
  <c r="MX8" i="19"/>
  <c r="MU10" i="19"/>
  <c r="MX15" i="19"/>
  <c r="MU19" i="19"/>
  <c r="MX23" i="19"/>
  <c r="MU27" i="19"/>
  <c r="NZ6" i="19"/>
  <c r="NZ9" i="19"/>
  <c r="NZ18" i="19"/>
  <c r="NZ17" i="19"/>
  <c r="NZ22" i="19"/>
  <c r="NZ26" i="19"/>
  <c r="PB6" i="19"/>
  <c r="PB9" i="19"/>
  <c r="PB18" i="19"/>
  <c r="PB17" i="19"/>
  <c r="PB22" i="19"/>
  <c r="PB26" i="19"/>
  <c r="EH4" i="19"/>
  <c r="EH8" i="19"/>
  <c r="EH11" i="19"/>
  <c r="EH15" i="19"/>
  <c r="EH20" i="19"/>
  <c r="EH23" i="19"/>
  <c r="FJ4" i="19"/>
  <c r="FJ8" i="19"/>
  <c r="FJ11" i="19"/>
  <c r="FJ15" i="19"/>
  <c r="FJ25" i="19"/>
  <c r="FG26" i="19"/>
  <c r="MX7" i="19"/>
  <c r="MU9" i="19"/>
  <c r="MX13" i="19"/>
  <c r="MU17" i="19"/>
  <c r="MX25" i="19"/>
  <c r="MU26" i="19"/>
  <c r="GL5" i="19"/>
  <c r="GL14" i="19"/>
  <c r="GL12" i="19"/>
  <c r="GL16" i="19"/>
  <c r="GL21" i="19"/>
  <c r="GL24" i="19"/>
  <c r="HN5" i="19"/>
  <c r="HN14" i="19"/>
  <c r="HN12" i="19"/>
  <c r="HN16" i="19"/>
  <c r="HN21" i="19"/>
  <c r="HN24" i="19"/>
  <c r="IP5" i="19"/>
  <c r="IP14" i="19"/>
  <c r="IP12" i="19"/>
  <c r="IP16" i="19"/>
  <c r="IP21" i="19"/>
  <c r="IP24" i="19"/>
  <c r="JR5" i="19"/>
  <c r="JR14" i="19"/>
  <c r="JR12" i="19"/>
  <c r="JR16" i="19"/>
  <c r="JR21" i="19"/>
  <c r="JR24" i="19"/>
  <c r="KT5" i="19"/>
  <c r="KT14" i="19"/>
  <c r="KT12" i="19"/>
  <c r="KT16" i="19"/>
  <c r="KT21" i="19"/>
  <c r="KT24" i="19"/>
  <c r="LV5" i="19"/>
  <c r="LV14" i="19"/>
  <c r="LV12" i="19"/>
  <c r="LV16" i="19"/>
  <c r="LV21" i="19"/>
  <c r="LV24" i="19"/>
  <c r="NZ5" i="19"/>
  <c r="NZ14" i="19"/>
  <c r="NZ12" i="19"/>
  <c r="NZ16" i="19"/>
  <c r="NZ21" i="19"/>
  <c r="NZ24" i="19"/>
  <c r="PB5" i="19"/>
  <c r="PB24" i="19"/>
  <c r="KT4" i="21"/>
  <c r="KT6" i="21"/>
  <c r="LV6" i="19"/>
  <c r="IM4" i="27"/>
  <c r="IP4" i="26"/>
  <c r="LR5" i="24"/>
  <c r="LY5" i="24" s="1"/>
  <c r="SF10" i="24"/>
  <c r="SM10" i="24" s="1"/>
  <c r="L10" i="24"/>
  <c r="J10" i="24"/>
  <c r="K10" i="24" s="1"/>
  <c r="TM10" i="24"/>
  <c r="TI10" i="24"/>
  <c r="TJ10" i="24" s="1"/>
  <c r="I10" i="24"/>
  <c r="G10" i="24"/>
  <c r="F10" i="24"/>
  <c r="PW8" i="24"/>
  <c r="RE8" i="24"/>
  <c r="GL4" i="24"/>
  <c r="GS4" i="24" s="1"/>
  <c r="JB13" i="24"/>
  <c r="JI13" i="24" s="1"/>
  <c r="MZ4" i="24"/>
  <c r="NG4" i="24" s="1"/>
  <c r="PP13" i="24"/>
  <c r="PW13" i="24" s="1"/>
  <c r="GL8" i="24"/>
  <c r="GS8" i="24" s="1"/>
  <c r="MZ8" i="24"/>
  <c r="NG8" i="24" s="1"/>
  <c r="DV4" i="24"/>
  <c r="EC4" i="24" s="1"/>
  <c r="GL7" i="24"/>
  <c r="GS7" i="24" s="1"/>
  <c r="GL13" i="24"/>
  <c r="GS13" i="24" s="1"/>
  <c r="HT11" i="24"/>
  <c r="IA11" i="24" s="1"/>
  <c r="MZ7" i="24"/>
  <c r="NG7" i="24" s="1"/>
  <c r="MZ13" i="24"/>
  <c r="NG13" i="24" s="1"/>
  <c r="OH11" i="24"/>
  <c r="OO11" i="24" s="1"/>
  <c r="BR14" i="24"/>
  <c r="DV8" i="24"/>
  <c r="EC8" i="24" s="1"/>
  <c r="FD6" i="24"/>
  <c r="FK6" i="24" s="1"/>
  <c r="GL12" i="24"/>
  <c r="GS12" i="24" s="1"/>
  <c r="HT4" i="24"/>
  <c r="IA4" i="24" s="1"/>
  <c r="KJ8" i="24"/>
  <c r="KQ8" i="24" s="1"/>
  <c r="LR6" i="24"/>
  <c r="LY6" i="24" s="1"/>
  <c r="MZ12" i="24"/>
  <c r="NG12" i="24" s="1"/>
  <c r="OH4" i="24"/>
  <c r="OO4" i="24" s="1"/>
  <c r="QX7" i="24"/>
  <c r="RE7" i="24" s="1"/>
  <c r="QX13" i="24"/>
  <c r="RE13" i="24" s="1"/>
  <c r="DV7" i="24"/>
  <c r="EC7" i="24" s="1"/>
  <c r="DV13" i="24"/>
  <c r="EC13" i="24" s="1"/>
  <c r="FD11" i="24"/>
  <c r="FK11" i="24" s="1"/>
  <c r="HT8" i="24"/>
  <c r="IA8" i="24" s="1"/>
  <c r="JB6" i="24"/>
  <c r="JI6" i="24" s="1"/>
  <c r="KJ7" i="24"/>
  <c r="KQ7" i="24" s="1"/>
  <c r="KJ13" i="24"/>
  <c r="KQ13" i="24" s="1"/>
  <c r="LR11" i="24"/>
  <c r="LY11" i="24" s="1"/>
  <c r="OH8" i="24"/>
  <c r="OO8" i="24" s="1"/>
  <c r="PP6" i="24"/>
  <c r="PW6" i="24" s="1"/>
  <c r="QX12" i="24"/>
  <c r="RE12" i="24" s="1"/>
  <c r="KJ5" i="23"/>
  <c r="KQ5" i="23" s="1"/>
  <c r="QX5" i="23"/>
  <c r="RE5" i="23" s="1"/>
  <c r="MZ5" i="23"/>
  <c r="NG5" i="23" s="1"/>
  <c r="LR5" i="23"/>
  <c r="LY5" i="23" s="1"/>
  <c r="IA5" i="23"/>
  <c r="FD5" i="23"/>
  <c r="FK5" i="23" s="1"/>
  <c r="J5" i="23"/>
  <c r="K5" i="23" s="1"/>
  <c r="TI5" i="23"/>
  <c r="TF5" i="23"/>
  <c r="L5" i="23"/>
  <c r="M5" i="23" s="1"/>
  <c r="F5" i="23"/>
  <c r="I5" i="23"/>
  <c r="AM5" i="23"/>
  <c r="AQ5" i="23" s="1"/>
  <c r="G5" i="23"/>
  <c r="DV9" i="23"/>
  <c r="EC9" i="23" s="1"/>
  <c r="GL10" i="23"/>
  <c r="GS10" i="23" s="1"/>
  <c r="JB9" i="23"/>
  <c r="JI9" i="23" s="1"/>
  <c r="LR10" i="23"/>
  <c r="LY10" i="23" s="1"/>
  <c r="PP10" i="23"/>
  <c r="PW10" i="23" s="1"/>
  <c r="RE6" i="23"/>
  <c r="FD8" i="23"/>
  <c r="FK8" i="23" s="1"/>
  <c r="HT4" i="23"/>
  <c r="IA4" i="23" s="1"/>
  <c r="HT11" i="23"/>
  <c r="IA11" i="23" s="1"/>
  <c r="KJ8" i="23"/>
  <c r="KQ8" i="23" s="1"/>
  <c r="MZ4" i="23"/>
  <c r="NG4" i="23" s="1"/>
  <c r="OH8" i="23"/>
  <c r="OO8" i="23" s="1"/>
  <c r="QX11" i="23"/>
  <c r="RE11" i="23" s="1"/>
  <c r="DV6" i="23"/>
  <c r="EC6" i="23" s="1"/>
  <c r="IA10" i="23"/>
  <c r="JB6" i="23"/>
  <c r="JI6" i="23" s="1"/>
  <c r="KJ9" i="23"/>
  <c r="KQ9" i="23" s="1"/>
  <c r="OH9" i="23"/>
  <c r="OO9" i="23" s="1"/>
  <c r="RE10" i="23"/>
  <c r="DV10" i="23"/>
  <c r="EC10" i="23" s="1"/>
  <c r="GL9" i="23"/>
  <c r="GS9" i="23" s="1"/>
  <c r="JB10" i="23"/>
  <c r="JI10" i="23" s="1"/>
  <c r="LR9" i="23"/>
  <c r="LY9" i="23" s="1"/>
  <c r="PP9" i="23"/>
  <c r="PW9" i="23" s="1"/>
  <c r="FD4" i="23"/>
  <c r="FK4" i="23" s="1"/>
  <c r="FD11" i="23"/>
  <c r="FK11" i="23" s="1"/>
  <c r="HT8" i="23"/>
  <c r="IA8" i="23" s="1"/>
  <c r="KQ4" i="23"/>
  <c r="OO4" i="23"/>
  <c r="OO11" i="23"/>
  <c r="QX8" i="23"/>
  <c r="RE8" i="23" s="1"/>
  <c r="FK10" i="23"/>
  <c r="GL6" i="23"/>
  <c r="GS6" i="23" s="1"/>
  <c r="IA9" i="23"/>
  <c r="IA12" i="23"/>
  <c r="KQ10" i="23"/>
  <c r="LR6" i="23"/>
  <c r="LY6" i="23" s="1"/>
  <c r="NG7" i="23"/>
  <c r="OO10" i="23"/>
  <c r="PP6" i="23"/>
  <c r="PW6" i="23" s="1"/>
  <c r="RE9" i="23"/>
  <c r="NH6" i="22"/>
  <c r="NO6" i="22" s="1"/>
  <c r="NH9" i="22"/>
  <c r="NO9" i="22" s="1"/>
  <c r="NH4" i="22"/>
  <c r="NO4" i="22" s="1"/>
  <c r="NH5" i="22"/>
  <c r="NO5" i="22" s="1"/>
  <c r="LZ7" i="4"/>
  <c r="MG7" i="4" s="1"/>
  <c r="LZ6" i="4"/>
  <c r="MG6" i="4" s="1"/>
  <c r="LZ4" i="4"/>
  <c r="MG4" i="4" s="1"/>
  <c r="OY4" i="21"/>
  <c r="OY5" i="21"/>
  <c r="OY7" i="21"/>
  <c r="OY6" i="21"/>
  <c r="OY8" i="21"/>
  <c r="OY9" i="21"/>
  <c r="OY10" i="21"/>
  <c r="OY11" i="21"/>
  <c r="OY12" i="21"/>
  <c r="OY17" i="21"/>
  <c r="OY13" i="21"/>
  <c r="OY15" i="21"/>
  <c r="OY14" i="21"/>
  <c r="OY16" i="21"/>
  <c r="NW4" i="21"/>
  <c r="NW5" i="21"/>
  <c r="NW7" i="21"/>
  <c r="NW6" i="21"/>
  <c r="NW8" i="21"/>
  <c r="NW9" i="21"/>
  <c r="NW10" i="21"/>
  <c r="NW11" i="21"/>
  <c r="NW12" i="21"/>
  <c r="NW17" i="21"/>
  <c r="NW13" i="21"/>
  <c r="NW15" i="21"/>
  <c r="NW14" i="21"/>
  <c r="NW16" i="21"/>
  <c r="MU4" i="21"/>
  <c r="MU5" i="21"/>
  <c r="MU7" i="21"/>
  <c r="MU6" i="21"/>
  <c r="MU8" i="21"/>
  <c r="MU9" i="21"/>
  <c r="MU10" i="21"/>
  <c r="MU11" i="21"/>
  <c r="MU12" i="21"/>
  <c r="MU17" i="21"/>
  <c r="MU13" i="21"/>
  <c r="MU15" i="21"/>
  <c r="MU14" i="21"/>
  <c r="MU16" i="21"/>
  <c r="LS4" i="21"/>
  <c r="LS5" i="21"/>
  <c r="LS7" i="21"/>
  <c r="LS6" i="21"/>
  <c r="LS8" i="21"/>
  <c r="LS9" i="21"/>
  <c r="LS10" i="21"/>
  <c r="LS11" i="21"/>
  <c r="LS12" i="21"/>
  <c r="LS17" i="21"/>
  <c r="LS13" i="21"/>
  <c r="LS15" i="21"/>
  <c r="LS14" i="21"/>
  <c r="LS16" i="21"/>
  <c r="KQ4" i="21"/>
  <c r="KQ5" i="21"/>
  <c r="KQ7" i="21"/>
  <c r="KQ6" i="21"/>
  <c r="KQ8" i="21"/>
  <c r="KQ9" i="21"/>
  <c r="KQ10" i="21"/>
  <c r="KQ11" i="21"/>
  <c r="KQ12" i="21"/>
  <c r="KQ17" i="21"/>
  <c r="KQ13" i="21"/>
  <c r="KQ15" i="21"/>
  <c r="KQ14" i="21"/>
  <c r="KQ16" i="21"/>
  <c r="JO4" i="21"/>
  <c r="JO5" i="21"/>
  <c r="JO7" i="21"/>
  <c r="JO6" i="21"/>
  <c r="JO8" i="21"/>
  <c r="JO9" i="21"/>
  <c r="JO10" i="21"/>
  <c r="JO11" i="21"/>
  <c r="JO12" i="21"/>
  <c r="JO17" i="21"/>
  <c r="JO13" i="21"/>
  <c r="JO15" i="21"/>
  <c r="JO14" i="21"/>
  <c r="JO16" i="21"/>
  <c r="IM4" i="21"/>
  <c r="IM5" i="21"/>
  <c r="IM7" i="21"/>
  <c r="IM6" i="21"/>
  <c r="IM8" i="21"/>
  <c r="IM9" i="21"/>
  <c r="IM10" i="21"/>
  <c r="IM11" i="21"/>
  <c r="IM12" i="21"/>
  <c r="IM17" i="21"/>
  <c r="IM13" i="21"/>
  <c r="IM16" i="21"/>
  <c r="HK4" i="21"/>
  <c r="HK5" i="21"/>
  <c r="HK7" i="21"/>
  <c r="HK6" i="21"/>
  <c r="HK8" i="21"/>
  <c r="HK9" i="21"/>
  <c r="HK10" i="21"/>
  <c r="HK11" i="21"/>
  <c r="HK12" i="21"/>
  <c r="HK17" i="21"/>
  <c r="HK13" i="21"/>
  <c r="HK15" i="21"/>
  <c r="HK14" i="21"/>
  <c r="HK16" i="21"/>
  <c r="GI4" i="21"/>
  <c r="GI5" i="21"/>
  <c r="GI7" i="21"/>
  <c r="GI6" i="21"/>
  <c r="GI8" i="21"/>
  <c r="GI9" i="21"/>
  <c r="GI10" i="21"/>
  <c r="GI11" i="21"/>
  <c r="GI12" i="21"/>
  <c r="GI17" i="21"/>
  <c r="GI13" i="21"/>
  <c r="GI15" i="21"/>
  <c r="GI14" i="21"/>
  <c r="GI16" i="21"/>
  <c r="EE4" i="21"/>
  <c r="EE5" i="21"/>
  <c r="EE7" i="21"/>
  <c r="EE6" i="21"/>
  <c r="EE8" i="21"/>
  <c r="EE9" i="21"/>
  <c r="EE10" i="21"/>
  <c r="EE11" i="21"/>
  <c r="EE12" i="21"/>
  <c r="EE17" i="21"/>
  <c r="EE13" i="21"/>
  <c r="EE15" i="21"/>
  <c r="EE14" i="21"/>
  <c r="EE16" i="21"/>
  <c r="OY4" i="19"/>
  <c r="OY5" i="19"/>
  <c r="OY6" i="19"/>
  <c r="OY7" i="19"/>
  <c r="OY8" i="19"/>
  <c r="OY14" i="19"/>
  <c r="OY9" i="19"/>
  <c r="OY10" i="19"/>
  <c r="OY11" i="19"/>
  <c r="OY12" i="19"/>
  <c r="OY18" i="19"/>
  <c r="OY13" i="19"/>
  <c r="OY15" i="19"/>
  <c r="OY16" i="19"/>
  <c r="OY17" i="19"/>
  <c r="OY19" i="19"/>
  <c r="OY20" i="19"/>
  <c r="OY21" i="19"/>
  <c r="OY22" i="19"/>
  <c r="OY25" i="19"/>
  <c r="OY23" i="19"/>
  <c r="OY24" i="19"/>
  <c r="OY26" i="19"/>
  <c r="OY27" i="19"/>
  <c r="NW4" i="19"/>
  <c r="NW5" i="19"/>
  <c r="NW6" i="19"/>
  <c r="NW7" i="19"/>
  <c r="NW8" i="19"/>
  <c r="NW14" i="19"/>
  <c r="NW9" i="19"/>
  <c r="NW10" i="19"/>
  <c r="NW11" i="19"/>
  <c r="NW12" i="19"/>
  <c r="NW18" i="19"/>
  <c r="NW13" i="19"/>
  <c r="NW15" i="19"/>
  <c r="NW16" i="19"/>
  <c r="NW17" i="19"/>
  <c r="NW19" i="19"/>
  <c r="NW20" i="19"/>
  <c r="NW21" i="19"/>
  <c r="NW22" i="19"/>
  <c r="NW25" i="19"/>
  <c r="NW23" i="19"/>
  <c r="NW24" i="19"/>
  <c r="NW26" i="19"/>
  <c r="NW27" i="19"/>
  <c r="LS4" i="19"/>
  <c r="LS5" i="19"/>
  <c r="LS6" i="19"/>
  <c r="LS7" i="19"/>
  <c r="LS8" i="19"/>
  <c r="LS14" i="19"/>
  <c r="LS9" i="19"/>
  <c r="LS10" i="19"/>
  <c r="LS11" i="19"/>
  <c r="LS12" i="19"/>
  <c r="LS18" i="19"/>
  <c r="LS13" i="19"/>
  <c r="LS15" i="19"/>
  <c r="LS16" i="19"/>
  <c r="LS17" i="19"/>
  <c r="LS19" i="19"/>
  <c r="LS20" i="19"/>
  <c r="LS21" i="19"/>
  <c r="LS22" i="19"/>
  <c r="LS25" i="19"/>
  <c r="LS23" i="19"/>
  <c r="LS24" i="19"/>
  <c r="LS26" i="19"/>
  <c r="LS27" i="19"/>
  <c r="KQ4" i="19"/>
  <c r="KQ5" i="19"/>
  <c r="KQ6" i="19"/>
  <c r="KQ7" i="19"/>
  <c r="KQ8" i="19"/>
  <c r="KQ14" i="19"/>
  <c r="KQ9" i="19"/>
  <c r="KQ10" i="19"/>
  <c r="KQ11" i="19"/>
  <c r="KQ12" i="19"/>
  <c r="KQ18" i="19"/>
  <c r="KQ13" i="19"/>
  <c r="KQ15" i="19"/>
  <c r="KQ16" i="19"/>
  <c r="KQ17" i="19"/>
  <c r="KQ19" i="19"/>
  <c r="KQ20" i="19"/>
  <c r="KQ21" i="19"/>
  <c r="KQ22" i="19"/>
  <c r="KQ25" i="19"/>
  <c r="KQ23" i="19"/>
  <c r="KQ24" i="19"/>
  <c r="KQ26" i="19"/>
  <c r="KQ27" i="19"/>
  <c r="JO4" i="19"/>
  <c r="JO5" i="19"/>
  <c r="JO6" i="19"/>
  <c r="JO7" i="19"/>
  <c r="JO8" i="19"/>
  <c r="JO14" i="19"/>
  <c r="JO9" i="19"/>
  <c r="JO10" i="19"/>
  <c r="JO11" i="19"/>
  <c r="JO12" i="19"/>
  <c r="JO18" i="19"/>
  <c r="JO13" i="19"/>
  <c r="JO15" i="19"/>
  <c r="JO16" i="19"/>
  <c r="JO17" i="19"/>
  <c r="JO19" i="19"/>
  <c r="JO20" i="19"/>
  <c r="JO21" i="19"/>
  <c r="JO22" i="19"/>
  <c r="JO25" i="19"/>
  <c r="JO23" i="19"/>
  <c r="JO24" i="19"/>
  <c r="JO26" i="19"/>
  <c r="JO27" i="19"/>
  <c r="IM4" i="19"/>
  <c r="IM5" i="19"/>
  <c r="IM6" i="19"/>
  <c r="IM7" i="19"/>
  <c r="IM8" i="19"/>
  <c r="IM14" i="19"/>
  <c r="IM9" i="19"/>
  <c r="IM10" i="19"/>
  <c r="IM11" i="19"/>
  <c r="IM12" i="19"/>
  <c r="IM18" i="19"/>
  <c r="IM13" i="19"/>
  <c r="IM15" i="19"/>
  <c r="IM16" i="19"/>
  <c r="IM17" i="19"/>
  <c r="IM19" i="19"/>
  <c r="IM20" i="19"/>
  <c r="IM21" i="19"/>
  <c r="IM22" i="19"/>
  <c r="IM25" i="19"/>
  <c r="IM23" i="19"/>
  <c r="IM24" i="19"/>
  <c r="IM26" i="19"/>
  <c r="IM27" i="19"/>
  <c r="HK4" i="19"/>
  <c r="HK5" i="19"/>
  <c r="HK6" i="19"/>
  <c r="HK7" i="19"/>
  <c r="HK8" i="19"/>
  <c r="HK14" i="19"/>
  <c r="HK9" i="19"/>
  <c r="HK10" i="19"/>
  <c r="HK11" i="19"/>
  <c r="HK12" i="19"/>
  <c r="HK18" i="19"/>
  <c r="HK13" i="19"/>
  <c r="HK15" i="19"/>
  <c r="HK16" i="19"/>
  <c r="HK17" i="19"/>
  <c r="HK19" i="19"/>
  <c r="HK20" i="19"/>
  <c r="HK21" i="19"/>
  <c r="HK22" i="19"/>
  <c r="HK25" i="19"/>
  <c r="HK23" i="19"/>
  <c r="HK24" i="19"/>
  <c r="HK26" i="19"/>
  <c r="HK27" i="19"/>
  <c r="GI4" i="19"/>
  <c r="GI5" i="19"/>
  <c r="GI6" i="19"/>
  <c r="GI7" i="19"/>
  <c r="GI8" i="19"/>
  <c r="GI14" i="19"/>
  <c r="GI9" i="19"/>
  <c r="GI10" i="19"/>
  <c r="GI11" i="19"/>
  <c r="GI12" i="19"/>
  <c r="GI18" i="19"/>
  <c r="GI13" i="19"/>
  <c r="GI15" i="19"/>
  <c r="GI16" i="19"/>
  <c r="GI17" i="19"/>
  <c r="GI19" i="19"/>
  <c r="GI20" i="19"/>
  <c r="GI21" i="19"/>
  <c r="GI22" i="19"/>
  <c r="GI25" i="19"/>
  <c r="GI23" i="19"/>
  <c r="GI24" i="19"/>
  <c r="GI26" i="19"/>
  <c r="GI27" i="19"/>
  <c r="FG4" i="19"/>
  <c r="FG5" i="19"/>
  <c r="FG6" i="19"/>
  <c r="FG7" i="19"/>
  <c r="FG8" i="19"/>
  <c r="FG14" i="19"/>
  <c r="FG9" i="19"/>
  <c r="FG10" i="19"/>
  <c r="FG11" i="19"/>
  <c r="FG12" i="19"/>
  <c r="FG18" i="19"/>
  <c r="FG13" i="19"/>
  <c r="FG17" i="19"/>
  <c r="EE4" i="19"/>
  <c r="EE5" i="19"/>
  <c r="EE6" i="19"/>
  <c r="EE7" i="19"/>
  <c r="EE8" i="19"/>
  <c r="EE14" i="19"/>
  <c r="EE9" i="19"/>
  <c r="EE10" i="19"/>
  <c r="EE11" i="19"/>
  <c r="EE12" i="19"/>
  <c r="EE18" i="19"/>
  <c r="EE13" i="19"/>
  <c r="EE15" i="19"/>
  <c r="EE16" i="19"/>
  <c r="EE17" i="19"/>
  <c r="EE19" i="19"/>
  <c r="EE20" i="19"/>
  <c r="EE21" i="19"/>
  <c r="EE22" i="19"/>
  <c r="EE25" i="19"/>
  <c r="EE23" i="19"/>
  <c r="EE24" i="19"/>
  <c r="EE26" i="19"/>
  <c r="EE27" i="19"/>
  <c r="OY4" i="27"/>
  <c r="OY5" i="27"/>
  <c r="OY6" i="27"/>
  <c r="OY12" i="27"/>
  <c r="OY7" i="27"/>
  <c r="NW4" i="27"/>
  <c r="NW5" i="27"/>
  <c r="NW6" i="27"/>
  <c r="NW12" i="27"/>
  <c r="NW7" i="27"/>
  <c r="NW8" i="27"/>
  <c r="NW9" i="27"/>
  <c r="NW10" i="27"/>
  <c r="LS4" i="27"/>
  <c r="LS5" i="27"/>
  <c r="LS6" i="27"/>
  <c r="LS12" i="27"/>
  <c r="LS7" i="27"/>
  <c r="LS8" i="27"/>
  <c r="LS9" i="27"/>
  <c r="LS10" i="27"/>
  <c r="LS11" i="27"/>
  <c r="KQ4" i="27"/>
  <c r="KQ5" i="27"/>
  <c r="KQ6" i="27"/>
  <c r="KQ12" i="27"/>
  <c r="KQ7" i="27"/>
  <c r="KQ8" i="27"/>
  <c r="KQ9" i="27"/>
  <c r="KQ10" i="27"/>
  <c r="KQ11" i="27"/>
  <c r="JO4" i="27"/>
  <c r="JO5" i="27"/>
  <c r="JO6" i="27"/>
  <c r="JO12" i="27"/>
  <c r="JO7" i="27"/>
  <c r="JO8" i="27"/>
  <c r="JO9" i="27"/>
  <c r="JO10" i="27"/>
  <c r="JO11" i="27"/>
  <c r="HK4" i="27"/>
  <c r="HK5" i="27"/>
  <c r="HK6" i="27"/>
  <c r="HK12" i="27"/>
  <c r="HK7" i="27"/>
  <c r="HK8" i="27"/>
  <c r="HK9" i="27"/>
  <c r="HK10" i="27"/>
  <c r="HK11" i="27"/>
  <c r="GI4" i="27"/>
  <c r="GI5" i="27"/>
  <c r="GI6" i="27"/>
  <c r="GI12" i="27"/>
  <c r="GI7" i="27"/>
  <c r="GI8" i="27"/>
  <c r="GI9" i="27"/>
  <c r="GI10" i="27"/>
  <c r="GI11" i="27"/>
  <c r="FG4" i="27"/>
  <c r="FG5" i="27"/>
  <c r="FG6" i="27"/>
  <c r="FG12" i="27"/>
  <c r="FG7" i="27"/>
  <c r="FG8" i="27"/>
  <c r="FG9" i="27"/>
  <c r="FG10" i="27"/>
  <c r="FG11" i="27"/>
  <c r="EE4" i="27"/>
  <c r="EE5" i="27"/>
  <c r="EE6" i="27"/>
  <c r="EE12" i="27"/>
  <c r="EE7" i="27"/>
  <c r="EE8" i="27"/>
  <c r="EE9" i="27"/>
  <c r="EE10" i="27"/>
  <c r="EE11" i="27"/>
  <c r="NW4" i="26"/>
  <c r="NW5" i="26"/>
  <c r="NW6" i="26"/>
  <c r="NW8" i="26"/>
  <c r="NW7" i="26"/>
  <c r="NW9" i="26"/>
  <c r="NW10" i="26"/>
  <c r="MU4" i="26"/>
  <c r="MU5" i="26"/>
  <c r="MU6" i="26"/>
  <c r="MU8" i="26"/>
  <c r="MU7" i="26"/>
  <c r="MU9" i="26"/>
  <c r="MU10" i="26"/>
  <c r="LS4" i="26"/>
  <c r="LS5" i="26"/>
  <c r="LS6" i="26"/>
  <c r="LS8" i="26"/>
  <c r="LS7" i="26"/>
  <c r="LS9" i="26"/>
  <c r="LS10" i="26"/>
  <c r="KQ4" i="26"/>
  <c r="KQ5" i="26"/>
  <c r="KQ6" i="26"/>
  <c r="KQ8" i="26"/>
  <c r="KQ7" i="26"/>
  <c r="KQ9" i="26"/>
  <c r="KQ10" i="26"/>
  <c r="JO4" i="26"/>
  <c r="JO5" i="26"/>
  <c r="JO6" i="26"/>
  <c r="JO8" i="26"/>
  <c r="JO7" i="26"/>
  <c r="JO9" i="26"/>
  <c r="JO10" i="26"/>
  <c r="IM4" i="26"/>
  <c r="IM5" i="26"/>
  <c r="IM6" i="26"/>
  <c r="IM8" i="26"/>
  <c r="IM7" i="26"/>
  <c r="IM9" i="26"/>
  <c r="IM10" i="26"/>
  <c r="HK4" i="26"/>
  <c r="HK5" i="26"/>
  <c r="HK6" i="26"/>
  <c r="HK8" i="26"/>
  <c r="HK7" i="26"/>
  <c r="HK9" i="26"/>
  <c r="HK10" i="26"/>
  <c r="GI4" i="26"/>
  <c r="GI5" i="26"/>
  <c r="GI6" i="26"/>
  <c r="GI8" i="26"/>
  <c r="GI7" i="26"/>
  <c r="GI9" i="26"/>
  <c r="GI10" i="26"/>
  <c r="FG4" i="26"/>
  <c r="FG5" i="26"/>
  <c r="FG6" i="26"/>
  <c r="FG8" i="26"/>
  <c r="FG7" i="26"/>
  <c r="FG9" i="26"/>
  <c r="FG10" i="26"/>
  <c r="EE4" i="26"/>
  <c r="EE5" i="26"/>
  <c r="EE6" i="26"/>
  <c r="EE8" i="26"/>
  <c r="EE7" i="26"/>
  <c r="EE9" i="26"/>
  <c r="EE10" i="26"/>
  <c r="SF14" i="24"/>
  <c r="SM14" i="24" s="1"/>
  <c r="BR13" i="24"/>
  <c r="TF14" i="24"/>
  <c r="TF11" i="23"/>
  <c r="L14" i="24"/>
  <c r="CU14" i="24" s="1"/>
  <c r="TM14" i="24"/>
  <c r="J14" i="24"/>
  <c r="K14" i="24" s="1"/>
  <c r="TI14" i="24"/>
  <c r="I14" i="24"/>
  <c r="G14" i="24"/>
  <c r="F14" i="24"/>
  <c r="TF13" i="24"/>
  <c r="SM11" i="23"/>
  <c r="TI11" i="23"/>
  <c r="L11" i="23"/>
  <c r="M11" i="23" s="1"/>
  <c r="TM11" i="23"/>
  <c r="J11" i="23"/>
  <c r="K11" i="23" s="1"/>
  <c r="F11" i="23"/>
  <c r="I11" i="23"/>
  <c r="G11" i="23"/>
  <c r="SF13" i="24"/>
  <c r="SM13" i="24" s="1"/>
  <c r="CS13" i="24"/>
  <c r="L13" i="24"/>
  <c r="CU13" i="24" s="1"/>
  <c r="TM13" i="24"/>
  <c r="TI13" i="24"/>
  <c r="J13" i="24"/>
  <c r="K13" i="24" s="1"/>
  <c r="F13" i="24"/>
  <c r="I13" i="24"/>
  <c r="G13" i="24"/>
  <c r="TN10" i="24" l="1"/>
  <c r="CT10" i="24"/>
  <c r="TJ11" i="23"/>
  <c r="CU5" i="23"/>
  <c r="M10" i="24"/>
  <c r="CU10" i="24"/>
  <c r="N10" i="24" s="1"/>
  <c r="E10" i="24" s="1"/>
  <c r="CT5" i="23"/>
  <c r="N5" i="23" s="1"/>
  <c r="E5" i="23" s="1"/>
  <c r="TJ5" i="23"/>
  <c r="TN5" i="23" s="1"/>
  <c r="H10" i="24"/>
  <c r="TJ13" i="24"/>
  <c r="TN13" i="24" s="1"/>
  <c r="TJ14" i="24"/>
  <c r="TN14" i="24" s="1"/>
  <c r="H5" i="23"/>
  <c r="CU11" i="23"/>
  <c r="CT14" i="24"/>
  <c r="N14" i="24" s="1"/>
  <c r="E14" i="24" s="1"/>
  <c r="M14" i="24"/>
  <c r="H14" i="24"/>
  <c r="A14" i="24" a="1"/>
  <c r="A14" i="24" s="1"/>
  <c r="CT13" i="24"/>
  <c r="N13" i="24" s="1"/>
  <c r="E13" i="24" s="1"/>
  <c r="M13" i="24"/>
  <c r="H11" i="23"/>
  <c r="CT11" i="23"/>
  <c r="TN11" i="23"/>
  <c r="A11" i="23" a="1"/>
  <c r="A11" i="23" s="1"/>
  <c r="H13" i="24"/>
  <c r="N11" i="23" l="1"/>
  <c r="P11" i="23" s="1"/>
  <c r="O10" i="24"/>
  <c r="P10" i="24"/>
  <c r="P5" i="23"/>
  <c r="O5" i="23"/>
  <c r="O14" i="24"/>
  <c r="P14" i="24"/>
  <c r="E11" i="23"/>
  <c r="O11" i="23"/>
  <c r="P13" i="24"/>
  <c r="O13" i="24"/>
  <c r="AG7" i="23" l="1"/>
  <c r="AH7" i="23"/>
  <c r="AI7" i="23"/>
  <c r="AJ7" i="23"/>
  <c r="AK7" i="23"/>
  <c r="AL7" i="23"/>
  <c r="AN7" i="23"/>
  <c r="AO7" i="23"/>
  <c r="AP7" i="23"/>
  <c r="BH7" i="23"/>
  <c r="BI7" i="23"/>
  <c r="BJ7" i="23"/>
  <c r="BN7" i="23" s="1"/>
  <c r="BR7" i="23" s="1"/>
  <c r="BK7" i="23"/>
  <c r="BL7" i="23"/>
  <c r="BM7" i="23"/>
  <c r="BO7" i="23"/>
  <c r="BP7" i="23"/>
  <c r="BQ7" i="23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AG12" i="24"/>
  <c r="AH12" i="24"/>
  <c r="AI12" i="24"/>
  <c r="AM12" i="24" s="1"/>
  <c r="AJ12" i="24"/>
  <c r="AK12" i="24"/>
  <c r="AL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SF9" i="24" l="1"/>
  <c r="CO7" i="23"/>
  <c r="CS7" i="23" s="1"/>
  <c r="BR9" i="24"/>
  <c r="AQ9" i="24"/>
  <c r="SF7" i="23"/>
  <c r="SM7" i="23" s="1"/>
  <c r="CO9" i="24"/>
  <c r="CS9" i="24" s="1"/>
  <c r="CO12" i="24"/>
  <c r="CS12" i="24" s="1"/>
  <c r="TF7" i="23"/>
  <c r="TI7" i="23"/>
  <c r="TM7" i="23"/>
  <c r="G7" i="23"/>
  <c r="L7" i="23"/>
  <c r="CU7" i="23" s="1"/>
  <c r="F7" i="23"/>
  <c r="J7" i="23"/>
  <c r="K7" i="23" s="1"/>
  <c r="AM7" i="23"/>
  <c r="AQ7" i="23" s="1"/>
  <c r="I7" i="23"/>
  <c r="BR12" i="24"/>
  <c r="AQ12" i="24"/>
  <c r="SM9" i="24"/>
  <c r="TM12" i="24"/>
  <c r="TF9" i="24"/>
  <c r="J9" i="24"/>
  <c r="K9" i="24" s="1"/>
  <c r="L9" i="24"/>
  <c r="M9" i="24" s="1"/>
  <c r="TM9" i="24"/>
  <c r="TI9" i="24"/>
  <c r="G9" i="24"/>
  <c r="F9" i="24"/>
  <c r="I9" i="24"/>
  <c r="SF12" i="24"/>
  <c r="SM12" i="24" s="1"/>
  <c r="G12" i="24"/>
  <c r="TF12" i="24"/>
  <c r="TI12" i="24"/>
  <c r="L12" i="24"/>
  <c r="CU12" i="24" s="1"/>
  <c r="F12" i="24"/>
  <c r="J12" i="24"/>
  <c r="I12" i="24"/>
  <c r="TJ12" i="24" l="1"/>
  <c r="TN12" i="24" s="1"/>
  <c r="TJ7" i="23"/>
  <c r="TN7" i="23" s="1"/>
  <c r="A7" i="23" a="1"/>
  <c r="A7" i="23" s="1"/>
  <c r="CT7" i="23"/>
  <c r="N7" i="23" s="1"/>
  <c r="H7" i="23"/>
  <c r="M7" i="23"/>
  <c r="TJ9" i="24"/>
  <c r="TN9" i="24" s="1"/>
  <c r="CT12" i="24"/>
  <c r="N12" i="24" s="1"/>
  <c r="O12" i="24" s="1"/>
  <c r="M12" i="24"/>
  <c r="CT9" i="24"/>
  <c r="CU9" i="24"/>
  <c r="H9" i="24"/>
  <c r="H12" i="24"/>
  <c r="A12" i="24" a="1"/>
  <c r="A12" i="24" s="1"/>
  <c r="K12" i="24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1" i="19"/>
  <c r="AQ21" i="19"/>
  <c r="AR21" i="19"/>
  <c r="AS21" i="19"/>
  <c r="AU21" i="19"/>
  <c r="AV21" i="19"/>
  <c r="BS21" i="19"/>
  <c r="BT21" i="19"/>
  <c r="BU21" i="19"/>
  <c r="BV21" i="19"/>
  <c r="BX21" i="19"/>
  <c r="BY2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AP19" i="19"/>
  <c r="AQ19" i="19"/>
  <c r="AR19" i="19"/>
  <c r="AS19" i="19"/>
  <c r="AU19" i="19"/>
  <c r="AV19" i="19"/>
  <c r="BS19" i="19"/>
  <c r="BT19" i="19"/>
  <c r="BU19" i="19"/>
  <c r="BV19" i="19"/>
  <c r="BX19" i="19"/>
  <c r="BY19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8" i="27"/>
  <c r="AQ8" i="27"/>
  <c r="AR8" i="27"/>
  <c r="AS8" i="27"/>
  <c r="AU8" i="27"/>
  <c r="AV8" i="27"/>
  <c r="BS8" i="27"/>
  <c r="BT8" i="27"/>
  <c r="BU8" i="27"/>
  <c r="BV8" i="27"/>
  <c r="BX8" i="27"/>
  <c r="BY8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AO16" i="22"/>
  <c r="AP16" i="22"/>
  <c r="AQ16" i="22"/>
  <c r="AU16" i="22" s="1"/>
  <c r="AR16" i="22"/>
  <c r="AS16" i="22"/>
  <c r="AT16" i="22"/>
  <c r="AV16" i="22"/>
  <c r="AW16" i="22"/>
  <c r="AX16" i="22"/>
  <c r="BP16" i="22"/>
  <c r="BQ16" i="22"/>
  <c r="BR16" i="22"/>
  <c r="BV16" i="22" s="1"/>
  <c r="BS16" i="22"/>
  <c r="BT16" i="22"/>
  <c r="BU16" i="22"/>
  <c r="BW16" i="22"/>
  <c r="BX16" i="22"/>
  <c r="BY1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RE11" i="27" l="1"/>
  <c r="AT9" i="26"/>
  <c r="AT5" i="26"/>
  <c r="N9" i="24"/>
  <c r="E9" i="24" s="1"/>
  <c r="DC26" i="19"/>
  <c r="DC14" i="21"/>
  <c r="RE26" i="19"/>
  <c r="O7" i="23"/>
  <c r="P7" i="23"/>
  <c r="E7" i="23"/>
  <c r="DC15" i="21"/>
  <c r="BZ26" i="19"/>
  <c r="BW21" i="19"/>
  <c r="AT21" i="19"/>
  <c r="AT11" i="27"/>
  <c r="QZ5" i="26"/>
  <c r="RE5" i="26"/>
  <c r="BW5" i="26"/>
  <c r="SN16" i="22"/>
  <c r="AY16" i="22"/>
  <c r="CW16" i="22"/>
  <c r="DA16" i="22" s="1"/>
  <c r="QA14" i="21"/>
  <c r="AT14" i="21"/>
  <c r="P15" i="21"/>
  <c r="Q15" i="21" s="1"/>
  <c r="QZ15" i="21"/>
  <c r="AT15" i="21"/>
  <c r="BW15" i="21"/>
  <c r="RE21" i="19"/>
  <c r="QZ21" i="19"/>
  <c r="CZ26" i="19"/>
  <c r="BZ23" i="19"/>
  <c r="DC21" i="19"/>
  <c r="CZ23" i="19"/>
  <c r="BW11" i="27"/>
  <c r="AT8" i="27"/>
  <c r="DC11" i="27"/>
  <c r="QA11" i="27"/>
  <c r="RB11" i="27"/>
  <c r="RA11" i="27"/>
  <c r="QA8" i="27"/>
  <c r="DC8" i="27"/>
  <c r="BW8" i="27"/>
  <c r="P8" i="27"/>
  <c r="DF8" i="27" s="1"/>
  <c r="DC9" i="26"/>
  <c r="P9" i="26"/>
  <c r="Q9" i="26" s="1"/>
  <c r="DC5" i="26"/>
  <c r="T16" i="22"/>
  <c r="U16" i="22" s="1"/>
  <c r="BZ16" i="22"/>
  <c r="E12" i="24"/>
  <c r="P12" i="24"/>
  <c r="QA15" i="21"/>
  <c r="RB15" i="21"/>
  <c r="RA15" i="21"/>
  <c r="QZ14" i="21"/>
  <c r="N14" i="21"/>
  <c r="DE14" i="21" s="1"/>
  <c r="BW14" i="21"/>
  <c r="RE15" i="21"/>
  <c r="CZ15" i="21"/>
  <c r="N15" i="21"/>
  <c r="DE15" i="21" s="1"/>
  <c r="L15" i="21"/>
  <c r="M15" i="21" s="1"/>
  <c r="RF15" i="21"/>
  <c r="BZ15" i="21"/>
  <c r="J15" i="21"/>
  <c r="K15" i="21" s="1"/>
  <c r="RC15" i="21"/>
  <c r="QD15" i="21"/>
  <c r="G15" i="21"/>
  <c r="F15" i="21"/>
  <c r="AW15" i="21"/>
  <c r="RB14" i="21"/>
  <c r="RA14" i="21"/>
  <c r="P14" i="21"/>
  <c r="DF14" i="21" s="1"/>
  <c r="CZ14" i="21"/>
  <c r="L14" i="21"/>
  <c r="M14" i="21" s="1"/>
  <c r="RE14" i="21"/>
  <c r="RF14" i="21"/>
  <c r="BZ14" i="21"/>
  <c r="F14" i="21"/>
  <c r="J14" i="21"/>
  <c r="K14" i="21" s="1"/>
  <c r="RC14" i="21"/>
  <c r="QD14" i="21"/>
  <c r="G14" i="21"/>
  <c r="AW14" i="21"/>
  <c r="QA26" i="19"/>
  <c r="N26" i="19"/>
  <c r="DE26" i="19" s="1"/>
  <c r="QZ26" i="19"/>
  <c r="G26" i="19"/>
  <c r="RF26" i="19"/>
  <c r="RB26" i="19"/>
  <c r="L26" i="19"/>
  <c r="M26" i="19" s="1"/>
  <c r="RA26" i="19"/>
  <c r="BW26" i="19"/>
  <c r="F26" i="19"/>
  <c r="J26" i="19"/>
  <c r="K26" i="19" s="1"/>
  <c r="AT26" i="19"/>
  <c r="P26" i="19"/>
  <c r="RC26" i="19"/>
  <c r="QD26" i="19"/>
  <c r="AW26" i="19"/>
  <c r="BW16" i="19"/>
  <c r="DC23" i="19"/>
  <c r="BW19" i="19"/>
  <c r="QA16" i="19"/>
  <c r="DC16" i="19"/>
  <c r="AT16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BZ21" i="19"/>
  <c r="J21" i="19"/>
  <c r="K21" i="19" s="1"/>
  <c r="RC21" i="19"/>
  <c r="QD21" i="19"/>
  <c r="G21" i="19"/>
  <c r="F21" i="19"/>
  <c r="AW21" i="19"/>
  <c r="RF23" i="19"/>
  <c r="DC19" i="19"/>
  <c r="QZ16" i="19"/>
  <c r="QZ23" i="19"/>
  <c r="QA23" i="19"/>
  <c r="N23" i="19"/>
  <c r="DE23" i="19" s="1"/>
  <c r="RE23" i="19"/>
  <c r="G23" i="19"/>
  <c r="RB23" i="19"/>
  <c r="RA23" i="19"/>
  <c r="L23" i="19"/>
  <c r="M23" i="19" s="1"/>
  <c r="BW23" i="19"/>
  <c r="F23" i="19"/>
  <c r="J23" i="19"/>
  <c r="K23" i="19" s="1"/>
  <c r="AT23" i="19"/>
  <c r="P23" i="19"/>
  <c r="RC23" i="19"/>
  <c r="QD23" i="19"/>
  <c r="AW23" i="19"/>
  <c r="QZ19" i="19"/>
  <c r="RB16" i="19"/>
  <c r="RA16" i="19"/>
  <c r="P16" i="19"/>
  <c r="Q16" i="19" s="1"/>
  <c r="N16" i="19"/>
  <c r="O16" i="19" s="1"/>
  <c r="RE16" i="19"/>
  <c r="CZ16" i="19"/>
  <c r="L16" i="19"/>
  <c r="M16" i="19" s="1"/>
  <c r="RF16" i="19"/>
  <c r="BZ16" i="19"/>
  <c r="J16" i="19"/>
  <c r="K16" i="19" s="1"/>
  <c r="RC16" i="19"/>
  <c r="QD16" i="19"/>
  <c r="G16" i="19"/>
  <c r="F16" i="19"/>
  <c r="AW16" i="19"/>
  <c r="QA19" i="19"/>
  <c r="RB19" i="19"/>
  <c r="RA19" i="19"/>
  <c r="P19" i="19"/>
  <c r="DF19" i="19" s="1"/>
  <c r="N19" i="19"/>
  <c r="O19" i="19" s="1"/>
  <c r="AT19" i="19"/>
  <c r="RE19" i="19"/>
  <c r="CZ19" i="19"/>
  <c r="L19" i="19"/>
  <c r="M19" i="19" s="1"/>
  <c r="RF19" i="19"/>
  <c r="BZ19" i="19"/>
  <c r="J19" i="19"/>
  <c r="K19" i="19" s="1"/>
  <c r="RC19" i="19"/>
  <c r="QD19" i="19"/>
  <c r="G19" i="19"/>
  <c r="F19" i="19"/>
  <c r="AW19" i="19"/>
  <c r="QZ11" i="27"/>
  <c r="CZ11" i="27"/>
  <c r="N11" i="27"/>
  <c r="DE11" i="27" s="1"/>
  <c r="L11" i="27"/>
  <c r="M11" i="27" s="1"/>
  <c r="RF11" i="27"/>
  <c r="BZ11" i="27"/>
  <c r="F11" i="27"/>
  <c r="G11" i="27"/>
  <c r="J11" i="27"/>
  <c r="K11" i="27" s="1"/>
  <c r="P11" i="27"/>
  <c r="RC11" i="27"/>
  <c r="QD11" i="27"/>
  <c r="AW11" i="27"/>
  <c r="RE8" i="27"/>
  <c r="QZ8" i="27"/>
  <c r="RA8" i="27"/>
  <c r="RB8" i="27"/>
  <c r="CZ8" i="27"/>
  <c r="N8" i="27"/>
  <c r="DE8" i="27" s="1"/>
  <c r="L8" i="27"/>
  <c r="DD8" i="27" s="1"/>
  <c r="RF8" i="27"/>
  <c r="BZ8" i="27"/>
  <c r="F8" i="27"/>
  <c r="J8" i="27"/>
  <c r="K8" i="27" s="1"/>
  <c r="RC8" i="27"/>
  <c r="QD8" i="27"/>
  <c r="G8" i="27"/>
  <c r="AW8" i="27"/>
  <c r="RE9" i="26"/>
  <c r="QZ9" i="26"/>
  <c r="BW9" i="26"/>
  <c r="QA9" i="26"/>
  <c r="CZ9" i="26"/>
  <c r="L9" i="26"/>
  <c r="M9" i="26" s="1"/>
  <c r="RB9" i="26"/>
  <c r="N9" i="26"/>
  <c r="DE9" i="26" s="1"/>
  <c r="RF9" i="26"/>
  <c r="BZ9" i="26"/>
  <c r="F9" i="26"/>
  <c r="J9" i="26"/>
  <c r="RC9" i="26"/>
  <c r="QD9" i="26"/>
  <c r="G9" i="26"/>
  <c r="RA9" i="26"/>
  <c r="AW9" i="26"/>
  <c r="QA5" i="26"/>
  <c r="RB5" i="26"/>
  <c r="RA5" i="26"/>
  <c r="CZ5" i="26"/>
  <c r="L5" i="26"/>
  <c r="M5" i="26" s="1"/>
  <c r="N5" i="26"/>
  <c r="DE5" i="26" s="1"/>
  <c r="RF5" i="26"/>
  <c r="BZ5" i="26"/>
  <c r="F5" i="26"/>
  <c r="G5" i="26"/>
  <c r="J5" i="26"/>
  <c r="K5" i="26" s="1"/>
  <c r="P5" i="26"/>
  <c r="RC5" i="26"/>
  <c r="QD5" i="26"/>
  <c r="AW5" i="26"/>
  <c r="SU16" i="22"/>
  <c r="TN16" i="22"/>
  <c r="N16" i="22"/>
  <c r="O16" i="22" s="1"/>
  <c r="TU16" i="22"/>
  <c r="TQ16" i="22"/>
  <c r="L16" i="22"/>
  <c r="M16" i="22" s="1"/>
  <c r="G16" i="22"/>
  <c r="R16" i="22"/>
  <c r="S16" i="22" s="1"/>
  <c r="J16" i="22"/>
  <c r="K16" i="22" s="1"/>
  <c r="P16" i="22"/>
  <c r="I16" i="22"/>
  <c r="F16" i="22"/>
  <c r="RD11" i="27" l="1"/>
  <c r="P9" i="24"/>
  <c r="O9" i="24"/>
  <c r="RD15" i="21"/>
  <c r="RG19" i="19"/>
  <c r="RD26" i="19"/>
  <c r="RG11" i="27"/>
  <c r="RG14" i="21"/>
  <c r="RD8" i="27"/>
  <c r="O26" i="19"/>
  <c r="RD21" i="19"/>
  <c r="DD5" i="26"/>
  <c r="DF9" i="26"/>
  <c r="DD14" i="21"/>
  <c r="R14" i="21" s="1"/>
  <c r="T14" i="21" s="1"/>
  <c r="DF15" i="21"/>
  <c r="RD14" i="21"/>
  <c r="RG15" i="21"/>
  <c r="O14" i="21"/>
  <c r="RG23" i="19"/>
  <c r="DF16" i="19"/>
  <c r="DD26" i="19"/>
  <c r="M21" i="19"/>
  <c r="RG16" i="19"/>
  <c r="RD23" i="19"/>
  <c r="O23" i="19"/>
  <c r="RD16" i="19"/>
  <c r="I11" i="27"/>
  <c r="H11" i="27" s="1"/>
  <c r="RG8" i="27"/>
  <c r="M8" i="27"/>
  <c r="DD11" i="27"/>
  <c r="O8" i="27"/>
  <c r="I8" i="27"/>
  <c r="H8" i="27" s="1"/>
  <c r="Q8" i="27"/>
  <c r="O11" i="27"/>
  <c r="I9" i="26"/>
  <c r="H9" i="26" s="1"/>
  <c r="I5" i="26"/>
  <c r="Q14" i="21"/>
  <c r="I15" i="21"/>
  <c r="H15" i="21" s="1"/>
  <c r="O15" i="21"/>
  <c r="A15" i="21"/>
  <c r="DD15" i="21"/>
  <c r="I14" i="21"/>
  <c r="H14" i="21" s="1"/>
  <c r="A14" i="21"/>
  <c r="A26" i="19"/>
  <c r="RG26" i="19"/>
  <c r="I26" i="19"/>
  <c r="H26" i="19" s="1"/>
  <c r="DF26" i="19"/>
  <c r="Q26" i="19"/>
  <c r="RD19" i="19"/>
  <c r="I21" i="19"/>
  <c r="H21" i="19" s="1"/>
  <c r="RG21" i="19"/>
  <c r="O21" i="19"/>
  <c r="DF21" i="19"/>
  <c r="R21" i="19" s="1"/>
  <c r="A21" i="19"/>
  <c r="DD23" i="19"/>
  <c r="I19" i="19"/>
  <c r="H19" i="19" s="1"/>
  <c r="Q19" i="19"/>
  <c r="I16" i="19"/>
  <c r="H16" i="19" s="1"/>
  <c r="I23" i="19"/>
  <c r="H23" i="19" s="1"/>
  <c r="A23" i="19"/>
  <c r="DF23" i="19"/>
  <c r="Q23" i="19"/>
  <c r="DE19" i="19"/>
  <c r="DE16" i="19"/>
  <c r="DD16" i="19"/>
  <c r="A16" i="19"/>
  <c r="DD19" i="19"/>
  <c r="A19" i="19"/>
  <c r="A11" i="27"/>
  <c r="Q11" i="27"/>
  <c r="DF11" i="27"/>
  <c r="R8" i="27"/>
  <c r="O9" i="26"/>
  <c r="DD9" i="26"/>
  <c r="RD9" i="26"/>
  <c r="RG9" i="26"/>
  <c r="K9" i="26"/>
  <c r="RD5" i="26"/>
  <c r="RG5" i="26"/>
  <c r="O5" i="26"/>
  <c r="H5" i="26"/>
  <c r="DF5" i="26"/>
  <c r="Q5" i="26"/>
  <c r="A16" i="22" a="1"/>
  <c r="A16" i="22" s="1"/>
  <c r="DB16" i="22"/>
  <c r="TR16" i="22"/>
  <c r="TV16" i="22" s="1"/>
  <c r="DC16" i="22"/>
  <c r="Q16" i="22"/>
  <c r="H16" i="22"/>
  <c r="R5" i="26" l="1"/>
  <c r="T5" i="26" s="1"/>
  <c r="R26" i="19"/>
  <c r="E26" i="19" s="1"/>
  <c r="R9" i="26"/>
  <c r="S9" i="26" s="1"/>
  <c r="R15" i="21"/>
  <c r="T15" i="21" s="1"/>
  <c r="R11" i="27"/>
  <c r="S11" i="27" s="1"/>
  <c r="E14" i="21"/>
  <c r="S14" i="21"/>
  <c r="R23" i="19"/>
  <c r="T23" i="19" s="1"/>
  <c r="E21" i="19"/>
  <c r="S21" i="19"/>
  <c r="T21" i="19"/>
  <c r="R19" i="19"/>
  <c r="S19" i="19" s="1"/>
  <c r="R16" i="19"/>
  <c r="T16" i="19" s="1"/>
  <c r="T8" i="27"/>
  <c r="S8" i="27"/>
  <c r="E8" i="27"/>
  <c r="A8" i="27" s="1"/>
  <c r="V16" i="22"/>
  <c r="W16" i="22" s="1"/>
  <c r="E5" i="26" l="1"/>
  <c r="S5" i="26"/>
  <c r="S15" i="21"/>
  <c r="E15" i="21"/>
  <c r="S26" i="19"/>
  <c r="T26" i="19"/>
  <c r="T9" i="26"/>
  <c r="E9" i="26"/>
  <c r="A9" i="26" s="1"/>
  <c r="S23" i="19"/>
  <c r="T11" i="27"/>
  <c r="E11" i="27"/>
  <c r="E23" i="19"/>
  <c r="E16" i="19"/>
  <c r="S16" i="19"/>
  <c r="E19" i="19"/>
  <c r="T19" i="19"/>
  <c r="E16" i="22"/>
  <c r="X16" i="22"/>
  <c r="AO13" i="22" l="1"/>
  <c r="AP13" i="22"/>
  <c r="AQ13" i="22"/>
  <c r="AR13" i="22"/>
  <c r="AS13" i="22"/>
  <c r="AT13" i="22"/>
  <c r="AU13" i="22"/>
  <c r="AV13" i="22"/>
  <c r="AW13" i="22"/>
  <c r="AX13" i="22"/>
  <c r="BP13" i="22"/>
  <c r="BQ13" i="22"/>
  <c r="BR13" i="22"/>
  <c r="BV13" i="22" s="1"/>
  <c r="BS13" i="22"/>
  <c r="BT13" i="22"/>
  <c r="BU13" i="22"/>
  <c r="BW13" i="22"/>
  <c r="BX13" i="22"/>
  <c r="BY1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AO14" i="22"/>
  <c r="AP14" i="22"/>
  <c r="AQ14" i="22"/>
  <c r="AR14" i="22"/>
  <c r="AS14" i="22"/>
  <c r="AT14" i="22"/>
  <c r="AV14" i="22"/>
  <c r="AW14" i="22"/>
  <c r="AX14" i="22"/>
  <c r="BP14" i="22"/>
  <c r="BQ14" i="22"/>
  <c r="BR14" i="22"/>
  <c r="BV14" i="22" s="1"/>
  <c r="BS14" i="22"/>
  <c r="BT14" i="22"/>
  <c r="BU14" i="22"/>
  <c r="BW14" i="22"/>
  <c r="BX14" i="22"/>
  <c r="BY14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W14" i="22" l="1"/>
  <c r="CW13" i="22"/>
  <c r="DA13" i="22" s="1"/>
  <c r="SN14" i="22"/>
  <c r="SU14" i="22" s="1"/>
  <c r="TN13" i="22"/>
  <c r="T14" i="22"/>
  <c r="U14" i="22" s="1"/>
  <c r="T13" i="22"/>
  <c r="U13" i="22" s="1"/>
  <c r="DA14" i="22"/>
  <c r="BZ13" i="22"/>
  <c r="SN13" i="22"/>
  <c r="SU13" i="22" s="1"/>
  <c r="G13" i="22"/>
  <c r="TU13" i="22"/>
  <c r="R13" i="22"/>
  <c r="S13" i="22" s="1"/>
  <c r="TQ13" i="22"/>
  <c r="AY13" i="22"/>
  <c r="L13" i="22"/>
  <c r="M13" i="22" s="1"/>
  <c r="J13" i="22"/>
  <c r="K13" i="22" s="1"/>
  <c r="I13" i="22"/>
  <c r="P13" i="22"/>
  <c r="N13" i="22"/>
  <c r="F13" i="22"/>
  <c r="BZ14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AU14" i="22"/>
  <c r="AY14" i="22" s="1"/>
  <c r="G14" i="22"/>
  <c r="N14" i="22"/>
  <c r="F14" i="22"/>
  <c r="TR13" i="22" l="1"/>
  <c r="TV13" i="22" s="1"/>
  <c r="TR14" i="22"/>
  <c r="TV14" i="22" s="1"/>
  <c r="DC13" i="22"/>
  <c r="Q13" i="22"/>
  <c r="O13" i="22"/>
  <c r="DB13" i="22"/>
  <c r="H13" i="22"/>
  <c r="DC14" i="22"/>
  <c r="H14" i="22"/>
  <c r="O14" i="22"/>
  <c r="DB14" i="22"/>
  <c r="V13" i="22" l="1"/>
  <c r="W13" i="22" s="1"/>
  <c r="V14" i="22"/>
  <c r="X14" i="22" s="1"/>
  <c r="E13" i="22" l="1"/>
  <c r="X13" i="22"/>
  <c r="E14" i="22"/>
  <c r="W14" i="22"/>
  <c r="AO14" i="4" l="1"/>
  <c r="AP14" i="4"/>
  <c r="AQ14" i="4"/>
  <c r="AU14" i="4" s="1"/>
  <c r="AR14" i="4"/>
  <c r="AS14" i="4"/>
  <c r="AT14" i="4"/>
  <c r="AV14" i="4"/>
  <c r="AW14" i="4"/>
  <c r="AX14" i="4"/>
  <c r="BP14" i="4"/>
  <c r="BQ14" i="4"/>
  <c r="BR14" i="4"/>
  <c r="BV14" i="4" s="1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1" i="21"/>
  <c r="BX11" i="21"/>
  <c r="BV11" i="21"/>
  <c r="BU11" i="21"/>
  <c r="BT11" i="21"/>
  <c r="BS11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1" i="21"/>
  <c r="AU11" i="21"/>
  <c r="AS11" i="21"/>
  <c r="AR11" i="21"/>
  <c r="AQ11" i="21"/>
  <c r="AP11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17" i="19"/>
  <c r="BX17" i="19"/>
  <c r="BV17" i="19"/>
  <c r="BU17" i="19"/>
  <c r="BT17" i="19"/>
  <c r="BS17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12" i="19"/>
  <c r="BX12" i="19"/>
  <c r="BV12" i="19"/>
  <c r="BU12" i="19"/>
  <c r="BT12" i="19"/>
  <c r="BS12" i="19"/>
  <c r="BY18" i="19"/>
  <c r="BX18" i="19"/>
  <c r="BV18" i="19"/>
  <c r="BU18" i="19"/>
  <c r="BT18" i="19"/>
  <c r="BS18" i="19"/>
  <c r="BY8" i="19"/>
  <c r="BX8" i="19"/>
  <c r="BV8" i="19"/>
  <c r="BU8" i="19"/>
  <c r="BT8" i="19"/>
  <c r="BS8" i="19"/>
  <c r="BY13" i="19"/>
  <c r="BX13" i="19"/>
  <c r="BV13" i="19"/>
  <c r="BU13" i="19"/>
  <c r="BT13" i="19"/>
  <c r="BS13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14" i="19"/>
  <c r="BX14" i="19"/>
  <c r="BV14" i="19"/>
  <c r="BU14" i="19"/>
  <c r="BT14" i="19"/>
  <c r="BS14" i="19"/>
  <c r="BY11" i="19"/>
  <c r="BX11" i="19"/>
  <c r="BV11" i="19"/>
  <c r="BU11" i="19"/>
  <c r="BT11" i="19"/>
  <c r="BS11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17" i="19"/>
  <c r="AU17" i="19"/>
  <c r="AS17" i="19"/>
  <c r="AR17" i="19"/>
  <c r="AQ17" i="19"/>
  <c r="AP17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12" i="19"/>
  <c r="AU12" i="19"/>
  <c r="AS12" i="19"/>
  <c r="AR12" i="19"/>
  <c r="AQ12" i="19"/>
  <c r="AP12" i="19"/>
  <c r="AV18" i="19"/>
  <c r="AU18" i="19"/>
  <c r="AS18" i="19"/>
  <c r="AR18" i="19"/>
  <c r="AQ18" i="19"/>
  <c r="AP18" i="19"/>
  <c r="AV8" i="19"/>
  <c r="AU8" i="19"/>
  <c r="AS8" i="19"/>
  <c r="AR8" i="19"/>
  <c r="AQ8" i="19"/>
  <c r="AP8" i="19"/>
  <c r="AV13" i="19"/>
  <c r="AU13" i="19"/>
  <c r="AS13" i="19"/>
  <c r="AR13" i="19"/>
  <c r="AQ13" i="19"/>
  <c r="AP13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14" i="19"/>
  <c r="AU14" i="19"/>
  <c r="AS14" i="19"/>
  <c r="AR14" i="19"/>
  <c r="AQ14" i="19"/>
  <c r="AP14" i="19"/>
  <c r="AV11" i="19"/>
  <c r="AU11" i="19"/>
  <c r="AS11" i="19"/>
  <c r="AR11" i="19"/>
  <c r="AQ11" i="19"/>
  <c r="AP11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2" i="27"/>
  <c r="BX12" i="27"/>
  <c r="BV12" i="27"/>
  <c r="BU12" i="27"/>
  <c r="BT12" i="27"/>
  <c r="BS12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2" i="27"/>
  <c r="AU12" i="27"/>
  <c r="AS12" i="27"/>
  <c r="AR12" i="27"/>
  <c r="AQ12" i="27"/>
  <c r="AP12" i="27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8" i="26"/>
  <c r="AU8" i="26"/>
  <c r="AS8" i="26"/>
  <c r="AR8" i="26"/>
  <c r="AQ8" i="26"/>
  <c r="AP8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Q11" i="24"/>
  <c r="BP11" i="24"/>
  <c r="BO11" i="24"/>
  <c r="BM11" i="24"/>
  <c r="BL11" i="24"/>
  <c r="BK11" i="24"/>
  <c r="BJ11" i="24"/>
  <c r="BN11" i="24" s="1"/>
  <c r="BI11" i="24"/>
  <c r="BH11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1" i="24"/>
  <c r="AO11" i="24"/>
  <c r="AN11" i="24"/>
  <c r="AL11" i="24"/>
  <c r="AK11" i="24"/>
  <c r="AJ11" i="24"/>
  <c r="AI11" i="24"/>
  <c r="AH11" i="24"/>
  <c r="AG11" i="24"/>
  <c r="AP8" i="24"/>
  <c r="AO8" i="24"/>
  <c r="AN8" i="24"/>
  <c r="AL8" i="24"/>
  <c r="AK8" i="24"/>
  <c r="AJ8" i="24"/>
  <c r="AI8" i="24"/>
  <c r="AH8" i="24"/>
  <c r="AG8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BQ8" i="23"/>
  <c r="BP8" i="23"/>
  <c r="BO8" i="23"/>
  <c r="BM8" i="23"/>
  <c r="BL8" i="23"/>
  <c r="BK8" i="23"/>
  <c r="BJ8" i="23"/>
  <c r="BN8" i="23" s="1"/>
  <c r="BI8" i="23"/>
  <c r="BH8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H10" i="23"/>
  <c r="AG10" i="23"/>
  <c r="AP9" i="23"/>
  <c r="AO9" i="23"/>
  <c r="AN9" i="23"/>
  <c r="AL9" i="23"/>
  <c r="AK9" i="23"/>
  <c r="AJ9" i="23"/>
  <c r="AI9" i="23"/>
  <c r="AH9" i="23"/>
  <c r="AG9" i="23"/>
  <c r="AP6" i="23"/>
  <c r="AO6" i="23"/>
  <c r="AN6" i="23"/>
  <c r="AL6" i="23"/>
  <c r="AK6" i="23"/>
  <c r="AJ6" i="23"/>
  <c r="AI6" i="23"/>
  <c r="AH6" i="23"/>
  <c r="AG6" i="23"/>
  <c r="AP4" i="23"/>
  <c r="AO4" i="23"/>
  <c r="AN4" i="23"/>
  <c r="AL4" i="23"/>
  <c r="AK4" i="23"/>
  <c r="AJ4" i="23"/>
  <c r="AI4" i="23"/>
  <c r="AM4" i="23" s="1"/>
  <c r="AH4" i="23"/>
  <c r="AG4" i="23"/>
  <c r="AP8" i="23"/>
  <c r="AO8" i="23"/>
  <c r="AN8" i="23"/>
  <c r="AL8" i="23"/>
  <c r="AK8" i="23"/>
  <c r="AJ8" i="23"/>
  <c r="AI8" i="23"/>
  <c r="AH8" i="23"/>
  <c r="AG8" i="23"/>
  <c r="BY17" i="22"/>
  <c r="BX17" i="22"/>
  <c r="BW17" i="22"/>
  <c r="BU17" i="22"/>
  <c r="BT17" i="22"/>
  <c r="BS17" i="22"/>
  <c r="BR17" i="22"/>
  <c r="BQ17" i="22"/>
  <c r="BP17" i="22"/>
  <c r="BY15" i="22"/>
  <c r="BX15" i="22"/>
  <c r="BW15" i="22"/>
  <c r="BU15" i="22"/>
  <c r="BT15" i="22"/>
  <c r="BS15" i="22"/>
  <c r="BR15" i="22"/>
  <c r="BQ15" i="22"/>
  <c r="BP15" i="22"/>
  <c r="BY8" i="22"/>
  <c r="BX8" i="22"/>
  <c r="BW8" i="22"/>
  <c r="BU8" i="22"/>
  <c r="BT8" i="22"/>
  <c r="BS8" i="22"/>
  <c r="BR8" i="22"/>
  <c r="BV8" i="22" s="1"/>
  <c r="BQ8" i="22"/>
  <c r="BP8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BY5" i="22"/>
  <c r="BX5" i="22"/>
  <c r="BW5" i="22"/>
  <c r="BU5" i="22"/>
  <c r="BT5" i="22"/>
  <c r="BS5" i="22"/>
  <c r="BR5" i="22"/>
  <c r="BQ5" i="22"/>
  <c r="BP5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P15" i="22"/>
  <c r="AO15" i="22"/>
  <c r="AX8" i="22"/>
  <c r="AW8" i="22"/>
  <c r="AV8" i="22"/>
  <c r="AT8" i="22"/>
  <c r="AS8" i="22"/>
  <c r="AR8" i="22"/>
  <c r="AQ8" i="22"/>
  <c r="AP8" i="22"/>
  <c r="AO8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AX5" i="22"/>
  <c r="AW5" i="22"/>
  <c r="AV5" i="22"/>
  <c r="AT5" i="22"/>
  <c r="AS5" i="22"/>
  <c r="AR5" i="22"/>
  <c r="AQ5" i="22"/>
  <c r="AP5" i="22"/>
  <c r="AO5" i="22"/>
  <c r="BY21" i="4"/>
  <c r="BX21" i="4"/>
  <c r="BW21" i="4"/>
  <c r="BU21" i="4"/>
  <c r="BT21" i="4"/>
  <c r="BS21" i="4"/>
  <c r="BR21" i="4"/>
  <c r="BV21" i="4" s="1"/>
  <c r="BQ21" i="4"/>
  <c r="BP21" i="4"/>
  <c r="BY18" i="4"/>
  <c r="BX18" i="4"/>
  <c r="BW18" i="4"/>
  <c r="BU18" i="4"/>
  <c r="BT18" i="4"/>
  <c r="BS18" i="4"/>
  <c r="BR18" i="4"/>
  <c r="BV18" i="4" s="1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V19" i="4" s="1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V17" i="4" s="1"/>
  <c r="BQ17" i="4"/>
  <c r="BP17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9" i="4"/>
  <c r="BX9" i="4"/>
  <c r="BW9" i="4"/>
  <c r="BU9" i="4"/>
  <c r="BT9" i="4"/>
  <c r="BS9" i="4"/>
  <c r="BR9" i="4"/>
  <c r="BQ9" i="4"/>
  <c r="BP9" i="4"/>
  <c r="BY20" i="4"/>
  <c r="BX20" i="4"/>
  <c r="BW20" i="4"/>
  <c r="BU20" i="4"/>
  <c r="BT20" i="4"/>
  <c r="BS20" i="4"/>
  <c r="BR20" i="4"/>
  <c r="BV20" i="4" s="1"/>
  <c r="BQ20" i="4"/>
  <c r="BP2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P21" i="4"/>
  <c r="AO21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U13" i="4" s="1"/>
  <c r="AP13" i="4"/>
  <c r="AO13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P17" i="4"/>
  <c r="AO17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9" i="4"/>
  <c r="AW9" i="4"/>
  <c r="AV9" i="4"/>
  <c r="AT9" i="4"/>
  <c r="AS9" i="4"/>
  <c r="AR9" i="4"/>
  <c r="AQ9" i="4"/>
  <c r="AP9" i="4"/>
  <c r="AO9" i="4"/>
  <c r="AX20" i="4"/>
  <c r="AW20" i="4"/>
  <c r="AV20" i="4"/>
  <c r="AT20" i="4"/>
  <c r="AS20" i="4"/>
  <c r="AR20" i="4"/>
  <c r="AQ20" i="4"/>
  <c r="AP20" i="4"/>
  <c r="AO2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F12" i="27"/>
  <c r="QE12" i="27"/>
  <c r="QC12" i="27"/>
  <c r="QB12" i="27"/>
  <c r="PZ12" i="27"/>
  <c r="PY12" i="27"/>
  <c r="PX12" i="27"/>
  <c r="PW12" i="27"/>
  <c r="DB12" i="27"/>
  <c r="DA12" i="27"/>
  <c r="CY12" i="27"/>
  <c r="CX12" i="27"/>
  <c r="CW12" i="27"/>
  <c r="CV12" i="27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QE4" i="19"/>
  <c r="BR6" i="24" l="1"/>
  <c r="BZ6" i="21"/>
  <c r="BZ9" i="21"/>
  <c r="BZ17" i="21"/>
  <c r="AW7" i="19"/>
  <c r="AW10" i="19"/>
  <c r="AW12" i="19"/>
  <c r="AW20" i="19"/>
  <c r="AW17" i="19"/>
  <c r="BZ7" i="19"/>
  <c r="BZ10" i="19"/>
  <c r="BZ12" i="19"/>
  <c r="BZ20" i="19"/>
  <c r="BZ17" i="19"/>
  <c r="P6" i="26"/>
  <c r="Q6" i="26" s="1"/>
  <c r="AM11" i="24"/>
  <c r="AQ11" i="24" s="1"/>
  <c r="AM10" i="23"/>
  <c r="AQ10" i="23" s="1"/>
  <c r="BV11" i="4"/>
  <c r="BZ11" i="4" s="1"/>
  <c r="BR8" i="24"/>
  <c r="BR4" i="23"/>
  <c r="AM6" i="23"/>
  <c r="AQ6" i="23" s="1"/>
  <c r="AY14" i="4"/>
  <c r="CW14" i="4"/>
  <c r="DA14" i="4" s="1"/>
  <c r="BZ14" i="4"/>
  <c r="BV6" i="4"/>
  <c r="BZ6" i="4" s="1"/>
  <c r="BV10" i="4"/>
  <c r="BZ10" i="4" s="1"/>
  <c r="BV7" i="4"/>
  <c r="BZ7" i="4" s="1"/>
  <c r="AW5" i="27"/>
  <c r="AW10" i="27"/>
  <c r="BZ5" i="27"/>
  <c r="BZ10" i="27"/>
  <c r="AM9" i="23"/>
  <c r="AQ9" i="23" s="1"/>
  <c r="AQ4" i="23"/>
  <c r="BR6" i="23"/>
  <c r="BR10" i="23"/>
  <c r="BR12" i="23"/>
  <c r="BV12" i="22"/>
  <c r="BZ12" i="22" s="1"/>
  <c r="BV5" i="22"/>
  <c r="BZ5" i="22" s="1"/>
  <c r="BV4" i="22"/>
  <c r="BZ4" i="22" s="1"/>
  <c r="BV15" i="22"/>
  <c r="BZ15" i="22" s="1"/>
  <c r="BZ17" i="4"/>
  <c r="BZ20" i="4"/>
  <c r="AW4" i="19"/>
  <c r="AW11" i="19"/>
  <c r="AW13" i="19"/>
  <c r="AW25" i="19"/>
  <c r="AW24" i="19"/>
  <c r="BZ4" i="19"/>
  <c r="BZ11" i="19"/>
  <c r="BZ13" i="19"/>
  <c r="BZ25" i="19"/>
  <c r="BZ24" i="19"/>
  <c r="QD12" i="27"/>
  <c r="QD7" i="27"/>
  <c r="AW4" i="27"/>
  <c r="BZ4" i="27"/>
  <c r="AW7" i="26"/>
  <c r="BZ8" i="26"/>
  <c r="AM6" i="24"/>
  <c r="AQ6" i="24" s="1"/>
  <c r="BR11" i="24"/>
  <c r="AM4" i="24"/>
  <c r="AQ4" i="24" s="1"/>
  <c r="BR9" i="23"/>
  <c r="AQ12" i="23"/>
  <c r="AM8" i="23"/>
  <c r="AQ8" i="23" s="1"/>
  <c r="BR8" i="23"/>
  <c r="AU4" i="22"/>
  <c r="AY4" i="22" s="1"/>
  <c r="AU15" i="22"/>
  <c r="AY15" i="22" s="1"/>
  <c r="AU10" i="22"/>
  <c r="AY10" i="22" s="1"/>
  <c r="BV17" i="22"/>
  <c r="BZ17" i="22" s="1"/>
  <c r="J14" i="4"/>
  <c r="K14" i="4" s="1"/>
  <c r="AU16" i="4"/>
  <c r="AY16" i="4" s="1"/>
  <c r="BZ18" i="4"/>
  <c r="BV9" i="4"/>
  <c r="BZ9" i="4" s="1"/>
  <c r="AU19" i="4"/>
  <c r="AY19" i="4" s="1"/>
  <c r="BV12" i="4"/>
  <c r="BZ12" i="4" s="1"/>
  <c r="BV8" i="4"/>
  <c r="BZ8" i="4" s="1"/>
  <c r="T14" i="4"/>
  <c r="U14" i="4" s="1"/>
  <c r="AM8" i="24"/>
  <c r="AQ8" i="24" s="1"/>
  <c r="AM7" i="24"/>
  <c r="AQ7" i="24" s="1"/>
  <c r="BR5" i="24"/>
  <c r="BR4" i="24"/>
  <c r="BR7" i="24"/>
  <c r="AM5" i="24"/>
  <c r="AQ5" i="24" s="1"/>
  <c r="BZ21" i="4"/>
  <c r="BV5" i="4"/>
  <c r="BZ5" i="4" s="1"/>
  <c r="AY13" i="4"/>
  <c r="AU5" i="4"/>
  <c r="AY5" i="4" s="1"/>
  <c r="AU15" i="4"/>
  <c r="AY15" i="4" s="1"/>
  <c r="AU18" i="4"/>
  <c r="AY18" i="4" s="1"/>
  <c r="AU6" i="4"/>
  <c r="AY6" i="4" s="1"/>
  <c r="AU11" i="4"/>
  <c r="AY11" i="4" s="1"/>
  <c r="AU21" i="4"/>
  <c r="AY21" i="4" s="1"/>
  <c r="AU4" i="4"/>
  <c r="AY4" i="4" s="1"/>
  <c r="AU10" i="4"/>
  <c r="AY10" i="4" s="1"/>
  <c r="BV4" i="4"/>
  <c r="BZ4" i="4" s="1"/>
  <c r="BZ19" i="4"/>
  <c r="AW4" i="21"/>
  <c r="AW8" i="21"/>
  <c r="AW13" i="21"/>
  <c r="AW7" i="21"/>
  <c r="AW12" i="21"/>
  <c r="AW16" i="21"/>
  <c r="BZ7" i="21"/>
  <c r="BZ12" i="21"/>
  <c r="AW6" i="21"/>
  <c r="AW9" i="21"/>
  <c r="AW17" i="21"/>
  <c r="BZ5" i="21"/>
  <c r="BZ10" i="21"/>
  <c r="BZ11" i="21"/>
  <c r="AW5" i="21"/>
  <c r="AW10" i="21"/>
  <c r="AW11" i="21"/>
  <c r="BZ4" i="21"/>
  <c r="BZ8" i="21"/>
  <c r="BZ13" i="21"/>
  <c r="BZ16" i="21"/>
  <c r="AW6" i="19"/>
  <c r="AW9" i="19"/>
  <c r="AW18" i="19"/>
  <c r="AW22" i="19"/>
  <c r="BZ6" i="19"/>
  <c r="BZ9" i="19"/>
  <c r="BZ18" i="19"/>
  <c r="BZ22" i="19"/>
  <c r="AW5" i="19"/>
  <c r="AW14" i="19"/>
  <c r="AW8" i="19"/>
  <c r="AW15" i="19"/>
  <c r="AW27" i="19"/>
  <c r="BZ5" i="19"/>
  <c r="BZ14" i="19"/>
  <c r="BZ8" i="19"/>
  <c r="BZ15" i="19"/>
  <c r="BZ27" i="19"/>
  <c r="RC7" i="27"/>
  <c r="RE7" i="27"/>
  <c r="QA5" i="27"/>
  <c r="CZ7" i="27"/>
  <c r="QA10" i="27"/>
  <c r="AW6" i="27"/>
  <c r="AW7" i="27"/>
  <c r="BZ6" i="27"/>
  <c r="BZ7" i="27"/>
  <c r="AW12" i="27"/>
  <c r="AW9" i="27"/>
  <c r="BZ12" i="27"/>
  <c r="BZ9" i="27"/>
  <c r="AW6" i="26"/>
  <c r="BZ4" i="26"/>
  <c r="AW4" i="26"/>
  <c r="AW10" i="26"/>
  <c r="BZ7" i="26"/>
  <c r="AW8" i="26"/>
  <c r="BZ6" i="26"/>
  <c r="BZ10" i="26"/>
  <c r="QA8" i="26"/>
  <c r="BV7" i="22"/>
  <c r="BZ7" i="22" s="1"/>
  <c r="AU9" i="22"/>
  <c r="AY9" i="22" s="1"/>
  <c r="BV10" i="22"/>
  <c r="BZ10" i="22" s="1"/>
  <c r="AU6" i="22"/>
  <c r="AY6" i="22" s="1"/>
  <c r="AU5" i="22"/>
  <c r="AY5" i="22" s="1"/>
  <c r="AU12" i="22"/>
  <c r="AY12" i="22" s="1"/>
  <c r="BV6" i="22"/>
  <c r="BZ6" i="22" s="1"/>
  <c r="AU11" i="22"/>
  <c r="AY11" i="22" s="1"/>
  <c r="AU17" i="22"/>
  <c r="AY17" i="22" s="1"/>
  <c r="BZ8" i="22"/>
  <c r="AU8" i="22"/>
  <c r="AY8" i="22" s="1"/>
  <c r="AU7" i="22"/>
  <c r="AY7" i="22" s="1"/>
  <c r="BV11" i="22"/>
  <c r="BZ11" i="22" s="1"/>
  <c r="BV9" i="22"/>
  <c r="BZ9" i="22" s="1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G14" i="4"/>
  <c r="F14" i="4"/>
  <c r="BV13" i="4"/>
  <c r="BZ13" i="4" s="1"/>
  <c r="AU7" i="4"/>
  <c r="AY7" i="4" s="1"/>
  <c r="AU20" i="4"/>
  <c r="AY20" i="4" s="1"/>
  <c r="AU17" i="4"/>
  <c r="AY17" i="4" s="1"/>
  <c r="AU9" i="4"/>
  <c r="AY9" i="4" s="1"/>
  <c r="BV15" i="4"/>
  <c r="BZ15" i="4" s="1"/>
  <c r="AU8" i="4"/>
  <c r="AY8" i="4" s="1"/>
  <c r="AU12" i="4"/>
  <c r="AY12" i="4" s="1"/>
  <c r="BV16" i="4"/>
  <c r="BZ16" i="4" s="1"/>
  <c r="BW4" i="21"/>
  <c r="BW5" i="21"/>
  <c r="BW6" i="21"/>
  <c r="BW7" i="21"/>
  <c r="BW8" i="21"/>
  <c r="BW10" i="21"/>
  <c r="BW9" i="21"/>
  <c r="BW12" i="21"/>
  <c r="BW13" i="21"/>
  <c r="BW11" i="21"/>
  <c r="BW17" i="21"/>
  <c r="BW16" i="21"/>
  <c r="AT4" i="21"/>
  <c r="AT5" i="21"/>
  <c r="AT6" i="21"/>
  <c r="AT7" i="21"/>
  <c r="AT8" i="21"/>
  <c r="AT10" i="21"/>
  <c r="AT9" i="21"/>
  <c r="AT12" i="21"/>
  <c r="AT13" i="21"/>
  <c r="AT11" i="21"/>
  <c r="AT17" i="21"/>
  <c r="AT16" i="21"/>
  <c r="BW4" i="19"/>
  <c r="BW5" i="19"/>
  <c r="BW6" i="19"/>
  <c r="BW7" i="19"/>
  <c r="BW11" i="19"/>
  <c r="BW14" i="19"/>
  <c r="BW9" i="19"/>
  <c r="BW10" i="19"/>
  <c r="BW13" i="19"/>
  <c r="BW8" i="19"/>
  <c r="BW18" i="19"/>
  <c r="BW12" i="19"/>
  <c r="BW25" i="19"/>
  <c r="BW15" i="19"/>
  <c r="BW22" i="19"/>
  <c r="BW20" i="19"/>
  <c r="BW24" i="19"/>
  <c r="BW27" i="19"/>
  <c r="BW17" i="19"/>
  <c r="AT4" i="19"/>
  <c r="AT5" i="19"/>
  <c r="AT6" i="19"/>
  <c r="AT7" i="19"/>
  <c r="AT11" i="19"/>
  <c r="AT14" i="19"/>
  <c r="AT9" i="19"/>
  <c r="AT10" i="19"/>
  <c r="AT13" i="19"/>
  <c r="AT8" i="19"/>
  <c r="AT18" i="19"/>
  <c r="AT12" i="19"/>
  <c r="AT25" i="19"/>
  <c r="AT15" i="19"/>
  <c r="AT22" i="19"/>
  <c r="AT20" i="19"/>
  <c r="AT24" i="19"/>
  <c r="AT27" i="19"/>
  <c r="AT17" i="19"/>
  <c r="BW12" i="27"/>
  <c r="BW6" i="27"/>
  <c r="BW5" i="27"/>
  <c r="BW4" i="27"/>
  <c r="BW9" i="27"/>
  <c r="BW7" i="27"/>
  <c r="BW10" i="27"/>
  <c r="AT12" i="27"/>
  <c r="AT6" i="27"/>
  <c r="AT5" i="27"/>
  <c r="AT4" i="27"/>
  <c r="AT9" i="27"/>
  <c r="AT7" i="27"/>
  <c r="AT10" i="27"/>
  <c r="QZ4" i="26"/>
  <c r="BW4" i="26"/>
  <c r="BW6" i="26"/>
  <c r="BW8" i="26"/>
  <c r="BW7" i="26"/>
  <c r="BW10" i="26"/>
  <c r="QZ10" i="26"/>
  <c r="AT4" i="26"/>
  <c r="AT6" i="26"/>
  <c r="AT8" i="26"/>
  <c r="AT7" i="26"/>
  <c r="AT10" i="26"/>
  <c r="P7" i="27"/>
  <c r="Q7" i="27" s="1"/>
  <c r="QD5" i="27"/>
  <c r="QD6" i="27"/>
  <c r="QD9" i="27"/>
  <c r="P4" i="27"/>
  <c r="Q4" i="27" s="1"/>
  <c r="DC4" i="27"/>
  <c r="QD4" i="27"/>
  <c r="QA7" i="27"/>
  <c r="RB7" i="27"/>
  <c r="RB10" i="27"/>
  <c r="QZ6" i="27"/>
  <c r="RE6" i="27"/>
  <c r="RB10" i="26"/>
  <c r="N8" i="26"/>
  <c r="O8" i="26" s="1"/>
  <c r="QA4" i="26"/>
  <c r="QD6" i="26"/>
  <c r="QZ7" i="26"/>
  <c r="QA10" i="26"/>
  <c r="QD4" i="26"/>
  <c r="CZ7" i="26"/>
  <c r="QA7" i="26"/>
  <c r="L12" i="23"/>
  <c r="M12" i="23" s="1"/>
  <c r="RB9" i="27"/>
  <c r="QZ7" i="27"/>
  <c r="CZ10" i="27"/>
  <c r="RA6" i="27"/>
  <c r="RB6" i="27"/>
  <c r="DC5" i="27"/>
  <c r="N5" i="27"/>
  <c r="O5" i="27" s="1"/>
  <c r="P9" i="27"/>
  <c r="DF9" i="27" s="1"/>
  <c r="QZ10" i="27"/>
  <c r="P12" i="27"/>
  <c r="Q12" i="27" s="1"/>
  <c r="QZ5" i="27"/>
  <c r="RE5" i="27"/>
  <c r="P5" i="27"/>
  <c r="Q5" i="27" s="1"/>
  <c r="RF7" i="27"/>
  <c r="RB5" i="27"/>
  <c r="RA4" i="27"/>
  <c r="RB4" i="27"/>
  <c r="N12" i="27"/>
  <c r="DE12" i="27" s="1"/>
  <c r="G7" i="27"/>
  <c r="F10" i="27"/>
  <c r="L4" i="27"/>
  <c r="M4" i="27" s="1"/>
  <c r="G5" i="27"/>
  <c r="CZ9" i="27"/>
  <c r="N7" i="27"/>
  <c r="DE7" i="27" s="1"/>
  <c r="J12" i="27"/>
  <c r="K12" i="27" s="1"/>
  <c r="P6" i="27"/>
  <c r="Q6" i="27" s="1"/>
  <c r="RA7" i="27"/>
  <c r="RA10" i="27"/>
  <c r="RF10" i="27"/>
  <c r="F4" i="27"/>
  <c r="G9" i="27"/>
  <c r="QA9" i="27"/>
  <c r="RC10" i="27"/>
  <c r="RE10" i="27"/>
  <c r="RA12" i="27"/>
  <c r="RB12" i="27"/>
  <c r="F5" i="27"/>
  <c r="J4" i="27"/>
  <c r="K4" i="27" s="1"/>
  <c r="QA4" i="27"/>
  <c r="N9" i="27"/>
  <c r="O9" i="27" s="1"/>
  <c r="F9" i="27"/>
  <c r="QZ9" i="27"/>
  <c r="RE9" i="27"/>
  <c r="F7" i="27"/>
  <c r="P10" i="27"/>
  <c r="Q10" i="27" s="1"/>
  <c r="F12" i="27"/>
  <c r="J5" i="27"/>
  <c r="K5" i="27" s="1"/>
  <c r="N4" i="27"/>
  <c r="DE4" i="27" s="1"/>
  <c r="QZ4" i="27"/>
  <c r="RE4" i="27"/>
  <c r="QD10" i="27"/>
  <c r="G12" i="27"/>
  <c r="RC12" i="27"/>
  <c r="RE12" i="27"/>
  <c r="J6" i="27"/>
  <c r="K6" i="27" s="1"/>
  <c r="N6" i="27"/>
  <c r="O6" i="27" s="1"/>
  <c r="QA6" i="27"/>
  <c r="N10" i="27"/>
  <c r="DE10" i="27" s="1"/>
  <c r="DC7" i="26"/>
  <c r="DC10" i="26"/>
  <c r="RB4" i="26"/>
  <c r="N10" i="26"/>
  <c r="DE10" i="26" s="1"/>
  <c r="RB8" i="26"/>
  <c r="P4" i="26"/>
  <c r="Q4" i="26" s="1"/>
  <c r="F8" i="26"/>
  <c r="RB7" i="26"/>
  <c r="RA6" i="26"/>
  <c r="N6" i="26"/>
  <c r="DE6" i="26" s="1"/>
  <c r="RC6" i="26"/>
  <c r="N7" i="26"/>
  <c r="DE7" i="26" s="1"/>
  <c r="RA4" i="26"/>
  <c r="RB6" i="26"/>
  <c r="P7" i="26"/>
  <c r="Q7" i="26" s="1"/>
  <c r="RA7" i="26"/>
  <c r="RF7" i="26"/>
  <c r="F4" i="26"/>
  <c r="RC7" i="26"/>
  <c r="RE7" i="26"/>
  <c r="P10" i="26"/>
  <c r="Q10" i="26" s="1"/>
  <c r="RA10" i="26"/>
  <c r="RF10" i="26"/>
  <c r="P8" i="26"/>
  <c r="Q8" i="26" s="1"/>
  <c r="QZ8" i="26"/>
  <c r="RE8" i="26"/>
  <c r="F7" i="26"/>
  <c r="L10" i="26"/>
  <c r="M10" i="26" s="1"/>
  <c r="RC10" i="26"/>
  <c r="RE10" i="26"/>
  <c r="N4" i="26"/>
  <c r="O4" i="26" s="1"/>
  <c r="RC4" i="26"/>
  <c r="F6" i="26"/>
  <c r="QA6" i="26"/>
  <c r="QD7" i="26"/>
  <c r="G6" i="26"/>
  <c r="QZ6" i="26"/>
  <c r="CZ8" i="26"/>
  <c r="QD8" i="26"/>
  <c r="F10" i="26"/>
  <c r="QD10" i="26"/>
  <c r="RA9" i="27"/>
  <c r="DC12" i="27"/>
  <c r="CZ12" i="27"/>
  <c r="G6" i="27"/>
  <c r="G10" i="27"/>
  <c r="RA5" i="27"/>
  <c r="RC6" i="27"/>
  <c r="L5" i="27"/>
  <c r="RC5" i="27"/>
  <c r="RC4" i="27"/>
  <c r="RC9" i="27"/>
  <c r="DC7" i="27"/>
  <c r="L10" i="27"/>
  <c r="J10" i="27"/>
  <c r="F6" i="27"/>
  <c r="DC6" i="27"/>
  <c r="CZ6" i="27"/>
  <c r="L6" i="27"/>
  <c r="RF6" i="27"/>
  <c r="CZ5" i="27"/>
  <c r="CZ4" i="27"/>
  <c r="L9" i="27"/>
  <c r="J9" i="27"/>
  <c r="L12" i="27"/>
  <c r="RF12" i="27"/>
  <c r="DC10" i="27"/>
  <c r="QZ12" i="27"/>
  <c r="QA12" i="27"/>
  <c r="RF5" i="27"/>
  <c r="G4" i="27"/>
  <c r="RF4" i="27"/>
  <c r="DC9" i="27"/>
  <c r="RF9" i="27"/>
  <c r="L7" i="27"/>
  <c r="J7" i="27"/>
  <c r="RA8" i="26"/>
  <c r="L4" i="26"/>
  <c r="J4" i="26"/>
  <c r="G4" i="26"/>
  <c r="L6" i="26"/>
  <c r="J6" i="26"/>
  <c r="J8" i="26"/>
  <c r="CZ10" i="26"/>
  <c r="DC4" i="26"/>
  <c r="CZ4" i="26"/>
  <c r="G8" i="26"/>
  <c r="J7" i="26"/>
  <c r="RF4" i="26"/>
  <c r="RE4" i="26"/>
  <c r="DC6" i="26"/>
  <c r="CZ6" i="26"/>
  <c r="L8" i="26"/>
  <c r="G7" i="26"/>
  <c r="J10" i="26"/>
  <c r="RC8" i="26"/>
  <c r="RF6" i="26"/>
  <c r="RE6" i="26"/>
  <c r="DC8" i="26"/>
  <c r="RF8" i="26"/>
  <c r="L7" i="26"/>
  <c r="G10" i="26"/>
  <c r="SF12" i="23"/>
  <c r="SM12" i="23" s="1"/>
  <c r="CS12" i="23"/>
  <c r="TM12" i="23"/>
  <c r="TI12" i="23"/>
  <c r="TF12" i="23"/>
  <c r="F12" i="23"/>
  <c r="J12" i="23"/>
  <c r="I12" i="23"/>
  <c r="G12" i="23"/>
  <c r="I8" i="26" l="1"/>
  <c r="DF6" i="26"/>
  <c r="H8" i="26"/>
  <c r="DF4" i="27"/>
  <c r="RG10" i="27"/>
  <c r="I10" i="27"/>
  <c r="RG6" i="27"/>
  <c r="CU12" i="23"/>
  <c r="DB14" i="4"/>
  <c r="V14" i="4" s="1"/>
  <c r="TR14" i="4"/>
  <c r="TV14" i="4" s="1"/>
  <c r="O12" i="27"/>
  <c r="O6" i="26"/>
  <c r="O14" i="4"/>
  <c r="Q14" i="4"/>
  <c r="H14" i="4"/>
  <c r="RD10" i="27"/>
  <c r="RD6" i="27"/>
  <c r="DF7" i="27"/>
  <c r="RG4" i="27"/>
  <c r="RD4" i="26"/>
  <c r="RD10" i="26"/>
  <c r="RG10" i="26"/>
  <c r="O7" i="26"/>
  <c r="DE8" i="26"/>
  <c r="RG7" i="27"/>
  <c r="RD4" i="27"/>
  <c r="Q9" i="27"/>
  <c r="DF10" i="26"/>
  <c r="RG6" i="26"/>
  <c r="DF4" i="26"/>
  <c r="RD6" i="26"/>
  <c r="RG7" i="26"/>
  <c r="O10" i="26"/>
  <c r="CT12" i="23"/>
  <c r="RD7" i="27"/>
  <c r="DE5" i="27"/>
  <c r="RG12" i="27"/>
  <c r="DF6" i="27"/>
  <c r="O10" i="27"/>
  <c r="DF5" i="27"/>
  <c r="RD12" i="27"/>
  <c r="I6" i="27"/>
  <c r="H6" i="27" s="1"/>
  <c r="O4" i="27"/>
  <c r="DF12" i="27"/>
  <c r="O7" i="27"/>
  <c r="DE6" i="27"/>
  <c r="I9" i="27"/>
  <c r="H9" i="27" s="1"/>
  <c r="I5" i="27"/>
  <c r="H5" i="27" s="1"/>
  <c r="DE9" i="27"/>
  <c r="DF10" i="27"/>
  <c r="I12" i="27"/>
  <c r="H12" i="27" s="1"/>
  <c r="DD4" i="27"/>
  <c r="R4" i="27" s="1"/>
  <c r="RG4" i="26"/>
  <c r="RD7" i="26"/>
  <c r="DE4" i="26"/>
  <c r="DF8" i="26"/>
  <c r="I4" i="26"/>
  <c r="H4" i="26" s="1"/>
  <c r="DF7" i="26"/>
  <c r="DD10" i="26"/>
  <c r="I6" i="26"/>
  <c r="H6" i="26" s="1"/>
  <c r="DD5" i="27"/>
  <c r="M5" i="27"/>
  <c r="DD6" i="27"/>
  <c r="M6" i="27"/>
  <c r="K10" i="27"/>
  <c r="RG5" i="27"/>
  <c r="RD5" i="27"/>
  <c r="I4" i="27"/>
  <c r="H4" i="27" s="1"/>
  <c r="DD12" i="27"/>
  <c r="M12" i="27"/>
  <c r="K9" i="27"/>
  <c r="DD10" i="27"/>
  <c r="M10" i="27"/>
  <c r="RG9" i="27"/>
  <c r="RD9" i="27"/>
  <c r="DD9" i="27"/>
  <c r="M9" i="27"/>
  <c r="H10" i="27"/>
  <c r="K7" i="27"/>
  <c r="DD7" i="27"/>
  <c r="M7" i="27"/>
  <c r="I7" i="27"/>
  <c r="H7" i="27" s="1"/>
  <c r="M7" i="26"/>
  <c r="DD7" i="26"/>
  <c r="M8" i="26"/>
  <c r="DD8" i="26"/>
  <c r="M6" i="26"/>
  <c r="DD6" i="26"/>
  <c r="R6" i="26" s="1"/>
  <c r="K8" i="26"/>
  <c r="RG8" i="26"/>
  <c r="RD8" i="26"/>
  <c r="K7" i="26"/>
  <c r="K10" i="26"/>
  <c r="DD4" i="26"/>
  <c r="M4" i="26"/>
  <c r="K6" i="26"/>
  <c r="I10" i="26"/>
  <c r="H10" i="26" s="1"/>
  <c r="I7" i="26"/>
  <c r="H7" i="26" s="1"/>
  <c r="K4" i="26"/>
  <c r="TJ12" i="23"/>
  <c r="TN12" i="23" s="1"/>
  <c r="H12" i="23"/>
  <c r="K12" i="23"/>
  <c r="A12" i="23" a="1"/>
  <c r="A12" i="23" s="1"/>
  <c r="E14" i="4" l="1"/>
  <c r="R7" i="27"/>
  <c r="E7" i="27" s="1"/>
  <c r="W14" i="4"/>
  <c r="X14" i="4"/>
  <c r="E4" i="27"/>
  <c r="S4" i="27"/>
  <c r="T4" i="27"/>
  <c r="R10" i="26"/>
  <c r="S10" i="26" s="1"/>
  <c r="T6" i="26"/>
  <c r="S6" i="26"/>
  <c r="R9" i="27"/>
  <c r="E9" i="27" s="1"/>
  <c r="R12" i="27"/>
  <c r="R10" i="27"/>
  <c r="R5" i="27"/>
  <c r="R6" i="27"/>
  <c r="R4" i="26"/>
  <c r="R8" i="26"/>
  <c r="R7" i="26"/>
  <c r="E6" i="26"/>
  <c r="N12" i="23"/>
  <c r="S7" i="27" l="1"/>
  <c r="T7" i="27"/>
  <c r="E10" i="26"/>
  <c r="E6" i="27"/>
  <c r="S6" i="27"/>
  <c r="T6" i="27"/>
  <c r="T10" i="27"/>
  <c r="S10" i="27"/>
  <c r="E5" i="27"/>
  <c r="T5" i="27"/>
  <c r="S5" i="27"/>
  <c r="E12" i="27"/>
  <c r="S12" i="27"/>
  <c r="T12" i="27"/>
  <c r="S9" i="27"/>
  <c r="T9" i="27"/>
  <c r="T10" i="26"/>
  <c r="S7" i="26"/>
  <c r="T7" i="26"/>
  <c r="S4" i="26"/>
  <c r="T4" i="26"/>
  <c r="E8" i="26"/>
  <c r="S8" i="26"/>
  <c r="T8" i="26"/>
  <c r="E4" i="26"/>
  <c r="E12" i="23"/>
  <c r="O12" i="23"/>
  <c r="P12" i="23"/>
  <c r="E10" i="27"/>
  <c r="E7" i="26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A7" i="27" l="1"/>
  <c r="A5" i="26"/>
  <c r="A6" i="26"/>
  <c r="A6" i="27"/>
  <c r="A12" i="27"/>
  <c r="A9" i="27"/>
  <c r="A10" i="27"/>
  <c r="A5" i="27" a="1"/>
  <c r="A5" i="27" s="1"/>
  <c r="A4" i="27"/>
  <c r="A4" i="26"/>
  <c r="A8" i="26" a="1"/>
  <c r="A8" i="26" s="1"/>
  <c r="A7" i="26"/>
  <c r="A10" i="26"/>
  <c r="QA9" i="19"/>
  <c r="QZ9" i="19"/>
  <c r="DC9" i="19"/>
  <c r="P9" i="19"/>
  <c r="N9" i="19"/>
  <c r="DE9" i="19" s="1"/>
  <c r="RE9" i="19"/>
  <c r="CZ9" i="19"/>
  <c r="RB9" i="19"/>
  <c r="RF9" i="19"/>
  <c r="RA9" i="19"/>
  <c r="L9" i="19"/>
  <c r="J9" i="19"/>
  <c r="RC9" i="19"/>
  <c r="QD9" i="19"/>
  <c r="G9" i="19"/>
  <c r="F9" i="19"/>
  <c r="M9" i="19" l="1"/>
  <c r="DD9" i="19"/>
  <c r="Q9" i="19"/>
  <c r="DF9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9" i="19"/>
  <c r="RG9" i="19"/>
  <c r="I9" i="19"/>
  <c r="H9" i="19" s="1"/>
  <c r="RD9" i="19"/>
  <c r="K9" i="19"/>
  <c r="R9" i="19" l="1"/>
  <c r="S9" i="19" l="1"/>
  <c r="T9" i="19"/>
  <c r="E9" i="19"/>
  <c r="CV15" i="19" l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DC15" i="19" l="1"/>
  <c r="CZ7" i="19"/>
  <c r="RE15" i="19"/>
  <c r="QZ15" i="19"/>
  <c r="P15" i="19"/>
  <c r="QA15" i="19"/>
  <c r="CZ15" i="19"/>
  <c r="N15" i="19"/>
  <c r="DE15" i="19" s="1"/>
  <c r="RB15" i="19"/>
  <c r="RA15" i="19"/>
  <c r="RF15" i="19"/>
  <c r="L15" i="19"/>
  <c r="F15" i="19"/>
  <c r="J15" i="19"/>
  <c r="RC15" i="19"/>
  <c r="QD15" i="19"/>
  <c r="G15" i="19"/>
  <c r="QZ7" i="19"/>
  <c r="DC25" i="19"/>
  <c r="RE20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20" i="19"/>
  <c r="QZ20" i="19"/>
  <c r="QA20" i="19"/>
  <c r="P20" i="19"/>
  <c r="DF20" i="19" s="1"/>
  <c r="N20" i="19"/>
  <c r="DE20" i="19" s="1"/>
  <c r="CZ20" i="19"/>
  <c r="RA20" i="19"/>
  <c r="RB20" i="19"/>
  <c r="RF20" i="19"/>
  <c r="L20" i="19"/>
  <c r="DD20" i="19" s="1"/>
  <c r="F20" i="19"/>
  <c r="J20" i="19"/>
  <c r="K20" i="19" s="1"/>
  <c r="QD20" i="19"/>
  <c r="G20" i="19"/>
  <c r="RC20" i="19"/>
  <c r="RE25" i="19"/>
  <c r="QA25" i="19"/>
  <c r="RA25" i="19"/>
  <c r="N25" i="19"/>
  <c r="DE25" i="19" s="1"/>
  <c r="CZ25" i="19"/>
  <c r="QZ25" i="19"/>
  <c r="P25" i="19"/>
  <c r="DF25" i="19" s="1"/>
  <c r="RB25" i="19"/>
  <c r="RF25" i="19"/>
  <c r="L25" i="19"/>
  <c r="DD25" i="19" s="1"/>
  <c r="F25" i="19"/>
  <c r="J25" i="19"/>
  <c r="RC25" i="19"/>
  <c r="QD25" i="19"/>
  <c r="G25" i="19"/>
  <c r="Q15" i="19" l="1"/>
  <c r="DF15" i="19"/>
  <c r="M15" i="19"/>
  <c r="DD15" i="19"/>
  <c r="O7" i="19"/>
  <c r="O15" i="19"/>
  <c r="O25" i="19"/>
  <c r="R25" i="19"/>
  <c r="O20" i="19"/>
  <c r="R20" i="19"/>
  <c r="RD7" i="19"/>
  <c r="I7" i="19"/>
  <c r="H7" i="19" s="1"/>
  <c r="I15" i="19"/>
  <c r="H15" i="19" s="1"/>
  <c r="RG7" i="19"/>
  <c r="Q20" i="19"/>
  <c r="RG20" i="19"/>
  <c r="RG15" i="19"/>
  <c r="RD25" i="19"/>
  <c r="RD15" i="19"/>
  <c r="K15" i="19"/>
  <c r="Q7" i="19"/>
  <c r="M7" i="19"/>
  <c r="R7" i="19"/>
  <c r="K7" i="19"/>
  <c r="Q25" i="19"/>
  <c r="I20" i="19"/>
  <c r="H20" i="19" s="1"/>
  <c r="RD20" i="19"/>
  <c r="RG25" i="19"/>
  <c r="M20" i="19"/>
  <c r="I25" i="19"/>
  <c r="H25" i="19" s="1"/>
  <c r="M25" i="19"/>
  <c r="K25" i="19"/>
  <c r="S25" i="19" l="1"/>
  <c r="T25" i="19"/>
  <c r="T7" i="19"/>
  <c r="S7" i="19"/>
  <c r="T20" i="19"/>
  <c r="S20" i="19"/>
  <c r="R15" i="19"/>
  <c r="E7" i="19"/>
  <c r="E20" i="19"/>
  <c r="E25" i="19"/>
  <c r="S15" i="19" l="1"/>
  <c r="T15" i="19"/>
  <c r="E15" i="19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0" i="4"/>
  <c r="T10" i="4" s="1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T8" i="22" l="1"/>
  <c r="U8" i="22" s="1"/>
  <c r="T17" i="22"/>
  <c r="U17" i="22" s="1"/>
  <c r="T10" i="22"/>
  <c r="U10" i="22" s="1"/>
  <c r="T18" i="4"/>
  <c r="U18" i="4" s="1"/>
  <c r="L11" i="24"/>
  <c r="L7" i="24"/>
  <c r="L10" i="23"/>
  <c r="SF11" i="24"/>
  <c r="SM11" i="24" s="1"/>
  <c r="CO10" i="23"/>
  <c r="CS10" i="23" s="1"/>
  <c r="CW10" i="22"/>
  <c r="DA10" i="22" s="1"/>
  <c r="SN18" i="4"/>
  <c r="SU18" i="4" s="1"/>
  <c r="SF7" i="24"/>
  <c r="SM7" i="24" s="1"/>
  <c r="SF10" i="23"/>
  <c r="SM10" i="23" s="1"/>
  <c r="CW8" i="22"/>
  <c r="DA8" i="22" s="1"/>
  <c r="CO11" i="24"/>
  <c r="CS11" i="24" s="1"/>
  <c r="CO7" i="24"/>
  <c r="CS7" i="24" s="1"/>
  <c r="TM11" i="24"/>
  <c r="TI11" i="24"/>
  <c r="TF11" i="24"/>
  <c r="F11" i="24"/>
  <c r="J11" i="24"/>
  <c r="I11" i="24"/>
  <c r="G11" i="24"/>
  <c r="TI7" i="24"/>
  <c r="TF7" i="24"/>
  <c r="TM7" i="24"/>
  <c r="F7" i="24"/>
  <c r="J7" i="24"/>
  <c r="I7" i="24"/>
  <c r="G7" i="24"/>
  <c r="TM10" i="23"/>
  <c r="TI10" i="23"/>
  <c r="TF10" i="23"/>
  <c r="F10" i="23"/>
  <c r="J10" i="23"/>
  <c r="I10" i="23"/>
  <c r="G10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G10" i="22"/>
  <c r="I10" i="22"/>
  <c r="P10" i="22"/>
  <c r="DC10" i="22" s="1"/>
  <c r="N10" i="22"/>
  <c r="F10" i="22"/>
  <c r="CW17" i="22"/>
  <c r="DA17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G8" i="22"/>
  <c r="I8" i="22"/>
  <c r="P8" i="22"/>
  <c r="DC8" i="22" s="1"/>
  <c r="N8" i="22"/>
  <c r="F8" i="22"/>
  <c r="TN17" i="22"/>
  <c r="J17" i="22"/>
  <c r="K17" i="22" s="1"/>
  <c r="SN17" i="22"/>
  <c r="SU17" i="22" s="1"/>
  <c r="TQ17" i="22"/>
  <c r="TU17" i="22"/>
  <c r="R17" i="22"/>
  <c r="S17" i="22" s="1"/>
  <c r="L17" i="22"/>
  <c r="M17" i="22" s="1"/>
  <c r="G17" i="22"/>
  <c r="I17" i="22"/>
  <c r="P17" i="22"/>
  <c r="DC17" i="22" s="1"/>
  <c r="N17" i="22"/>
  <c r="F17" i="22"/>
  <c r="CW18" i="4"/>
  <c r="DA18" i="4" s="1"/>
  <c r="TQ18" i="4"/>
  <c r="J18" i="4"/>
  <c r="K18" i="4" s="1"/>
  <c r="TN18" i="4"/>
  <c r="CW10" i="4"/>
  <c r="DA10" i="4" s="1"/>
  <c r="R18" i="4"/>
  <c r="S18" i="4" s="1"/>
  <c r="TU18" i="4"/>
  <c r="L18" i="4"/>
  <c r="M18" i="4" s="1"/>
  <c r="G18" i="4"/>
  <c r="I18" i="4"/>
  <c r="P18" i="4"/>
  <c r="DC18" i="4" s="1"/>
  <c r="N18" i="4"/>
  <c r="F18" i="4"/>
  <c r="SN10" i="4"/>
  <c r="SU10" i="4" s="1"/>
  <c r="TN10" i="4"/>
  <c r="L10" i="4"/>
  <c r="M10" i="4" s="1"/>
  <c r="TU10" i="4"/>
  <c r="TQ10" i="4"/>
  <c r="P10" i="4"/>
  <c r="DC10" i="4" s="1"/>
  <c r="N10" i="4"/>
  <c r="U10" i="4"/>
  <c r="R10" i="4"/>
  <c r="S10" i="4" s="1"/>
  <c r="J10" i="4"/>
  <c r="K10" i="4" s="1"/>
  <c r="I10" i="4"/>
  <c r="G10" i="4"/>
  <c r="F10" i="4"/>
  <c r="DB8" i="22" l="1"/>
  <c r="CT7" i="24"/>
  <c r="M7" i="24"/>
  <c r="CU7" i="24"/>
  <c r="CT11" i="24"/>
  <c r="M11" i="24"/>
  <c r="CU11" i="24"/>
  <c r="M10" i="23"/>
  <c r="CT10" i="23"/>
  <c r="CU10" i="23"/>
  <c r="DB17" i="22"/>
  <c r="DB10" i="22"/>
  <c r="DB10" i="4"/>
  <c r="V10" i="4" s="1"/>
  <c r="DB18" i="4"/>
  <c r="TR10" i="22"/>
  <c r="TV10" i="22" s="1"/>
  <c r="TR8" i="22"/>
  <c r="TV8" i="22" s="1"/>
  <c r="TJ11" i="24"/>
  <c r="TN11" i="24" s="1"/>
  <c r="TJ7" i="24"/>
  <c r="TN7" i="24" s="1"/>
  <c r="H11" i="24"/>
  <c r="K11" i="24"/>
  <c r="A11" i="24" a="1"/>
  <c r="A11" i="24" s="1"/>
  <c r="H7" i="24"/>
  <c r="K7" i="24"/>
  <c r="TJ10" i="23"/>
  <c r="TN10" i="23" s="1"/>
  <c r="H10" i="23"/>
  <c r="K10" i="23"/>
  <c r="A10" i="23" a="1"/>
  <c r="A10" i="23" s="1"/>
  <c r="O10" i="22"/>
  <c r="Q10" i="22"/>
  <c r="H10" i="22"/>
  <c r="TR17" i="22"/>
  <c r="TV17" i="22" s="1"/>
  <c r="Q8" i="22"/>
  <c r="H8" i="22"/>
  <c r="O8" i="22"/>
  <c r="A17" i="22" a="1"/>
  <c r="A17" i="22" s="1"/>
  <c r="O17" i="22"/>
  <c r="Q17" i="22"/>
  <c r="H17" i="22"/>
  <c r="TR18" i="4"/>
  <c r="TV18" i="4" s="1"/>
  <c r="A18" i="4" a="1"/>
  <c r="A18" i="4" s="1"/>
  <c r="O18" i="4"/>
  <c r="Q18" i="4"/>
  <c r="H18" i="4"/>
  <c r="TR10" i="4"/>
  <c r="TV10" i="4" s="1"/>
  <c r="O10" i="4"/>
  <c r="Q10" i="4"/>
  <c r="H10" i="4"/>
  <c r="N11" i="24" l="1"/>
  <c r="P11" i="24" s="1"/>
  <c r="N7" i="24"/>
  <c r="N10" i="23"/>
  <c r="V10" i="22"/>
  <c r="W10" i="22" s="1"/>
  <c r="V8" i="22"/>
  <c r="W8" i="22" s="1"/>
  <c r="V17" i="22"/>
  <c r="W17" i="22" s="1"/>
  <c r="E10" i="4"/>
  <c r="V18" i="4"/>
  <c r="X10" i="4"/>
  <c r="W10" i="4"/>
  <c r="E7" i="24" l="1"/>
  <c r="P7" i="24"/>
  <c r="O10" i="23"/>
  <c r="P10" i="23"/>
  <c r="E10" i="23"/>
  <c r="O11" i="24"/>
  <c r="E11" i="24"/>
  <c r="O7" i="24"/>
  <c r="X10" i="22"/>
  <c r="E10" i="22"/>
  <c r="E8" i="22"/>
  <c r="X8" i="22"/>
  <c r="X17" i="22"/>
  <c r="E17" i="22"/>
  <c r="W18" i="4"/>
  <c r="X18" i="4"/>
  <c r="E18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T8" i="4" l="1"/>
  <c r="U8" i="4" s="1"/>
  <c r="L6" i="24"/>
  <c r="CO6" i="24"/>
  <c r="CS6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G8" i="4"/>
  <c r="I8" i="4"/>
  <c r="P8" i="4"/>
  <c r="DC8" i="4" s="1"/>
  <c r="N8" i="4"/>
  <c r="F8" i="4"/>
  <c r="SF6" i="24"/>
  <c r="SM6" i="24" s="1"/>
  <c r="TF6" i="24"/>
  <c r="TM6" i="24"/>
  <c r="TI6" i="24"/>
  <c r="F6" i="24"/>
  <c r="J6" i="24"/>
  <c r="I6" i="24"/>
  <c r="G6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DB8" i="4" l="1"/>
  <c r="CU6" i="24"/>
  <c r="CT6" i="24"/>
  <c r="M6" i="24"/>
  <c r="TR8" i="4"/>
  <c r="TV8" i="4" s="1"/>
  <c r="O8" i="4"/>
  <c r="Q8" i="4"/>
  <c r="H8" i="4"/>
  <c r="TJ6" i="24"/>
  <c r="TN6" i="24" s="1"/>
  <c r="DC17" i="21"/>
  <c r="QA11" i="21"/>
  <c r="H6" i="24"/>
  <c r="K6" i="24"/>
  <c r="P17" i="21"/>
  <c r="DF17" i="21" s="1"/>
  <c r="DC10" i="19"/>
  <c r="QA10" i="19"/>
  <c r="RE17" i="21"/>
  <c r="QZ17" i="21"/>
  <c r="QA17" i="21"/>
  <c r="CZ17" i="21"/>
  <c r="RB17" i="21"/>
  <c r="RA17" i="21"/>
  <c r="N17" i="21"/>
  <c r="DE17" i="21" s="1"/>
  <c r="RF17" i="21"/>
  <c r="L17" i="21"/>
  <c r="F17" i="21"/>
  <c r="J17" i="21"/>
  <c r="QD17" i="21"/>
  <c r="G17" i="21"/>
  <c r="RC17" i="21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F11" i="21"/>
  <c r="J11" i="21"/>
  <c r="QD11" i="21"/>
  <c r="G11" i="21"/>
  <c r="RC11" i="21"/>
  <c r="QZ10" i="19"/>
  <c r="RE10" i="19"/>
  <c r="P10" i="19"/>
  <c r="CZ10" i="19"/>
  <c r="RB10" i="19"/>
  <c r="RA10" i="19"/>
  <c r="RF10" i="19"/>
  <c r="N10" i="19"/>
  <c r="DE10" i="19" s="1"/>
  <c r="L10" i="19"/>
  <c r="J10" i="19"/>
  <c r="K10" i="19" s="1"/>
  <c r="QD10" i="19"/>
  <c r="RC10" i="19"/>
  <c r="G10" i="19"/>
  <c r="F10" i="19"/>
  <c r="M11" i="21" l="1"/>
  <c r="DD11" i="21"/>
  <c r="M17" i="21"/>
  <c r="DD17" i="21"/>
  <c r="Q10" i="19"/>
  <c r="DF10" i="19"/>
  <c r="M10" i="19"/>
  <c r="DD10" i="19"/>
  <c r="O11" i="21"/>
  <c r="K17" i="21"/>
  <c r="O17" i="21"/>
  <c r="K11" i="21"/>
  <c r="O10" i="19"/>
  <c r="RD10" i="19"/>
  <c r="V8" i="4"/>
  <c r="E8" i="4" s="1"/>
  <c r="N6" i="24"/>
  <c r="RG17" i="21"/>
  <c r="I17" i="21"/>
  <c r="H17" i="21" s="1"/>
  <c r="Q17" i="21"/>
  <c r="RG11" i="21"/>
  <c r="RD17" i="21"/>
  <c r="RD11" i="21"/>
  <c r="I11" i="21"/>
  <c r="H11" i="21" s="1"/>
  <c r="Q11" i="21"/>
  <c r="RG10" i="19"/>
  <c r="I10" i="19"/>
  <c r="H10" i="19" s="1"/>
  <c r="E6" i="24" l="1"/>
  <c r="P6" i="24"/>
  <c r="W8" i="4"/>
  <c r="X8" i="4"/>
  <c r="R17" i="21"/>
  <c r="R11" i="21"/>
  <c r="O6" i="24"/>
  <c r="R10" i="19"/>
  <c r="S11" i="21" l="1"/>
  <c r="T11" i="21"/>
  <c r="S17" i="21"/>
  <c r="T17" i="21"/>
  <c r="T10" i="19"/>
  <c r="S10" i="19"/>
  <c r="E11" i="21"/>
  <c r="E17" i="21"/>
  <c r="E10" i="19"/>
  <c r="CI8" i="23" l="1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I4" i="24"/>
  <c r="CJ4" i="24"/>
  <c r="CK4" i="24"/>
  <c r="CL4" i="24"/>
  <c r="CM4" i="24"/>
  <c r="CN4" i="24"/>
  <c r="CP4" i="24"/>
  <c r="CQ4" i="24"/>
  <c r="CR4" i="24"/>
  <c r="RZ4" i="24"/>
  <c r="SA4" i="24"/>
  <c r="SB4" i="24"/>
  <c r="SC4" i="24"/>
  <c r="SD4" i="24"/>
  <c r="SE4" i="24"/>
  <c r="SG4" i="24"/>
  <c r="SH4" i="24"/>
  <c r="SI4" i="24"/>
  <c r="SJ4" i="24"/>
  <c r="SK4" i="24"/>
  <c r="SL4" i="24"/>
  <c r="SN4" i="24"/>
  <c r="SO4" i="24"/>
  <c r="SP4" i="24"/>
  <c r="TD4" i="24" s="1"/>
  <c r="SQ4" i="24"/>
  <c r="TE4" i="24" s="1"/>
  <c r="SR4" i="24"/>
  <c r="SS4" i="24"/>
  <c r="ST4" i="24"/>
  <c r="SU4" i="24"/>
  <c r="TG4" i="24" s="1"/>
  <c r="SV4" i="24"/>
  <c r="TH4" i="24" s="1"/>
  <c r="SW4" i="24"/>
  <c r="SX4" i="24"/>
  <c r="SY4" i="24"/>
  <c r="SZ4" i="24"/>
  <c r="TK4" i="24" s="1"/>
  <c r="TA4" i="24"/>
  <c r="TL4" i="24" s="1"/>
  <c r="TB4" i="24"/>
  <c r="TB8" i="24"/>
  <c r="TA8" i="24"/>
  <c r="TL8" i="24" s="1"/>
  <c r="SZ8" i="24"/>
  <c r="TK8" i="24" s="1"/>
  <c r="SY8" i="24"/>
  <c r="SX8" i="24"/>
  <c r="SW8" i="24"/>
  <c r="SV8" i="24"/>
  <c r="TH8" i="24" s="1"/>
  <c r="SU8" i="24"/>
  <c r="TG8" i="24" s="1"/>
  <c r="ST8" i="24"/>
  <c r="SS8" i="24"/>
  <c r="SR8" i="24"/>
  <c r="SQ8" i="24"/>
  <c r="TE8" i="24" s="1"/>
  <c r="SP8" i="24"/>
  <c r="TD8" i="24" s="1"/>
  <c r="SO8" i="24"/>
  <c r="SN8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CR8" i="24"/>
  <c r="CQ8" i="24"/>
  <c r="CP8" i="24"/>
  <c r="CN8" i="24"/>
  <c r="CM8" i="24"/>
  <c r="CL8" i="24"/>
  <c r="CK8" i="24"/>
  <c r="CJ8" i="24"/>
  <c r="CI8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SV6" i="23"/>
  <c r="TH6" i="23" s="1"/>
  <c r="SW6" i="23"/>
  <c r="SX6" i="23"/>
  <c r="SY6" i="23"/>
  <c r="SZ6" i="23"/>
  <c r="TK6" i="23" s="1"/>
  <c r="TA6" i="23"/>
  <c r="TL6" i="23" s="1"/>
  <c r="TB6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TJ15" i="22"/>
  <c r="TI15" i="22"/>
  <c r="TT15" i="22" s="1"/>
  <c r="TH15" i="22"/>
  <c r="TS15" i="22" s="1"/>
  <c r="TG15" i="22"/>
  <c r="TF15" i="22"/>
  <c r="TE15" i="22"/>
  <c r="TD15" i="22"/>
  <c r="TP15" i="22" s="1"/>
  <c r="TC15" i="22"/>
  <c r="TO15" i="22" s="1"/>
  <c r="TB15" i="22"/>
  <c r="TA15" i="22"/>
  <c r="SZ15" i="22"/>
  <c r="SY15" i="22"/>
  <c r="TM15" i="22" s="1"/>
  <c r="SX15" i="22"/>
  <c r="TL15" i="22" s="1"/>
  <c r="SW15" i="22"/>
  <c r="SV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TJ12" i="22"/>
  <c r="TI12" i="22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6" i="22" s="1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T7" i="22" l="1"/>
  <c r="U7" i="22" s="1"/>
  <c r="T11" i="22"/>
  <c r="U11" i="22" s="1"/>
  <c r="T15" i="22"/>
  <c r="U15" i="22" s="1"/>
  <c r="T5" i="22"/>
  <c r="U5" i="22" s="1"/>
  <c r="T9" i="22"/>
  <c r="U9" i="22" s="1"/>
  <c r="T12" i="22"/>
  <c r="U12" i="22" s="1"/>
  <c r="T4" i="22"/>
  <c r="U4" i="22" s="1"/>
  <c r="L6" i="23"/>
  <c r="CU6" i="23" s="1"/>
  <c r="L8" i="24"/>
  <c r="L5" i="24"/>
  <c r="L4" i="24"/>
  <c r="L9" i="23"/>
  <c r="L8" i="23"/>
  <c r="CO4" i="23"/>
  <c r="CS4" i="23" s="1"/>
  <c r="L4" i="23"/>
  <c r="CO8" i="24"/>
  <c r="CS8" i="24" s="1"/>
  <c r="CO5" i="24"/>
  <c r="CS5" i="24" s="1"/>
  <c r="CO4" i="24"/>
  <c r="CS4" i="24" s="1"/>
  <c r="CO9" i="23"/>
  <c r="CS9" i="23" s="1"/>
  <c r="CO6" i="23"/>
  <c r="CS6" i="23" s="1"/>
  <c r="CO8" i="23"/>
  <c r="CS8" i="23" s="1"/>
  <c r="CW7" i="22"/>
  <c r="DA7" i="22" s="1"/>
  <c r="SF4" i="24"/>
  <c r="SM4" i="24" s="1"/>
  <c r="CW15" i="22"/>
  <c r="DA15" i="22" s="1"/>
  <c r="TU15" i="22"/>
  <c r="SF8" i="23"/>
  <c r="SM8" i="23" s="1"/>
  <c r="P5" i="22"/>
  <c r="DC5" i="22" s="1"/>
  <c r="TM8" i="23"/>
  <c r="TI8" i="23"/>
  <c r="TF8" i="23"/>
  <c r="J8" i="23"/>
  <c r="K8" i="23" s="1"/>
  <c r="F8" i="23"/>
  <c r="I8" i="23"/>
  <c r="G8" i="23"/>
  <c r="SF4" i="23"/>
  <c r="SM4" i="23" s="1"/>
  <c r="TM4" i="23"/>
  <c r="TI4" i="23"/>
  <c r="TF4" i="23"/>
  <c r="F4" i="23"/>
  <c r="J4" i="23"/>
  <c r="I4" i="23"/>
  <c r="G4" i="23"/>
  <c r="TM4" i="24"/>
  <c r="TF4" i="24"/>
  <c r="F4" i="24"/>
  <c r="J4" i="24"/>
  <c r="I4" i="24"/>
  <c r="G4" i="24"/>
  <c r="TI4" i="24"/>
  <c r="SN4" i="22"/>
  <c r="SU4" i="22" s="1"/>
  <c r="SN12" i="22"/>
  <c r="SU12" i="22" s="1"/>
  <c r="P15" i="22"/>
  <c r="F5" i="24"/>
  <c r="I8" i="24"/>
  <c r="I5" i="24"/>
  <c r="J5" i="24"/>
  <c r="TI8" i="24"/>
  <c r="F8" i="24"/>
  <c r="G8" i="24"/>
  <c r="G5" i="24"/>
  <c r="J8" i="24"/>
  <c r="K8" i="24" s="1"/>
  <c r="P9" i="22"/>
  <c r="SN11" i="22"/>
  <c r="SU11" i="22" s="1"/>
  <c r="SN9" i="22"/>
  <c r="SU9" i="22" s="1"/>
  <c r="CW5" i="22"/>
  <c r="DA5" i="22" s="1"/>
  <c r="SN5" i="22"/>
  <c r="SU5" i="22" s="1"/>
  <c r="P11" i="22"/>
  <c r="DC11" i="22" s="1"/>
  <c r="TF5" i="24"/>
  <c r="TI5" i="24"/>
  <c r="TM5" i="24"/>
  <c r="TF8" i="24"/>
  <c r="SF8" i="24"/>
  <c r="SM8" i="24" s="1"/>
  <c r="TM8" i="24"/>
  <c r="SF5" i="24"/>
  <c r="SM5" i="24" s="1"/>
  <c r="J9" i="23"/>
  <c r="J6" i="23"/>
  <c r="K6" i="23" s="1"/>
  <c r="SF6" i="23"/>
  <c r="SM6" i="23" s="1"/>
  <c r="TI9" i="23"/>
  <c r="TF6" i="23"/>
  <c r="TI6" i="23"/>
  <c r="SF9" i="23"/>
  <c r="SM9" i="23" s="1"/>
  <c r="F9" i="23"/>
  <c r="TF9" i="23"/>
  <c r="TM6" i="23"/>
  <c r="I6" i="23"/>
  <c r="TM9" i="23"/>
  <c r="G6" i="23"/>
  <c r="TG6" i="23"/>
  <c r="F6" i="23"/>
  <c r="I9" i="23"/>
  <c r="G9" i="23"/>
  <c r="J4" i="22"/>
  <c r="K4" i="22" s="1"/>
  <c r="TU11" i="22"/>
  <c r="CW4" i="22"/>
  <c r="DA4" i="22" s="1"/>
  <c r="L7" i="22"/>
  <c r="M7" i="22" s="1"/>
  <c r="TQ5" i="22"/>
  <c r="TN7" i="22"/>
  <c r="TU4" i="22"/>
  <c r="TN11" i="22"/>
  <c r="L9" i="22"/>
  <c r="M9" i="22" s="1"/>
  <c r="R5" i="22"/>
  <c r="S5" i="22" s="1"/>
  <c r="L11" i="22"/>
  <c r="M11" i="22" s="1"/>
  <c r="I6" i="22"/>
  <c r="TU5" i="22"/>
  <c r="TQ7" i="22"/>
  <c r="TN9" i="22"/>
  <c r="N11" i="22"/>
  <c r="TQ9" i="22"/>
  <c r="F4" i="22"/>
  <c r="P6" i="22"/>
  <c r="TN6" i="22"/>
  <c r="TQ6" i="22"/>
  <c r="N9" i="22"/>
  <c r="P12" i="22"/>
  <c r="DC12" i="22" s="1"/>
  <c r="L4" i="22"/>
  <c r="M4" i="22" s="1"/>
  <c r="J5" i="22"/>
  <c r="K5" i="22" s="1"/>
  <c r="TU9" i="22"/>
  <c r="TQ11" i="22"/>
  <c r="TN12" i="22"/>
  <c r="N4" i="22"/>
  <c r="TQ4" i="22"/>
  <c r="U6" i="22"/>
  <c r="CW6" i="22"/>
  <c r="DA6" i="22" s="1"/>
  <c r="N5" i="22"/>
  <c r="J7" i="22"/>
  <c r="K7" i="22" s="1"/>
  <c r="G9" i="22"/>
  <c r="TQ12" i="22"/>
  <c r="P4" i="22"/>
  <c r="DC4" i="22" s="1"/>
  <c r="I4" i="22"/>
  <c r="SN7" i="22"/>
  <c r="SU7" i="22" s="1"/>
  <c r="TU7" i="22"/>
  <c r="CW9" i="22"/>
  <c r="DA9" i="22" s="1"/>
  <c r="CW12" i="22"/>
  <c r="DA12" i="22" s="1"/>
  <c r="TN15" i="22"/>
  <c r="TN5" i="22"/>
  <c r="SN15" i="22"/>
  <c r="SU15" i="22" s="1"/>
  <c r="TQ15" i="22"/>
  <c r="G4" i="22"/>
  <c r="I9" i="22"/>
  <c r="R11" i="22"/>
  <c r="S11" i="22" s="1"/>
  <c r="R7" i="22"/>
  <c r="S7" i="22" s="1"/>
  <c r="R4" i="22"/>
  <c r="S4" i="22" s="1"/>
  <c r="TN4" i="22"/>
  <c r="L6" i="22"/>
  <c r="F5" i="22"/>
  <c r="I5" i="22"/>
  <c r="R6" i="22"/>
  <c r="S6" i="22" s="1"/>
  <c r="F6" i="22"/>
  <c r="SN6" i="22"/>
  <c r="SU6" i="22" s="1"/>
  <c r="P7" i="22"/>
  <c r="DC7" i="22" s="1"/>
  <c r="F9" i="22"/>
  <c r="I11" i="22"/>
  <c r="F11" i="22"/>
  <c r="I12" i="22"/>
  <c r="J6" i="22"/>
  <c r="G6" i="22"/>
  <c r="N6" i="22"/>
  <c r="DB6" i="22" s="1"/>
  <c r="CW11" i="22"/>
  <c r="DA11" i="22" s="1"/>
  <c r="I15" i="22"/>
  <c r="N15" i="22"/>
  <c r="F15" i="22"/>
  <c r="G7" i="22"/>
  <c r="J11" i="22"/>
  <c r="TU6" i="22"/>
  <c r="F7" i="22"/>
  <c r="N7" i="22"/>
  <c r="J12" i="22"/>
  <c r="TU12" i="22"/>
  <c r="TT12" i="22"/>
  <c r="J9" i="22"/>
  <c r="R9" i="22"/>
  <c r="S9" i="22" s="1"/>
  <c r="G11" i="22"/>
  <c r="L5" i="22"/>
  <c r="I7" i="22"/>
  <c r="N12" i="22"/>
  <c r="L12" i="22"/>
  <c r="L15" i="22"/>
  <c r="G5" i="22"/>
  <c r="F12" i="22"/>
  <c r="R12" i="22"/>
  <c r="S12" i="22" s="1"/>
  <c r="G15" i="22"/>
  <c r="J15" i="22"/>
  <c r="R15" i="22"/>
  <c r="S15" i="22" s="1"/>
  <c r="G12" i="22"/>
  <c r="QA18" i="19"/>
  <c r="CZ18" i="19"/>
  <c r="P18" i="19"/>
  <c r="DF18" i="19" s="1"/>
  <c r="RB18" i="19"/>
  <c r="RF18" i="19"/>
  <c r="RE18" i="19"/>
  <c r="N18" i="19"/>
  <c r="DE18" i="19" s="1"/>
  <c r="L18" i="19"/>
  <c r="DD18" i="19" s="1"/>
  <c r="RA18" i="19"/>
  <c r="DC18" i="19"/>
  <c r="QZ18" i="19"/>
  <c r="J18" i="19"/>
  <c r="K18" i="19" s="1"/>
  <c r="F18" i="19"/>
  <c r="RC18" i="19"/>
  <c r="QD18" i="19"/>
  <c r="G18" i="19"/>
  <c r="DB4" i="22" l="1"/>
  <c r="DB5" i="22"/>
  <c r="V5" i="22" s="1"/>
  <c r="X5" i="22" s="1"/>
  <c r="DB12" i="22"/>
  <c r="V12" i="22" s="1"/>
  <c r="X12" i="22" s="1"/>
  <c r="M6" i="23"/>
  <c r="DB9" i="22"/>
  <c r="DB11" i="22"/>
  <c r="V11" i="22" s="1"/>
  <c r="X11" i="22" s="1"/>
  <c r="DB15" i="22"/>
  <c r="CU4" i="24"/>
  <c r="CT4" i="24"/>
  <c r="M4" i="24"/>
  <c r="CU5" i="24"/>
  <c r="M5" i="24"/>
  <c r="CT5" i="24"/>
  <c r="CT8" i="24"/>
  <c r="M8" i="24"/>
  <c r="CU8" i="24"/>
  <c r="CU4" i="23"/>
  <c r="M4" i="23"/>
  <c r="CT4" i="23"/>
  <c r="M8" i="23"/>
  <c r="CT8" i="23"/>
  <c r="CU8" i="23"/>
  <c r="CT6" i="23"/>
  <c r="CT9" i="23"/>
  <c r="CU9" i="23"/>
  <c r="M9" i="23"/>
  <c r="DB7" i="22"/>
  <c r="Q15" i="22"/>
  <c r="DC15" i="22"/>
  <c r="Q6" i="22"/>
  <c r="DC6" i="22"/>
  <c r="Q9" i="22"/>
  <c r="DC9" i="22"/>
  <c r="O18" i="19"/>
  <c r="TR9" i="22"/>
  <c r="TV9" i="22" s="1"/>
  <c r="TR7" i="22"/>
  <c r="TV7" i="22" s="1"/>
  <c r="Q5" i="22"/>
  <c r="TR4" i="22"/>
  <c r="TV4" i="22" s="1"/>
  <c r="Q12" i="22"/>
  <c r="Q11" i="22"/>
  <c r="O9" i="22"/>
  <c r="O12" i="22"/>
  <c r="O7" i="22"/>
  <c r="O4" i="22"/>
  <c r="O11" i="22"/>
  <c r="O6" i="22"/>
  <c r="O15" i="22"/>
  <c r="Q4" i="22"/>
  <c r="O5" i="22"/>
  <c r="TR11" i="22"/>
  <c r="TV11" i="22" s="1"/>
  <c r="TR5" i="22"/>
  <c r="TV5" i="22" s="1"/>
  <c r="H9" i="22"/>
  <c r="TR15" i="22"/>
  <c r="TV15" i="22" s="1"/>
  <c r="TR12" i="22"/>
  <c r="TV12" i="22" s="1"/>
  <c r="TJ4" i="24"/>
  <c r="TN4" i="24" s="1"/>
  <c r="K4" i="24"/>
  <c r="TJ8" i="23"/>
  <c r="TN8" i="23" s="1"/>
  <c r="H8" i="23"/>
  <c r="H4" i="23"/>
  <c r="TJ4" i="23"/>
  <c r="TN4" i="23" s="1"/>
  <c r="K4" i="23"/>
  <c r="TJ9" i="23"/>
  <c r="TN9" i="23" s="1"/>
  <c r="H4" i="24"/>
  <c r="H5" i="22"/>
  <c r="H5" i="24"/>
  <c r="TJ8" i="24"/>
  <c r="TN8" i="24" s="1"/>
  <c r="K5" i="24"/>
  <c r="H8" i="24"/>
  <c r="K9" i="23"/>
  <c r="TJ5" i="24"/>
  <c r="TN5" i="24" s="1"/>
  <c r="TJ6" i="23"/>
  <c r="TN6" i="23" s="1"/>
  <c r="H9" i="23"/>
  <c r="H6" i="23"/>
  <c r="H4" i="22"/>
  <c r="H11" i="22"/>
  <c r="H12" i="22"/>
  <c r="H15" i="22"/>
  <c r="TR6" i="22"/>
  <c r="TV6" i="22" s="1"/>
  <c r="K9" i="22"/>
  <c r="M15" i="22"/>
  <c r="M5" i="22"/>
  <c r="A15" i="22" a="1"/>
  <c r="A15" i="22" s="1"/>
  <c r="K6" i="22"/>
  <c r="K15" i="22"/>
  <c r="K11" i="22"/>
  <c r="M6" i="22"/>
  <c r="M12" i="22"/>
  <c r="H7" i="22"/>
  <c r="Q7" i="22"/>
  <c r="K12" i="22"/>
  <c r="H6" i="22"/>
  <c r="Q18" i="19"/>
  <c r="M18" i="19"/>
  <c r="RD18" i="19"/>
  <c r="I18" i="19"/>
  <c r="H18" i="19" s="1"/>
  <c r="RG18" i="19"/>
  <c r="V15" i="22" l="1"/>
  <c r="X15" i="22" s="1"/>
  <c r="N8" i="23"/>
  <c r="V9" i="22"/>
  <c r="X9" i="22" s="1"/>
  <c r="V7" i="22"/>
  <c r="X7" i="22" s="1"/>
  <c r="R18" i="19"/>
  <c r="N4" i="24"/>
  <c r="P4" i="24" s="1"/>
  <c r="N4" i="23"/>
  <c r="N5" i="24"/>
  <c r="N6" i="23"/>
  <c r="N8" i="24"/>
  <c r="P8" i="24" s="1"/>
  <c r="N9" i="23"/>
  <c r="V6" i="22"/>
  <c r="X6" i="22" s="1"/>
  <c r="V4" i="22"/>
  <c r="X4" i="22" s="1"/>
  <c r="E5" i="22"/>
  <c r="E11" i="22"/>
  <c r="E12" i="22"/>
  <c r="W11" i="22"/>
  <c r="W12" i="22"/>
  <c r="W5" i="22"/>
  <c r="E15" i="22" l="1"/>
  <c r="W15" i="22"/>
  <c r="S18" i="19"/>
  <c r="T18" i="19"/>
  <c r="E5" i="24"/>
  <c r="A10" i="24" s="1" a="1"/>
  <c r="A10" i="24" s="1"/>
  <c r="P5" i="24"/>
  <c r="E6" i="23"/>
  <c r="A5" i="23" s="1" a="1"/>
  <c r="A5" i="23" s="1"/>
  <c r="O6" i="23"/>
  <c r="P6" i="23"/>
  <c r="O9" i="23"/>
  <c r="P9" i="23"/>
  <c r="E4" i="23"/>
  <c r="O4" i="23"/>
  <c r="P4" i="23"/>
  <c r="P8" i="23"/>
  <c r="O8" i="23"/>
  <c r="E4" i="24"/>
  <c r="E9" i="23"/>
  <c r="E8" i="23"/>
  <c r="E8" i="24"/>
  <c r="W9" i="22"/>
  <c r="E9" i="22"/>
  <c r="W6" i="22"/>
  <c r="E4" i="22"/>
  <c r="E18" i="19"/>
  <c r="O4" i="24"/>
  <c r="E7" i="22"/>
  <c r="W7" i="22"/>
  <c r="O5" i="24"/>
  <c r="O8" i="24"/>
  <c r="A9" i="23" a="1"/>
  <c r="A9" i="23" s="1"/>
  <c r="W4" i="22"/>
  <c r="E6" i="22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13" i="24" l="1" a="1"/>
  <c r="A13" i="24" s="1"/>
  <c r="A9" i="24" a="1"/>
  <c r="A9" i="24" s="1"/>
  <c r="A8" i="24" a="1"/>
  <c r="A8" i="24" s="1"/>
  <c r="A14" i="22" a="1"/>
  <c r="A14" i="22" s="1"/>
  <c r="A13" i="22" a="1"/>
  <c r="A13" i="22" s="1"/>
  <c r="A6" i="24" a="1"/>
  <c r="A6" i="24" s="1"/>
  <c r="A10" i="22" a="1"/>
  <c r="A10" i="22" s="1"/>
  <c r="A8" i="22" a="1"/>
  <c r="A8" i="22" s="1"/>
  <c r="A7" i="24" a="1"/>
  <c r="A7" i="24" s="1"/>
  <c r="A6" i="23" a="1"/>
  <c r="A6" i="23" s="1"/>
  <c r="A4" i="24" a="1"/>
  <c r="A4" i="24" s="1"/>
  <c r="A8" i="23" a="1"/>
  <c r="A8" i="23" s="1"/>
  <c r="A4" i="23" a="1"/>
  <c r="A4" i="23" s="1"/>
  <c r="A5" i="24" a="1"/>
  <c r="A5" i="24" s="1"/>
  <c r="A11" i="22" a="1"/>
  <c r="A11" i="22" s="1"/>
  <c r="A7" i="22" a="1"/>
  <c r="A7" i="22" s="1"/>
  <c r="A12" i="22" a="1"/>
  <c r="A12" i="22" s="1"/>
  <c r="A6" i="22" a="1"/>
  <c r="A6" i="22" s="1"/>
  <c r="A9" i="22" a="1"/>
  <c r="A9" i="22" s="1"/>
  <c r="A4" i="22" a="1"/>
  <c r="A4" i="22" s="1"/>
  <c r="A5" i="22" a="1"/>
  <c r="A5" i="22" s="1"/>
  <c r="DC17" i="19"/>
  <c r="QA17" i="19"/>
  <c r="N17" i="19"/>
  <c r="DE17" i="19" s="1"/>
  <c r="RE17" i="19"/>
  <c r="CZ17" i="19"/>
  <c r="L17" i="19"/>
  <c r="DD17" i="19" s="1"/>
  <c r="RF17" i="19"/>
  <c r="RB17" i="19"/>
  <c r="RA17" i="19"/>
  <c r="QZ17" i="19"/>
  <c r="P17" i="19"/>
  <c r="DF17" i="19" s="1"/>
  <c r="F17" i="19"/>
  <c r="J17" i="19"/>
  <c r="K17" i="19" s="1"/>
  <c r="RC17" i="19"/>
  <c r="QD17" i="19"/>
  <c r="G17" i="19"/>
  <c r="O17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7" i="19"/>
  <c r="Q17" i="19"/>
  <c r="I17" i="19"/>
  <c r="H17" i="19" s="1"/>
  <c r="RG17" i="19"/>
  <c r="RD17" i="19"/>
  <c r="A17" i="19"/>
  <c r="R17" i="19" l="1"/>
  <c r="T17" i="19" l="1"/>
  <c r="S17" i="19"/>
  <c r="E17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T11" i="4" l="1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F11" i="4"/>
  <c r="J11" i="4"/>
  <c r="I11" i="4"/>
  <c r="TN11" i="4"/>
  <c r="G11" i="4"/>
  <c r="N11" i="4"/>
  <c r="DB11" i="4" l="1"/>
  <c r="V11" i="4" s="1"/>
  <c r="X11" i="4" s="1"/>
  <c r="O11" i="4"/>
  <c r="M11" i="4"/>
  <c r="TR11" i="4"/>
  <c r="TV11" i="4" s="1"/>
  <c r="Q11" i="4"/>
  <c r="H11" i="4"/>
  <c r="K11" i="4"/>
  <c r="W11" i="4" l="1"/>
  <c r="E11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F13" i="21"/>
  <c r="QE13" i="21"/>
  <c r="QC13" i="21"/>
  <c r="QB13" i="21"/>
  <c r="PZ13" i="21"/>
  <c r="PY13" i="21"/>
  <c r="PX13" i="21"/>
  <c r="PW13" i="21"/>
  <c r="DB13" i="21"/>
  <c r="DA13" i="21"/>
  <c r="CY13" i="21"/>
  <c r="CX13" i="21"/>
  <c r="CW13" i="21"/>
  <c r="CV13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2" i="19"/>
  <c r="PZ8" i="19"/>
  <c r="PZ24" i="19"/>
  <c r="PZ27" i="19"/>
  <c r="PZ11" i="19"/>
  <c r="PZ22" i="19"/>
  <c r="PZ13" i="19"/>
  <c r="PZ6" i="19"/>
  <c r="PZ14" i="19"/>
  <c r="PZ4" i="19"/>
  <c r="PZ5" i="19"/>
  <c r="CY12" i="19"/>
  <c r="CY8" i="19"/>
  <c r="CY24" i="19"/>
  <c r="CY27" i="19"/>
  <c r="CY11" i="19"/>
  <c r="CY22" i="19"/>
  <c r="CY13" i="19"/>
  <c r="CY6" i="19"/>
  <c r="CY14" i="19"/>
  <c r="CY4" i="19"/>
  <c r="CY5" i="19"/>
  <c r="PY4" i="19"/>
  <c r="PY14" i="19"/>
  <c r="PY6" i="19"/>
  <c r="PY13" i="19"/>
  <c r="PY22" i="19"/>
  <c r="PY11" i="19"/>
  <c r="PY27" i="19"/>
  <c r="PY24" i="19"/>
  <c r="PY8" i="19"/>
  <c r="PY12" i="19"/>
  <c r="PY5" i="19"/>
  <c r="CX5" i="19"/>
  <c r="CX4" i="19"/>
  <c r="CX14" i="19"/>
  <c r="CX6" i="19"/>
  <c r="CX13" i="19"/>
  <c r="CX22" i="19"/>
  <c r="CX11" i="19"/>
  <c r="CX27" i="19"/>
  <c r="CX24" i="19"/>
  <c r="CX8" i="19"/>
  <c r="CX12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22" i="19"/>
  <c r="CW22" i="19"/>
  <c r="DA22" i="19"/>
  <c r="DB22" i="19"/>
  <c r="PW22" i="19"/>
  <c r="PX22" i="19"/>
  <c r="QA22" i="19" s="1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4" i="19"/>
  <c r="CW24" i="19"/>
  <c r="DA24" i="19"/>
  <c r="DB24" i="19"/>
  <c r="PW24" i="19"/>
  <c r="PX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7" i="19" l="1"/>
  <c r="CZ6" i="19"/>
  <c r="CZ13" i="19"/>
  <c r="QA13" i="19"/>
  <c r="QA11" i="19"/>
  <c r="QA8" i="19"/>
  <c r="CZ24" i="19"/>
  <c r="CZ4" i="19"/>
  <c r="QA4" i="19"/>
  <c r="QA14" i="19"/>
  <c r="N12" i="19"/>
  <c r="DE12" i="19" s="1"/>
  <c r="CZ12" i="19"/>
  <c r="QA5" i="19"/>
  <c r="QZ12" i="21"/>
  <c r="P10" i="21"/>
  <c r="DF10" i="21" s="1"/>
  <c r="QZ9" i="21"/>
  <c r="RE9" i="21"/>
  <c r="QA24" i="19"/>
  <c r="QD6" i="21"/>
  <c r="QD10" i="21"/>
  <c r="CZ10" i="21"/>
  <c r="RE12" i="21"/>
  <c r="RF9" i="21"/>
  <c r="CZ22" i="19"/>
  <c r="QA5" i="21"/>
  <c r="QA10" i="21"/>
  <c r="L9" i="21"/>
  <c r="DD9" i="21" s="1"/>
  <c r="RB7" i="21"/>
  <c r="QZ5" i="21"/>
  <c r="RE5" i="21"/>
  <c r="P4" i="21"/>
  <c r="DF4" i="21" s="1"/>
  <c r="QA4" i="21"/>
  <c r="DC13" i="21"/>
  <c r="RC16" i="21"/>
  <c r="P12" i="21"/>
  <c r="DF12" i="21" s="1"/>
  <c r="DC12" i="21"/>
  <c r="L10" i="21"/>
  <c r="DD10" i="21" s="1"/>
  <c r="P16" i="21"/>
  <c r="DF16" i="21" s="1"/>
  <c r="DC16" i="21"/>
  <c r="QD16" i="21"/>
  <c r="P9" i="21"/>
  <c r="DF9" i="21" s="1"/>
  <c r="RB9" i="21"/>
  <c r="N6" i="21"/>
  <c r="DE6" i="21" s="1"/>
  <c r="QZ4" i="21"/>
  <c r="RC7" i="21"/>
  <c r="QA12" i="19"/>
  <c r="CZ8" i="19"/>
  <c r="CZ14" i="19"/>
  <c r="QA6" i="19"/>
  <c r="QD7" i="21"/>
  <c r="QZ8" i="21"/>
  <c r="P13" i="21"/>
  <c r="DF13" i="21" s="1"/>
  <c r="CZ13" i="21"/>
  <c r="P6" i="21"/>
  <c r="DF6" i="21" s="1"/>
  <c r="QD8" i="21"/>
  <c r="N12" i="21"/>
  <c r="DE12" i="21" s="1"/>
  <c r="QZ6" i="21"/>
  <c r="CZ5" i="21"/>
  <c r="RC10" i="21"/>
  <c r="CZ9" i="21"/>
  <c r="RE16" i="21"/>
  <c r="RA12" i="21"/>
  <c r="RB12" i="21"/>
  <c r="CZ4" i="21"/>
  <c r="RA16" i="21"/>
  <c r="RB16" i="21"/>
  <c r="RF16" i="21"/>
  <c r="QA12" i="21"/>
  <c r="QA9" i="21"/>
  <c r="RB8" i="21"/>
  <c r="G16" i="21"/>
  <c r="RF10" i="21"/>
  <c r="RB5" i="21"/>
  <c r="N7" i="21"/>
  <c r="DE7" i="21" s="1"/>
  <c r="P7" i="21"/>
  <c r="DF7" i="21" s="1"/>
  <c r="QA7" i="21"/>
  <c r="N8" i="21"/>
  <c r="DE8" i="21" s="1"/>
  <c r="N10" i="21"/>
  <c r="DE10" i="21" s="1"/>
  <c r="QZ10" i="21"/>
  <c r="RE10" i="21"/>
  <c r="G9" i="21"/>
  <c r="DC6" i="21"/>
  <c r="RE7" i="21"/>
  <c r="L8" i="21"/>
  <c r="DD8" i="21" s="1"/>
  <c r="QA8" i="21"/>
  <c r="RF8" i="21"/>
  <c r="L13" i="21"/>
  <c r="DD13" i="21" s="1"/>
  <c r="RC13" i="21"/>
  <c r="RE13" i="21"/>
  <c r="CZ16" i="21"/>
  <c r="N9" i="21"/>
  <c r="DE9" i="21" s="1"/>
  <c r="QD9" i="21"/>
  <c r="RF6" i="21"/>
  <c r="N5" i="21"/>
  <c r="DE5" i="21" s="1"/>
  <c r="RE8" i="21"/>
  <c r="N13" i="21"/>
  <c r="DE13" i="21" s="1"/>
  <c r="RB13" i="21"/>
  <c r="QD4" i="21"/>
  <c r="QD13" i="21"/>
  <c r="RF12" i="21"/>
  <c r="RB10" i="21"/>
  <c r="RC9" i="21"/>
  <c r="RE6" i="21"/>
  <c r="QD5" i="21"/>
  <c r="RA4" i="21"/>
  <c r="RB4" i="21"/>
  <c r="CZ8" i="21"/>
  <c r="RF13" i="21"/>
  <c r="QA6" i="21"/>
  <c r="RB6" i="21"/>
  <c r="RC5" i="19"/>
  <c r="RC6" i="19"/>
  <c r="CZ27" i="19"/>
  <c r="CZ11" i="19"/>
  <c r="RC13" i="19"/>
  <c r="RC12" i="19"/>
  <c r="RC4" i="19"/>
  <c r="RC8" i="19"/>
  <c r="RC24" i="19"/>
  <c r="RC14" i="19"/>
  <c r="RC27" i="19"/>
  <c r="F5" i="19"/>
  <c r="RC11" i="19"/>
  <c r="G5" i="19"/>
  <c r="CZ5" i="19"/>
  <c r="RC22" i="19"/>
  <c r="G13" i="21"/>
  <c r="DC8" i="21"/>
  <c r="F4" i="21"/>
  <c r="L5" i="21"/>
  <c r="DD5" i="21" s="1"/>
  <c r="RA13" i="21"/>
  <c r="F6" i="21"/>
  <c r="RC5" i="21"/>
  <c r="RA8" i="21"/>
  <c r="F12" i="21"/>
  <c r="G6" i="21"/>
  <c r="RA6" i="21"/>
  <c r="RC4" i="21"/>
  <c r="QZ7" i="21"/>
  <c r="G12" i="21"/>
  <c r="J8" i="21"/>
  <c r="RC6" i="21"/>
  <c r="RC8" i="21"/>
  <c r="J13" i="21"/>
  <c r="F9" i="21"/>
  <c r="RA9" i="21"/>
  <c r="F13" i="21"/>
  <c r="L6" i="21"/>
  <c r="DD6" i="21" s="1"/>
  <c r="J5" i="21"/>
  <c r="F5" i="21"/>
  <c r="J16" i="21"/>
  <c r="G5" i="21"/>
  <c r="J12" i="21"/>
  <c r="L16" i="21"/>
  <c r="DD16" i="21" s="1"/>
  <c r="F16" i="2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F8" i="21"/>
  <c r="CZ7" i="21"/>
  <c r="DC7" i="21"/>
  <c r="P8" i="21"/>
  <c r="DF8" i="21" s="1"/>
  <c r="DC5" i="21"/>
  <c r="RF4" i="21"/>
  <c r="RE4" i="21"/>
  <c r="RA5" i="21"/>
  <c r="G4" i="21"/>
  <c r="F7" i="21"/>
  <c r="RF7" i="21"/>
  <c r="G7" i="21"/>
  <c r="L7" i="21"/>
  <c r="DD7" i="21" s="1"/>
  <c r="J7" i="21"/>
  <c r="QD12" i="21"/>
  <c r="RC12" i="21"/>
  <c r="F10" i="21"/>
  <c r="DC10" i="21"/>
  <c r="RA10" i="21"/>
  <c r="G10" i="21"/>
  <c r="DC9" i="21"/>
  <c r="QA13" i="21"/>
  <c r="QZ13" i="21"/>
  <c r="CZ12" i="21"/>
  <c r="G8" i="21"/>
  <c r="QA16" i="21"/>
  <c r="QZ16" i="21"/>
  <c r="L12" i="21"/>
  <c r="DD12" i="21" s="1"/>
  <c r="J10" i="21"/>
  <c r="N16" i="21"/>
  <c r="DE16" i="21" s="1"/>
  <c r="J9" i="21"/>
  <c r="J5" i="19"/>
  <c r="N8" i="19"/>
  <c r="DE8" i="19" s="1"/>
  <c r="N5" i="19"/>
  <c r="DE5" i="19" s="1"/>
  <c r="DC12" i="19"/>
  <c r="QD12" i="19"/>
  <c r="QD24" i="19"/>
  <c r="N24" i="19"/>
  <c r="DE24" i="19" s="1"/>
  <c r="N14" i="19"/>
  <c r="DE14" i="19" s="1"/>
  <c r="N22" i="19"/>
  <c r="DE22" i="19" s="1"/>
  <c r="N13" i="19"/>
  <c r="DE13" i="19" s="1"/>
  <c r="N6" i="19"/>
  <c r="DE6" i="19" s="1"/>
  <c r="N27" i="19"/>
  <c r="DE27" i="19" s="1"/>
  <c r="N11" i="19"/>
  <c r="DE11" i="19" s="1"/>
  <c r="QD13" i="19"/>
  <c r="QD8" i="19"/>
  <c r="RE24" i="19"/>
  <c r="DC11" i="19"/>
  <c r="RB24" i="19"/>
  <c r="J8" i="19"/>
  <c r="K8" i="19" s="1"/>
  <c r="DC13" i="19"/>
  <c r="QZ24" i="19"/>
  <c r="P11" i="19"/>
  <c r="DF11" i="19" s="1"/>
  <c r="RE12" i="19"/>
  <c r="QZ12" i="19"/>
  <c r="RA11" i="19"/>
  <c r="P22" i="19"/>
  <c r="DF22" i="19" s="1"/>
  <c r="DC22" i="19"/>
  <c r="RE8" i="19"/>
  <c r="P24" i="19"/>
  <c r="DF24" i="19" s="1"/>
  <c r="RB27" i="19"/>
  <c r="DC24" i="19"/>
  <c r="RB11" i="19"/>
  <c r="QZ22" i="19"/>
  <c r="QD22" i="19"/>
  <c r="RA24" i="19"/>
  <c r="F24" i="19"/>
  <c r="G27" i="19"/>
  <c r="RF12" i="19"/>
  <c r="RB12" i="19"/>
  <c r="P12" i="19"/>
  <c r="DF12" i="19" s="1"/>
  <c r="RF22" i="19"/>
  <c r="P13" i="19"/>
  <c r="DF13" i="19" s="1"/>
  <c r="F12" i="19"/>
  <c r="RF8" i="19"/>
  <c r="RB8" i="19"/>
  <c r="RA8" i="19"/>
  <c r="RF24" i="19"/>
  <c r="J24" i="19"/>
  <c r="RA27" i="19"/>
  <c r="DC27" i="19"/>
  <c r="G22" i="19"/>
  <c r="RA12" i="19"/>
  <c r="RE27" i="19"/>
  <c r="QZ27" i="19"/>
  <c r="QD27" i="19"/>
  <c r="RB22" i="19"/>
  <c r="RA22" i="19"/>
  <c r="L12" i="19"/>
  <c r="DD12" i="19" s="1"/>
  <c r="P8" i="19"/>
  <c r="DF8" i="19" s="1"/>
  <c r="RF27" i="19"/>
  <c r="RE11" i="19"/>
  <c r="QZ11" i="19"/>
  <c r="QD11" i="19"/>
  <c r="RE22" i="19"/>
  <c r="G13" i="19"/>
  <c r="QZ8" i="19"/>
  <c r="DC8" i="19"/>
  <c r="RF11" i="19"/>
  <c r="RB13" i="19"/>
  <c r="RA13" i="19"/>
  <c r="F13" i="19"/>
  <c r="RE13" i="19"/>
  <c r="QZ13" i="19"/>
  <c r="G11" i="19"/>
  <c r="F27" i="19"/>
  <c r="F22" i="19"/>
  <c r="F8" i="19"/>
  <c r="F11" i="19"/>
  <c r="L13" i="19"/>
  <c r="DD13" i="19" s="1"/>
  <c r="G24" i="19"/>
  <c r="P27" i="19"/>
  <c r="DF27" i="19" s="1"/>
  <c r="L22" i="19"/>
  <c r="DD22" i="19" s="1"/>
  <c r="J12" i="19"/>
  <c r="G8" i="19"/>
  <c r="L11" i="19"/>
  <c r="DD11" i="19" s="1"/>
  <c r="J13" i="19"/>
  <c r="G12" i="19"/>
  <c r="L27" i="19"/>
  <c r="DD27" i="19" s="1"/>
  <c r="J22" i="19"/>
  <c r="RF13" i="19"/>
  <c r="L24" i="19"/>
  <c r="DD24" i="19" s="1"/>
  <c r="J11" i="19"/>
  <c r="L8" i="19"/>
  <c r="DD8" i="19" s="1"/>
  <c r="J27" i="19"/>
  <c r="QD6" i="19"/>
  <c r="DC14" i="19"/>
  <c r="QD14" i="19"/>
  <c r="RF6" i="19"/>
  <c r="RE6" i="19"/>
  <c r="P14" i="19"/>
  <c r="DF14" i="19" s="1"/>
  <c r="QZ4" i="19"/>
  <c r="QD5" i="19"/>
  <c r="RE5" i="19"/>
  <c r="L5" i="19"/>
  <c r="DD5" i="19" s="1"/>
  <c r="QZ14" i="19"/>
  <c r="RF4" i="19"/>
  <c r="P5" i="19"/>
  <c r="DF5" i="19" s="1"/>
  <c r="DC5" i="19"/>
  <c r="RA14" i="19"/>
  <c r="RF5" i="19"/>
  <c r="RF14" i="19"/>
  <c r="L6" i="19"/>
  <c r="DD6" i="19" s="1"/>
  <c r="RA4" i="19"/>
  <c r="RB4" i="19"/>
  <c r="RE14" i="19"/>
  <c r="P6" i="19"/>
  <c r="DF6" i="19" s="1"/>
  <c r="QZ5" i="19"/>
  <c r="J6" i="19"/>
  <c r="QZ6" i="19"/>
  <c r="RA5" i="19"/>
  <c r="RB5" i="19"/>
  <c r="J14" i="19"/>
  <c r="DC6" i="19"/>
  <c r="RA6" i="19"/>
  <c r="RB6" i="19"/>
  <c r="RB14" i="19"/>
  <c r="DC4" i="19"/>
  <c r="QD4" i="19"/>
  <c r="RE4" i="19"/>
  <c r="L14" i="19"/>
  <c r="DD14" i="19" s="1"/>
  <c r="F6" i="19"/>
  <c r="F14" i="19"/>
  <c r="G6" i="19"/>
  <c r="G14" i="19"/>
  <c r="O16" i="21" l="1"/>
  <c r="O4" i="21"/>
  <c r="O5" i="21"/>
  <c r="O10" i="21"/>
  <c r="O8" i="21"/>
  <c r="K13" i="21"/>
  <c r="O9" i="21"/>
  <c r="O6" i="21"/>
  <c r="O7" i="21"/>
  <c r="O13" i="21"/>
  <c r="O12" i="21"/>
  <c r="O27" i="19"/>
  <c r="O6" i="19"/>
  <c r="O13" i="19"/>
  <c r="R13" i="19"/>
  <c r="O5" i="19"/>
  <c r="O22" i="19"/>
  <c r="O8" i="19"/>
  <c r="O14" i="19"/>
  <c r="O24" i="19"/>
  <c r="O11" i="19"/>
  <c r="O12" i="19"/>
  <c r="RG16" i="21"/>
  <c r="RD9" i="21"/>
  <c r="Q13" i="21"/>
  <c r="Q9" i="21"/>
  <c r="Q4" i="21"/>
  <c r="M9" i="21"/>
  <c r="Q10" i="21"/>
  <c r="R8" i="21"/>
  <c r="M5" i="21"/>
  <c r="R16" i="21"/>
  <c r="Q7" i="21"/>
  <c r="Q6" i="21"/>
  <c r="R13" i="21"/>
  <c r="Q12" i="21"/>
  <c r="Q14" i="19"/>
  <c r="M5" i="19"/>
  <c r="R12" i="19"/>
  <c r="M6" i="19"/>
  <c r="Q24" i="19"/>
  <c r="Q8" i="19"/>
  <c r="Q11" i="19"/>
  <c r="Q6" i="19"/>
  <c r="Q22" i="19"/>
  <c r="M10" i="21"/>
  <c r="M13" i="21"/>
  <c r="I9" i="21"/>
  <c r="H9" i="21" s="1"/>
  <c r="RD13" i="21"/>
  <c r="RD16" i="21"/>
  <c r="I10" i="21"/>
  <c r="H10" i="21" s="1"/>
  <c r="RG6" i="21"/>
  <c r="RG12" i="21"/>
  <c r="I8" i="19"/>
  <c r="H8" i="19" s="1"/>
  <c r="I24" i="19"/>
  <c r="H24" i="19" s="1"/>
  <c r="I13" i="19"/>
  <c r="H13" i="19" s="1"/>
  <c r="RD12" i="21"/>
  <c r="RD8" i="19"/>
  <c r="RD6" i="19"/>
  <c r="I22" i="19"/>
  <c r="H22" i="19" s="1"/>
  <c r="A16" i="21"/>
  <c r="RG4" i="21"/>
  <c r="RG13" i="21"/>
  <c r="RD4" i="21"/>
  <c r="RG8" i="21"/>
  <c r="RD6" i="21"/>
  <c r="Q16" i="21"/>
  <c r="K5" i="21"/>
  <c r="K8" i="21"/>
  <c r="K12" i="21"/>
  <c r="K16" i="21"/>
  <c r="I11" i="19"/>
  <c r="H11" i="19" s="1"/>
  <c r="K6" i="19"/>
  <c r="K14" i="19"/>
  <c r="K24" i="19"/>
  <c r="I12" i="19"/>
  <c r="H12" i="19" s="1"/>
  <c r="RD8" i="21"/>
  <c r="M16" i="21"/>
  <c r="RD13" i="19"/>
  <c r="I14" i="19"/>
  <c r="H14" i="19" s="1"/>
  <c r="I27" i="19"/>
  <c r="H27" i="19" s="1"/>
  <c r="I6" i="19"/>
  <c r="H6" i="19" s="1"/>
  <c r="M8" i="21"/>
  <c r="I8" i="21"/>
  <c r="H8" i="21" s="1"/>
  <c r="I4" i="21"/>
  <c r="H4" i="21" s="1"/>
  <c r="I13" i="21"/>
  <c r="H13" i="21" s="1"/>
  <c r="I16" i="21"/>
  <c r="H16" i="21" s="1"/>
  <c r="RG9" i="21"/>
  <c r="RD4" i="19"/>
  <c r="H5" i="19"/>
  <c r="RD27" i="19"/>
  <c r="RD14" i="19"/>
  <c r="I5" i="19"/>
  <c r="RD11" i="19"/>
  <c r="RG5" i="19"/>
  <c r="RD5" i="19"/>
  <c r="RD22" i="19"/>
  <c r="RG12" i="19"/>
  <c r="RD12" i="19"/>
  <c r="RD24" i="19"/>
  <c r="I6" i="21"/>
  <c r="H6" i="21" s="1"/>
  <c r="I7" i="21"/>
  <c r="H7" i="21" s="1"/>
  <c r="M6" i="21"/>
  <c r="M4" i="21"/>
  <c r="I5" i="21"/>
  <c r="H5" i="21" s="1"/>
  <c r="K4" i="21"/>
  <c r="RG5" i="21"/>
  <c r="RD5" i="21"/>
  <c r="I12" i="21"/>
  <c r="H12" i="21" s="1"/>
  <c r="RG10" i="21"/>
  <c r="RD10" i="21"/>
  <c r="K7" i="21"/>
  <c r="Q8" i="21"/>
  <c r="RG7" i="21"/>
  <c r="RD7" i="21"/>
  <c r="K9" i="21"/>
  <c r="M7" i="21"/>
  <c r="Q5" i="21"/>
  <c r="M12" i="21"/>
  <c r="K10" i="21"/>
  <c r="K6" i="21"/>
  <c r="Q13" i="19"/>
  <c r="RG8" i="19"/>
  <c r="RG13" i="19"/>
  <c r="RG22" i="19"/>
  <c r="M12" i="19"/>
  <c r="RG27" i="19"/>
  <c r="Q12" i="19"/>
  <c r="RG11" i="19"/>
  <c r="RG24" i="19"/>
  <c r="M11" i="19"/>
  <c r="M8" i="19"/>
  <c r="M13" i="19"/>
  <c r="M24" i="19"/>
  <c r="K13" i="19"/>
  <c r="Q27" i="19"/>
  <c r="K22" i="19"/>
  <c r="M27" i="19"/>
  <c r="K27" i="19"/>
  <c r="K12" i="19"/>
  <c r="K11" i="19"/>
  <c r="M22" i="19"/>
  <c r="Q5" i="19"/>
  <c r="RG6" i="19"/>
  <c r="RG4" i="19"/>
  <c r="RG14" i="19"/>
  <c r="M14" i="19"/>
  <c r="K5" i="19"/>
  <c r="T8" i="21" l="1"/>
  <c r="S8" i="21"/>
  <c r="T13" i="21"/>
  <c r="S13" i="21"/>
  <c r="T16" i="21"/>
  <c r="S16" i="21"/>
  <c r="S13" i="19"/>
  <c r="T13" i="19"/>
  <c r="T12" i="19"/>
  <c r="S12" i="19"/>
  <c r="E13" i="21"/>
  <c r="E16" i="21"/>
  <c r="E8" i="21"/>
  <c r="R5" i="21"/>
  <c r="R10" i="21"/>
  <c r="R6" i="21"/>
  <c r="R12" i="21"/>
  <c r="R5" i="19"/>
  <c r="R9" i="21"/>
  <c r="R7" i="21"/>
  <c r="R4" i="21"/>
  <c r="E12" i="19"/>
  <c r="E13" i="19"/>
  <c r="R22" i="19"/>
  <c r="R11" i="19"/>
  <c r="R24" i="19"/>
  <c r="R8" i="19"/>
  <c r="R27" i="19"/>
  <c r="R14" i="19"/>
  <c r="R6" i="19"/>
  <c r="S6" i="21" l="1"/>
  <c r="T6" i="21"/>
  <c r="S5" i="21"/>
  <c r="T5" i="21"/>
  <c r="E4" i="21"/>
  <c r="T4" i="21"/>
  <c r="S4" i="21"/>
  <c r="S7" i="21"/>
  <c r="T7" i="21"/>
  <c r="S10" i="21"/>
  <c r="T10" i="21"/>
  <c r="S9" i="21"/>
  <c r="T9" i="21"/>
  <c r="E12" i="21"/>
  <c r="S12" i="21"/>
  <c r="T12" i="21"/>
  <c r="E22" i="19"/>
  <c r="S22" i="19"/>
  <c r="T22" i="19"/>
  <c r="S8" i="19"/>
  <c r="T8" i="19"/>
  <c r="S14" i="19"/>
  <c r="T14" i="19"/>
  <c r="E27" i="19"/>
  <c r="S27" i="19"/>
  <c r="T27" i="19"/>
  <c r="E24" i="19"/>
  <c r="S24" i="19"/>
  <c r="T24" i="19"/>
  <c r="S11" i="19"/>
  <c r="T11" i="19"/>
  <c r="S5" i="19"/>
  <c r="T5" i="19"/>
  <c r="E6" i="19"/>
  <c r="S6" i="19"/>
  <c r="T6" i="19"/>
  <c r="E6" i="21"/>
  <c r="E10" i="21"/>
  <c r="E5" i="21"/>
  <c r="E9" i="21"/>
  <c r="E7" i="21"/>
  <c r="E5" i="19"/>
  <c r="E11" i="19"/>
  <c r="E14" i="19"/>
  <c r="E8" i="19"/>
  <c r="A22" i="19"/>
  <c r="A9" i="21" l="1"/>
  <c r="A13" i="21"/>
  <c r="A25" i="19"/>
  <c r="A15" i="19"/>
  <c r="A20" i="19"/>
  <c r="A5" i="21"/>
  <c r="A6" i="21" a="1"/>
  <c r="A6" i="21" s="1"/>
  <c r="A17" i="21"/>
  <c r="A11" i="21"/>
  <c r="A8" i="21"/>
  <c r="A4" i="21"/>
  <c r="A7" i="21"/>
  <c r="A12" i="21"/>
  <c r="A10" i="21"/>
  <c r="A27" i="19"/>
  <c r="A24" i="19"/>
  <c r="C50" i="11" l="1"/>
  <c r="C51" i="11"/>
  <c r="C52" i="11"/>
  <c r="C53" i="11"/>
  <c r="C54" i="11"/>
  <c r="C57" i="11"/>
  <c r="C55" i="11"/>
  <c r="C56" i="11"/>
  <c r="D53" i="11"/>
  <c r="D54" i="11"/>
  <c r="D55" i="11"/>
  <c r="D56" i="11"/>
  <c r="D57" i="11"/>
  <c r="D50" i="11"/>
  <c r="D51" i="11"/>
  <c r="D52" i="11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9" i="4"/>
  <c r="SS9" i="4"/>
  <c r="SR9" i="4"/>
  <c r="SQ9" i="4"/>
  <c r="SP9" i="4"/>
  <c r="SO9" i="4"/>
  <c r="SM9" i="4"/>
  <c r="SL9" i="4"/>
  <c r="SK9" i="4"/>
  <c r="SJ9" i="4"/>
  <c r="SI9" i="4"/>
  <c r="SH9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20" i="4"/>
  <c r="CY9" i="4"/>
  <c r="CY19" i="4"/>
  <c r="CY21" i="4"/>
  <c r="CY16" i="4"/>
  <c r="CY17" i="4"/>
  <c r="CY15" i="4"/>
  <c r="CY12" i="4"/>
  <c r="CY13" i="4"/>
  <c r="CY6" i="4"/>
  <c r="CX6" i="4"/>
  <c r="CU6" i="4"/>
  <c r="CU5" i="4"/>
  <c r="CU7" i="4"/>
  <c r="CU20" i="4"/>
  <c r="CU9" i="4"/>
  <c r="CU19" i="4"/>
  <c r="CU21" i="4"/>
  <c r="CU16" i="4"/>
  <c r="CU17" i="4"/>
  <c r="CU15" i="4"/>
  <c r="CU12" i="4"/>
  <c r="CU13" i="4"/>
  <c r="CU4" i="4"/>
  <c r="CT4" i="4"/>
  <c r="CR6" i="4"/>
  <c r="CR5" i="4"/>
  <c r="CR7" i="4"/>
  <c r="CR20" i="4"/>
  <c r="CR9" i="4"/>
  <c r="CR19" i="4"/>
  <c r="CR21" i="4"/>
  <c r="CR16" i="4"/>
  <c r="CR17" i="4"/>
  <c r="CR15" i="4"/>
  <c r="CR12" i="4"/>
  <c r="CR13" i="4"/>
  <c r="CR4" i="4"/>
  <c r="CQ4" i="4"/>
  <c r="CQ6" i="4"/>
  <c r="CQ5" i="4"/>
  <c r="CQ7" i="4"/>
  <c r="CQ20" i="4"/>
  <c r="CQ9" i="4"/>
  <c r="CQ19" i="4"/>
  <c r="CQ21" i="4"/>
  <c r="CQ16" i="4"/>
  <c r="CQ17" i="4"/>
  <c r="CQ15" i="4"/>
  <c r="CQ12" i="4"/>
  <c r="CQ13" i="4"/>
  <c r="SN12" i="4" l="1"/>
  <c r="SU12" i="4" s="1"/>
  <c r="SN21" i="4"/>
  <c r="SU21" i="4" s="1"/>
  <c r="SN4" i="4"/>
  <c r="SU4" i="4" s="1"/>
  <c r="SN6" i="4"/>
  <c r="SU6" i="4" s="1"/>
  <c r="SN5" i="4"/>
  <c r="SU5" i="4" s="1"/>
  <c r="SN20" i="4"/>
  <c r="SU20" i="4" s="1"/>
  <c r="SN9" i="4"/>
  <c r="SU9" i="4" s="1"/>
  <c r="SN16" i="4"/>
  <c r="SU16" i="4" s="1"/>
  <c r="SN17" i="4"/>
  <c r="SU17" i="4" s="1"/>
  <c r="SN15" i="4"/>
  <c r="SU15" i="4" s="1"/>
  <c r="SN7" i="4"/>
  <c r="SU7" i="4" s="1"/>
  <c r="SN19" i="4"/>
  <c r="SU19" i="4" s="1"/>
  <c r="SN13" i="4"/>
  <c r="SU13" i="4" s="1"/>
  <c r="CS13" i="4" l="1"/>
  <c r="CT13" i="4"/>
  <c r="CV13" i="4"/>
  <c r="CX13" i="4"/>
  <c r="CZ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N13" i="4"/>
  <c r="DB13" i="4" s="1"/>
  <c r="L13" i="4"/>
  <c r="J13" i="4"/>
  <c r="TU13" i="4"/>
  <c r="G13" i="4"/>
  <c r="I13" i="4"/>
  <c r="F13" i="4"/>
  <c r="TQ13" i="4"/>
  <c r="TN13" i="4"/>
  <c r="CW13" i="4"/>
  <c r="DA13" i="4" s="1"/>
  <c r="P13" i="4"/>
  <c r="DC13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20" i="4"/>
  <c r="CT20" i="4"/>
  <c r="CV20" i="4"/>
  <c r="CX20" i="4"/>
  <c r="CZ20" i="4"/>
  <c r="P20" i="4" s="1"/>
  <c r="DC20" i="4" s="1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T20" i="4" l="1"/>
  <c r="T12" i="4"/>
  <c r="U12" i="4" s="1"/>
  <c r="T15" i="4"/>
  <c r="U15" i="4" s="1"/>
  <c r="O13" i="4"/>
  <c r="V13" i="4"/>
  <c r="X13" i="4" s="1"/>
  <c r="R15" i="4"/>
  <c r="S15" i="4" s="1"/>
  <c r="R12" i="4"/>
  <c r="S12" i="4" s="1"/>
  <c r="R20" i="4"/>
  <c r="S20" i="4" s="1"/>
  <c r="U20" i="4"/>
  <c r="N12" i="4"/>
  <c r="DB12" i="4" s="1"/>
  <c r="N20" i="4"/>
  <c r="DB20" i="4" s="1"/>
  <c r="N15" i="4"/>
  <c r="DB15" i="4" s="1"/>
  <c r="K13" i="4"/>
  <c r="L20" i="4"/>
  <c r="G15" i="4"/>
  <c r="J15" i="4"/>
  <c r="K15" i="4" s="1"/>
  <c r="I20" i="4"/>
  <c r="F12" i="4"/>
  <c r="J20" i="4"/>
  <c r="I15" i="4"/>
  <c r="L12" i="4"/>
  <c r="L15" i="4"/>
  <c r="J12" i="4"/>
  <c r="F20" i="4"/>
  <c r="G12" i="4"/>
  <c r="TR13" i="4"/>
  <c r="TV13" i="4" s="1"/>
  <c r="G20" i="4"/>
  <c r="I12" i="4"/>
  <c r="F15" i="4"/>
  <c r="TU20" i="4"/>
  <c r="TN20" i="4"/>
  <c r="H13" i="4"/>
  <c r="Q12" i="4"/>
  <c r="Q15" i="4"/>
  <c r="TQ12" i="4"/>
  <c r="TQ15" i="4"/>
  <c r="Q20" i="4"/>
  <c r="M13" i="4"/>
  <c r="TU12" i="4"/>
  <c r="TU15" i="4"/>
  <c r="TQ20" i="4"/>
  <c r="TN12" i="4"/>
  <c r="TN15" i="4"/>
  <c r="Q13" i="4"/>
  <c r="CW20" i="4"/>
  <c r="DA20" i="4" s="1"/>
  <c r="CW12" i="4"/>
  <c r="DA12" i="4" s="1"/>
  <c r="CW15" i="4"/>
  <c r="DA15" i="4" s="1"/>
  <c r="O15" i="4" l="1"/>
  <c r="V15" i="4"/>
  <c r="X15" i="4" s="1"/>
  <c r="O20" i="4"/>
  <c r="V20" i="4"/>
  <c r="O12" i="4"/>
  <c r="V12" i="4"/>
  <c r="W13" i="4"/>
  <c r="H15" i="4"/>
  <c r="TR15" i="4"/>
  <c r="TV15" i="4" s="1"/>
  <c r="K20" i="4"/>
  <c r="K12" i="4"/>
  <c r="H12" i="4"/>
  <c r="H20" i="4"/>
  <c r="TR12" i="4"/>
  <c r="TV12" i="4" s="1"/>
  <c r="TR20" i="4"/>
  <c r="TV20" i="4" s="1"/>
  <c r="M12" i="4"/>
  <c r="M15" i="4"/>
  <c r="M20" i="4"/>
  <c r="X12" i="4" l="1"/>
  <c r="W12" i="4"/>
  <c r="X20" i="4"/>
  <c r="W20" i="4"/>
  <c r="W15" i="4"/>
  <c r="E12" i="4" l="1"/>
  <c r="E13" i="4"/>
  <c r="E15" i="4"/>
  <c r="E20" i="4" l="1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7" i="4"/>
  <c r="CT17" i="4"/>
  <c r="CV17" i="4"/>
  <c r="CX17" i="4"/>
  <c r="CZ17" i="4"/>
  <c r="P17" i="4" s="1"/>
  <c r="DC17" i="4" s="1"/>
  <c r="CS16" i="4"/>
  <c r="CT16" i="4"/>
  <c r="CV16" i="4"/>
  <c r="CX16" i="4"/>
  <c r="CZ16" i="4"/>
  <c r="P16" i="4" s="1"/>
  <c r="DC16" i="4" s="1"/>
  <c r="CV4" i="4"/>
  <c r="CS4" i="4"/>
  <c r="T21" i="4" l="1"/>
  <c r="U21" i="4" s="1"/>
  <c r="T7" i="4"/>
  <c r="U7" i="4" s="1"/>
  <c r="T17" i="4"/>
  <c r="U17" i="4" s="1"/>
  <c r="T9" i="4"/>
  <c r="U9" i="4" s="1"/>
  <c r="T19" i="4"/>
  <c r="U19" i="4" s="1"/>
  <c r="T16" i="4"/>
  <c r="U16" i="4" s="1"/>
  <c r="T5" i="4"/>
  <c r="U5" i="4" s="1"/>
  <c r="L4" i="4"/>
  <c r="R5" i="4"/>
  <c r="S5" i="4" s="1"/>
  <c r="R9" i="4"/>
  <c r="S9" i="4" s="1"/>
  <c r="R17" i="4"/>
  <c r="S17" i="4" s="1"/>
  <c r="R16" i="4"/>
  <c r="S16" i="4" s="1"/>
  <c r="R19" i="4"/>
  <c r="S19" i="4" s="1"/>
  <c r="R7" i="4"/>
  <c r="S7" i="4" s="1"/>
  <c r="R21" i="4"/>
  <c r="S21" i="4" s="1"/>
  <c r="N9" i="4"/>
  <c r="DB9" i="4" s="1"/>
  <c r="N17" i="4"/>
  <c r="DB17" i="4" s="1"/>
  <c r="N5" i="4"/>
  <c r="DB5" i="4" s="1"/>
  <c r="N16" i="4"/>
  <c r="DB16" i="4" s="1"/>
  <c r="N19" i="4"/>
  <c r="DB19" i="4" s="1"/>
  <c r="N4" i="4"/>
  <c r="DB4" i="4" s="1"/>
  <c r="N21" i="4"/>
  <c r="DB21" i="4" s="1"/>
  <c r="N7" i="4"/>
  <c r="DB7" i="4" s="1"/>
  <c r="L6" i="4"/>
  <c r="M6" i="4" s="1"/>
  <c r="N6" i="4"/>
  <c r="DB6" i="4" s="1"/>
  <c r="J16" i="4"/>
  <c r="K16" i="4" s="1"/>
  <c r="L16" i="4"/>
  <c r="L19" i="4"/>
  <c r="J19" i="4"/>
  <c r="K19" i="4" s="1"/>
  <c r="J4" i="4"/>
  <c r="L21" i="4"/>
  <c r="J21" i="4"/>
  <c r="K21" i="4" s="1"/>
  <c r="L7" i="4"/>
  <c r="J7" i="4"/>
  <c r="L5" i="4"/>
  <c r="J5" i="4"/>
  <c r="K5" i="4" s="1"/>
  <c r="J17" i="4"/>
  <c r="K17" i="4" s="1"/>
  <c r="L17" i="4"/>
  <c r="J9" i="4"/>
  <c r="K9" i="4" s="1"/>
  <c r="L9" i="4"/>
  <c r="J6" i="4"/>
  <c r="K6" i="4" s="1"/>
  <c r="F21" i="4"/>
  <c r="G21" i="4"/>
  <c r="I21" i="4"/>
  <c r="I7" i="4"/>
  <c r="G7" i="4"/>
  <c r="F7" i="4"/>
  <c r="G5" i="4"/>
  <c r="I5" i="4"/>
  <c r="F5" i="4"/>
  <c r="G17" i="4"/>
  <c r="I17" i="4"/>
  <c r="F17" i="4"/>
  <c r="F9" i="4"/>
  <c r="G9" i="4"/>
  <c r="I9" i="4"/>
  <c r="I16" i="4"/>
  <c r="G16" i="4"/>
  <c r="F16" i="4"/>
  <c r="F19" i="4"/>
  <c r="G19" i="4"/>
  <c r="I19" i="4"/>
  <c r="TQ9" i="4"/>
  <c r="TU6" i="4"/>
  <c r="TU16" i="4"/>
  <c r="TQ17" i="4"/>
  <c r="TQ5" i="4"/>
  <c r="TN19" i="4"/>
  <c r="Q19" i="4"/>
  <c r="Q16" i="4"/>
  <c r="TU9" i="4"/>
  <c r="TQ7" i="4"/>
  <c r="TQ21" i="4"/>
  <c r="TU5" i="4"/>
  <c r="TQ19" i="4"/>
  <c r="Q21" i="4"/>
  <c r="TQ4" i="4"/>
  <c r="Q6" i="4"/>
  <c r="TU17" i="4"/>
  <c r="Q5" i="4"/>
  <c r="TQ16" i="4"/>
  <c r="TU7" i="4"/>
  <c r="Q7" i="4"/>
  <c r="Q17" i="4"/>
  <c r="Q9" i="4"/>
  <c r="TU4" i="4"/>
  <c r="TU21" i="4"/>
  <c r="TQ6" i="4"/>
  <c r="TU19" i="4"/>
  <c r="CW21" i="4"/>
  <c r="DA21" i="4" s="1"/>
  <c r="CW19" i="4"/>
  <c r="DA19" i="4" s="1"/>
  <c r="CW7" i="4"/>
  <c r="DA7" i="4" s="1"/>
  <c r="CW5" i="4"/>
  <c r="DA5" i="4" s="1"/>
  <c r="CW4" i="4"/>
  <c r="CW6" i="4"/>
  <c r="DA6" i="4" s="1"/>
  <c r="CW17" i="4"/>
  <c r="DA17" i="4" s="1"/>
  <c r="CW9" i="4"/>
  <c r="DA9" i="4" s="1"/>
  <c r="CW16" i="4"/>
  <c r="DA16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7" i="4"/>
  <c r="SX17" i="4"/>
  <c r="TL17" i="4" s="1"/>
  <c r="SY17" i="4"/>
  <c r="TM17" i="4" s="1"/>
  <c r="SW16" i="4"/>
  <c r="SX16" i="4"/>
  <c r="TL16" i="4" s="1"/>
  <c r="SY16" i="4"/>
  <c r="TM16" i="4" s="1"/>
  <c r="SV5" i="4"/>
  <c r="SV7" i="4"/>
  <c r="SV9" i="4"/>
  <c r="SV6" i="4"/>
  <c r="SV21" i="4"/>
  <c r="SV17" i="4"/>
  <c r="SV16" i="4"/>
  <c r="O6" i="4" l="1"/>
  <c r="O16" i="4"/>
  <c r="V16" i="4"/>
  <c r="O5" i="4"/>
  <c r="V5" i="4"/>
  <c r="O17" i="4"/>
  <c r="V17" i="4"/>
  <c r="X17" i="4" s="1"/>
  <c r="O7" i="4"/>
  <c r="V7" i="4"/>
  <c r="X7" i="4" s="1"/>
  <c r="O9" i="4"/>
  <c r="V9" i="4"/>
  <c r="X9" i="4" s="1"/>
  <c r="O21" i="4"/>
  <c r="V21" i="4"/>
  <c r="O4" i="4"/>
  <c r="O19" i="4"/>
  <c r="V19" i="4"/>
  <c r="K7" i="4"/>
  <c r="H17" i="4"/>
  <c r="H9" i="4"/>
  <c r="H7" i="4"/>
  <c r="H16" i="4"/>
  <c r="H5" i="4"/>
  <c r="H21" i="4"/>
  <c r="TN7" i="4"/>
  <c r="TR7" i="4" s="1"/>
  <c r="TV7" i="4" s="1"/>
  <c r="H19" i="4"/>
  <c r="M16" i="4"/>
  <c r="M4" i="4"/>
  <c r="M7" i="4"/>
  <c r="TN9" i="4"/>
  <c r="TR9" i="4" s="1"/>
  <c r="TV9" i="4" s="1"/>
  <c r="M9" i="4"/>
  <c r="M19" i="4"/>
  <c r="TN6" i="4"/>
  <c r="TR6" i="4" s="1"/>
  <c r="TV6" i="4" s="1"/>
  <c r="TN16" i="4"/>
  <c r="TR16" i="4" s="1"/>
  <c r="TV16" i="4" s="1"/>
  <c r="TN5" i="4"/>
  <c r="TR5" i="4" s="1"/>
  <c r="TV5" i="4" s="1"/>
  <c r="M17" i="4"/>
  <c r="M5" i="4"/>
  <c r="M21" i="4"/>
  <c r="TN17" i="4"/>
  <c r="TR17" i="4" s="1"/>
  <c r="TV17" i="4" s="1"/>
  <c r="TN4" i="4"/>
  <c r="TR4" i="4" s="1"/>
  <c r="TV4" i="4" s="1"/>
  <c r="TN21" i="4"/>
  <c r="TR21" i="4" s="1"/>
  <c r="TV21" i="4" s="1"/>
  <c r="TR19" i="4"/>
  <c r="TV19" i="4" s="1"/>
  <c r="K4" i="4"/>
  <c r="CZ4" i="4"/>
  <c r="G4" i="4" s="1"/>
  <c r="CX4" i="4"/>
  <c r="T4" i="4" s="1"/>
  <c r="X16" i="4" l="1"/>
  <c r="W16" i="4"/>
  <c r="X5" i="4"/>
  <c r="W5" i="4"/>
  <c r="X21" i="4"/>
  <c r="W21" i="4"/>
  <c r="X19" i="4"/>
  <c r="W19" i="4"/>
  <c r="W9" i="4"/>
  <c r="W17" i="4"/>
  <c r="W7" i="4"/>
  <c r="R4" i="4"/>
  <c r="S4" i="4" s="1"/>
  <c r="U4" i="4"/>
  <c r="F4" i="4"/>
  <c r="I4" i="4"/>
  <c r="P4" i="4"/>
  <c r="DA4" i="4"/>
  <c r="DC4" i="4" l="1"/>
  <c r="V4" i="4" s="1"/>
  <c r="H4" i="4"/>
  <c r="Q4" i="4"/>
  <c r="E19" i="4"/>
  <c r="X4" i="4" l="1"/>
  <c r="W4" i="4"/>
  <c r="E16" i="4"/>
  <c r="E21" i="4" l="1"/>
  <c r="E4" i="4" l="1"/>
  <c r="A13" i="4" l="1" a="1"/>
  <c r="A13" i="4" s="1"/>
  <c r="A15" i="4" a="1"/>
  <c r="A15" i="4" s="1"/>
  <c r="A19" i="4" a="1"/>
  <c r="A19" i="4" s="1"/>
  <c r="E17" i="4" l="1"/>
  <c r="A17" i="4" a="1"/>
  <c r="A17" i="4" s="1"/>
  <c r="E9" i="4" l="1"/>
  <c r="E7" i="4" l="1"/>
  <c r="E5" i="4" l="1"/>
  <c r="A16" i="4" l="1" a="1"/>
  <c r="A16" i="4" s="1"/>
  <c r="A21" i="4" a="1"/>
  <c r="A21" i="4" s="1"/>
  <c r="U6" i="4" l="1"/>
  <c r="R6" i="4"/>
  <c r="S6" i="4" s="1"/>
  <c r="F6" i="4"/>
  <c r="G6" i="4"/>
  <c r="I6" i="4"/>
  <c r="H6" i="4" l="1"/>
  <c r="V6" i="4"/>
  <c r="X6" i="4" s="1"/>
  <c r="W6" i="4" l="1"/>
  <c r="E6" i="4"/>
  <c r="A8" i="4" l="1" a="1"/>
  <c r="A8" i="4" s="1"/>
  <c r="A11" i="4" a="1"/>
  <c r="A11" i="4" s="1"/>
  <c r="A14" i="4" a="1"/>
  <c r="A14" i="4" s="1"/>
  <c r="A10" i="4" a="1"/>
  <c r="A10" i="4" s="1"/>
  <c r="A12" i="4" a="1"/>
  <c r="A12" i="4" s="1"/>
  <c r="A4" i="4" a="1"/>
  <c r="A4" i="4" s="1"/>
  <c r="A9" i="4" a="1"/>
  <c r="A9" i="4" s="1"/>
  <c r="A20" i="4" a="1"/>
  <c r="A20" i="4" s="1"/>
  <c r="A6" i="4" a="1"/>
  <c r="A6" i="4" s="1"/>
  <c r="A5" i="4" a="1"/>
  <c r="A5" i="4" s="1"/>
  <c r="A7" i="4" a="1"/>
  <c r="A7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F4" i="19" l="1"/>
  <c r="N4" i="19"/>
  <c r="P4" i="19"/>
  <c r="J4" i="19"/>
  <c r="K4" i="19" l="1"/>
  <c r="DF4" i="19"/>
  <c r="Q4" i="19"/>
  <c r="DE4" i="19"/>
  <c r="O4" i="19"/>
  <c r="I4" i="19"/>
  <c r="G4" i="19"/>
  <c r="H4" i="19" s="1"/>
  <c r="L4" i="19"/>
  <c r="DD4" i="19" l="1"/>
  <c r="R4" i="19" s="1"/>
  <c r="M4" i="19"/>
  <c r="E4" i="19" l="1"/>
  <c r="A12" i="19" s="1"/>
  <c r="T4" i="19"/>
  <c r="S4" i="19"/>
  <c r="A10" i="19"/>
  <c r="A9" i="19"/>
  <c r="A5" i="19" a="1"/>
  <c r="A5" i="19" s="1"/>
  <c r="A4" i="19"/>
  <c r="A13" i="19"/>
  <c r="A6" i="19"/>
  <c r="A11" i="19"/>
  <c r="A18" i="19"/>
  <c r="A8" i="19"/>
  <c r="A7" i="19"/>
  <c r="A14" i="19"/>
  <c r="C49" i="11" l="1"/>
  <c r="C45" i="11"/>
  <c r="C42" i="11"/>
  <c r="D49" i="11"/>
  <c r="D45" i="11"/>
  <c r="C48" i="11"/>
  <c r="D48" i="11"/>
  <c r="D44" i="11"/>
  <c r="C47" i="11"/>
  <c r="C43" i="11"/>
  <c r="D47" i="11"/>
  <c r="D42" i="11"/>
  <c r="C46" i="11"/>
  <c r="D43" i="11"/>
  <c r="D46" i="11"/>
  <c r="C4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<sst xmlns="http://schemas.openxmlformats.org/spreadsheetml/2006/main" count="5149" uniqueCount="243">
  <si>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</si>
  <si>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</si>
  <si>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</si>
  <si>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</si>
  <si>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</si>
  <si>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</si>
  <si>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</si>
  <si>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</si>
  <si>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</si>
  <si>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</si>
  <si>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</si>
  <si>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</si>
  <si>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</si>
  <si>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</si>
  <si>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</si>
  <si>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</si>
  <si>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</si>
  <si>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</si>
  <si>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</si>
  <si>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</si>
  <si>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</si>
  <si>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</si>
  <si>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</si>
  <si>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</si>
  <si>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</si>
  <si>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</si>
  <si>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</si>
  <si>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</si>
  <si>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</si>
  <si>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</si>
  <si>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</si>
  <si>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</si>
  <si>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</si>
  <si>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</si>
  <si>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</si>
  <si>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</si>
  <si>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</si>
  <si>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</si>
  <si>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</si>
  <si>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</si>
  <si>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</si>
  <si>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</si>
  <si>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</si>
  <si>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</si>
  <si>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</si>
  <si>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</si>
  <si>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</si>
  <si>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</si>
  <si>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</si>
  <si>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</si>
  <si>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</si>
  <si>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</si>
  <si>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</si>
  <si>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</si>
  <si>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</si>
  <si>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</si>
  <si>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</si>
  <si>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</si>
  <si>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</si>
  <si>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</si>
  <si>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</si>
  <si>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</si>
  <si>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</si>
  <si>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</si>
  <si>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</si>
  <si>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</si>
  <si>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</si>
  <si>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</si>
  <si>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</si>
  <si>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</si>
  <si>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</si>
  <si>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</si>
  <si>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</si>
  <si>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</si>
  <si>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</si>
  <si>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</si>
  <si>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</si>
  <si>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</si>
  <si>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</si>
  <si>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</si>
  <si>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</si>
  <si>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</si>
  <si>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</si>
  <si>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</si>
  <si>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</si>
  <si>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</si>
  <si>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</si>
  <si>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</si>
  <si>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</si>
  <si>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</si>
  <si>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</si>
  <si>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</si>
  <si>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MASSON, Félix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</si>
  <si>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</si>
  <si>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</si>
  <si>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</si>
  <si>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</si>
  <si>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</si>
  <si>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</si>
  <si>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</si>
  <si>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</si>
  <si>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</si>
  <si>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</si>
  <si>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</si>
  <si>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</si>
  <si>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</si>
  <si>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</si>
  <si>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</si>
  <si>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</si>
  <si>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</si>
  <si>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</si>
  <si>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</si>
  <si>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</si>
  <si>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</si>
  <si>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</si>
  <si>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</si>
  <si>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</si>
  <si>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</si>
  <si>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</si>
  <si>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</si>
  <si>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</si>
  <si>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</si>
  <si>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</si>
  <si>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</si>
  <si>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</si>
  <si>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</si>
  <si>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</si>
  <si>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</si>
  <si>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</si>
  <si>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</si>
  <si>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</si>
  <si>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</si>
  <si>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</si>
  <si>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</si>
  <si>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</si>
  <si>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</si>
  <si>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</si>
  <si>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</si>
  <si>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</si>
  <si>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</si>
  <si>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</si>
  <si>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</si>
  <si>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</si>
  <si>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</si>
  <si>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</si>
  <si>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</si>
  <si>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</si>
  <si>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</si>
  <si>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</si>
  <si>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</si>
  <si>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</si>
  <si>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</si>
  <si>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</si>
  <si>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</si>
  <si>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</si>
  <si>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</si>
  <si>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</si>
  <si>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</si>
  <si>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</si>
  <si>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</si>
  <si>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</si>
  <si>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</si>
  <si>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</si>
  <si>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GEREIN, Curtis</t>
  </si>
  <si>
    <t>NOSSACK, Sophie</t>
  </si>
  <si>
    <t>BONNE, Rielle</t>
  </si>
  <si>
    <t>CLOUTIER &amp; LEVASSEUR</t>
  </si>
  <si>
    <t>BLAKELY &amp; SOEHN</t>
  </si>
  <si>
    <t>1999/1992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</si>
  <si>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</si>
  <si>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</si>
  <si>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</si>
  <si>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</si>
  <si>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</si>
  <si>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</si>
  <si>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</si>
  <si>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2004/2002</t>
  </si>
  <si>
    <t>BONNE &amp; NAGANO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</si>
  <si>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</si>
  <si>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</si>
  <si>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</si>
  <si>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</si>
  <si>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</si>
  <si>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</si>
  <si>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</si>
  <si>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</si>
  <si>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</si>
  <si>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</si>
  <si>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</si>
  <si>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</si>
  <si>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</si>
  <si>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</si>
  <si>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</si>
  <si>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</si>
  <si>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</si>
  <si>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</si>
  <si>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</si>
  <si>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</si>
  <si>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</si>
  <si>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</si>
  <si>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</si>
  <si>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</si>
  <si>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</si>
  <si>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</si>
  <si>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*Scores adjusted for 2023 rules (score hit in Nationals 2022 finals)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</si>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</sst>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EVSTIGNEEV, Gleb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Merit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No DD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No DD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SHUH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AUBIN &amp; SHUH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LEVASSEUR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SMITH &amp; TAM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MÉTHOT &amp; MILETTE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NOSSACK &amp; SOEHN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THOMPSON, Justin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MATTHEWS, Jared</v>
      </c>
      <c r="D27" s="14" t="str">
        <f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PEDERSEN, Mitchel</v>
      </c>
      <c r="D28" s="14" t="str">
        <f>IF(B4&gt;MAX('TUM-M'!A:A),"",INDEX('TUM-M'!H:H,MATCH(B4,'TUM-M'!A:A,0)))</f>
        <v>National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MALEK, Philo</v>
      </c>
      <c r="D29" s="14" t="str">
        <f>IF(B5&gt;MAX('TUM-M'!A:A),"",INDEX('TUM-M'!H:H,MATCH(B5,'TUM-M'!A:A,0)))</f>
        <v>No DD</v>
      </c>
    </row>
    <row r="30" spans="1:4" hidden="1" x14ac:dyDescent="0.2">
      <c r="A30" s="6"/>
      <c r="B30" s="6">
        <v>5</v>
      </c>
      <c r="C30" s="6" t="str">
        <f>IF(B6&gt;MAX('TUM-M'!A:A),"",INDEX('TUM-M'!B:B,MATCH(B6,'TUM-M'!A:A,0)))</f>
        <v/>
      </c>
      <c r="D30" s="14" t="str">
        <f>IF(B6&gt;MAX('TUM-M'!A:A),"",INDEX('TUM-M'!H:H,MATCH(B6,'TUM-M'!A:A,0)))</f>
        <v/>
      </c>
    </row>
    <row r="31" spans="1:4" hidden="1" x14ac:dyDescent="0.2">
      <c r="A31" s="6"/>
      <c r="B31" s="6">
        <v>6</v>
      </c>
      <c r="C31" s="6" t="str">
        <f>IF(B7&gt;MAX('TUM-M'!A:A),"",INDEX('TUM-M'!B:B,MATCH(B7,'TUM-M'!A:A,0)))</f>
        <v/>
      </c>
      <c r="D31" s="14" t="str">
        <f>IF(B7&gt;MAX('TUM-M'!A:A),"",INDEX('TUM-M'!H:H,MATCH(B7,'TUM-M'!A:A,0)))</f>
        <v/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IBACH, Sam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BOWDITCH, Courtney</v>
      </c>
      <c r="D37" s="13" t="str">
        <f>IF(B5&gt;MAX('TUM-W'!A:A),"",INDEX('TUM-W'!H:H,MATCH(B5,'TUM-W'!A:A,0)))</f>
        <v>No DD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SCHOLES, Hannah</v>
      </c>
      <c r="D38" s="13" t="str">
        <f>IF(B6&gt;MAX('TUM-W'!A:A),"",INDEX('TUM-W'!H:H,MATCH(B6,'TUM-W'!A:A,0)))</f>
        <v>No DD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DONG, Helen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Merit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BLAKELY, Zach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BIANCHET, Anthony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ARMSTRONG, Mark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SOEHN, Kalena</v>
      </c>
      <c r="D56" s="13" t="str">
        <f>IF(B8&gt;MAX('DMT-W'!A:A),"",INDEX('DMT-W'!H:H,MATCH(B8,'DMT-W'!A:A,0)))</f>
        <v>National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45109</v>
      </c>
      <c r="C66" s="62"/>
    </row>
    <row r="67" spans="1:3" x14ac:dyDescent="0.2">
      <c r="B67" t="s">
        <v>242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</cols>
  <sheetData>
    <row r="1" spans="1:542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90</v>
      </c>
      <c r="J1" s="69" t="s">
        <v>104</v>
      </c>
      <c r="K1" s="65" t="s">
        <v>33</v>
      </c>
      <c r="L1" s="69" t="s">
        <v>105</v>
      </c>
      <c r="M1" s="65" t="s">
        <v>33</v>
      </c>
      <c r="N1" s="69" t="s">
        <v>129</v>
      </c>
      <c r="O1" s="65" t="s">
        <v>33</v>
      </c>
      <c r="P1" s="65" t="s">
        <v>13</v>
      </c>
      <c r="Q1" s="65" t="s">
        <v>33</v>
      </c>
      <c r="R1" s="65" t="s">
        <v>106</v>
      </c>
      <c r="S1" s="65" t="s">
        <v>33</v>
      </c>
      <c r="T1" s="69" t="s">
        <v>107</v>
      </c>
      <c r="U1" s="65" t="s">
        <v>33</v>
      </c>
      <c r="V1" s="68" t="s">
        <v>14</v>
      </c>
      <c r="W1" s="65" t="s">
        <v>34</v>
      </c>
      <c r="X1" s="65" t="s">
        <v>33</v>
      </c>
      <c r="Y1" s="66" t="s">
        <v>160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71" t="s">
        <v>186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205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2" t="s">
        <v>14</v>
      </c>
      <c r="DC1" s="72"/>
      <c r="DD1" s="66" t="s">
        <v>189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71" t="s">
        <v>190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6" t="s">
        <v>197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71" t="s">
        <v>227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6" t="s">
        <v>226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71" t="s">
        <v>228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6" t="s">
        <v>235</v>
      </c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6" t="s">
        <v>68</v>
      </c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</row>
    <row r="2" spans="1:542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9"/>
      <c r="O2" s="65"/>
      <c r="P2" s="65"/>
      <c r="Q2" s="65"/>
      <c r="R2" s="65"/>
      <c r="S2" s="65"/>
      <c r="T2" s="69"/>
      <c r="U2" s="65"/>
      <c r="V2" s="68"/>
      <c r="W2" s="65"/>
      <c r="X2" s="65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108</v>
      </c>
      <c r="AP2" s="14" t="s">
        <v>109</v>
      </c>
      <c r="AQ2" s="14" t="s">
        <v>21</v>
      </c>
      <c r="AR2" s="14" t="s">
        <v>81</v>
      </c>
      <c r="AS2" s="14" t="s">
        <v>110</v>
      </c>
      <c r="AT2" s="14" t="s">
        <v>22</v>
      </c>
      <c r="AU2" s="14" t="s">
        <v>24</v>
      </c>
      <c r="AV2" s="14" t="s">
        <v>111</v>
      </c>
      <c r="AW2" s="14" t="s">
        <v>112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108</v>
      </c>
      <c r="BQ2" s="13" t="s">
        <v>109</v>
      </c>
      <c r="BR2" s="13" t="s">
        <v>21</v>
      </c>
      <c r="BS2" s="13" t="s">
        <v>81</v>
      </c>
      <c r="BT2" s="13" t="s">
        <v>110</v>
      </c>
      <c r="BU2" s="13" t="s">
        <v>22</v>
      </c>
      <c r="BV2" s="13" t="s">
        <v>24</v>
      </c>
      <c r="BW2" s="13" t="s">
        <v>111</v>
      </c>
      <c r="BX2" s="13" t="s">
        <v>112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108</v>
      </c>
      <c r="CR2" s="14" t="s">
        <v>109</v>
      </c>
      <c r="CS2" s="14" t="s">
        <v>21</v>
      </c>
      <c r="CT2" s="14" t="s">
        <v>81</v>
      </c>
      <c r="CU2" s="14" t="s">
        <v>110</v>
      </c>
      <c r="CV2" s="14" t="s">
        <v>22</v>
      </c>
      <c r="CW2" s="14" t="s">
        <v>24</v>
      </c>
      <c r="CX2" s="14" t="s">
        <v>111</v>
      </c>
      <c r="CY2" s="14" t="s">
        <v>112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113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108</v>
      </c>
      <c r="DY2" s="14" t="s">
        <v>109</v>
      </c>
      <c r="DZ2" s="14" t="s">
        <v>21</v>
      </c>
      <c r="EA2" s="14" t="s">
        <v>81</v>
      </c>
      <c r="EB2" s="14" t="s">
        <v>110</v>
      </c>
      <c r="EC2" s="14" t="s">
        <v>22</v>
      </c>
      <c r="ED2" s="14" t="s">
        <v>24</v>
      </c>
      <c r="EE2" s="14" t="s">
        <v>114</v>
      </c>
      <c r="EF2" s="14" t="s">
        <v>115</v>
      </c>
      <c r="EG2" s="14" t="s">
        <v>113</v>
      </c>
      <c r="EH2" s="14" t="s">
        <v>111</v>
      </c>
      <c r="EI2" s="14" t="s">
        <v>112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113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108</v>
      </c>
      <c r="FG2" s="13" t="s">
        <v>109</v>
      </c>
      <c r="FH2" s="13" t="s">
        <v>21</v>
      </c>
      <c r="FI2" s="13" t="s">
        <v>81</v>
      </c>
      <c r="FJ2" s="13" t="s">
        <v>110</v>
      </c>
      <c r="FK2" s="13" t="s">
        <v>22</v>
      </c>
      <c r="FL2" s="13" t="s">
        <v>24</v>
      </c>
      <c r="FM2" s="13" t="s">
        <v>114</v>
      </c>
      <c r="FN2" s="13" t="s">
        <v>115</v>
      </c>
      <c r="FO2" s="13" t="s">
        <v>113</v>
      </c>
      <c r="FP2" s="13" t="s">
        <v>111</v>
      </c>
      <c r="FQ2" s="13" t="s">
        <v>112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113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108</v>
      </c>
      <c r="GO2" s="14" t="s">
        <v>109</v>
      </c>
      <c r="GP2" s="14" t="s">
        <v>21</v>
      </c>
      <c r="GQ2" s="14" t="s">
        <v>81</v>
      </c>
      <c r="GR2" s="14" t="s">
        <v>110</v>
      </c>
      <c r="GS2" s="14" t="s">
        <v>22</v>
      </c>
      <c r="GT2" s="14" t="s">
        <v>24</v>
      </c>
      <c r="GU2" s="14" t="s">
        <v>114</v>
      </c>
      <c r="GV2" s="14" t="s">
        <v>115</v>
      </c>
      <c r="GW2" s="14" t="s">
        <v>113</v>
      </c>
      <c r="GX2" s="14" t="s">
        <v>111</v>
      </c>
      <c r="GY2" s="14" t="s">
        <v>112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113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108</v>
      </c>
      <c r="HW2" s="13" t="s">
        <v>109</v>
      </c>
      <c r="HX2" s="13" t="s">
        <v>21</v>
      </c>
      <c r="HY2" s="13" t="s">
        <v>81</v>
      </c>
      <c r="HZ2" s="13" t="s">
        <v>110</v>
      </c>
      <c r="IA2" s="13" t="s">
        <v>22</v>
      </c>
      <c r="IB2" s="13" t="s">
        <v>24</v>
      </c>
      <c r="IC2" s="13" t="s">
        <v>114</v>
      </c>
      <c r="ID2" s="13" t="s">
        <v>115</v>
      </c>
      <c r="IE2" s="13" t="s">
        <v>113</v>
      </c>
      <c r="IF2" s="13" t="s">
        <v>111</v>
      </c>
      <c r="IG2" s="13" t="s">
        <v>112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113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108</v>
      </c>
      <c r="JE2" s="14" t="s">
        <v>109</v>
      </c>
      <c r="JF2" s="14" t="s">
        <v>21</v>
      </c>
      <c r="JG2" s="14" t="s">
        <v>81</v>
      </c>
      <c r="JH2" s="14" t="s">
        <v>110</v>
      </c>
      <c r="JI2" s="14" t="s">
        <v>22</v>
      </c>
      <c r="JJ2" s="14" t="s">
        <v>24</v>
      </c>
      <c r="JK2" s="14" t="s">
        <v>114</v>
      </c>
      <c r="JL2" s="14" t="s">
        <v>115</v>
      </c>
      <c r="JM2" s="14" t="s">
        <v>113</v>
      </c>
      <c r="JN2" s="14" t="s">
        <v>111</v>
      </c>
      <c r="JO2" s="14" t="s">
        <v>112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113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108</v>
      </c>
      <c r="KM2" s="13" t="s">
        <v>109</v>
      </c>
      <c r="KN2" s="13" t="s">
        <v>21</v>
      </c>
      <c r="KO2" s="13" t="s">
        <v>81</v>
      </c>
      <c r="KP2" s="13" t="s">
        <v>110</v>
      </c>
      <c r="KQ2" s="13" t="s">
        <v>22</v>
      </c>
      <c r="KR2" s="13" t="s">
        <v>24</v>
      </c>
      <c r="KS2" s="13" t="s">
        <v>114</v>
      </c>
      <c r="KT2" s="13" t="s">
        <v>115</v>
      </c>
      <c r="KU2" s="13" t="s">
        <v>113</v>
      </c>
      <c r="KV2" s="13" t="s">
        <v>111</v>
      </c>
      <c r="KW2" s="13" t="s">
        <v>112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113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108</v>
      </c>
      <c r="LU2" s="14" t="s">
        <v>109</v>
      </c>
      <c r="LV2" s="14" t="s">
        <v>21</v>
      </c>
      <c r="LW2" s="14" t="s">
        <v>81</v>
      </c>
      <c r="LX2" s="14" t="s">
        <v>110</v>
      </c>
      <c r="LY2" s="14" t="s">
        <v>22</v>
      </c>
      <c r="LZ2" s="14" t="s">
        <v>24</v>
      </c>
      <c r="MA2" s="14" t="s">
        <v>114</v>
      </c>
      <c r="MB2" s="14" t="s">
        <v>115</v>
      </c>
      <c r="MC2" s="14" t="s">
        <v>113</v>
      </c>
      <c r="MD2" s="14" t="s">
        <v>111</v>
      </c>
      <c r="ME2" s="14" t="s">
        <v>112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113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108</v>
      </c>
      <c r="NC2" s="13" t="s">
        <v>109</v>
      </c>
      <c r="ND2" s="13" t="s">
        <v>21</v>
      </c>
      <c r="NE2" s="13" t="s">
        <v>81</v>
      </c>
      <c r="NF2" s="13" t="s">
        <v>110</v>
      </c>
      <c r="NG2" s="13" t="s">
        <v>22</v>
      </c>
      <c r="NH2" s="13" t="s">
        <v>24</v>
      </c>
      <c r="NI2" s="13" t="s">
        <v>114</v>
      </c>
      <c r="NJ2" s="13" t="s">
        <v>115</v>
      </c>
      <c r="NK2" s="13" t="s">
        <v>113</v>
      </c>
      <c r="NL2" s="13" t="s">
        <v>111</v>
      </c>
      <c r="NM2" s="13" t="s">
        <v>112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113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108</v>
      </c>
      <c r="OK2" s="14" t="s">
        <v>109</v>
      </c>
      <c r="OL2" s="14" t="s">
        <v>21</v>
      </c>
      <c r="OM2" s="14" t="s">
        <v>81</v>
      </c>
      <c r="ON2" s="14" t="s">
        <v>110</v>
      </c>
      <c r="OO2" s="14" t="s">
        <v>22</v>
      </c>
      <c r="OP2" s="14" t="s">
        <v>24</v>
      </c>
      <c r="OQ2" s="14" t="s">
        <v>114</v>
      </c>
      <c r="OR2" s="14" t="s">
        <v>115</v>
      </c>
      <c r="OS2" s="14" t="s">
        <v>113</v>
      </c>
      <c r="OT2" s="14" t="s">
        <v>111</v>
      </c>
      <c r="OU2" s="14" t="s">
        <v>112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113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108</v>
      </c>
      <c r="PS2" s="13" t="s">
        <v>109</v>
      </c>
      <c r="PT2" s="13" t="s">
        <v>21</v>
      </c>
      <c r="PU2" s="13" t="s">
        <v>81</v>
      </c>
      <c r="PV2" s="13" t="s">
        <v>110</v>
      </c>
      <c r="PW2" s="13" t="s">
        <v>22</v>
      </c>
      <c r="PX2" s="13" t="s">
        <v>24</v>
      </c>
      <c r="PY2" s="13" t="s">
        <v>114</v>
      </c>
      <c r="PZ2" s="13" t="s">
        <v>115</v>
      </c>
      <c r="QA2" s="13" t="s">
        <v>113</v>
      </c>
      <c r="QB2" s="13" t="s">
        <v>111</v>
      </c>
      <c r="QC2" s="13" t="s">
        <v>112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113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108</v>
      </c>
      <c r="RA2" s="14" t="s">
        <v>109</v>
      </c>
      <c r="RB2" s="14" t="s">
        <v>21</v>
      </c>
      <c r="RC2" s="14" t="s">
        <v>81</v>
      </c>
      <c r="RD2" s="14" t="s">
        <v>110</v>
      </c>
      <c r="RE2" s="14" t="s">
        <v>22</v>
      </c>
      <c r="RF2" s="14" t="s">
        <v>24</v>
      </c>
      <c r="RG2" s="14" t="s">
        <v>114</v>
      </c>
      <c r="RH2" s="14" t="s">
        <v>115</v>
      </c>
      <c r="RI2" s="14" t="s">
        <v>113</v>
      </c>
      <c r="RJ2" s="14" t="s">
        <v>111</v>
      </c>
      <c r="RK2" s="14" t="s">
        <v>112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113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108</v>
      </c>
      <c r="SI2" s="13" t="s">
        <v>109</v>
      </c>
      <c r="SJ2" s="13" t="s">
        <v>21</v>
      </c>
      <c r="SK2" s="13" t="s">
        <v>81</v>
      </c>
      <c r="SL2" s="13" t="s">
        <v>110</v>
      </c>
      <c r="SM2" s="13" t="s">
        <v>22</v>
      </c>
      <c r="SN2" s="13" t="s">
        <v>24</v>
      </c>
      <c r="SO2" s="13" t="s">
        <v>114</v>
      </c>
      <c r="SP2" s="13" t="s">
        <v>115</v>
      </c>
      <c r="SQ2" s="13" t="s">
        <v>113</v>
      </c>
      <c r="SR2" s="13" t="s">
        <v>111</v>
      </c>
      <c r="SS2" s="13" t="s">
        <v>112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108</v>
      </c>
      <c r="TM2" s="14" t="s">
        <v>109</v>
      </c>
      <c r="TN2" s="14" t="s">
        <v>21</v>
      </c>
      <c r="TO2" s="14" t="s">
        <v>81</v>
      </c>
      <c r="TP2" s="14" t="s">
        <v>110</v>
      </c>
      <c r="TQ2" s="14" t="s">
        <v>22</v>
      </c>
      <c r="TR2" s="14" t="s">
        <v>24</v>
      </c>
      <c r="TS2" s="14" t="s">
        <v>111</v>
      </c>
      <c r="TT2" s="14" t="s">
        <v>112</v>
      </c>
      <c r="TU2" s="14" t="s">
        <v>23</v>
      </c>
      <c r="TV2" s="14" t="s">
        <v>18</v>
      </c>
    </row>
    <row r="3" spans="1:542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9"/>
      <c r="O3" s="65"/>
      <c r="P3" s="65"/>
      <c r="Q3" s="65"/>
      <c r="R3" s="65"/>
      <c r="S3" s="65"/>
      <c r="T3" s="69"/>
      <c r="U3" s="65"/>
      <c r="V3" s="68"/>
      <c r="W3" s="65"/>
      <c r="X3" s="65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IF(AND(F4&lt;&gt;"",G4&lt;&gt;""),SUMPRODUCT((F$4:F$22&lt;&gt;"")*(G$4:G$22&lt;&gt;"")*(E$4:E$22&gt;E4))+1,IF(G4&lt;&gt;"",SUMPRODUCT((H$4:H$22="No DD")*(E$4:E$22&gt;E4))+1+SUMPRODUCT((F$4:F$22&lt;&gt;"")*(G$4:G$22&lt;&gt;"")),""))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275.26002731500603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59.88000000000001</v>
      </c>
      <c r="K4" s="8" t="str">
        <f>IF(J4="","",IF(OR(J4=CS4,J4=CV4),$CA$1,IF(OR(J4=BR4,J4=BU4),$AZ$1,IF(OR(J4=AQ4,J4=AT4),$Y$1,""))))</f>
        <v>2022 Nationals</v>
      </c>
      <c r="L4" s="8">
        <f>IF(COUNT(AQ4,AT4,BR4,BU4,CS4,CV4)&gt;1,LARGE((AQ4,AT4,BR4,BU4,CS4,CV4),2),0)</f>
        <v>59.84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59.8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58.53</v>
      </c>
      <c r="Q4" s="8" t="str">
        <f>IF(P4="","",IF(P4=CZ4,$CA$1,IF(P4=BY4,$AZ$1,IF(P4=AX4,$Y$1,""))))</f>
        <v>2022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2.1099999999999994</v>
      </c>
      <c r="W4" s="11" t="str">
        <f>IF(V4="","",IF(V4=DB4,"("&amp;DB$2&amp;")",IF(V4=DC4,"("&amp;DC$2&amp;")")))</f>
        <v>(Final)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17.100000000000001</v>
      </c>
      <c r="Z4" s="23">
        <v>9.6</v>
      </c>
      <c r="AA4" s="23">
        <v>16.2</v>
      </c>
      <c r="AB4" s="23">
        <v>16.98</v>
      </c>
      <c r="AC4" s="23">
        <v>0</v>
      </c>
      <c r="AD4" s="23">
        <v>5.3</v>
      </c>
      <c r="AE4" s="23">
        <v>2.7</v>
      </c>
      <c r="AF4" s="23">
        <v>5.6</v>
      </c>
      <c r="AG4" s="23">
        <v>5.39</v>
      </c>
      <c r="AH4" s="23">
        <v>0</v>
      </c>
      <c r="AI4" s="23">
        <v>16.5</v>
      </c>
      <c r="AJ4" s="23">
        <v>9</v>
      </c>
      <c r="AK4" s="23">
        <v>16.2</v>
      </c>
      <c r="AL4" s="23">
        <v>16.829999999999998</v>
      </c>
      <c r="AM4" s="23">
        <v>0</v>
      </c>
      <c r="AN4" s="28"/>
      <c r="AO4" s="39">
        <f>IF(AA4&gt;0,AA4,"")</f>
        <v>16.2</v>
      </c>
      <c r="AP4" s="39">
        <f>IF(AB4&gt;0,AB4,"")</f>
        <v>16.98</v>
      </c>
      <c r="AQ4" s="41">
        <f>IF(SUM(Y4:AB4)-AC4&gt;0,SUM(Y4:AB4)-AC4,"")</f>
        <v>59.88000000000001</v>
      </c>
      <c r="AR4" s="41">
        <f>IF(AF4&gt;0,AF4,"")</f>
        <v>5.6</v>
      </c>
      <c r="AS4" s="41">
        <f>IF(AG4&gt;0,AG4,"")</f>
        <v>5.39</v>
      </c>
      <c r="AT4" s="41">
        <f>IF(SUM(AD4:AG4)-AH4&gt;0,SUM(AD4:AG4)-AH4,"")</f>
        <v>18.989999999999998</v>
      </c>
      <c r="AU4" s="41">
        <f>IF(AQ4="","",MAX(AQ4,AT4))</f>
        <v>59.88000000000001</v>
      </c>
      <c r="AV4" s="41">
        <f>IF(AK4&gt;0,AK4,"")</f>
        <v>16.2</v>
      </c>
      <c r="AW4" s="41">
        <f>IF(AL4&gt;0,AL4,"")</f>
        <v>16.829999999999998</v>
      </c>
      <c r="AX4" s="41">
        <f>IF(SUM(AI4:AL4)-AM4&gt;0,SUM(AI4:AL4)-AM4,"")</f>
        <v>58.53</v>
      </c>
      <c r="AY4" s="41">
        <f>IF(SUM(AU4,AX4)&gt;0,SUM(AU4,AX4),"")</f>
        <v>118.41000000000001</v>
      </c>
      <c r="AZ4" s="27">
        <v>16.399999999999999</v>
      </c>
      <c r="BA4" s="27">
        <v>9</v>
      </c>
      <c r="BB4" s="27">
        <v>17.100000000000001</v>
      </c>
      <c r="BC4" s="27">
        <v>17.3</v>
      </c>
      <c r="BD4" s="27">
        <v>0</v>
      </c>
      <c r="BE4" s="27">
        <v>6.3</v>
      </c>
      <c r="BF4" s="27">
        <v>3.4</v>
      </c>
      <c r="BG4" s="27">
        <v>7.4</v>
      </c>
      <c r="BH4" s="27">
        <v>7.15</v>
      </c>
      <c r="BI4" s="27">
        <v>0</v>
      </c>
      <c r="BJ4" s="27">
        <v>14.3</v>
      </c>
      <c r="BK4" s="27">
        <v>7.6</v>
      </c>
      <c r="BL4" s="27">
        <v>15.3</v>
      </c>
      <c r="BM4" s="27">
        <v>15.73</v>
      </c>
      <c r="BN4" s="27">
        <v>0</v>
      </c>
      <c r="BO4" s="29"/>
      <c r="BP4" s="40">
        <f>IF(BB4&gt;0,BB4,"")</f>
        <v>17.100000000000001</v>
      </c>
      <c r="BQ4" s="40">
        <f>IF(BC4&gt;0,BC4,"")</f>
        <v>17.3</v>
      </c>
      <c r="BR4" s="11">
        <f>IF(SUM(AZ4:BC4)-BD4&gt;0,SUM(AZ4:BC4)-BD4,"")</f>
        <v>59.8</v>
      </c>
      <c r="BS4" s="11">
        <f>IF(BG4&gt;0,BG4,"")</f>
        <v>7.4</v>
      </c>
      <c r="BT4" s="11">
        <f>IF(BH4&gt;0,BH4,"")</f>
        <v>7.15</v>
      </c>
      <c r="BU4" s="11">
        <f>IF(SUM(BE4:BH4)-BI4&gt;0,SUM(BE4:BH4)-BI4,"")</f>
        <v>24.25</v>
      </c>
      <c r="BV4" s="11">
        <f>IF(BR4="","",MAX(BR4,BU4))</f>
        <v>59.8</v>
      </c>
      <c r="BW4" s="11">
        <f>IF(BL4&gt;0,BL4,"")</f>
        <v>15.3</v>
      </c>
      <c r="BX4" s="11">
        <f>IF(BM4&gt;0,BM4,"")</f>
        <v>15.73</v>
      </c>
      <c r="BY4" s="11">
        <f>IF(SUM(BJ4:BM4)-BN4&gt;0,SUM(BJ4:BM4)-BN4,"")</f>
        <v>52.930000000000007</v>
      </c>
      <c r="BZ4" s="11">
        <f>IF(SUM(BV4,BY4)&gt;0,SUM(BV4,BY4),"")</f>
        <v>112.73</v>
      </c>
      <c r="CA4" s="23">
        <v>16.75</v>
      </c>
      <c r="CB4" s="23">
        <v>9.3000000000000007</v>
      </c>
      <c r="CC4" s="23">
        <v>16.649999999999999</v>
      </c>
      <c r="CD4" s="23">
        <v>17.14</v>
      </c>
      <c r="CE4" s="23">
        <v>0</v>
      </c>
      <c r="CF4" s="23">
        <v>5.8</v>
      </c>
      <c r="CG4" s="23">
        <v>3.05</v>
      </c>
      <c r="CH4" s="23">
        <v>6.5</v>
      </c>
      <c r="CI4" s="23">
        <v>6.27</v>
      </c>
      <c r="CJ4" s="23">
        <v>0</v>
      </c>
      <c r="CK4" s="23">
        <v>15.4</v>
      </c>
      <c r="CL4" s="23">
        <v>8.3000000000000007</v>
      </c>
      <c r="CM4" s="23">
        <v>15.75</v>
      </c>
      <c r="CN4" s="23">
        <v>16.28</v>
      </c>
      <c r="CO4" s="23">
        <v>0</v>
      </c>
      <c r="CP4" s="28" t="s">
        <v>57</v>
      </c>
      <c r="CQ4" s="39">
        <f>IF(CC4&gt;0,CC4,"")</f>
        <v>16.649999999999999</v>
      </c>
      <c r="CR4" s="39">
        <f>IF(CD4&gt;0,CD4,"")</f>
        <v>17.14</v>
      </c>
      <c r="CS4" s="41">
        <f>IF(SUM(CA4:CD4)-CE4&gt;0,SUM(CA4:CD4)-CE4,"")</f>
        <v>59.84</v>
      </c>
      <c r="CT4" s="41">
        <f>IF(CH4&gt;0,CH4,"")</f>
        <v>6.5</v>
      </c>
      <c r="CU4" s="41">
        <f>IF(CI4&gt;0,CI4,"")</f>
        <v>6.27</v>
      </c>
      <c r="CV4" s="41">
        <f>IF(SUM(CF4:CI4)-CJ4&gt;0,SUM(CF4:CI4)-CJ4,"")</f>
        <v>21.619999999999997</v>
      </c>
      <c r="CW4" s="41">
        <f>IF(CS4="","",MAX(CS4,CV4))</f>
        <v>59.84</v>
      </c>
      <c r="CX4" s="41">
        <f>IF(CM4&gt;0,CM4,"")</f>
        <v>15.75</v>
      </c>
      <c r="CY4" s="41">
        <f>IF(CN4&gt;0,CN4,"")</f>
        <v>16.28</v>
      </c>
      <c r="CZ4" s="41">
        <f>IF(SUM(CK4:CN4)-CO4&gt;0,SUM(CK4:CN4)-CO4,"")</f>
        <v>55.730000000000004</v>
      </c>
      <c r="DA4" s="41">
        <f>IF(SUM(CW4,CZ4)&gt;0,SUM(CW4,CZ4),"")</f>
        <v>115.57000000000001</v>
      </c>
      <c r="DB4" s="52">
        <f>IF(MAX(ED4,FL4,GT4,IB4,JJ4,KR4,LZ4,NH4,OP4,PX4,RF4,SN4)-IF(N4="",0,N4)&gt;0.001,MAX(ED4,FL4,GT4,IB4,JJ4,KR4,LZ4,NH4,OP4,PX4,RF4,SN4)-IF(N4="",0,N4),"")</f>
        <v>0.36000000000000654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2.1099999999999994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16.75</v>
      </c>
      <c r="SW4" s="23">
        <f>IF($CP4="P",CB4,(CB4+BA4)/2)</f>
        <v>9.3000000000000007</v>
      </c>
      <c r="SX4" s="23">
        <f>IF($CP4="P",CC4,(CC4+BB4)/2)</f>
        <v>16.649999999999999</v>
      </c>
      <c r="SY4" s="23">
        <f>IF($CP4="P",CD4,(CD4+BC4)/2)</f>
        <v>17.14</v>
      </c>
      <c r="SZ4" s="23">
        <f>IF($CP4="P",CE4,(CE4+BD4)/2)</f>
        <v>0</v>
      </c>
      <c r="TA4" s="23">
        <f>IF($CP4="P",CF4,(CF4+BE4)/2)</f>
        <v>5.8</v>
      </c>
      <c r="TB4" s="23">
        <f>IF($CP4="P",CG4,(CG4+BF4)/2)</f>
        <v>3.05</v>
      </c>
      <c r="TC4" s="23">
        <f>IF($CP4="P",CH4,(CH4+BG4)/2)</f>
        <v>6.5</v>
      </c>
      <c r="TD4" s="23">
        <f>IF($CP4="P",CI4,(CI4+BH4)/2)</f>
        <v>6.27</v>
      </c>
      <c r="TE4" s="23">
        <f>IF($CP4="P",CJ4,(CJ4+BI4)/2)</f>
        <v>0</v>
      </c>
      <c r="TF4" s="23">
        <f>IF($CP4="P",CK4,(CK4+BJ4)/2)</f>
        <v>15.4</v>
      </c>
      <c r="TG4" s="23">
        <f>IF($CP4="P",CL4,(CL4+BK4)/2)</f>
        <v>8.3000000000000007</v>
      </c>
      <c r="TH4" s="23">
        <f>IF($CP4="P",CM4,(CM4+BL4)/2)</f>
        <v>15.75</v>
      </c>
      <c r="TI4" s="23">
        <f>IF($CP4="P",CN4,(CN4+BM4)/2)</f>
        <v>16.28</v>
      </c>
      <c r="TJ4" s="23">
        <f>IF($CP4="P",CO4,(CO4+BN4)/2)</f>
        <v>0</v>
      </c>
      <c r="TK4" s="28" t="s">
        <v>57</v>
      </c>
      <c r="TL4" s="41">
        <f>IF(SX4&gt;0,SX4,"")</f>
        <v>16.649999999999999</v>
      </c>
      <c r="TM4" s="41">
        <f>IF(SY4&gt;0,SY4,"")</f>
        <v>17.14</v>
      </c>
      <c r="TN4" s="41">
        <f>IF(SUM(SV4:SY4)-SZ4&gt;0,SUM(SV4:SY4)-SZ4,"")</f>
        <v>59.84</v>
      </c>
      <c r="TO4" s="41">
        <f>IF(TC4&gt;0,TC4,"")</f>
        <v>6.5</v>
      </c>
      <c r="TP4" s="41">
        <f>IF(TD4&gt;0,TD4,"")</f>
        <v>6.27</v>
      </c>
      <c r="TQ4" s="41">
        <f>IF(SUM(TA4:TD4)-TE4&gt;0,SUM(TA4:TD4)-TE4,"")</f>
        <v>21.619999999999997</v>
      </c>
      <c r="TR4" s="41">
        <f>IF(MAX(TN4,TQ4)&gt;0,MAX(TN4,TQ4),"")</f>
        <v>59.84</v>
      </c>
      <c r="TS4" s="41">
        <f>IF(TH4&gt;0,TH4,"")</f>
        <v>15.75</v>
      </c>
      <c r="TT4" s="41">
        <f>IF(TI4&gt;0,TI4,"")</f>
        <v>16.28</v>
      </c>
      <c r="TU4" s="41">
        <f>IF(SUM(TF4:TI4)-TJ4&gt;0,SUM(TF4:TI4)-TJ4,"")</f>
        <v>55.730000000000004</v>
      </c>
      <c r="TV4" s="41">
        <f>IF(SUM(TR4,TU4)&gt;0,SUM(TR4,TU4),"")</f>
        <v>115.57000000000001</v>
      </c>
    </row>
    <row r="5" spans="1:542" x14ac:dyDescent="0.2">
      <c r="A5" s="4" cm="1">
        <f t="array" ref="A5">IF(AND(F5&lt;&gt;"",G5&lt;&gt;""),SUMPRODUCT((F$4:F$22&lt;&gt;"")*(G$4:G$22&lt;&gt;"")*(E$4:E$22&gt;E5))+1,IF(G5&lt;&gt;"",SUMPRODUCT((H$4:H$22="No DD")*(E$4:E$22&gt;E5))+1+SUMPRODUCT((F$4:F$22&lt;&gt;"")*(G$4:G$22&lt;&gt;"")),""))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268.2350268235059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58.56</v>
      </c>
      <c r="M5" s="8" t="str">
        <f>IF(L5="","",IF(OR(L5=CS5,L5=CV5),$CA$1,IF(OR(L5=BR5,L5=BU5),$AZ$1,IF(OR(L5=AQ5,L5=AT5),$Y$1,""))))</f>
        <v>2022 Nationals</v>
      </c>
      <c r="N5" s="8">
        <f>IF(COUNT(AQ5,AT5,BR5,BU5,CS5,CV5)&gt;2,LARGE((AQ5,AT5,BR5,BU5,CS5,CV5),3),0)</f>
        <v>58.295000000000002</v>
      </c>
      <c r="O5" s="8" t="str">
        <f>IF(N5="","",IF(OR(N5=CS5,N5=CV5),$CA$1,IF(OR(N5=BR5,N5=BU5),$AZ$1,IF(OR(N5=AQ5,N5=AT5),$Y$1,""))))</f>
        <v>2023 Elite Canada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16.96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16.899999999999999</v>
      </c>
      <c r="Z5" s="23">
        <v>9.3000000000000007</v>
      </c>
      <c r="AA5" s="23">
        <v>15.4</v>
      </c>
      <c r="AB5" s="23">
        <v>16.96</v>
      </c>
      <c r="AC5" s="23">
        <v>0</v>
      </c>
      <c r="AD5" s="23">
        <v>15.4</v>
      </c>
      <c r="AE5" s="23">
        <v>8.6</v>
      </c>
      <c r="AF5" s="23">
        <v>15.5</v>
      </c>
      <c r="AG5" s="23">
        <v>15.75</v>
      </c>
      <c r="AH5" s="23">
        <v>0</v>
      </c>
      <c r="AI5" s="23">
        <v>17</v>
      </c>
      <c r="AJ5" s="23">
        <v>9.1999999999999993</v>
      </c>
      <c r="AK5" s="23">
        <v>15.4</v>
      </c>
      <c r="AL5" s="23">
        <v>16.3</v>
      </c>
      <c r="AM5" s="23">
        <v>0</v>
      </c>
      <c r="AN5" s="28"/>
      <c r="AO5" s="39">
        <f>IF(AA5&gt;0,AA5,"")</f>
        <v>15.4</v>
      </c>
      <c r="AP5" s="39">
        <f>IF(AB5&gt;0,AB5,"")</f>
        <v>16.96</v>
      </c>
      <c r="AQ5" s="41">
        <f>IF(SUM(Y5:AB5)-AC5&gt;0,SUM(Y5:AB5)-AC5,"")</f>
        <v>58.56</v>
      </c>
      <c r="AR5" s="41">
        <f>IF(AF5&gt;0,AF5,"")</f>
        <v>15.5</v>
      </c>
      <c r="AS5" s="41">
        <f>IF(AG5&gt;0,AG5,"")</f>
        <v>15.75</v>
      </c>
      <c r="AT5" s="41">
        <f>IF(SUM(AD5:AG5)-AH5&gt;0,SUM(AD5:AG5)-AH5,"")</f>
        <v>55.25</v>
      </c>
      <c r="AU5" s="41">
        <f>IF(AQ5="","",MAX(AQ5,AT5))</f>
        <v>58.56</v>
      </c>
      <c r="AV5" s="41">
        <f>IF(AK5&gt;0,AK5,"")</f>
        <v>15.4</v>
      </c>
      <c r="AW5" s="41">
        <f>IF(AL5&gt;0,AL5,"")</f>
        <v>16.3</v>
      </c>
      <c r="AX5" s="41">
        <f>IF(SUM(AI5:AL5)-AM5&gt;0,SUM(AI5:AL5)-AM5,"")</f>
        <v>57.900000000000006</v>
      </c>
      <c r="AY5" s="41">
        <f>IF(SUM(AU5,AX5)&gt;0,SUM(AU5,AX5),"")</f>
        <v>116.46000000000001</v>
      </c>
      <c r="AZ5" s="27">
        <v>15.4</v>
      </c>
      <c r="BA5" s="27">
        <v>9.1999999999999993</v>
      </c>
      <c r="BB5" s="27">
        <v>16.899999999999999</v>
      </c>
      <c r="BC5" s="27">
        <v>16.53</v>
      </c>
      <c r="BD5" s="27">
        <v>0</v>
      </c>
      <c r="BE5" s="27">
        <v>15.9</v>
      </c>
      <c r="BF5" s="27">
        <v>9.4</v>
      </c>
      <c r="BG5" s="27">
        <v>17.100000000000001</v>
      </c>
      <c r="BH5" s="27">
        <v>16.5</v>
      </c>
      <c r="BI5" s="27">
        <v>0</v>
      </c>
      <c r="BJ5" s="27">
        <v>15.7</v>
      </c>
      <c r="BK5" s="27">
        <v>9.4</v>
      </c>
      <c r="BL5" s="27">
        <v>17.100000000000001</v>
      </c>
      <c r="BM5" s="27">
        <v>16.22</v>
      </c>
      <c r="BN5" s="27">
        <v>0</v>
      </c>
      <c r="BO5" s="29"/>
      <c r="BP5" s="40">
        <f>IF(BB5&gt;0,BB5,"")</f>
        <v>16.899999999999999</v>
      </c>
      <c r="BQ5" s="40">
        <f>IF(BC5&gt;0,BC5,"")</f>
        <v>16.53</v>
      </c>
      <c r="BR5" s="11">
        <f>IF(SUM(AZ5:BC5)-BD5&gt;0,SUM(AZ5:BC5)-BD5,"")</f>
        <v>58.03</v>
      </c>
      <c r="BS5" s="11">
        <f>IF(BG5&gt;0,BG5,"")</f>
        <v>17.100000000000001</v>
      </c>
      <c r="BT5" s="11">
        <f>IF(BH5&gt;0,BH5,"")</f>
        <v>16.5</v>
      </c>
      <c r="BU5" s="11">
        <f>IF(SUM(BE5:BH5)-BI5&gt;0,SUM(BE5:BH5)-BI5,"")</f>
        <v>58.900000000000006</v>
      </c>
      <c r="BV5" s="11">
        <f>IF(BR5="","",MAX(BR5,BU5))</f>
        <v>58.900000000000006</v>
      </c>
      <c r="BW5" s="11">
        <f>IF(BL5&gt;0,BL5,"")</f>
        <v>17.100000000000001</v>
      </c>
      <c r="BX5" s="11">
        <f>IF(BM5&gt;0,BM5,"")</f>
        <v>16.22</v>
      </c>
      <c r="BY5" s="11">
        <f>IF(SUM(BJ5:BM5)-BN5&gt;0,SUM(BJ5:BM5)-BN5,"")</f>
        <v>58.42</v>
      </c>
      <c r="BZ5" s="11">
        <f>IF(SUM(BV5,BY5)&gt;0,SUM(BV5,BY5),"")</f>
        <v>117.32000000000001</v>
      </c>
      <c r="CA5" s="23">
        <v>16.149999999999999</v>
      </c>
      <c r="CB5" s="23">
        <v>9.25</v>
      </c>
      <c r="CC5" s="23">
        <v>16.149999999999999</v>
      </c>
      <c r="CD5" s="23">
        <v>16.745000000000001</v>
      </c>
      <c r="CE5" s="23">
        <v>0</v>
      </c>
      <c r="CF5" s="23">
        <v>15.65</v>
      </c>
      <c r="CG5" s="23">
        <v>9</v>
      </c>
      <c r="CH5" s="23">
        <v>16.3</v>
      </c>
      <c r="CI5" s="23">
        <v>16.125</v>
      </c>
      <c r="CJ5" s="23">
        <v>0</v>
      </c>
      <c r="CK5" s="23">
        <v>16.350000000000001</v>
      </c>
      <c r="CL5" s="23">
        <v>9.3000000000000007</v>
      </c>
      <c r="CM5" s="23">
        <v>16.25</v>
      </c>
      <c r="CN5" s="23">
        <v>16.259999999999998</v>
      </c>
      <c r="CO5" s="23">
        <v>0</v>
      </c>
      <c r="CP5" s="28" t="s">
        <v>57</v>
      </c>
      <c r="CQ5" s="39">
        <f>IF(CC5&gt;0,CC5,"")</f>
        <v>16.149999999999999</v>
      </c>
      <c r="CR5" s="39">
        <f>IF(CD5&gt;0,CD5,"")</f>
        <v>16.745000000000001</v>
      </c>
      <c r="CS5" s="41">
        <f>IF(SUM(CA5:CD5)-CE5&gt;0,SUM(CA5:CD5)-CE5,"")</f>
        <v>58.295000000000002</v>
      </c>
      <c r="CT5" s="41">
        <f>IF(CH5&gt;0,CH5,"")</f>
        <v>16.3</v>
      </c>
      <c r="CU5" s="41">
        <f>IF(CI5&gt;0,CI5,"")</f>
        <v>16.125</v>
      </c>
      <c r="CV5" s="41">
        <f>IF(SUM(CF5:CI5)-CJ5&gt;0,SUM(CF5:CI5)-CJ5,"")</f>
        <v>57.075000000000003</v>
      </c>
      <c r="CW5" s="41">
        <f>IF(CS5="","",MAX(CS5,CV5))</f>
        <v>58.295000000000002</v>
      </c>
      <c r="CX5" s="41">
        <f>IF(CM5&gt;0,CM5,"")</f>
        <v>16.25</v>
      </c>
      <c r="CY5" s="41">
        <f>IF(CN5&gt;0,CN5,"")</f>
        <v>16.259999999999998</v>
      </c>
      <c r="CZ5" s="41">
        <f>IF(SUM(CK5:CN5)-CO5&gt;0,SUM(CK5:CN5)-CO5,"")</f>
        <v>58.160000000000004</v>
      </c>
      <c r="DA5" s="41">
        <f>IF(SUM(CW5,CZ5)&gt;0,SUM(CW5,CZ5),"")</f>
        <v>116.45500000000001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IF(SUM(NH5,NN5)&gt;0,SUM(NH5,NN5),"")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IF(SUM(OP5,OV5)&gt;0,SUM(OP5,OV5),"")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16.149999999999999</v>
      </c>
      <c r="SW5" s="23">
        <f>IF($CP5="P",CB5,(CB5+BA5)/2)</f>
        <v>9.25</v>
      </c>
      <c r="SX5" s="23">
        <f>IF($CP5="P",CC5,(CC5+BB5)/2)</f>
        <v>16.149999999999999</v>
      </c>
      <c r="SY5" s="23">
        <f>IF($CP5="P",CD5,(CD5+BC5)/2)</f>
        <v>16.745000000000001</v>
      </c>
      <c r="SZ5" s="23">
        <f>IF($CP5="P",CE5,(CE5+BD5)/2)</f>
        <v>0</v>
      </c>
      <c r="TA5" s="23">
        <f>IF($CP5="P",CF5,(CF5+BE5)/2)</f>
        <v>15.65</v>
      </c>
      <c r="TB5" s="23">
        <f>IF($CP5="P",CG5,(CG5+BF5)/2)</f>
        <v>9</v>
      </c>
      <c r="TC5" s="23">
        <f>IF($CP5="P",CH5,(CH5+BG5)/2)</f>
        <v>16.3</v>
      </c>
      <c r="TD5" s="23">
        <f>IF($CP5="P",CI5,(CI5+BH5)/2)</f>
        <v>16.125</v>
      </c>
      <c r="TE5" s="23">
        <f>IF($CP5="P",CJ5,(CJ5+BI5)/2)</f>
        <v>0</v>
      </c>
      <c r="TF5" s="23">
        <f>IF($CP5="P",CK5,(CK5+BJ5)/2)</f>
        <v>16.350000000000001</v>
      </c>
      <c r="TG5" s="23">
        <f>IF($CP5="P",CL5,(CL5+BK5)/2)</f>
        <v>9.3000000000000007</v>
      </c>
      <c r="TH5" s="23">
        <f>IF($CP5="P",CM5,(CM5+BL5)/2)</f>
        <v>16.25</v>
      </c>
      <c r="TI5" s="23">
        <f>IF($CP5="P",CN5,(CN5+BM5)/2)</f>
        <v>16.259999999999998</v>
      </c>
      <c r="TJ5" s="23">
        <f>IF($CP5="P",CO5,(CO5+BN5)/2)</f>
        <v>0</v>
      </c>
      <c r="TK5" s="28" t="s">
        <v>57</v>
      </c>
      <c r="TL5" s="41">
        <f>IF(SX5&gt;0,SX5,"")</f>
        <v>16.149999999999999</v>
      </c>
      <c r="TM5" s="41">
        <f>IF(SY5&gt;0,SY5,"")</f>
        <v>16.745000000000001</v>
      </c>
      <c r="TN5" s="41">
        <f>IF(SUM(SV5:SY5)-SZ5&gt;0,SUM(SV5:SY5)-SZ5,"")</f>
        <v>58.295000000000002</v>
      </c>
      <c r="TO5" s="41">
        <f>IF(TC5&gt;0,TC5,"")</f>
        <v>16.3</v>
      </c>
      <c r="TP5" s="41">
        <f>IF(TD5&gt;0,TD5,"")</f>
        <v>16.125</v>
      </c>
      <c r="TQ5" s="41">
        <f>IF(SUM(TA5:TD5)-TE5&gt;0,SUM(TA5:TD5)-TE5,"")</f>
        <v>57.075000000000003</v>
      </c>
      <c r="TR5" s="41">
        <f>IF(MAX(TN5,TQ5)&gt;0,MAX(TN5,TQ5),"")</f>
        <v>58.295000000000002</v>
      </c>
      <c r="TS5" s="41">
        <f>IF(TH5&gt;0,TH5,"")</f>
        <v>16.25</v>
      </c>
      <c r="TT5" s="41">
        <f>IF(TI5&gt;0,TI5,"")</f>
        <v>16.259999999999998</v>
      </c>
      <c r="TU5" s="41">
        <f>IF(SUM(TF5:TI5)-TJ5&gt;0,SUM(TF5:TI5)-TJ5,"")</f>
        <v>58.160000000000004</v>
      </c>
      <c r="TV5" s="41">
        <f>IF(SUM(TR5,TU5)&gt;0,SUM(TR5,TU5),"")</f>
        <v>116.45500000000001</v>
      </c>
    </row>
    <row r="6" spans="1:542" x14ac:dyDescent="0.2">
      <c r="A6" s="4" cm="1">
        <f t="array" ref="A6">IF(AND(F6&lt;&gt;"",G6&lt;&gt;""),SUMPRODUCT((F$4:F$22&lt;&gt;"")*(G$4:G$22&lt;&gt;"")*(E$4:E$22&gt;E6))+1,IF(G6&lt;&gt;"",SUMPRODUCT((H$4:H$22="No DD")*(E$4:E$22&gt;E6))+1+SUMPRODUCT((F$4:F$22&lt;&gt;"")*(G$4:G$22&lt;&gt;"")),""))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266.69002652800572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Excellence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58.14</v>
      </c>
      <c r="K6" s="8" t="str">
        <f>IF(J6="","",IF(OR(J6=CS6,J6=CV6),$CA$1,IF(OR(J6=BR6,J6=BU6),$AZ$1,IF(OR(J6=AQ6,J6=AT6),$Y$1,""))))</f>
        <v>2022 Nationals</v>
      </c>
      <c r="L6" s="8">
        <f>IF(COUNT(AQ6,AT6,BR6,BU6,CS6,CV6)&gt;1,LARGE((AQ6,AT6,BR6,BU6,CS6,CV6),2),0)</f>
        <v>58.13000000000001</v>
      </c>
      <c r="M6" s="8" t="str">
        <f>IF(L6="","",IF(OR(L6=CS6,L6=CV6),$CA$1,IF(OR(L6=BR6,L6=BU6),$AZ$1,IF(OR(L6=AQ6,L6=AT6),$Y$1,""))))</f>
        <v>2022 Nationals</v>
      </c>
      <c r="N6" s="8">
        <f>IF(COUNT(AQ6,AT6,BR6,BU6,CS6,CV6)&gt;2,LARGE((AQ6,AT6,BR6,BU6,CS6,CV6),3),0)</f>
        <v>56.45</v>
      </c>
      <c r="O6" s="8" t="str">
        <f>IF(N6="","",IF(OR(N6=CS6,N6=CV6),$CA$1,IF(OR(N6=BR6,N6=BU6),$AZ$1,IF(OR(N6=AQ6,N6=AT6),$Y$1,""))))</f>
        <v>2023 Elite Canada</v>
      </c>
      <c r="P6" s="8">
        <f>IF(MAX(AX6,BY6,CZ6)&gt;0,MAX(AX6,BY6,CZ6),0)</f>
        <v>58.58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Elite Canada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1.4099999999999966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2022 Worlds (Nov 19)</v>
      </c>
      <c r="Y6" s="23">
        <v>15.9</v>
      </c>
      <c r="Z6" s="23">
        <v>9.3000000000000007</v>
      </c>
      <c r="AA6" s="23">
        <v>16.2</v>
      </c>
      <c r="AB6" s="23">
        <v>16.73</v>
      </c>
      <c r="AC6" s="23">
        <v>0</v>
      </c>
      <c r="AD6" s="23">
        <v>15.8</v>
      </c>
      <c r="AE6" s="23">
        <v>9</v>
      </c>
      <c r="AF6" s="23">
        <v>16.2</v>
      </c>
      <c r="AG6" s="23">
        <v>17.14</v>
      </c>
      <c r="AH6" s="23">
        <v>0</v>
      </c>
      <c r="AI6" s="23">
        <v>15.7</v>
      </c>
      <c r="AJ6" s="23">
        <v>9.4</v>
      </c>
      <c r="AK6" s="23">
        <v>16.2</v>
      </c>
      <c r="AL6" s="23">
        <v>16.940000000000001</v>
      </c>
      <c r="AM6" s="23">
        <v>0</v>
      </c>
      <c r="AN6" s="28"/>
      <c r="AO6" s="39">
        <f>IF(AA6&gt;0,AA6,"")</f>
        <v>16.2</v>
      </c>
      <c r="AP6" s="39">
        <f>IF(AB6&gt;0,AB6,"")</f>
        <v>16.73</v>
      </c>
      <c r="AQ6" s="41">
        <f>IF(SUM(Y6:AB6)-AC6&gt;0,SUM(Y6:AB6)-AC6,"")</f>
        <v>58.13000000000001</v>
      </c>
      <c r="AR6" s="41">
        <f>IF(AF6&gt;0,AF6,"")</f>
        <v>16.2</v>
      </c>
      <c r="AS6" s="41">
        <f>IF(AG6&gt;0,AG6,"")</f>
        <v>17.14</v>
      </c>
      <c r="AT6" s="41">
        <f>IF(SUM(AD6:AG6)-AH6&gt;0,SUM(AD6:AG6)-AH6,"")</f>
        <v>58.14</v>
      </c>
      <c r="AU6" s="41">
        <f>IF(AQ6="","",MAX(AQ6,AT6))</f>
        <v>58.14</v>
      </c>
      <c r="AV6" s="41">
        <f>IF(AK6&gt;0,AK6,"")</f>
        <v>16.2</v>
      </c>
      <c r="AW6" s="41">
        <f>IF(AL6&gt;0,AL6,"")</f>
        <v>16.940000000000001</v>
      </c>
      <c r="AX6" s="41">
        <f>IF(SUM(AI6:AL6)-AM6&gt;0,SUM(AI6:AL6)-AM6,"")</f>
        <v>58.239999999999995</v>
      </c>
      <c r="AY6" s="41">
        <f>IF(SUM(AU6,AX6)&gt;0,SUM(AU6,AX6),"")</f>
        <v>116.38</v>
      </c>
      <c r="AZ6" s="27">
        <v>4.5</v>
      </c>
      <c r="BA6" s="27">
        <v>2.9</v>
      </c>
      <c r="BB6" s="27">
        <v>5.5</v>
      </c>
      <c r="BC6" s="27">
        <v>5.5</v>
      </c>
      <c r="BD6" s="27">
        <v>0</v>
      </c>
      <c r="BE6" s="27">
        <v>14.1</v>
      </c>
      <c r="BF6" s="27">
        <v>8.8000000000000007</v>
      </c>
      <c r="BG6" s="27">
        <v>14.5</v>
      </c>
      <c r="BH6" s="27">
        <v>17.36</v>
      </c>
      <c r="BI6" s="27">
        <v>0</v>
      </c>
      <c r="BJ6" s="27">
        <v>15.2</v>
      </c>
      <c r="BK6" s="27">
        <v>9.4</v>
      </c>
      <c r="BL6" s="27">
        <v>16.2</v>
      </c>
      <c r="BM6" s="27">
        <v>17.78</v>
      </c>
      <c r="BN6" s="27">
        <v>0</v>
      </c>
      <c r="BO6" s="29"/>
      <c r="BP6" s="40">
        <f>IF(BB6&gt;0,BB6,"")</f>
        <v>5.5</v>
      </c>
      <c r="BQ6" s="40">
        <f>IF(BC6&gt;0,BC6,"")</f>
        <v>5.5</v>
      </c>
      <c r="BR6" s="11">
        <f>IF(SUM(AZ6:BC6)-BD6&gt;0,SUM(AZ6:BC6)-BD6,"")</f>
        <v>18.399999999999999</v>
      </c>
      <c r="BS6" s="11">
        <f>IF(BG6&gt;0,BG6,"")</f>
        <v>14.5</v>
      </c>
      <c r="BT6" s="11">
        <f>IF(BH6&gt;0,BH6,"")</f>
        <v>17.36</v>
      </c>
      <c r="BU6" s="11">
        <f>IF(SUM(BE6:BH6)-BI6&gt;0,SUM(BE6:BH6)-BI6,"")</f>
        <v>54.76</v>
      </c>
      <c r="BV6" s="11">
        <f>IF(BR6="","",MAX(BR6,BU6))</f>
        <v>54.76</v>
      </c>
      <c r="BW6" s="11">
        <f>IF(BL6&gt;0,BL6,"")</f>
        <v>16.2</v>
      </c>
      <c r="BX6" s="11">
        <f>IF(BM6&gt;0,BM6,"")</f>
        <v>17.78</v>
      </c>
      <c r="BY6" s="11">
        <f>IF(SUM(BJ6:BM6)-BN6&gt;0,SUM(BJ6:BM6)-BN6,"")</f>
        <v>58.58</v>
      </c>
      <c r="BZ6" s="11">
        <f>IF(SUM(BV6,BY6)&gt;0,SUM(BV6,BY6),"")</f>
        <v>113.34</v>
      </c>
      <c r="CA6" s="23">
        <v>10.199999999999999</v>
      </c>
      <c r="CB6" s="23">
        <v>6.1000000000000005</v>
      </c>
      <c r="CC6" s="23">
        <v>10.85</v>
      </c>
      <c r="CD6" s="23">
        <v>11.115</v>
      </c>
      <c r="CE6" s="23">
        <v>0</v>
      </c>
      <c r="CF6" s="23">
        <v>14.95</v>
      </c>
      <c r="CG6" s="23">
        <v>8.9</v>
      </c>
      <c r="CH6" s="23">
        <v>15.35</v>
      </c>
      <c r="CI6" s="23">
        <v>17.25</v>
      </c>
      <c r="CJ6" s="23">
        <v>0</v>
      </c>
      <c r="CK6" s="23">
        <v>15.45</v>
      </c>
      <c r="CL6" s="23">
        <v>9.4</v>
      </c>
      <c r="CM6" s="23">
        <v>16.2</v>
      </c>
      <c r="CN6" s="23">
        <v>17.36</v>
      </c>
      <c r="CO6" s="23">
        <v>0</v>
      </c>
      <c r="CP6" s="28" t="s">
        <v>57</v>
      </c>
      <c r="CQ6" s="39">
        <f>IF(CC6&gt;0,CC6,"")</f>
        <v>10.85</v>
      </c>
      <c r="CR6" s="39">
        <f>IF(CD6&gt;0,CD6,"")</f>
        <v>11.115</v>
      </c>
      <c r="CS6" s="41">
        <f>IF(SUM(CA6:CD6)-CE6&gt;0,SUM(CA6:CD6)-CE6,"")</f>
        <v>38.265000000000001</v>
      </c>
      <c r="CT6" s="41">
        <f>IF(CH6&gt;0,CH6,"")</f>
        <v>15.35</v>
      </c>
      <c r="CU6" s="41">
        <f>IF(CI6&gt;0,CI6,"")</f>
        <v>17.25</v>
      </c>
      <c r="CV6" s="41">
        <f>IF(SUM(CF6:CI6)-CJ6&gt;0,SUM(CF6:CI6)-CJ6,"")</f>
        <v>56.45</v>
      </c>
      <c r="CW6" s="41">
        <f>IF(CS6="","",MAX(CS6,CV6))</f>
        <v>56.45</v>
      </c>
      <c r="CX6" s="41">
        <f>IF(CM6&gt;0,CM6,"")</f>
        <v>16.2</v>
      </c>
      <c r="CY6" s="41">
        <f>IF(CN6&gt;0,CN6,"")</f>
        <v>17.36</v>
      </c>
      <c r="CZ6" s="41">
        <f>IF(SUM(CK6:CN6)-CO6&gt;0,SUM(CK6:CN6)-CO6,"")</f>
        <v>58.41</v>
      </c>
      <c r="DA6" s="41">
        <f>IF(SUM(CW6,CZ6)&gt;0,SUM(CW6,CZ6),"")</f>
        <v>114.86</v>
      </c>
      <c r="DB6" s="52">
        <f>IF(MAX(ED6,FL6,GT6,IB6,JJ6,KR6,LZ6,NH6,OP6,PX6,RF6,SN6)-IF(N6="",0,N6)&gt;0.001,MAX(ED6,FL6,GT6,IB6,JJ6,KR6,LZ6,NH6,OP6,PX6,RF6,SN6)-IF(N6="",0,N6),"")</f>
        <v>1.4099999999999966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IF(SUM(NH6,NN6)&gt;0,SUM(NH6,NN6),"")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IF(SUM(OP6,OV6)&gt;0,SUM(OP6,OV6),"")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10.199999999999999</v>
      </c>
      <c r="SW6" s="23">
        <f>IF($CP6="P",CB6,(CB6+BA6)/2)</f>
        <v>6.1000000000000005</v>
      </c>
      <c r="SX6" s="23">
        <f>IF($CP6="P",CC6,(CC6+BB6)/2)</f>
        <v>10.85</v>
      </c>
      <c r="SY6" s="23">
        <f>IF($CP6="P",CD6,(CD6+BC6)/2)</f>
        <v>11.115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</v>
      </c>
      <c r="TC6" s="23">
        <f>IF($CP6="P",CH6,(CH6+BG6)/2)</f>
        <v>15.35</v>
      </c>
      <c r="TD6" s="23">
        <f>IF($CP6="P",CI6,(CI6+BH6)/2)</f>
        <v>17.25</v>
      </c>
      <c r="TE6" s="23">
        <f>IF($CP6="P",CJ6,(CJ6+BI6)/2)</f>
        <v>0</v>
      </c>
      <c r="TF6" s="23">
        <f>IF($CP6="P",CK6,(CK6+BJ6)/2)</f>
        <v>15.45</v>
      </c>
      <c r="TG6" s="23">
        <f>IF($CP6="P",CL6,(CL6+BK6)/2)</f>
        <v>9.4</v>
      </c>
      <c r="TH6" s="23">
        <f>IF($CP6="P",CM6,(CM6+BL6)/2)</f>
        <v>16.2</v>
      </c>
      <c r="TI6" s="23">
        <f>IF($CP6="P",CN6,(CN6+BM6)/2)</f>
        <v>17.36</v>
      </c>
      <c r="TJ6" s="23">
        <f>IF($CP6="P",CO6,(CO6+BN6)/2)</f>
        <v>0</v>
      </c>
      <c r="TK6" s="28" t="s">
        <v>57</v>
      </c>
      <c r="TL6" s="41">
        <f>IF(SX6&gt;0,SX6,"")</f>
        <v>10.85</v>
      </c>
      <c r="TM6" s="41">
        <f>IF(SY6&gt;0,SY6,"")</f>
        <v>11.115</v>
      </c>
      <c r="TN6" s="41">
        <f>IF(SUM(SV6:SY6)-SZ6&gt;0,SUM(SV6:SY6)-SZ6,"")</f>
        <v>38.265000000000001</v>
      </c>
      <c r="TO6" s="41">
        <f>IF(TC6&gt;0,TC6,"")</f>
        <v>15.35</v>
      </c>
      <c r="TP6" s="41">
        <f>IF(TD6&gt;0,TD6,"")</f>
        <v>17.25</v>
      </c>
      <c r="TQ6" s="41">
        <f>IF(SUM(TA6:TD6)-TE6&gt;0,SUM(TA6:TD6)-TE6,"")</f>
        <v>56.45</v>
      </c>
      <c r="TR6" s="41">
        <f>IF(MAX(TN6,TQ6)&gt;0,MAX(TN6,TQ6),"")</f>
        <v>56.45</v>
      </c>
      <c r="TS6" s="41">
        <f>IF(TH6&gt;0,TH6,"")</f>
        <v>16.2</v>
      </c>
      <c r="TT6" s="41">
        <f>IF(TI6&gt;0,TI6,"")</f>
        <v>17.36</v>
      </c>
      <c r="TU6" s="41">
        <f>IF(SUM(TF6:TI6)-TJ6&gt;0,SUM(TF6:TI6)-TJ6,"")</f>
        <v>58.41</v>
      </c>
      <c r="TV6" s="41">
        <f>IF(SUM(TR6,TU6)&gt;0,SUM(TR6,TU6),"")</f>
        <v>114.86</v>
      </c>
    </row>
    <row r="7" spans="1:542" x14ac:dyDescent="0.2">
      <c r="A7" s="4" cm="1">
        <f t="array" ref="A7">IF(AND(F7&lt;&gt;"",G7&lt;&gt;""),SUMPRODUCT((F$4:F$22&lt;&gt;"")*(G$4:G$22&lt;&gt;"")*(E$4:E$22&gt;E7))+1,IF(G7&lt;&gt;"",SUMPRODUCT((H$4:H$22="No DD")*(E$4:E$22&gt;E7))+1+SUMPRODUCT((F$4:F$22&lt;&gt;"")*(G$4:G$22&lt;&gt;"")),""))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257.36002566000565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55.930000000000007</v>
      </c>
      <c r="M7" s="8" t="str">
        <f>IF(L7="","",IF(OR(L7=CS7,L7=CV7),$CA$1,IF(OR(L7=BR7,L7=BU7),$AZ$1,IF(OR(L7=AQ7,L7=AT7),$Y$1,""))))</f>
        <v>2022 Nationals</v>
      </c>
      <c r="N7" s="8">
        <f>IF(COUNT(AQ7,AT7,BR7,BU7,CS7,CV7)&gt;2,LARGE((AQ7,AT7,BR7,BU7,CS7,CV7),3),0)</f>
        <v>54.080000000000005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0.75999999999999801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(May 14)</v>
      </c>
      <c r="Y7" s="23">
        <v>13.6</v>
      </c>
      <c r="Z7" s="23">
        <v>9.1</v>
      </c>
      <c r="AA7" s="23">
        <v>14.8</v>
      </c>
      <c r="AB7" s="23">
        <v>15.69</v>
      </c>
      <c r="AC7" s="23">
        <v>0</v>
      </c>
      <c r="AD7" s="23">
        <v>14.6</v>
      </c>
      <c r="AE7" s="23">
        <v>9.4</v>
      </c>
      <c r="AF7" s="23">
        <v>16.2</v>
      </c>
      <c r="AG7" s="23">
        <v>15.73</v>
      </c>
      <c r="AH7" s="23">
        <v>0</v>
      </c>
      <c r="AI7" s="23">
        <v>15.4</v>
      </c>
      <c r="AJ7" s="23">
        <v>9.1999999999999993</v>
      </c>
      <c r="AK7" s="23">
        <v>15.6</v>
      </c>
      <c r="AL7" s="23">
        <v>15.93</v>
      </c>
      <c r="AM7" s="23">
        <v>0</v>
      </c>
      <c r="AN7" s="28"/>
      <c r="AO7" s="39">
        <f>IF(AA7&gt;0,AA7,"")</f>
        <v>14.8</v>
      </c>
      <c r="AP7" s="39">
        <f>IF(AB7&gt;0,AB7,"")</f>
        <v>15.69</v>
      </c>
      <c r="AQ7" s="41">
        <f>IF(SUM(Y7:AB7)-AC7&gt;0,SUM(Y7:AB7)-AC7,"")</f>
        <v>53.19</v>
      </c>
      <c r="AR7" s="41">
        <f>IF(AF7&gt;0,AF7,"")</f>
        <v>16.2</v>
      </c>
      <c r="AS7" s="41">
        <f>IF(AG7&gt;0,AG7,"")</f>
        <v>15.73</v>
      </c>
      <c r="AT7" s="41">
        <f>IF(SUM(AD7:AG7)-AH7&gt;0,SUM(AD7:AG7)-AH7,"")</f>
        <v>55.930000000000007</v>
      </c>
      <c r="AU7" s="41">
        <f>IF(AQ7="","",MAX(AQ7,AT7))</f>
        <v>55.930000000000007</v>
      </c>
      <c r="AV7" s="41">
        <f>IF(AK7&gt;0,AK7,"")</f>
        <v>15.6</v>
      </c>
      <c r="AW7" s="41">
        <f>IF(AL7&gt;0,AL7,"")</f>
        <v>15.93</v>
      </c>
      <c r="AX7" s="41">
        <f>IF(SUM(AI7:AL7)-AM7&gt;0,SUM(AI7:AL7)-AM7,"")</f>
        <v>56.13</v>
      </c>
      <c r="AY7" s="41">
        <f>IF(SUM(AU7,AX7)&gt;0,SUM(AU7,AX7),"")</f>
        <v>112.06</v>
      </c>
      <c r="AZ7" s="27">
        <v>14</v>
      </c>
      <c r="BA7" s="27">
        <v>9.1</v>
      </c>
      <c r="BB7" s="27">
        <v>17.100000000000001</v>
      </c>
      <c r="BC7" s="27">
        <v>16.21</v>
      </c>
      <c r="BD7" s="27">
        <v>0</v>
      </c>
      <c r="BE7" s="27">
        <v>8.3000000000000007</v>
      </c>
      <c r="BF7" s="27">
        <v>5.7</v>
      </c>
      <c r="BG7" s="27">
        <v>10.7</v>
      </c>
      <c r="BH7" s="27">
        <v>10.32</v>
      </c>
      <c r="BI7" s="27">
        <v>0</v>
      </c>
      <c r="BJ7" s="27">
        <v>14</v>
      </c>
      <c r="BK7" s="27">
        <v>9.4</v>
      </c>
      <c r="BL7" s="27">
        <v>17.100000000000001</v>
      </c>
      <c r="BM7" s="27">
        <v>16.29</v>
      </c>
      <c r="BN7" s="27">
        <v>0</v>
      </c>
      <c r="BO7" s="29"/>
      <c r="BP7" s="40">
        <f>IF(BB7&gt;0,BB7,"")</f>
        <v>17.100000000000001</v>
      </c>
      <c r="BQ7" s="40">
        <f>IF(BC7&gt;0,BC7,"")</f>
        <v>16.21</v>
      </c>
      <c r="BR7" s="11">
        <f>IF(SUM(AZ7:BC7)-BD7&gt;0,SUM(AZ7:BC7)-BD7,"")</f>
        <v>56.410000000000004</v>
      </c>
      <c r="BS7" s="11">
        <f>IF(BG7&gt;0,BG7,"")</f>
        <v>10.7</v>
      </c>
      <c r="BT7" s="11">
        <f>IF(BH7&gt;0,BH7,"")</f>
        <v>10.32</v>
      </c>
      <c r="BU7" s="11">
        <f>IF(SUM(BE7:BH7)-BI7&gt;0,SUM(BE7:BH7)-BI7,"")</f>
        <v>35.019999999999996</v>
      </c>
      <c r="BV7" s="11">
        <f>IF(BR7="","",MAX(BR7,BU7))</f>
        <v>56.410000000000004</v>
      </c>
      <c r="BW7" s="11">
        <f>IF(BL7&gt;0,BL7,"")</f>
        <v>17.100000000000001</v>
      </c>
      <c r="BX7" s="11">
        <f>IF(BM7&gt;0,BM7,"")</f>
        <v>16.29</v>
      </c>
      <c r="BY7" s="11">
        <f>IF(SUM(BJ7:BM7)-BN7&gt;0,SUM(BJ7:BM7)-BN7,"")</f>
        <v>56.79</v>
      </c>
      <c r="BZ7" s="11">
        <f>IF(SUM(BV7,BY7)&gt;0,SUM(BV7,BY7),"")</f>
        <v>113.2</v>
      </c>
      <c r="CA7" s="23">
        <v>14.3</v>
      </c>
      <c r="CB7" s="23">
        <v>8.8000000000000007</v>
      </c>
      <c r="CC7" s="23">
        <v>15.6</v>
      </c>
      <c r="CD7" s="23">
        <v>15.38</v>
      </c>
      <c r="CE7" s="23">
        <v>0</v>
      </c>
      <c r="CF7" s="23">
        <v>18.899999999999999</v>
      </c>
      <c r="CG7" s="23">
        <v>1.7</v>
      </c>
      <c r="CH7" s="23">
        <v>3.8</v>
      </c>
      <c r="CI7" s="23">
        <v>3.38</v>
      </c>
      <c r="CJ7" s="23">
        <v>0</v>
      </c>
      <c r="CK7" s="23">
        <v>14.9</v>
      </c>
      <c r="CL7" s="23">
        <v>9.6</v>
      </c>
      <c r="CM7" s="23">
        <v>16.2</v>
      </c>
      <c r="CN7" s="23">
        <v>15.88</v>
      </c>
      <c r="CO7" s="23">
        <v>0</v>
      </c>
      <c r="CP7" s="28"/>
      <c r="CQ7" s="39">
        <f>IF(CC7&gt;0,CC7,"")</f>
        <v>15.6</v>
      </c>
      <c r="CR7" s="39">
        <f>IF(CD7&gt;0,CD7,"")</f>
        <v>15.38</v>
      </c>
      <c r="CS7" s="41">
        <f>IF(SUM(CA7:CD7)-CE7&gt;0,SUM(CA7:CD7)-CE7,"")</f>
        <v>54.080000000000005</v>
      </c>
      <c r="CT7" s="41">
        <f>IF(CH7&gt;0,CH7,"")</f>
        <v>3.8</v>
      </c>
      <c r="CU7" s="41">
        <f>IF(CI7&gt;0,CI7,"")</f>
        <v>3.38</v>
      </c>
      <c r="CV7" s="41">
        <f>IF(SUM(CF7:CI7)-CJ7&gt;0,SUM(CF7:CI7)-CJ7,"")</f>
        <v>27.779999999999998</v>
      </c>
      <c r="CW7" s="41">
        <f>IF(CS7="","",MAX(CS7,CV7))</f>
        <v>54.080000000000005</v>
      </c>
      <c r="CX7" s="41">
        <f>IF(CM7&gt;0,CM7,"")</f>
        <v>16.2</v>
      </c>
      <c r="CY7" s="41">
        <f>IF(CN7&gt;0,CN7,"")</f>
        <v>15.88</v>
      </c>
      <c r="CZ7" s="41">
        <f>IF(SUM(CK7:CN7)-CO7&gt;0,SUM(CK7:CN7)-CO7,"")</f>
        <v>56.580000000000005</v>
      </c>
      <c r="DA7" s="41">
        <f>IF(SUM(CW7,CZ7)&gt;0,SUM(CW7,CZ7),"")</f>
        <v>110.66000000000001</v>
      </c>
      <c r="DB7" s="52">
        <f>IF(MAX(ED7,FL7,GT7,IB7,JJ7,KR7,LZ7,NH7,OP7,PX7,RF7,SN7)-IF(N7="",0,N7)&gt;0.001,MAX(ED7,FL7,GT7,IB7,JJ7,KR7,LZ7,NH7,OP7,PX7,RF7,SN7)-IF(N7="",0,N7),"")</f>
        <v>0.75999999999999801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14.15</v>
      </c>
      <c r="SW7" s="23">
        <f>IF($CP7="P",CB7,(CB7+BA7)/2)</f>
        <v>8.9499999999999993</v>
      </c>
      <c r="SX7" s="23">
        <f>IF($CP7="P",CC7,(CC7+BB7)/2)</f>
        <v>16.350000000000001</v>
      </c>
      <c r="SY7" s="23">
        <f>IF($CP7="P",CD7,(CD7+BC7)/2)</f>
        <v>15.795000000000002</v>
      </c>
      <c r="SZ7" s="23">
        <f>IF($CP7="P",CE7,(CE7+BD7)/2)</f>
        <v>0</v>
      </c>
      <c r="TA7" s="23">
        <f>IF($CP7="P",CF7,(CF7+BE7)/2)</f>
        <v>13.6</v>
      </c>
      <c r="TB7" s="23">
        <f>IF($CP7="P",CG7,(CG7+BF7)/2)</f>
        <v>3.7</v>
      </c>
      <c r="TC7" s="23">
        <f>IF($CP7="P",CH7,(CH7+BG7)/2)</f>
        <v>7.25</v>
      </c>
      <c r="TD7" s="23">
        <f>IF($CP7="P",CI7,(CI7+BH7)/2)</f>
        <v>6.85</v>
      </c>
      <c r="TE7" s="23">
        <f>IF($CP7="P",CJ7,(CJ7+BI7)/2)</f>
        <v>0</v>
      </c>
      <c r="TF7" s="23">
        <f>IF($CP7="P",CK7,(CK7+BJ7)/2)</f>
        <v>14.45</v>
      </c>
      <c r="TG7" s="23">
        <f>IF($CP7="P",CL7,(CL7+BK7)/2)</f>
        <v>9.5</v>
      </c>
      <c r="TH7" s="23">
        <f>IF($CP7="P",CM7,(CM7+BL7)/2)</f>
        <v>16.649999999999999</v>
      </c>
      <c r="TI7" s="23">
        <f>IF($CP7="P",CN7,(CN7+BM7)/2)</f>
        <v>16.085000000000001</v>
      </c>
      <c r="TJ7" s="23">
        <f>IF($CP7="P",CO7,(CO7+BN7)/2)</f>
        <v>0</v>
      </c>
      <c r="TK7" s="28" t="s">
        <v>57</v>
      </c>
      <c r="TL7" s="41">
        <f>IF(SX7&gt;0,SX7,"")</f>
        <v>16.350000000000001</v>
      </c>
      <c r="TM7" s="41">
        <f>IF(SY7&gt;0,SY7,"")</f>
        <v>15.795000000000002</v>
      </c>
      <c r="TN7" s="41">
        <f>IF(SUM(SV7:SY7)-SZ7&gt;0,SUM(SV7:SY7)-SZ7,"")</f>
        <v>55.245000000000005</v>
      </c>
      <c r="TO7" s="41">
        <f>IF(TC7&gt;0,TC7,"")</f>
        <v>7.25</v>
      </c>
      <c r="TP7" s="41">
        <f>IF(TD7&gt;0,TD7,"")</f>
        <v>6.85</v>
      </c>
      <c r="TQ7" s="41">
        <f>IF(SUM(TA7:TD7)-TE7&gt;0,SUM(TA7:TD7)-TE7,"")</f>
        <v>31.4</v>
      </c>
      <c r="TR7" s="41">
        <f>IF(MAX(TN7,TQ7)&gt;0,MAX(TN7,TQ7),"")</f>
        <v>55.245000000000005</v>
      </c>
      <c r="TS7" s="41">
        <f>IF(TH7&gt;0,TH7,"")</f>
        <v>16.649999999999999</v>
      </c>
      <c r="TT7" s="41">
        <f>IF(TI7&gt;0,TI7,"")</f>
        <v>16.085000000000001</v>
      </c>
      <c r="TU7" s="41">
        <f>IF(SUM(TF7:TI7)-TJ7&gt;0,SUM(TF7:TI7)-TJ7,"")</f>
        <v>56.684999999999995</v>
      </c>
      <c r="TV7" s="41">
        <f>IF(SUM(TR7,TU7)&gt;0,SUM(TR7,TU7),"")</f>
        <v>111.93</v>
      </c>
    </row>
    <row r="8" spans="1:542" x14ac:dyDescent="0.2">
      <c r="A8" s="4" cm="1">
        <f t="array" ref="A8">IF(AND(F8&lt;&gt;"",G8&lt;&gt;""),SUMPRODUCT((F$4:F$22&lt;&gt;"")*(G$4:G$22&lt;&gt;"")*(E$4:E$22&gt;E8))+1,IF(G8&lt;&gt;"",SUMPRODUCT((H$4:H$22="No DD")*(E$4:E$22&gt;E8))+1+SUMPRODUCT((F$4:F$22&lt;&gt;"")*(G$4:G$22&lt;&gt;"")),""))</f>
        <v>5</v>
      </c>
      <c r="B8" s="5" t="s">
        <v>91</v>
      </c>
      <c r="C8" s="4" t="s">
        <v>6</v>
      </c>
      <c r="D8" s="4">
        <v>2003</v>
      </c>
      <c r="E8" s="9">
        <f>SUM(J8:V8)+SUM(J8:T8)*0.0000001+SUM(J8)*0.0000000000001</f>
        <v>251.24002512400557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54.739999999999995</v>
      </c>
      <c r="M8" s="8" t="str">
        <f>IF(L8="","",IF(OR(L8=CS8,L8=CV8),$CA$1,IF(OR(L8=BR8,L8=BU8),$AZ$1,IF(OR(L8=AQ8,L8=AT8),$Y$1,""))))</f>
        <v>2022 3rd Domestic Trial</v>
      </c>
      <c r="N8" s="8">
        <f>IF(COUNT(AQ8,AT8,BR8,BU8,CS8,CV8)&gt;2,LARGE((AQ8,AT8,BR8,BU8,CS8,CV8),3),0)</f>
        <v>54.02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16.27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15.2</v>
      </c>
      <c r="Z8" s="23">
        <v>9.1999999999999993</v>
      </c>
      <c r="AA8" s="23">
        <v>13.1</v>
      </c>
      <c r="AB8" s="23">
        <v>16.38</v>
      </c>
      <c r="AC8" s="23">
        <v>0.4</v>
      </c>
      <c r="AD8" s="23">
        <v>6.4</v>
      </c>
      <c r="AE8" s="23">
        <v>3.9</v>
      </c>
      <c r="AF8" s="23">
        <v>6.9</v>
      </c>
      <c r="AG8" s="23">
        <v>6.87</v>
      </c>
      <c r="AH8" s="23">
        <v>0</v>
      </c>
      <c r="AI8" s="23">
        <v>15</v>
      </c>
      <c r="AJ8" s="23">
        <v>8.9</v>
      </c>
      <c r="AK8" s="23">
        <v>13.7</v>
      </c>
      <c r="AL8" s="23">
        <v>15.99</v>
      </c>
      <c r="AM8" s="23">
        <v>0</v>
      </c>
      <c r="AN8" s="28"/>
      <c r="AO8" s="39">
        <f>IF(AA8&gt;0,AA8,"")</f>
        <v>13.1</v>
      </c>
      <c r="AP8" s="39">
        <f>IF(AB8&gt;0,AB8,"")</f>
        <v>16.38</v>
      </c>
      <c r="AQ8" s="41">
        <f>IF(SUM(Y8:AB8)-AC8&gt;0,SUM(Y8:AB8)-AC8,"")</f>
        <v>53.48</v>
      </c>
      <c r="AR8" s="41">
        <f>IF(AF8&gt;0,AF8,"")</f>
        <v>6.9</v>
      </c>
      <c r="AS8" s="41">
        <f>IF(AG8&gt;0,AG8,"")</f>
        <v>6.87</v>
      </c>
      <c r="AT8" s="41">
        <f>IF(SUM(AD8:AG8)-AH8&gt;0,SUM(AD8:AG8)-AH8,"")</f>
        <v>24.070000000000004</v>
      </c>
      <c r="AU8" s="41">
        <f>IF(AQ8="","",MAX(AQ8,AT8))</f>
        <v>53.48</v>
      </c>
      <c r="AV8" s="41">
        <f>IF(AK8&gt;0,AK8,"")</f>
        <v>13.7</v>
      </c>
      <c r="AW8" s="41">
        <f>IF(AL8&gt;0,AL8,"")</f>
        <v>15.99</v>
      </c>
      <c r="AX8" s="41">
        <f>IF(SUM(AI8:AL8)-AM8&gt;0,SUM(AI8:AL8)-AM8,"")</f>
        <v>53.589999999999996</v>
      </c>
      <c r="AY8" s="41">
        <f>IF(SUM(AU8,AX8)&gt;0,SUM(AU8,AX8),"")</f>
        <v>107.07</v>
      </c>
      <c r="AZ8" s="27">
        <v>14.02</v>
      </c>
      <c r="BA8" s="27">
        <v>9</v>
      </c>
      <c r="BB8" s="27">
        <v>15.8</v>
      </c>
      <c r="BC8" s="27">
        <v>16.12</v>
      </c>
      <c r="BD8" s="27">
        <v>0.2</v>
      </c>
      <c r="BE8" s="27">
        <v>6.6</v>
      </c>
      <c r="BF8" s="27">
        <v>4.8</v>
      </c>
      <c r="BG8" s="27">
        <v>8.6</v>
      </c>
      <c r="BH8" s="27">
        <v>8.41</v>
      </c>
      <c r="BI8" s="27">
        <v>0</v>
      </c>
      <c r="BJ8" s="27">
        <v>14</v>
      </c>
      <c r="BK8" s="27">
        <v>8.8000000000000007</v>
      </c>
      <c r="BL8" s="27">
        <v>15.8</v>
      </c>
      <c r="BM8" s="27">
        <v>16.27</v>
      </c>
      <c r="BN8" s="27">
        <v>0</v>
      </c>
      <c r="BO8" s="29"/>
      <c r="BP8" s="40">
        <f>IF(BB8&gt;0,BB8,"")</f>
        <v>15.8</v>
      </c>
      <c r="BQ8" s="40">
        <f>IF(BC8&gt;0,BC8,"")</f>
        <v>16.12</v>
      </c>
      <c r="BR8" s="11">
        <f>IF(SUM(AZ8:BC8)-BD8&gt;0,SUM(AZ8:BC8)-BD8,"")</f>
        <v>54.739999999999995</v>
      </c>
      <c r="BS8" s="11">
        <f>IF(BG8&gt;0,BG8,"")</f>
        <v>8.6</v>
      </c>
      <c r="BT8" s="11">
        <f>IF(BH8&gt;0,BH8,"")</f>
        <v>8.41</v>
      </c>
      <c r="BU8" s="11">
        <f>IF(SUM(BE8:BH8)-BI8&gt;0,SUM(BE8:BH8)-BI8,"")</f>
        <v>28.41</v>
      </c>
      <c r="BV8" s="11">
        <f>IF(BR8="","",MAX(BR8,BU8))</f>
        <v>54.739999999999995</v>
      </c>
      <c r="BW8" s="11">
        <f>IF(BL8&gt;0,BL8,"")</f>
        <v>15.8</v>
      </c>
      <c r="BX8" s="11">
        <f>IF(BM8&gt;0,BM8,"")</f>
        <v>16.27</v>
      </c>
      <c r="BY8" s="11">
        <f>IF(SUM(BJ8:BM8)-BN8&gt;0,SUM(BJ8:BM8)-BN8,"")</f>
        <v>54.870000000000005</v>
      </c>
      <c r="BZ8" s="11">
        <f>IF(SUM(BV8,BY8)&gt;0,SUM(BV8,BY8),"")</f>
        <v>109.61</v>
      </c>
      <c r="CA8" s="23">
        <v>14.6</v>
      </c>
      <c r="CB8" s="23">
        <v>9</v>
      </c>
      <c r="CC8" s="23">
        <v>14.8</v>
      </c>
      <c r="CD8" s="23">
        <v>15.62</v>
      </c>
      <c r="CE8" s="23">
        <v>0</v>
      </c>
      <c r="CF8" s="23">
        <v>14.9</v>
      </c>
      <c r="CG8" s="23">
        <v>9</v>
      </c>
      <c r="CH8" s="23">
        <v>15.8</v>
      </c>
      <c r="CI8" s="23">
        <v>15.84</v>
      </c>
      <c r="CJ8" s="23">
        <v>0</v>
      </c>
      <c r="CK8" s="23">
        <v>14.7</v>
      </c>
      <c r="CL8" s="23">
        <v>9</v>
      </c>
      <c r="CM8" s="23">
        <v>14.8</v>
      </c>
      <c r="CN8" s="23">
        <v>15.82</v>
      </c>
      <c r="CO8" s="23">
        <v>0</v>
      </c>
      <c r="CP8" s="28"/>
      <c r="CQ8" s="39">
        <f>IF(CC8&gt;0,CC8,"")</f>
        <v>14.8</v>
      </c>
      <c r="CR8" s="39">
        <f>IF(CD8&gt;0,CD8,"")</f>
        <v>15.62</v>
      </c>
      <c r="CS8" s="41">
        <f>IF(SUM(CA8:CD8)-CE8&gt;0,SUM(CA8:CD8)-CE8,"")</f>
        <v>54.02</v>
      </c>
      <c r="CT8" s="41">
        <f>IF(CH8&gt;0,CH8,"")</f>
        <v>15.8</v>
      </c>
      <c r="CU8" s="41">
        <f>IF(CI8&gt;0,CI8,"")</f>
        <v>15.84</v>
      </c>
      <c r="CV8" s="41">
        <f>IF(SUM(CF8:CI8)-CJ8&gt;0,SUM(CF8:CI8)-CJ8,"")</f>
        <v>55.540000000000006</v>
      </c>
      <c r="CW8" s="41">
        <f>IF(CS8="","",MAX(CS8,CV8))</f>
        <v>55.540000000000006</v>
      </c>
      <c r="CX8" s="41">
        <f>IF(CM8&gt;0,CM8,"")</f>
        <v>14.8</v>
      </c>
      <c r="CY8" s="41">
        <f>IF(CN8&gt;0,CN8,"")</f>
        <v>15.82</v>
      </c>
      <c r="CZ8" s="41">
        <f>IF(SUM(CK8:CN8)-CO8&gt;0,SUM(CK8:CN8)-CO8,"")</f>
        <v>54.32</v>
      </c>
      <c r="DA8" s="41">
        <f>IF(SUM(CW8,CZ8)&gt;0,SUM(CW8,CZ8),"")</f>
        <v>109.86000000000001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14.309999999999999</v>
      </c>
      <c r="SW8" s="23">
        <f>IF($CP8="P",CB8,(CB8+BA8)/2)</f>
        <v>9</v>
      </c>
      <c r="SX8" s="23">
        <f>IF($CP8="P",CC8,(CC8+BB8)/2)</f>
        <v>15.3</v>
      </c>
      <c r="SY8" s="23">
        <f>IF($CP8="P",CD8,(CD8+BC8)/2)</f>
        <v>15.870000000000001</v>
      </c>
      <c r="SZ8" s="23">
        <f>IF($CP8="P",CE8,(CE8+BD8)/2)</f>
        <v>0.1</v>
      </c>
      <c r="TA8" s="23">
        <f>IF($CP8="P",CF8,(CF8+BE8)/2)</f>
        <v>10.75</v>
      </c>
      <c r="TB8" s="23">
        <f>IF($CP8="P",CG8,(CG8+BF8)/2)</f>
        <v>6.9</v>
      </c>
      <c r="TC8" s="23">
        <f>IF($CP8="P",CH8,(CH8+BG8)/2)</f>
        <v>12.2</v>
      </c>
      <c r="TD8" s="23">
        <f>IF($CP8="P",CI8,(CI8+BH8)/2)</f>
        <v>12.125</v>
      </c>
      <c r="TE8" s="23">
        <f>IF($CP8="P",CJ8,(CJ8+BI8)/2)</f>
        <v>0</v>
      </c>
      <c r="TF8" s="23">
        <f>IF($CP8="P",CK8,(CK8+BJ8)/2)</f>
        <v>14.35</v>
      </c>
      <c r="TG8" s="23">
        <f>IF($CP8="P",CL8,(CL8+BK8)/2)</f>
        <v>8.9</v>
      </c>
      <c r="TH8" s="23">
        <f>IF($CP8="P",CM8,(CM8+BL8)/2)</f>
        <v>15.3</v>
      </c>
      <c r="TI8" s="23">
        <f>IF($CP8="P",CN8,(CN8+BM8)/2)</f>
        <v>16.045000000000002</v>
      </c>
      <c r="TJ8" s="23">
        <f>IF($CP8="P",CO8,(CO8+BN8)/2)</f>
        <v>0</v>
      </c>
      <c r="TK8" s="28" t="s">
        <v>57</v>
      </c>
      <c r="TL8" s="41">
        <f>IF(SX8&gt;0,SX8,"")</f>
        <v>15.3</v>
      </c>
      <c r="TM8" s="41">
        <f>IF(SY8&gt;0,SY8,"")</f>
        <v>15.870000000000001</v>
      </c>
      <c r="TN8" s="41">
        <f>IF(SUM(SV8:SY8)-SZ8&gt;0,SUM(SV8:SY8)-SZ8,"")</f>
        <v>54.38</v>
      </c>
      <c r="TO8" s="41">
        <f>IF(TC8&gt;0,TC8,"")</f>
        <v>12.2</v>
      </c>
      <c r="TP8" s="41">
        <f>IF(TD8&gt;0,TD8,"")</f>
        <v>12.125</v>
      </c>
      <c r="TQ8" s="41">
        <f>IF(SUM(TA8:TD8)-TE8&gt;0,SUM(TA8:TD8)-TE8,"")</f>
        <v>41.974999999999994</v>
      </c>
      <c r="TR8" s="41">
        <f>IF(MAX(TN8,TQ8)&gt;0,MAX(TN8,TQ8),"")</f>
        <v>54.38</v>
      </c>
      <c r="TS8" s="41">
        <f>IF(TH8&gt;0,TH8,"")</f>
        <v>15.3</v>
      </c>
      <c r="TT8" s="41">
        <f>IF(TI8&gt;0,TI8,"")</f>
        <v>16.045000000000002</v>
      </c>
      <c r="TU8" s="41">
        <f>IF(SUM(TF8:TI8)-TJ8&gt;0,SUM(TF8:TI8)-TJ8,"")</f>
        <v>54.594999999999999</v>
      </c>
      <c r="TV8" s="41">
        <f>IF(SUM(TR8,TU8)&gt;0,SUM(TR8,TU8),"")</f>
        <v>108.97499999999999</v>
      </c>
    </row>
    <row r="9" spans="1:542" x14ac:dyDescent="0.2">
      <c r="A9" s="4" cm="1">
        <f t="array" ref="A9">IF(AND(F9&lt;&gt;"",G9&lt;&gt;""),SUMPRODUCT((F$4:F$22&lt;&gt;"")*(G$4:G$22&lt;&gt;"")*(E$4:E$22&gt;E9))+1,IF(G9&lt;&gt;"",SUMPRODUCT((H$4:H$22="No DD")*(E$4:E$22&gt;E9))+1+SUMPRODUCT((F$4:F$22&lt;&gt;"")*(G$4:G$22&lt;&gt;"")),""))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245.21502452150534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53.075000000000003</v>
      </c>
      <c r="O9" s="8" t="str">
        <f>IF(N9="","",IF(OR(N9=CS9,N9=CV9),$CA$1,IF(OR(N9=BR9,N9=BU9),$AZ$1,IF(OR(N9=AQ9,N9=AT9),$Y$1,""))))</f>
        <v>2022 3rd Domestic Trial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15.49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12.8</v>
      </c>
      <c r="Z9" s="23">
        <v>9.1</v>
      </c>
      <c r="AA9" s="23">
        <v>15.4</v>
      </c>
      <c r="AB9" s="23">
        <v>15.49</v>
      </c>
      <c r="AC9" s="23">
        <v>0</v>
      </c>
      <c r="AD9" s="23">
        <v>10.6</v>
      </c>
      <c r="AE9" s="23">
        <v>6.2</v>
      </c>
      <c r="AF9" s="23">
        <v>10.9</v>
      </c>
      <c r="AG9" s="23">
        <v>14.29</v>
      </c>
      <c r="AH9" s="23">
        <v>0</v>
      </c>
      <c r="AI9" s="23">
        <v>9.4</v>
      </c>
      <c r="AJ9" s="23">
        <v>5.4</v>
      </c>
      <c r="AK9" s="23">
        <v>9</v>
      </c>
      <c r="AL9" s="23">
        <v>9.49</v>
      </c>
      <c r="AM9" s="23">
        <v>0</v>
      </c>
      <c r="AN9" s="28"/>
      <c r="AO9" s="39">
        <f>IF(AA9&gt;0,AA9,"")</f>
        <v>15.4</v>
      </c>
      <c r="AP9" s="39">
        <f>IF(AB9&gt;0,AB9,"")</f>
        <v>15.49</v>
      </c>
      <c r="AQ9" s="41">
        <f>IF(SUM(Y9:AB9)-AC9&gt;0,SUM(Y9:AB9)-AC9,"")</f>
        <v>52.79</v>
      </c>
      <c r="AR9" s="41">
        <f>IF(AF9&gt;0,AF9,"")</f>
        <v>10.9</v>
      </c>
      <c r="AS9" s="41">
        <f>IF(AG9&gt;0,AG9,"")</f>
        <v>14.29</v>
      </c>
      <c r="AT9" s="41">
        <f>IF(SUM(AD9:AG9)-AH9&gt;0,SUM(AD9:AG9)-AH9,"")</f>
        <v>41.99</v>
      </c>
      <c r="AU9" s="41">
        <f>IF(AQ9="","",MAX(AQ9,AT9))</f>
        <v>52.79</v>
      </c>
      <c r="AV9" s="41">
        <f>IF(AK9&gt;0,AK9,"")</f>
        <v>9</v>
      </c>
      <c r="AW9" s="41">
        <f>IF(AL9&gt;0,AL9,"")</f>
        <v>9.49</v>
      </c>
      <c r="AX9" s="41">
        <f>IF(SUM(AI9:AL9)-AM9&gt;0,SUM(AI9:AL9)-AM9,"")</f>
        <v>33.29</v>
      </c>
      <c r="AY9" s="41">
        <f>IF(SUM(AU9,AX9)&gt;0,SUM(AU9,AX9),"")</f>
        <v>86.08</v>
      </c>
      <c r="AZ9" s="27">
        <v>13.55</v>
      </c>
      <c r="BA9" s="27">
        <v>9</v>
      </c>
      <c r="BB9" s="27">
        <v>15.100000000000001</v>
      </c>
      <c r="BC9" s="27">
        <v>15.425000000000001</v>
      </c>
      <c r="BD9" s="27">
        <v>0</v>
      </c>
      <c r="BE9" s="27">
        <v>12.8</v>
      </c>
      <c r="BF9" s="27">
        <v>7.8000000000000007</v>
      </c>
      <c r="BG9" s="27">
        <v>11.8</v>
      </c>
      <c r="BH9" s="27">
        <v>15.079999999999998</v>
      </c>
      <c r="BI9" s="27">
        <v>0.4</v>
      </c>
      <c r="BJ9" s="27">
        <v>12</v>
      </c>
      <c r="BK9" s="27">
        <v>7.25</v>
      </c>
      <c r="BL9" s="27">
        <v>11.8</v>
      </c>
      <c r="BM9" s="27">
        <v>12.68</v>
      </c>
      <c r="BN9" s="27">
        <v>0</v>
      </c>
      <c r="BO9" s="29" t="s">
        <v>57</v>
      </c>
      <c r="BP9" s="40">
        <f>IF(BB9&gt;0,BB9,"")</f>
        <v>15.100000000000001</v>
      </c>
      <c r="BQ9" s="40">
        <f>IF(BC9&gt;0,BC9,"")</f>
        <v>15.425000000000001</v>
      </c>
      <c r="BR9" s="11">
        <f>IF(SUM(AZ9:BC9)-BD9&gt;0,SUM(AZ9:BC9)-BD9,"")</f>
        <v>53.075000000000003</v>
      </c>
      <c r="BS9" s="11">
        <f>IF(BG9&gt;0,BG9,"")</f>
        <v>11.8</v>
      </c>
      <c r="BT9" s="11">
        <f>IF(BH9&gt;0,BH9,"")</f>
        <v>15.079999999999998</v>
      </c>
      <c r="BU9" s="11">
        <f>IF(SUM(BE9:BH9)-BI9&gt;0,SUM(BE9:BH9)-BI9,"")</f>
        <v>47.080000000000005</v>
      </c>
      <c r="BV9" s="11">
        <f>IF(BR9="","",MAX(BR9,BU9))</f>
        <v>53.075000000000003</v>
      </c>
      <c r="BW9" s="11">
        <f>IF(BL9&gt;0,BL9,"")</f>
        <v>11.8</v>
      </c>
      <c r="BX9" s="11">
        <f>IF(BM9&gt;0,BM9,"")</f>
        <v>12.68</v>
      </c>
      <c r="BY9" s="11">
        <f>IF(SUM(BJ9:BM9)-BN9&gt;0,SUM(BJ9:BM9)-BN9,"")</f>
        <v>43.730000000000004</v>
      </c>
      <c r="BZ9" s="11">
        <f>IF(SUM(BV9,BY9)&gt;0,SUM(BV9,BY9),"")</f>
        <v>96.805000000000007</v>
      </c>
      <c r="CA9" s="23">
        <v>14.7</v>
      </c>
      <c r="CB9" s="23">
        <v>9</v>
      </c>
      <c r="CC9" s="23">
        <v>14.8</v>
      </c>
      <c r="CD9" s="23">
        <v>14.79</v>
      </c>
      <c r="CE9" s="23">
        <v>0</v>
      </c>
      <c r="CF9" s="23">
        <v>14.1</v>
      </c>
      <c r="CG9" s="23">
        <v>8.9</v>
      </c>
      <c r="CH9" s="23">
        <v>15.4</v>
      </c>
      <c r="CI9" s="23">
        <v>14.95</v>
      </c>
      <c r="CJ9" s="23">
        <v>0</v>
      </c>
      <c r="CK9" s="23">
        <v>15.7</v>
      </c>
      <c r="CL9" s="23">
        <v>9.6</v>
      </c>
      <c r="CM9" s="23">
        <v>14</v>
      </c>
      <c r="CN9" s="23">
        <v>15.31</v>
      </c>
      <c r="CO9" s="23">
        <v>0</v>
      </c>
      <c r="CP9" s="28"/>
      <c r="CQ9" s="39">
        <f>IF(CC9&gt;0,CC9,"")</f>
        <v>14.8</v>
      </c>
      <c r="CR9" s="39">
        <f>IF(CD9&gt;0,CD9,"")</f>
        <v>14.79</v>
      </c>
      <c r="CS9" s="41">
        <f>IF(SUM(CA9:CD9)-CE9&gt;0,SUM(CA9:CD9)-CE9,"")</f>
        <v>53.29</v>
      </c>
      <c r="CT9" s="41">
        <f>IF(CH9&gt;0,CH9,"")</f>
        <v>15.4</v>
      </c>
      <c r="CU9" s="41">
        <f>IF(CI9&gt;0,CI9,"")</f>
        <v>14.95</v>
      </c>
      <c r="CV9" s="41">
        <f>IF(SUM(CF9:CI9)-CJ9&gt;0,SUM(CF9:CI9)-CJ9,"")</f>
        <v>53.349999999999994</v>
      </c>
      <c r="CW9" s="41">
        <f>IF(CS9="","",MAX(CS9,CV9))</f>
        <v>53.349999999999994</v>
      </c>
      <c r="CX9" s="41">
        <f>IF(CM9&gt;0,CM9,"")</f>
        <v>14</v>
      </c>
      <c r="CY9" s="41">
        <f>IF(CN9&gt;0,CN9,"")</f>
        <v>15.31</v>
      </c>
      <c r="CZ9" s="41">
        <f>IF(SUM(CK9:CN9)-CO9&gt;0,SUM(CK9:CN9)-CO9,"")</f>
        <v>54.61</v>
      </c>
      <c r="DA9" s="41">
        <f>IF(SUM(CW9,CZ9)&gt;0,SUM(CW9,CZ9),"")</f>
        <v>107.96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cm="1">
        <f t="array" ref="A10">IF(AND(F10&lt;&gt;"",G10&lt;&gt;""),SUMPRODUCT((F$4:F$22&lt;&gt;"")*(G$4:G$22&lt;&gt;"")*(E$4:E$22&gt;E10))+1,IF(G10&lt;&gt;"",SUMPRODUCT((H$4:H$22="No DD")*(E$4:E$22&gt;E10))+1+SUMPRODUCT((F$4:F$22&lt;&gt;"")*(G$4:G$22&lt;&gt;"")),""))</f>
        <v>7</v>
      </c>
      <c r="B10" s="5" t="s">
        <v>162</v>
      </c>
      <c r="C10" s="4" t="s">
        <v>161</v>
      </c>
      <c r="D10" s="4">
        <v>2004</v>
      </c>
      <c r="E10" s="9">
        <f>SUM(J10:V10)+SUM(J10:T10)*0.0000001+SUM(J10)*0.0000000000001</f>
        <v>228.68002231300548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>P</v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>No DD</v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54.769999999999996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52.91</v>
      </c>
      <c r="M10" s="8" t="str">
        <f>IF(L10="","",IF(OR(L10=CS10,L10=CV10),$CA$1,IF(OR(L10=BR10,L10=BU10),$AZ$1,IF(OR(L10=AQ10,L10=AT10),$Y$1,""))))</f>
        <v>2022 Nationals</v>
      </c>
      <c r="N10" s="8">
        <f>IF(COUNT(AQ10,AT10,BR10,BU10,CS10,CV10)&gt;2,LARGE((AQ10,AT10,BR10,BU10,CS10,CV10),3),0)</f>
        <v>47.98</v>
      </c>
      <c r="O10" s="8" t="str">
        <f>IF(N10="","",IF(OR(N10=CS10,N10=CV10),$CA$1,IF(OR(N10=BR10,N10=BU10),$AZ$1,IF(OR(N10=AQ10,N10=AT10),$Y$1,""))))</f>
        <v>2022 Nationals</v>
      </c>
      <c r="P10" s="8">
        <f>IF(MAX(AX10,BY10,CZ10)&gt;0,MAX(AX10,BY10,CZ10),0)</f>
        <v>53.67</v>
      </c>
      <c r="Q10" s="8" t="str">
        <f>IF(P10="","",IF(P10=CZ10,$CA$1,IF(P10=BY10,$AZ$1,IF(P10=AX10,$Y$1,""))))</f>
        <v>2022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13.8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Pan Am Club Championships (May 14)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>
        <f>IF(MAX(DB10,DC10)&gt;0,MAX(DB10,DC10),"")</f>
        <v>5.5500000000000043</v>
      </c>
      <c r="W10" s="11" t="str">
        <f>IF(V10="","",IF(V10=DB10,"("&amp;DB$2&amp;")",IF(V10=DC10,"("&amp;DC$2&amp;")")))</f>
        <v>(Prelim)</v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2023 Pan Am Club Championships (May 14)</v>
      </c>
      <c r="Y10" s="23">
        <v>14.5</v>
      </c>
      <c r="Z10" s="23">
        <v>9.1999999999999993</v>
      </c>
      <c r="AA10" s="23">
        <v>13.6</v>
      </c>
      <c r="AB10" s="23">
        <v>15.61</v>
      </c>
      <c r="AC10" s="23">
        <v>0</v>
      </c>
      <c r="AD10" s="23">
        <v>11.8</v>
      </c>
      <c r="AE10" s="23">
        <v>8.9</v>
      </c>
      <c r="AF10" s="23">
        <v>12.3</v>
      </c>
      <c r="AG10" s="23">
        <v>16.18</v>
      </c>
      <c r="AH10" s="23">
        <v>1.2</v>
      </c>
      <c r="AI10" s="23">
        <v>15</v>
      </c>
      <c r="AJ10" s="23">
        <v>9.5</v>
      </c>
      <c r="AK10" s="23">
        <v>13.6</v>
      </c>
      <c r="AL10" s="23">
        <v>15.97</v>
      </c>
      <c r="AM10" s="23">
        <v>0.4</v>
      </c>
      <c r="AN10" s="28"/>
      <c r="AO10" s="39">
        <f>IF(AA10&gt;0,AA10,"")</f>
        <v>13.6</v>
      </c>
      <c r="AP10" s="39">
        <f>IF(AB10&gt;0,AB10,"")</f>
        <v>15.61</v>
      </c>
      <c r="AQ10" s="41">
        <f>IF(SUM(Y10:AB10)-AC10&gt;0,SUM(Y10:AB10)-AC10,"")</f>
        <v>52.91</v>
      </c>
      <c r="AR10" s="41">
        <f>IF(AF10&gt;0,AF10,"")</f>
        <v>12.3</v>
      </c>
      <c r="AS10" s="41">
        <f>IF(AG10&gt;0,AG10,"")</f>
        <v>16.18</v>
      </c>
      <c r="AT10" s="41">
        <f>IF(SUM(AD10:AG10)-AH10&gt;0,SUM(AD10:AG10)-AH10,"")</f>
        <v>47.98</v>
      </c>
      <c r="AU10" s="41">
        <f>IF(AQ10="","",MAX(AQ10,AT10))</f>
        <v>52.91</v>
      </c>
      <c r="AV10" s="41">
        <f>IF(AK10&gt;0,AK10,"")</f>
        <v>13.6</v>
      </c>
      <c r="AW10" s="41">
        <f>IF(AL10&gt;0,AL10,"")</f>
        <v>15.97</v>
      </c>
      <c r="AX10" s="41">
        <f>IF(SUM(AI10:AL10)-AM10&gt;0,SUM(AI10:AL10)-AM10,"")</f>
        <v>53.67</v>
      </c>
      <c r="AY10" s="41">
        <f>IF(SUM(AU10,AX10)&gt;0,SUM(AU10,AX10),"")</f>
        <v>106.58</v>
      </c>
      <c r="AZ10" s="27">
        <v>1.5</v>
      </c>
      <c r="BA10" s="27">
        <v>1</v>
      </c>
      <c r="BB10" s="27">
        <v>2</v>
      </c>
      <c r="BC10" s="27">
        <v>1.81</v>
      </c>
      <c r="BD10" s="27">
        <v>0</v>
      </c>
      <c r="BE10" s="27">
        <v>5.8</v>
      </c>
      <c r="BF10" s="27">
        <v>3.8</v>
      </c>
      <c r="BG10" s="27">
        <v>5.5</v>
      </c>
      <c r="BH10" s="27">
        <v>7.01</v>
      </c>
      <c r="BI10" s="27">
        <v>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9"/>
      <c r="BP10" s="40">
        <f>IF(BB10&gt;0,BB10,"")</f>
        <v>2</v>
      </c>
      <c r="BQ10" s="40">
        <f>IF(BC10&gt;0,BC10,"")</f>
        <v>1.81</v>
      </c>
      <c r="BR10" s="11">
        <f>IF(SUM(AZ10:BC10)-BD10&gt;0,SUM(AZ10:BC10)-BD10,"")</f>
        <v>6.3100000000000005</v>
      </c>
      <c r="BS10" s="11">
        <f>IF(BG10&gt;0,BG10,"")</f>
        <v>5.5</v>
      </c>
      <c r="BT10" s="11">
        <f>IF(BH10&gt;0,BH10,"")</f>
        <v>7.01</v>
      </c>
      <c r="BU10" s="11">
        <f>IF(SUM(BE10:BH10)-BI10&gt;0,SUM(BE10:BH10)-BI10,"")</f>
        <v>22.11</v>
      </c>
      <c r="BV10" s="11">
        <f>IF(BR10="","",MAX(BR10,BU10))</f>
        <v>22.11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22.11</v>
      </c>
      <c r="CA10" s="23">
        <v>12.2</v>
      </c>
      <c r="CB10" s="23">
        <v>8.1999999999999993</v>
      </c>
      <c r="CC10" s="23">
        <v>10.7</v>
      </c>
      <c r="CD10" s="23">
        <v>12.55</v>
      </c>
      <c r="CE10" s="23">
        <v>0</v>
      </c>
      <c r="CF10" s="23">
        <v>16</v>
      </c>
      <c r="CG10" s="23">
        <v>9.5</v>
      </c>
      <c r="CH10" s="23">
        <v>13.4</v>
      </c>
      <c r="CI10" s="23">
        <v>15.97</v>
      </c>
      <c r="CJ10" s="23">
        <v>0.1</v>
      </c>
      <c r="CK10" s="23">
        <v>14.7</v>
      </c>
      <c r="CL10" s="23">
        <v>8.9</v>
      </c>
      <c r="CM10" s="23">
        <v>13.4</v>
      </c>
      <c r="CN10" s="23">
        <v>15.87</v>
      </c>
      <c r="CO10" s="23">
        <v>0.1</v>
      </c>
      <c r="CP10" s="28"/>
      <c r="CQ10" s="39">
        <f>IF(CC10&gt;0,CC10,"")</f>
        <v>10.7</v>
      </c>
      <c r="CR10" s="39">
        <f>IF(CD10&gt;0,CD10,"")</f>
        <v>12.55</v>
      </c>
      <c r="CS10" s="41">
        <f>IF(SUM(CA10:CD10)-CE10&gt;0,SUM(CA10:CD10)-CE10,"")</f>
        <v>43.65</v>
      </c>
      <c r="CT10" s="41">
        <f>IF(CH10&gt;0,CH10,"")</f>
        <v>13.4</v>
      </c>
      <c r="CU10" s="41">
        <f>IF(CI10&gt;0,CI10,"")</f>
        <v>15.97</v>
      </c>
      <c r="CV10" s="41">
        <f>IF(SUM(CF10:CI10)-CJ10&gt;0,SUM(CF10:CI10)-CJ10,"")</f>
        <v>54.769999999999996</v>
      </c>
      <c r="CW10" s="41">
        <f>IF(CS10="","",MAX(CS10,CV10))</f>
        <v>54.769999999999996</v>
      </c>
      <c r="CX10" s="41">
        <f>IF(CM10&gt;0,CM10,"")</f>
        <v>13.4</v>
      </c>
      <c r="CY10" s="41">
        <f>IF(CN10&gt;0,CN10,"")</f>
        <v>15.87</v>
      </c>
      <c r="CZ10" s="41">
        <f>IF(SUM(CK10:CN10)-CO10&gt;0,SUM(CK10:CN10)-CO10,"")</f>
        <v>52.769999999999996</v>
      </c>
      <c r="DA10" s="41">
        <f>IF(SUM(CW10,CZ10)&gt;0,SUM(CW10,CZ10),"")</f>
        <v>107.53999999999999</v>
      </c>
      <c r="DB10" s="52">
        <f>IF(MAX(ED10,FL10,GT10,IB10,JJ10,KR10,LZ10,NH10,OP10,PX10,RF10,SN10)-IF(N10="",0,N10)&gt;0.001,MAX(ED10,FL10,GT10,IB10,JJ10,KR10,LZ10,NH10,OP10,PX10,RF10,SN10)-IF(N10="",0,N10),"")</f>
        <v>5.5500000000000043</v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>
        <v>1.4</v>
      </c>
      <c r="FU10" s="17">
        <v>0.8</v>
      </c>
      <c r="FV10" s="17">
        <v>2</v>
      </c>
      <c r="FW10" s="17">
        <v>1.76</v>
      </c>
      <c r="FX10" s="17">
        <v>0.4</v>
      </c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>
        <f>IF(FV10&gt;0,FV10,"")</f>
        <v>2</v>
      </c>
      <c r="GO10" s="41">
        <f>IF(FW10&gt;0,FW10,"")</f>
        <v>1.76</v>
      </c>
      <c r="GP10" s="41">
        <f>IF(SUM(FT10:FW10)-FX10&gt;0,SUM(FT10:FW10)-FX10,"")</f>
        <v>5.56</v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>
        <f>IF(MAX(GP10,GS10)&gt;0,MAX(GP10,GS10),"")</f>
        <v>5.56</v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>
        <f>IF(SUM(GT10,GZ10)&gt;0,SUM(GT10,GZ10),"")</f>
        <v>5.56</v>
      </c>
      <c r="HB10" s="18">
        <v>13.3</v>
      </c>
      <c r="HC10" s="18">
        <v>9.4</v>
      </c>
      <c r="HD10" s="18">
        <v>12.3</v>
      </c>
      <c r="HE10" s="18">
        <v>15.58</v>
      </c>
      <c r="HF10" s="18">
        <v>0</v>
      </c>
      <c r="HG10" s="18">
        <v>14.7</v>
      </c>
      <c r="HH10" s="18">
        <v>9.1999999999999993</v>
      </c>
      <c r="HI10" s="18">
        <v>13.8</v>
      </c>
      <c r="HJ10" s="18">
        <v>15.83</v>
      </c>
      <c r="HK10" s="18">
        <v>0</v>
      </c>
      <c r="HL10" s="18"/>
      <c r="HM10" s="18"/>
      <c r="HN10" s="18"/>
      <c r="HO10" s="18"/>
      <c r="HP10" s="18"/>
      <c r="HQ10" s="18">
        <v>15.1</v>
      </c>
      <c r="HR10" s="18">
        <v>8.8000000000000007</v>
      </c>
      <c r="HS10" s="18">
        <v>13.8</v>
      </c>
      <c r="HT10" s="18">
        <v>15.76</v>
      </c>
      <c r="HU10" s="18">
        <v>0</v>
      </c>
      <c r="HV10" s="11">
        <f>IF(HD10&gt;0,HD10,"")</f>
        <v>12.3</v>
      </c>
      <c r="HW10" s="11">
        <f>IF(HE10&gt;0,HE10,"")</f>
        <v>15.58</v>
      </c>
      <c r="HX10" s="11">
        <f>IF(SUM(HB10:HE10)-HF10&gt;0,SUM(HB10:HE10)-HF10,"")</f>
        <v>50.58</v>
      </c>
      <c r="HY10" s="11">
        <f>IF(HI10&gt;0,HI10,"")</f>
        <v>13.8</v>
      </c>
      <c r="HZ10" s="11">
        <f>IF(HJ10&gt;0,HJ10,"")</f>
        <v>15.83</v>
      </c>
      <c r="IA10" s="11">
        <f>IF(SUM(HG10:HJ10)-HK10&gt;0,SUM(HG10:HJ10)-HK10,"")</f>
        <v>53.53</v>
      </c>
      <c r="IB10" s="11">
        <f>IF(MAX(HX10,IA10)&gt;0,MAX(HX10,IA10),"")</f>
        <v>53.53</v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>
        <f>IF(HS10&gt;0,HS10,"")</f>
        <v>13.8</v>
      </c>
      <c r="IG10" s="11">
        <f>IF(HT10&gt;0,HT10,"")</f>
        <v>15.76</v>
      </c>
      <c r="IH10" s="11">
        <f>IF(SUM(HQ10:HT10)-HU10&gt;0,SUM(HQ10:HT10)-HU10,"")</f>
        <v>53.46</v>
      </c>
      <c r="II10" s="11">
        <f>IF(SUM(IB10,IH10)&gt;0,SUM(IB10,IH10),"")</f>
        <v>106.99000000000001</v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6.85</v>
      </c>
      <c r="SW10" s="23">
        <f>IF($CP10="P",CB10,(CB10+BA10)/2)</f>
        <v>4.5999999999999996</v>
      </c>
      <c r="SX10" s="23">
        <f>IF($CP10="P",CC10,(CC10+BB10)/2)</f>
        <v>6.35</v>
      </c>
      <c r="SY10" s="23">
        <f>IF($CP10="P",CD10,(CD10+BC10)/2)</f>
        <v>7.1800000000000006</v>
      </c>
      <c r="SZ10" s="23">
        <f>IF($CP10="P",CE10,(CE10+BD10)/2)</f>
        <v>0</v>
      </c>
      <c r="TA10" s="23">
        <f>IF($CP10="P",CF10,(CF10+BE10)/2)</f>
        <v>10.9</v>
      </c>
      <c r="TB10" s="23">
        <f>IF($CP10="P",CG10,(CG10+BF10)/2)</f>
        <v>6.65</v>
      </c>
      <c r="TC10" s="23">
        <f>IF($CP10="P",CH10,(CH10+BG10)/2)</f>
        <v>9.4499999999999993</v>
      </c>
      <c r="TD10" s="23">
        <f>IF($CP10="P",CI10,(CI10+BH10)/2)</f>
        <v>11.49</v>
      </c>
      <c r="TE10" s="23">
        <f>IF($CP10="P",CJ10,(CJ10+BI10)/2)</f>
        <v>0.05</v>
      </c>
      <c r="TF10" s="23">
        <f>IF($CP10="P",CK10,(CK10+BJ10)/2)</f>
        <v>7.35</v>
      </c>
      <c r="TG10" s="23">
        <f>IF($CP10="P",CL10,(CL10+BK10)/2)</f>
        <v>4.45</v>
      </c>
      <c r="TH10" s="23">
        <f>IF($CP10="P",CM10,(CM10+BL10)/2)</f>
        <v>6.7</v>
      </c>
      <c r="TI10" s="23">
        <f>IF($CP10="P",CN10,(CN10+BM10)/2)</f>
        <v>7.9349999999999996</v>
      </c>
      <c r="TJ10" s="23">
        <f>IF($CP10="P",CO10,(CO10+BN10)/2)</f>
        <v>0.05</v>
      </c>
      <c r="TK10" s="28" t="s">
        <v>57</v>
      </c>
      <c r="TL10" s="41">
        <f>IF(SX10&gt;0,SX10,"")</f>
        <v>6.35</v>
      </c>
      <c r="TM10" s="41">
        <f>IF(SY10&gt;0,SY10,"")</f>
        <v>7.1800000000000006</v>
      </c>
      <c r="TN10" s="41">
        <f>IF(SUM(SV10:SY10)-SZ10&gt;0,SUM(SV10:SY10)-SZ10,"")</f>
        <v>24.979999999999997</v>
      </c>
      <c r="TO10" s="41">
        <f>IF(TC10&gt;0,TC10,"")</f>
        <v>9.4499999999999993</v>
      </c>
      <c r="TP10" s="41">
        <f>IF(TD10&gt;0,TD10,"")</f>
        <v>11.49</v>
      </c>
      <c r="TQ10" s="41">
        <f>IF(SUM(TA10:TD10)-TE10&gt;0,SUM(TA10:TD10)-TE10,"")</f>
        <v>38.440000000000005</v>
      </c>
      <c r="TR10" s="41">
        <f>IF(MAX(TN10,TQ10)&gt;0,MAX(TN10,TQ10),"")</f>
        <v>38.440000000000005</v>
      </c>
      <c r="TS10" s="41">
        <f>IF(TH10&gt;0,TH10,"")</f>
        <v>6.7</v>
      </c>
      <c r="TT10" s="41">
        <f>IF(TI10&gt;0,TI10,"")</f>
        <v>7.9349999999999996</v>
      </c>
      <c r="TU10" s="41">
        <f>IF(SUM(TF10:TI10)-TJ10&gt;0,SUM(TF10:TI10)-TJ10,"")</f>
        <v>26.384999999999998</v>
      </c>
      <c r="TV10" s="41">
        <f>IF(SUM(TR10,TU10)&gt;0,SUM(TR10,TU10),"")</f>
        <v>64.825000000000003</v>
      </c>
    </row>
    <row r="11" spans="1:542" x14ac:dyDescent="0.2">
      <c r="A11" s="4" cm="1">
        <f t="array" ref="A11">IF(AND(F11&lt;&gt;"",G11&lt;&gt;""),SUMPRODUCT((F$4:F$22&lt;&gt;"")*(G$4:G$22&lt;&gt;"")*(E$4:E$22&gt;E11))+1,IF(G11&lt;&gt;"",SUMPRODUCT((H$4:H$22="No DD")*(E$4:E$22&gt;E11))+1+SUMPRODUCT((F$4:F$22&lt;&gt;"")*(G$4:G$22&lt;&gt;"")),""))</f>
        <v>8</v>
      </c>
      <c r="B11" s="5" t="s">
        <v>130</v>
      </c>
      <c r="C11" s="4" t="s">
        <v>8</v>
      </c>
      <c r="D11" s="4">
        <v>2005</v>
      </c>
      <c r="E11" s="9">
        <f>SUM(J11:V11)+SUM(J11:T11)*0.0000001+SUM(J11)*0.0000000000001</f>
        <v>228.04002268100541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53.98</v>
      </c>
      <c r="K11" s="8" t="str">
        <f>IF(J11="","",IF(OR(J11=CS11,J11=CV11),$CA$1,IF(OR(J11=BR11,J11=BU11),$AZ$1,IF(OR(J11=AQ11,J11=AT11),$Y$1,""))))</f>
        <v>2023 Elite Canada</v>
      </c>
      <c r="L11" s="8">
        <f>IF(COUNT(AQ11,AT11,BR11,BU11,CS11,CV11)&gt;1,LARGE((AQ11,AT11,BR11,BU11,CS11,CV11),2),0)</f>
        <v>53.21</v>
      </c>
      <c r="M11" s="8" t="str">
        <f>IF(L11="","",IF(OR(L11=CS11,L11=CV11),$CA$1,IF(OR(L11=BR11,L11=BU11),$AZ$1,IF(OR(L11=AQ11,L11=AT11),$Y$1,""))))</f>
        <v>2023 Elite Canada</v>
      </c>
      <c r="N11" s="8">
        <f>IF(COUNT(AQ11,AT11,BR11,BU11,CS11,CV11)&gt;2,LARGE((AQ11,AT11,BR11,BU11,CS11,CV11),3),0)</f>
        <v>53.150000000000006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52.069999999999993</v>
      </c>
      <c r="Q11" s="8" t="str">
        <f>IF(P11="","",IF(P11=CZ11,$CA$1,IF(P11=BY11,$AZ$1,IF(P11=AX11,$Y$1,""))))</f>
        <v>2022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Elite Canada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1.230000000000004</v>
      </c>
      <c r="W11" s="11" t="str">
        <f>IF(V11="","",IF(V11=DB11,"("&amp;DB$2&amp;")",IF(V11=DC11,"("&amp;DC$2&amp;")")))</f>
        <v>(Final)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4.5</v>
      </c>
      <c r="Z11" s="23">
        <v>2.6</v>
      </c>
      <c r="AA11" s="23">
        <v>4.4000000000000004</v>
      </c>
      <c r="AB11" s="23">
        <v>4.54</v>
      </c>
      <c r="AC11" s="23">
        <v>0.2</v>
      </c>
      <c r="AD11" s="23">
        <v>15</v>
      </c>
      <c r="AE11" s="23">
        <v>9.1</v>
      </c>
      <c r="AF11" s="23">
        <v>13.5</v>
      </c>
      <c r="AG11" s="23">
        <v>14.46</v>
      </c>
      <c r="AH11" s="23">
        <v>0.2</v>
      </c>
      <c r="AI11" s="23">
        <v>15.2</v>
      </c>
      <c r="AJ11" s="23">
        <v>9.1999999999999993</v>
      </c>
      <c r="AK11" s="23">
        <v>13.5</v>
      </c>
      <c r="AL11" s="23">
        <v>14.37</v>
      </c>
      <c r="AM11" s="23">
        <v>0.2</v>
      </c>
      <c r="AN11" s="28"/>
      <c r="AO11" s="39">
        <f>IF(AA11&gt;0,AA11,"")</f>
        <v>4.4000000000000004</v>
      </c>
      <c r="AP11" s="39">
        <f>IF(AB11&gt;0,AB11,"")</f>
        <v>4.54</v>
      </c>
      <c r="AQ11" s="41">
        <f>IF(SUM(Y11:AB11)-AC11&gt;0,SUM(Y11:AB11)-AC11,"")</f>
        <v>15.84</v>
      </c>
      <c r="AR11" s="41">
        <f>IF(AF11&gt;0,AF11,"")</f>
        <v>13.5</v>
      </c>
      <c r="AS11" s="41">
        <f>IF(AG11&gt;0,AG11,"")</f>
        <v>14.46</v>
      </c>
      <c r="AT11" s="41">
        <f>IF(SUM(AD11:AG11)-AH11&gt;0,SUM(AD11:AG11)-AH11,"")</f>
        <v>51.86</v>
      </c>
      <c r="AU11" s="41">
        <f>IF(AQ11="","",MAX(AQ11,AT11))</f>
        <v>51.86</v>
      </c>
      <c r="AV11" s="41">
        <f>IF(AK11&gt;0,AK11,"")</f>
        <v>13.5</v>
      </c>
      <c r="AW11" s="41">
        <f>IF(AL11&gt;0,AL11,"")</f>
        <v>14.37</v>
      </c>
      <c r="AX11" s="41">
        <f>IF(SUM(AI11:AL11)-AM11&gt;0,SUM(AI11:AL11)-AM11,"")</f>
        <v>52.069999999999993</v>
      </c>
      <c r="AY11" s="41">
        <f>IF(SUM(AU11,AX11)&gt;0,SUM(AU11,AX11),"")</f>
        <v>103.92999999999999</v>
      </c>
      <c r="AZ11" s="27">
        <v>15.4</v>
      </c>
      <c r="BA11" s="27">
        <v>9.1999999999999993</v>
      </c>
      <c r="BB11" s="27">
        <v>13.5</v>
      </c>
      <c r="BC11" s="27">
        <v>15.05</v>
      </c>
      <c r="BD11" s="27">
        <v>0</v>
      </c>
      <c r="BE11" s="27">
        <v>13.7</v>
      </c>
      <c r="BF11" s="27">
        <v>9.3000000000000007</v>
      </c>
      <c r="BG11" s="27">
        <v>12.3</v>
      </c>
      <c r="BH11" s="27">
        <v>14.56</v>
      </c>
      <c r="BI11" s="27">
        <v>1.2</v>
      </c>
      <c r="BJ11" s="27">
        <v>6.1</v>
      </c>
      <c r="BK11" s="27">
        <v>3.6</v>
      </c>
      <c r="BL11" s="27">
        <v>5.8</v>
      </c>
      <c r="BM11" s="27">
        <v>6</v>
      </c>
      <c r="BN11" s="27">
        <v>0</v>
      </c>
      <c r="BO11" s="29"/>
      <c r="BP11" s="40">
        <f>IF(BB11&gt;0,BB11,"")</f>
        <v>13.5</v>
      </c>
      <c r="BQ11" s="40">
        <f>IF(BC11&gt;0,BC11,"")</f>
        <v>15.05</v>
      </c>
      <c r="BR11" s="11">
        <f>IF(SUM(AZ11:BC11)-BD11&gt;0,SUM(AZ11:BC11)-BD11,"")</f>
        <v>53.150000000000006</v>
      </c>
      <c r="BS11" s="11">
        <f>IF(BG11&gt;0,BG11,"")</f>
        <v>12.3</v>
      </c>
      <c r="BT11" s="11">
        <f>IF(BH11&gt;0,BH11,"")</f>
        <v>14.56</v>
      </c>
      <c r="BU11" s="11">
        <f>IF(SUM(BE11:BH11)-BI11&gt;0,SUM(BE11:BH11)-BI11,"")</f>
        <v>48.66</v>
      </c>
      <c r="BV11" s="11">
        <f>IF(BR11="","",MAX(BR11,BU11))</f>
        <v>53.150000000000006</v>
      </c>
      <c r="BW11" s="11">
        <f>IF(BL11&gt;0,BL11,"")</f>
        <v>5.8</v>
      </c>
      <c r="BX11" s="11">
        <f>IF(BM11&gt;0,BM11,"")</f>
        <v>6</v>
      </c>
      <c r="BY11" s="11">
        <f>IF(SUM(BJ11:BM11)-BN11&gt;0,SUM(BJ11:BM11)-BN11,"")</f>
        <v>21.5</v>
      </c>
      <c r="BZ11" s="11">
        <f>IF(SUM(BV11,BY11)&gt;0,SUM(BV11,BY11),"")</f>
        <v>74.650000000000006</v>
      </c>
      <c r="CA11" s="23">
        <v>15.7</v>
      </c>
      <c r="CB11" s="23">
        <v>9.1</v>
      </c>
      <c r="CC11" s="23">
        <v>14.4</v>
      </c>
      <c r="CD11" s="23">
        <v>14.78</v>
      </c>
      <c r="CE11" s="23">
        <v>0</v>
      </c>
      <c r="CF11" s="23">
        <v>15.3</v>
      </c>
      <c r="CG11" s="23">
        <v>9.1999999999999993</v>
      </c>
      <c r="CH11" s="23">
        <v>14.2</v>
      </c>
      <c r="CI11" s="23">
        <v>14.51</v>
      </c>
      <c r="CJ11" s="23">
        <v>0</v>
      </c>
      <c r="CK11" s="23">
        <v>6.5</v>
      </c>
      <c r="CL11" s="23">
        <v>3.7</v>
      </c>
      <c r="CM11" s="23">
        <v>6.1</v>
      </c>
      <c r="CN11" s="23">
        <v>6.26</v>
      </c>
      <c r="CO11" s="23">
        <v>0</v>
      </c>
      <c r="CP11" s="28"/>
      <c r="CQ11" s="39">
        <f>IF(CC11&gt;0,CC11,"")</f>
        <v>14.4</v>
      </c>
      <c r="CR11" s="39">
        <f>IF(CD11&gt;0,CD11,"")</f>
        <v>14.78</v>
      </c>
      <c r="CS11" s="41">
        <f>IF(SUM(CA11:CD11)-CE11&gt;0,SUM(CA11:CD11)-CE11,"")</f>
        <v>53.98</v>
      </c>
      <c r="CT11" s="41">
        <f>IF(CH11&gt;0,CH11,"")</f>
        <v>14.2</v>
      </c>
      <c r="CU11" s="41">
        <f>IF(CI11&gt;0,CI11,"")</f>
        <v>14.51</v>
      </c>
      <c r="CV11" s="41">
        <f>IF(SUM(CF11:CI11)-CJ11&gt;0,SUM(CF11:CI11)-CJ11,"")</f>
        <v>53.21</v>
      </c>
      <c r="CW11" s="41">
        <f>IF(CS11="","",MAX(CS11,CV11))</f>
        <v>53.98</v>
      </c>
      <c r="CX11" s="41">
        <f>IF(CM11&gt;0,CM11,"")</f>
        <v>6.1</v>
      </c>
      <c r="CY11" s="41">
        <f>IF(CN11&gt;0,CN11,"")</f>
        <v>6.26</v>
      </c>
      <c r="CZ11" s="41">
        <f>IF(SUM(CK11:CN11)-CO11&gt;0,SUM(CK11:CN11)-CO11,"")</f>
        <v>22.559999999999995</v>
      </c>
      <c r="DA11" s="41">
        <f>IF(SUM(CW11,CZ11)&gt;0,SUM(CW11,CZ11),"")</f>
        <v>76.539999999999992</v>
      </c>
      <c r="DB11" s="52">
        <f>IF(MAX(ED11,FL11,GT11,IB11,JJ11,KR11,LZ11,NH11,OP11,PX11,RF11,SN11)-IF(N11="",0,N11)&gt;0.001,MAX(ED11,FL11,GT11,IB11,JJ11,KR11,LZ11,NH11,OP11,PX11,RF11,SN11)-IF(N11="",0,N11),"")</f>
        <v>1.0199999999999889</v>
      </c>
      <c r="DC11" s="52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1.230000000000004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15.55</v>
      </c>
      <c r="SW11" s="23">
        <f>IF($CP11="P",CB11,(CB11+BA11)/2)</f>
        <v>9.1499999999999986</v>
      </c>
      <c r="SX11" s="23">
        <f>IF($CP11="P",CC11,(CC11+BB11)/2)</f>
        <v>13.95</v>
      </c>
      <c r="SY11" s="23">
        <f>IF($CP11="P",CD11,(CD11+BC11)/2)</f>
        <v>14.914999999999999</v>
      </c>
      <c r="SZ11" s="23">
        <f>IF($CP11="P",CE11,(CE11+BD11)/2)</f>
        <v>0</v>
      </c>
      <c r="TA11" s="23">
        <f>IF($CP11="P",CF11,(CF11+BE11)/2)</f>
        <v>14.5</v>
      </c>
      <c r="TB11" s="23">
        <f>IF($CP11="P",CG11,(CG11+BF11)/2)</f>
        <v>9.25</v>
      </c>
      <c r="TC11" s="23">
        <f>IF($CP11="P",CH11,(CH11+BG11)/2)</f>
        <v>13.25</v>
      </c>
      <c r="TD11" s="23">
        <f>IF($CP11="P",CI11,(CI11+BH11)/2)</f>
        <v>14.535</v>
      </c>
      <c r="TE11" s="23">
        <f>IF($CP11="P",CJ11,(CJ11+BI11)/2)</f>
        <v>0.6</v>
      </c>
      <c r="TF11" s="23">
        <f>IF($CP11="P",CK11,(CK11+BJ11)/2)</f>
        <v>6.3</v>
      </c>
      <c r="TG11" s="23">
        <f>IF($CP11="P",CL11,(CL11+BK11)/2)</f>
        <v>3.6500000000000004</v>
      </c>
      <c r="TH11" s="23">
        <f>IF($CP11="P",CM11,(CM11+BL11)/2)</f>
        <v>5.9499999999999993</v>
      </c>
      <c r="TI11" s="23">
        <f>IF($CP11="P",CN11,(CN11+BM11)/2)</f>
        <v>6.13</v>
      </c>
      <c r="TJ11" s="23">
        <f>IF($CP11="P",CO11,(CO11+BN11)/2)</f>
        <v>0</v>
      </c>
      <c r="TK11" s="28" t="s">
        <v>57</v>
      </c>
      <c r="TL11" s="41">
        <f>IF(SX11&gt;0,SX11,"")</f>
        <v>13.95</v>
      </c>
      <c r="TM11" s="41">
        <f>IF(SY11&gt;0,SY11,"")</f>
        <v>14.914999999999999</v>
      </c>
      <c r="TN11" s="41">
        <f>IF(SUM(SV11:SY11)-SZ11&gt;0,SUM(SV11:SY11)-SZ11,"")</f>
        <v>53.564999999999998</v>
      </c>
      <c r="TO11" s="41">
        <f>IF(TC11&gt;0,TC11,"")</f>
        <v>13.25</v>
      </c>
      <c r="TP11" s="41">
        <f>IF(TD11&gt;0,TD11,"")</f>
        <v>14.535</v>
      </c>
      <c r="TQ11" s="41">
        <f>IF(SUM(TA11:TD11)-TE11&gt;0,SUM(TA11:TD11)-TE11,"")</f>
        <v>50.934999999999995</v>
      </c>
      <c r="TR11" s="41">
        <f>IF(MAX(TN11,TQ11)&gt;0,MAX(TN11,TQ11),"")</f>
        <v>53.564999999999998</v>
      </c>
      <c r="TS11" s="41">
        <f>IF(TH11&gt;0,TH11,"")</f>
        <v>5.9499999999999993</v>
      </c>
      <c r="TT11" s="41">
        <f>IF(TI11&gt;0,TI11,"")</f>
        <v>6.13</v>
      </c>
      <c r="TU11" s="41">
        <f>IF(SUM(TF11:TI11)-TJ11&gt;0,SUM(TF11:TI11)-TJ11,"")</f>
        <v>22.029999999999998</v>
      </c>
      <c r="TV11" s="41">
        <f>IF(SUM(TR11,TU11)&gt;0,SUM(TR11,TU11),"")</f>
        <v>75.594999999999999</v>
      </c>
    </row>
    <row r="12" spans="1:542" x14ac:dyDescent="0.2">
      <c r="A12" s="4" t="str" cm="1">
        <f t="array" ref="A12">IF(AND(F12&lt;&gt;"",G12&lt;&gt;""),SUMPRODUCT((F$4:F$22&lt;&gt;"")*(G$4:G$22&lt;&gt;"")*(E$4:E$22&gt;E12))+1,IF(G12&lt;&gt;"",SUMPRODUCT((H$4:H$22="No DD")*(E$4:E$22&gt;E12))+1+SUMPRODUCT((F$4:F$22&lt;&gt;"")*(G$4:G$22&lt;&gt;"")),""))</f>
        <v/>
      </c>
      <c r="B12" s="5" t="s">
        <v>95</v>
      </c>
      <c r="C12" s="4" t="s">
        <v>8</v>
      </c>
      <c r="D12" s="4">
        <v>2004</v>
      </c>
      <c r="E12" s="9">
        <f>SUM(J12:V12)+SUM(J12:T12)*0.0000001+SUM(J12)*0.0000000000001</f>
        <v>223.87002232200527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/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/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52.599999999999994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51.78</v>
      </c>
      <c r="M12" s="8" t="str">
        <f>IF(L12="","",IF(OR(L12=CS12,L12=CV12),$CA$1,IF(OR(L12=BR12,L12=BU12),$AZ$1,IF(OR(L12=AQ12,L12=AT12),$Y$1,""))))</f>
        <v>2022 Nationals</v>
      </c>
      <c r="N12" s="8">
        <f>IF(COUNT(AQ12,AT12,BR12,BU12,CS12,CV12)&gt;2,LARGE((AQ12,AT12,BR12,BU12,CS12,CV12),3),0)</f>
        <v>51.5</v>
      </c>
      <c r="O12" s="8" t="str">
        <f>IF(N12="","",IF(OR(N12=CS12,N12=CV12),$CA$1,IF(OR(N12=BR12,N12=BU12),$AZ$1,IF(OR(N12=AQ12,N12=AT12),$Y$1,""))))</f>
        <v>2022 Nationals</v>
      </c>
      <c r="P12" s="8">
        <f>IF(MAX(AX12,BY12,CZ12)&gt;0,MAX(AX12,BY12,CZ12),0)</f>
        <v>53.84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0.64999999999999858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>
        <v>14.8</v>
      </c>
      <c r="Z12" s="23">
        <v>9</v>
      </c>
      <c r="AA12" s="23">
        <v>13.5</v>
      </c>
      <c r="AB12" s="23">
        <v>14.2</v>
      </c>
      <c r="AC12" s="23">
        <v>0</v>
      </c>
      <c r="AD12" s="23">
        <v>14.9</v>
      </c>
      <c r="AE12" s="23">
        <v>9.1</v>
      </c>
      <c r="AF12" s="23">
        <v>13.5</v>
      </c>
      <c r="AG12" s="23">
        <v>14.28</v>
      </c>
      <c r="AH12" s="23">
        <v>0</v>
      </c>
      <c r="AI12" s="23">
        <v>12.9</v>
      </c>
      <c r="AJ12" s="23">
        <v>9</v>
      </c>
      <c r="AK12" s="23">
        <v>13.3</v>
      </c>
      <c r="AL12" s="23">
        <v>14.1</v>
      </c>
      <c r="AM12" s="23">
        <v>0</v>
      </c>
      <c r="AN12" s="28"/>
      <c r="AO12" s="39">
        <f>IF(AA12&gt;0,AA12,"")</f>
        <v>13.5</v>
      </c>
      <c r="AP12" s="39">
        <f>IF(AB12&gt;0,AB12,"")</f>
        <v>14.2</v>
      </c>
      <c r="AQ12" s="41">
        <f>IF(SUM(Y12:AB12)-AC12&gt;0,SUM(Y12:AB12)-AC12,"")</f>
        <v>51.5</v>
      </c>
      <c r="AR12" s="41">
        <f>IF(AF12&gt;0,AF12,"")</f>
        <v>13.5</v>
      </c>
      <c r="AS12" s="41">
        <f>IF(AG12&gt;0,AG12,"")</f>
        <v>14.28</v>
      </c>
      <c r="AT12" s="41">
        <f>IF(SUM(AD12:AG12)-AH12&gt;0,SUM(AD12:AG12)-AH12,"")</f>
        <v>51.78</v>
      </c>
      <c r="AU12" s="41">
        <f>IF(AQ12="","",MAX(AQ12,AT12))</f>
        <v>51.78</v>
      </c>
      <c r="AV12" s="41">
        <f>IF(AK12&gt;0,AK12,"")</f>
        <v>13.3</v>
      </c>
      <c r="AW12" s="41">
        <f>IF(AL12&gt;0,AL12,"")</f>
        <v>14.1</v>
      </c>
      <c r="AX12" s="41">
        <f>IF(SUM(AI12:AL12)-AM12&gt;0,SUM(AI12:AL12)-AM12,"")</f>
        <v>49.300000000000004</v>
      </c>
      <c r="AY12" s="41">
        <f>IF(SUM(AU12,AX12)&gt;0,SUM(AU12,AX12),"")</f>
        <v>101.08000000000001</v>
      </c>
      <c r="AZ12" s="27">
        <v>1.4</v>
      </c>
      <c r="BA12" s="27">
        <v>0.9</v>
      </c>
      <c r="BB12" s="27">
        <v>1.7</v>
      </c>
      <c r="BC12" s="27">
        <v>1.65</v>
      </c>
      <c r="BD12" s="27">
        <v>0</v>
      </c>
      <c r="BE12" s="27">
        <v>10.9</v>
      </c>
      <c r="BF12" s="27">
        <v>7.3</v>
      </c>
      <c r="BG12" s="27">
        <v>10.8</v>
      </c>
      <c r="BH12" s="27">
        <v>12.28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9"/>
      <c r="BP12" s="40">
        <f>IF(BB12&gt;0,BB12,"")</f>
        <v>1.7</v>
      </c>
      <c r="BQ12" s="40">
        <f>IF(BC12&gt;0,BC12,"")</f>
        <v>1.65</v>
      </c>
      <c r="BR12" s="11">
        <f>IF(SUM(AZ12:BC12)-BD12&gt;0,SUM(AZ12:BC12)-BD12,"")</f>
        <v>5.65</v>
      </c>
      <c r="BS12" s="11">
        <f>IF(BG12&gt;0,BG12,"")</f>
        <v>10.8</v>
      </c>
      <c r="BT12" s="11">
        <f>IF(BH12&gt;0,BH12,"")</f>
        <v>12.28</v>
      </c>
      <c r="BU12" s="11">
        <f>IF(SUM(BE12:BH12)-BI12&gt;0,SUM(BE12:BH12)-BI12,"")</f>
        <v>41.28</v>
      </c>
      <c r="BV12" s="11">
        <f>IF(BR12="","",MAX(BR12,BU12))</f>
        <v>41.28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41.28</v>
      </c>
      <c r="CA12" s="23">
        <v>4.8</v>
      </c>
      <c r="CB12" s="23">
        <v>2.9</v>
      </c>
      <c r="CC12" s="23">
        <v>4.4000000000000004</v>
      </c>
      <c r="CD12" s="23">
        <v>4.6900000000000004</v>
      </c>
      <c r="CE12" s="23">
        <v>0</v>
      </c>
      <c r="CF12" s="23">
        <v>14.8</v>
      </c>
      <c r="CG12" s="23">
        <v>9.5</v>
      </c>
      <c r="CH12" s="23">
        <v>13.5</v>
      </c>
      <c r="CI12" s="23">
        <v>14.8</v>
      </c>
      <c r="CJ12" s="23">
        <v>0</v>
      </c>
      <c r="CK12" s="23">
        <v>15.5</v>
      </c>
      <c r="CL12" s="23">
        <v>9.6999999999999993</v>
      </c>
      <c r="CM12" s="23">
        <v>13.5</v>
      </c>
      <c r="CN12" s="23">
        <v>15.14</v>
      </c>
      <c r="CO12" s="23">
        <v>0</v>
      </c>
      <c r="CP12" s="28"/>
      <c r="CQ12" s="39">
        <f>IF(CC12&gt;0,CC12,"")</f>
        <v>4.4000000000000004</v>
      </c>
      <c r="CR12" s="39">
        <f>IF(CD12&gt;0,CD12,"")</f>
        <v>4.6900000000000004</v>
      </c>
      <c r="CS12" s="41">
        <f>IF(SUM(CA12:CD12)-CE12&gt;0,SUM(CA12:CD12)-CE12,"")</f>
        <v>16.79</v>
      </c>
      <c r="CT12" s="41">
        <f>IF(CH12&gt;0,CH12,"")</f>
        <v>13.5</v>
      </c>
      <c r="CU12" s="41">
        <f>IF(CI12&gt;0,CI12,"")</f>
        <v>14.8</v>
      </c>
      <c r="CV12" s="41">
        <f>IF(SUM(CF12:CI12)-CJ12&gt;0,SUM(CF12:CI12)-CJ12,"")</f>
        <v>52.599999999999994</v>
      </c>
      <c r="CW12" s="41">
        <f>IF(CS12="","",MAX(CS12,CV12))</f>
        <v>52.599999999999994</v>
      </c>
      <c r="CX12" s="41">
        <f>IF(CM12&gt;0,CM12,"")</f>
        <v>13.5</v>
      </c>
      <c r="CY12" s="41">
        <f>IF(CN12&gt;0,CN12,"")</f>
        <v>15.14</v>
      </c>
      <c r="CZ12" s="41">
        <f>IF(SUM(CK12:CN12)-CO12&gt;0,SUM(CK12:CN12)-CO12,"")</f>
        <v>53.84</v>
      </c>
      <c r="DA12" s="41">
        <f>IF(SUM(CW12,CZ12)&gt;0,SUM(CW12,CZ12),"")</f>
        <v>106.44</v>
      </c>
      <c r="DB12" s="52">
        <f>IF(MAX(ED12,FL12,GT12,IB12,JJ12,KR12,LZ12,NH12,OP12,PX12,RF12,SN12)-IF(N12="",0,N12)&gt;0.001,MAX(ED12,FL12,GT12,IB12,JJ12,KR12,LZ12,NH12,OP12,PX12,RF12,SN12)-IF(N12="",0,N12),"")</f>
        <v>0.64999999999999858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>
        <v>14.4</v>
      </c>
      <c r="FU12" s="17">
        <v>9.5</v>
      </c>
      <c r="FV12" s="17">
        <v>13.5</v>
      </c>
      <c r="FW12" s="17">
        <v>14.75</v>
      </c>
      <c r="FX12" s="17">
        <v>0</v>
      </c>
      <c r="FY12" s="17">
        <v>13.9</v>
      </c>
      <c r="FZ12" s="17">
        <v>9.6</v>
      </c>
      <c r="GA12" s="17">
        <v>13.5</v>
      </c>
      <c r="GB12" s="17">
        <v>14.79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13.5</v>
      </c>
      <c r="GO12" s="41">
        <f>IF(FW12&gt;0,FW12,"")</f>
        <v>14.75</v>
      </c>
      <c r="GP12" s="41">
        <f>IF(SUM(FT12:FW12)-FX12&gt;0,SUM(FT12:FW12)-FX12,"")</f>
        <v>52.15</v>
      </c>
      <c r="GQ12" s="41">
        <f>IF(GA12&gt;0,GA12,"")</f>
        <v>13.5</v>
      </c>
      <c r="GR12" s="41">
        <f>IF(GB12&gt;0,GB12,"")</f>
        <v>14.79</v>
      </c>
      <c r="GS12" s="41">
        <f>IF(SUM(FY12:GB12)-GC12&gt;0,SUM(FY12:GB12)-GC12,"")</f>
        <v>51.79</v>
      </c>
      <c r="GT12" s="41">
        <f>IF(MAX(GP12,GS12)&gt;0,MAX(GP12,GS12),"")</f>
        <v>52.15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52.15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3.0999999999999996</v>
      </c>
      <c r="SW12" s="23">
        <f>IF($CP12="P",CB12,(CB12+BA12)/2)</f>
        <v>1.9</v>
      </c>
      <c r="SX12" s="23">
        <f>IF($CP12="P",CC12,(CC12+BB12)/2)</f>
        <v>3.0500000000000003</v>
      </c>
      <c r="SY12" s="23">
        <f>IF($CP12="P",CD12,(CD12+BC12)/2)</f>
        <v>3.17</v>
      </c>
      <c r="SZ12" s="23">
        <f>IF($CP12="P",CE12,(CE12+BD12)/2)</f>
        <v>0</v>
      </c>
      <c r="TA12" s="23">
        <f>IF($CP12="P",CF12,(CF12+BE12)/2)</f>
        <v>12.850000000000001</v>
      </c>
      <c r="TB12" s="23">
        <f>IF($CP12="P",CG12,(CG12+BF12)/2)</f>
        <v>8.4</v>
      </c>
      <c r="TC12" s="23">
        <f>IF($CP12="P",CH12,(CH12+BG12)/2)</f>
        <v>12.15</v>
      </c>
      <c r="TD12" s="23">
        <f>IF($CP12="P",CI12,(CI12+BH12)/2)</f>
        <v>13.54</v>
      </c>
      <c r="TE12" s="23">
        <f>IF($CP12="P",CJ12,(CJ12+BI12)/2)</f>
        <v>0</v>
      </c>
      <c r="TF12" s="23">
        <f>IF($CP12="P",CK12,(CK12+BJ12)/2)</f>
        <v>7.75</v>
      </c>
      <c r="TG12" s="23">
        <f>IF($CP12="P",CL12,(CL12+BK12)/2)</f>
        <v>4.8499999999999996</v>
      </c>
      <c r="TH12" s="23">
        <f>IF($CP12="P",CM12,(CM12+BL12)/2)</f>
        <v>6.75</v>
      </c>
      <c r="TI12" s="23">
        <f>IF($CP12="P",CN12,(CN12+BM12)/2)</f>
        <v>7.57</v>
      </c>
      <c r="TJ12" s="23">
        <f>IF($CP12="P",CO12,(CO12+BN12)/2)</f>
        <v>0</v>
      </c>
      <c r="TK12" s="28" t="s">
        <v>57</v>
      </c>
      <c r="TL12" s="41">
        <f>IF(SX12&gt;0,SX12,"")</f>
        <v>3.0500000000000003</v>
      </c>
      <c r="TM12" s="41">
        <f>IF(SY12&gt;0,SY12,"")</f>
        <v>3.17</v>
      </c>
      <c r="TN12" s="41">
        <f>IF(SUM(SV12:SY12)-SZ12&gt;0,SUM(SV12:SY12)-SZ12,"")</f>
        <v>11.22</v>
      </c>
      <c r="TO12" s="41">
        <f>IF(TC12&gt;0,TC12,"")</f>
        <v>12.15</v>
      </c>
      <c r="TP12" s="41">
        <f>IF(TD12&gt;0,TD12,"")</f>
        <v>13.54</v>
      </c>
      <c r="TQ12" s="41">
        <f>IF(SUM(TA12:TD12)-TE12&gt;0,SUM(TA12:TD12)-TE12,"")</f>
        <v>46.94</v>
      </c>
      <c r="TR12" s="41">
        <f>IF(MAX(TN12,TQ12)&gt;0,MAX(TN12,TQ12),"")</f>
        <v>46.94</v>
      </c>
      <c r="TS12" s="41">
        <f>IF(TH12&gt;0,TH12,"")</f>
        <v>6.75</v>
      </c>
      <c r="TT12" s="41">
        <f>IF(TI12&gt;0,TI12,"")</f>
        <v>7.57</v>
      </c>
      <c r="TU12" s="41">
        <f>IF(SUM(TF12:TI12)-TJ12&gt;0,SUM(TF12:TI12)-TJ12,"")</f>
        <v>26.92</v>
      </c>
      <c r="TV12" s="41">
        <f>IF(SUM(TR12,TU12)&gt;0,SUM(TR12,TU12),"")</f>
        <v>73.86</v>
      </c>
    </row>
    <row r="13" spans="1:542" x14ac:dyDescent="0.2">
      <c r="A13" s="4" t="str" cm="1">
        <f t="array" ref="A13">IF(AND(F13&lt;&gt;"",G13&lt;&gt;""),SUMPRODUCT((F$4:F$22&lt;&gt;"")*(G$4:G$22&lt;&gt;"")*(E$4:E$22&gt;E13))+1,IF(G13&lt;&gt;"",SUMPRODUCT((H$4:H$22="No DD")*(E$4:E$22&gt;E13))+1+SUMPRODUCT((F$4:F$22&lt;&gt;"")*(G$4:G$22&lt;&gt;"")),""))</f>
        <v/>
      </c>
      <c r="B13" s="5" t="s">
        <v>97</v>
      </c>
      <c r="C13" s="4" t="s">
        <v>8</v>
      </c>
      <c r="D13" s="4">
        <v>2002</v>
      </c>
      <c r="E13" s="9">
        <f>SUM(J13:V13)+SUM(J13:T13)*0.0000001+SUM(J13)*0.0000000000001</f>
        <v>222.31002223100518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51.78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51.47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51.39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53.17</v>
      </c>
      <c r="Q13" s="8" t="str">
        <f>IF(P13="","",IF(P13=CZ13,$CA$1,IF(P13=BY13,$AZ$1,IF(P13=AX13,$Y$1,""))))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Elite Canada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7">
        <v>4.2</v>
      </c>
      <c r="BA13" s="27">
        <v>2.6</v>
      </c>
      <c r="BB13" s="27">
        <v>4</v>
      </c>
      <c r="BC13" s="27">
        <v>4.93</v>
      </c>
      <c r="BD13" s="27">
        <v>0</v>
      </c>
      <c r="BE13" s="27">
        <v>13.9</v>
      </c>
      <c r="BF13" s="27">
        <v>9.5</v>
      </c>
      <c r="BG13" s="27">
        <v>13.1</v>
      </c>
      <c r="BH13" s="27">
        <v>15.37</v>
      </c>
      <c r="BI13" s="27">
        <v>0.4</v>
      </c>
      <c r="BJ13" s="27">
        <v>12.8</v>
      </c>
      <c r="BK13" s="27">
        <v>8.6</v>
      </c>
      <c r="BL13" s="27">
        <v>13.9</v>
      </c>
      <c r="BM13" s="27">
        <v>15.41</v>
      </c>
      <c r="BN13" s="27">
        <v>0.4</v>
      </c>
      <c r="BO13" s="29"/>
      <c r="BP13" s="40">
        <f>IF(BB13&gt;0,BB13,"")</f>
        <v>4</v>
      </c>
      <c r="BQ13" s="40">
        <f>IF(BC13&gt;0,BC13,"")</f>
        <v>4.93</v>
      </c>
      <c r="BR13" s="11">
        <f>IF(SUM(AZ13:BC13)-BD13&gt;0,SUM(AZ13:BC13)-BD13,"")</f>
        <v>15.73</v>
      </c>
      <c r="BS13" s="11">
        <f>IF(BG13&gt;0,BG13,"")</f>
        <v>13.1</v>
      </c>
      <c r="BT13" s="11">
        <f>IF(BH13&gt;0,BH13,"")</f>
        <v>15.37</v>
      </c>
      <c r="BU13" s="11">
        <f>IF(SUM(BE13:BH13)-BI13&gt;0,SUM(BE13:BH13)-BI13,"")</f>
        <v>51.47</v>
      </c>
      <c r="BV13" s="11">
        <f>IF(BR13="","",MAX(BR13,BU13))</f>
        <v>51.47</v>
      </c>
      <c r="BW13" s="11">
        <f>IF(BL13&gt;0,BL13,"")</f>
        <v>13.9</v>
      </c>
      <c r="BX13" s="11">
        <f>IF(BM13&gt;0,BM13,"")</f>
        <v>15.41</v>
      </c>
      <c r="BY13" s="11">
        <f>IF(SUM(BJ13:BM13)-BN13&gt;0,SUM(BJ13:BM13)-BN13,"")</f>
        <v>50.309999999999995</v>
      </c>
      <c r="BZ13" s="11">
        <f>IF(SUM(BV13,BY13)&gt;0,SUM(BV13,BY13),"")</f>
        <v>101.78</v>
      </c>
      <c r="CA13" s="23">
        <v>13.9</v>
      </c>
      <c r="CB13" s="23">
        <v>9.1999999999999993</v>
      </c>
      <c r="CC13" s="23">
        <v>13.5</v>
      </c>
      <c r="CD13" s="23">
        <v>14.79</v>
      </c>
      <c r="CE13" s="23">
        <v>0</v>
      </c>
      <c r="CF13" s="23">
        <v>13.1</v>
      </c>
      <c r="CG13" s="23">
        <v>9.1</v>
      </c>
      <c r="CH13" s="23">
        <v>14.5</v>
      </c>
      <c r="CI13" s="23">
        <v>15.08</v>
      </c>
      <c r="CJ13" s="23">
        <v>0</v>
      </c>
      <c r="CK13" s="23">
        <v>14.5</v>
      </c>
      <c r="CL13" s="23">
        <v>9.1</v>
      </c>
      <c r="CM13" s="23">
        <v>14.5</v>
      </c>
      <c r="CN13" s="23">
        <v>15.07</v>
      </c>
      <c r="CO13" s="23">
        <v>0</v>
      </c>
      <c r="CP13" s="28"/>
      <c r="CQ13" s="39">
        <f>IF(CC13&gt;0,CC13,"")</f>
        <v>13.5</v>
      </c>
      <c r="CR13" s="39">
        <f>IF(CD13&gt;0,CD13,"")</f>
        <v>14.79</v>
      </c>
      <c r="CS13" s="41">
        <f>IF(SUM(CA13:CD13)-CE13&gt;0,SUM(CA13:CD13)-CE13,"")</f>
        <v>51.39</v>
      </c>
      <c r="CT13" s="41">
        <f>IF(CH13&gt;0,CH13,"")</f>
        <v>14.5</v>
      </c>
      <c r="CU13" s="41">
        <f>IF(CI13&gt;0,CI13,"")</f>
        <v>15.08</v>
      </c>
      <c r="CV13" s="41">
        <f>IF(SUM(CF13:CI13)-CJ13&gt;0,SUM(CF13:CI13)-CJ13,"")</f>
        <v>51.78</v>
      </c>
      <c r="CW13" s="41">
        <f>IF(CS13="","",MAX(CS13,CV13))</f>
        <v>51.78</v>
      </c>
      <c r="CX13" s="41">
        <f>IF(CM13&gt;0,CM13,"")</f>
        <v>14.5</v>
      </c>
      <c r="CY13" s="41">
        <f>IF(CN13&gt;0,CN13,"")</f>
        <v>15.07</v>
      </c>
      <c r="CZ13" s="41">
        <f>IF(SUM(CK13:CN13)-CO13&gt;0,SUM(CK13:CN13)-CO13,"")</f>
        <v>53.17</v>
      </c>
      <c r="DA13" s="41">
        <f>IF(SUM(CW13,CZ13)&gt;0,SUM(CW13,CZ13),"")</f>
        <v>104.95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9.0500000000000007</v>
      </c>
      <c r="SW13" s="23">
        <f>IF($CP13="P",CB13,(CB13+BA13)/2)</f>
        <v>5.8999999999999995</v>
      </c>
      <c r="SX13" s="23">
        <f>IF($CP13="P",CC13,(CC13+BB13)/2)</f>
        <v>8.75</v>
      </c>
      <c r="SY13" s="23">
        <f>IF($CP13="P",CD13,(CD13+BC13)/2)</f>
        <v>9.86</v>
      </c>
      <c r="SZ13" s="23">
        <f>IF($CP13="P",CE13,(CE13+BD13)/2)</f>
        <v>0</v>
      </c>
      <c r="TA13" s="23">
        <f>IF($CP13="P",CF13,(CF13+BE13)/2)</f>
        <v>13.5</v>
      </c>
      <c r="TB13" s="23">
        <f>IF($CP13="P",CG13,(CG13+BF13)/2)</f>
        <v>9.3000000000000007</v>
      </c>
      <c r="TC13" s="23">
        <f>IF($CP13="P",CH13,(CH13+BG13)/2)</f>
        <v>13.8</v>
      </c>
      <c r="TD13" s="23">
        <f>IF($CP13="P",CI13,(CI13+BH13)/2)</f>
        <v>15.225</v>
      </c>
      <c r="TE13" s="23">
        <f>IF($CP13="P",CJ13,(CJ13+BI13)/2)</f>
        <v>0.2</v>
      </c>
      <c r="TF13" s="23">
        <f>IF($CP13="P",CK13,(CK13+BJ13)/2)</f>
        <v>13.65</v>
      </c>
      <c r="TG13" s="23">
        <f>IF($CP13="P",CL13,(CL13+BK13)/2)</f>
        <v>8.85</v>
      </c>
      <c r="TH13" s="23">
        <f>IF($CP13="P",CM13,(CM13+BL13)/2)</f>
        <v>14.2</v>
      </c>
      <c r="TI13" s="23">
        <f>IF($CP13="P",CN13,(CN13+BM13)/2)</f>
        <v>15.24</v>
      </c>
      <c r="TJ13" s="23">
        <f>IF($CP13="P",CO13,(CO13+BN13)/2)</f>
        <v>0.2</v>
      </c>
      <c r="TK13" s="28" t="s">
        <v>57</v>
      </c>
      <c r="TL13" s="41">
        <f>IF(SX13&gt;0,SX13,"")</f>
        <v>8.75</v>
      </c>
      <c r="TM13" s="41">
        <f>IF(SY13&gt;0,SY13,"")</f>
        <v>9.86</v>
      </c>
      <c r="TN13" s="41">
        <f>IF(SUM(SV13:SY13)-SZ13&gt;0,SUM(SV13:SY13)-SZ13,"")</f>
        <v>33.56</v>
      </c>
      <c r="TO13" s="41">
        <f>IF(TC13&gt;0,TC13,"")</f>
        <v>13.8</v>
      </c>
      <c r="TP13" s="41">
        <f>IF(TD13&gt;0,TD13,"")</f>
        <v>15.225</v>
      </c>
      <c r="TQ13" s="41">
        <f>IF(SUM(TA13:TD13)-TE13&gt;0,SUM(TA13:TD13)-TE13,"")</f>
        <v>51.625</v>
      </c>
      <c r="TR13" s="41">
        <f>IF(MAX(TN13,TQ13)&gt;0,MAX(TN13,TQ13),"")</f>
        <v>51.625</v>
      </c>
      <c r="TS13" s="41">
        <f>IF(TH13&gt;0,TH13,"")</f>
        <v>14.2</v>
      </c>
      <c r="TT13" s="41">
        <f>IF(TI13&gt;0,TI13,"")</f>
        <v>15.24</v>
      </c>
      <c r="TU13" s="41">
        <f>IF(SUM(TF13:TI13)-TJ13&gt;0,SUM(TF13:TI13)-TJ13,"")</f>
        <v>51.74</v>
      </c>
      <c r="TV13" s="41">
        <f>IF(SUM(TR13,TU13)&gt;0,SUM(TR13,TU13),"")</f>
        <v>103.36500000000001</v>
      </c>
    </row>
    <row r="14" spans="1:542" x14ac:dyDescent="0.2">
      <c r="A14" s="4" cm="1">
        <f t="array" ref="A14">IF(AND(F14&lt;&gt;"",G14&lt;&gt;""),SUMPRODUCT((F$4:F$22&lt;&gt;"")*(G$4:G$22&lt;&gt;"")*(E$4:E$22&gt;E14))+1,IF(G14&lt;&gt;"",SUMPRODUCT((H$4:H$22="No DD")*(E$4:E$22&gt;E14))+1+SUMPRODUCT((F$4:F$22&lt;&gt;"")*(G$4:G$22&lt;&gt;"")),""))</f>
        <v>9</v>
      </c>
      <c r="B14" s="5" t="s">
        <v>225</v>
      </c>
      <c r="C14" s="4" t="s">
        <v>8</v>
      </c>
      <c r="D14" s="4">
        <v>2006</v>
      </c>
      <c r="E14" s="9">
        <f>SUM(J14:V14)+SUM(J14:T14)*0.0000001+SUM(J14)*0.0000000000001</f>
        <v>220.12002183000544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>P</v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>No DD</v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54.68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50.769999999999996</v>
      </c>
      <c r="M14" s="8" t="str">
        <f>IF(L14="","",IF(OR(L14=CS14,L14=CV14),$CA$1,IF(OR(L14=BR14,L14=BU14),$AZ$1,IF(OR(L14=AQ14,L14=AT14),$Y$1,""))))</f>
        <v>2022 Nationals</v>
      </c>
      <c r="N14" s="8">
        <f>IF(COUNT(AQ14,AT14,BR14,BU14,CS14,CV14)&gt;2,LARGE((AQ14,AT14,BR14,BU14,CS14,CV14),3),0)</f>
        <v>49.23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49.22</v>
      </c>
      <c r="Q14" s="8" t="str">
        <f>IF(P14="","",IF(P14=CZ14,$CA$1,IF(P14=BY14,$AZ$1,IF(P14=AX14,$Y$1,""))))</f>
        <v>2022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1.8200000000000003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14.5</v>
      </c>
      <c r="AE14" s="23">
        <v>9</v>
      </c>
      <c r="AF14" s="23">
        <v>12.4</v>
      </c>
      <c r="AG14" s="23">
        <v>14.87</v>
      </c>
      <c r="AH14" s="23">
        <v>0</v>
      </c>
      <c r="AI14" s="23">
        <v>4.5</v>
      </c>
      <c r="AJ14" s="23">
        <v>2.6</v>
      </c>
      <c r="AK14" s="23">
        <v>3.2</v>
      </c>
      <c r="AL14" s="23">
        <v>4.7699999999999996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12.4</v>
      </c>
      <c r="AS14" s="41">
        <f>IF(AG14&gt;0,AG14,"")</f>
        <v>14.87</v>
      </c>
      <c r="AT14" s="41">
        <f>IF(SUM(AD14:AG14)-AH14&gt;0,SUM(AD14:AG14)-AH14,"")</f>
        <v>50.769999999999996</v>
      </c>
      <c r="AU14" s="41" t="str">
        <f>IF(AQ14="","",MAX(AQ14,AT14))</f>
        <v/>
      </c>
      <c r="AV14" s="41">
        <f>IF(AK14&gt;0,AK14,"")</f>
        <v>3.2</v>
      </c>
      <c r="AW14" s="41">
        <f>IF(AL14&gt;0,AL14,"")</f>
        <v>4.7699999999999996</v>
      </c>
      <c r="AX14" s="41">
        <f>IF(SUM(AI14:AL14)-AM14&gt;0,SUM(AI14:AL14)-AM14,"")</f>
        <v>15.07</v>
      </c>
      <c r="AY14" s="41">
        <f>IF(SUM(AU14,AX14)&gt;0,SUM(AU14,AX14),"")</f>
        <v>15.07</v>
      </c>
      <c r="AZ14" s="27"/>
      <c r="BA14" s="27"/>
      <c r="BB14" s="27"/>
      <c r="BC14" s="27"/>
      <c r="BD14" s="27"/>
      <c r="BE14" s="27">
        <v>12.5</v>
      </c>
      <c r="BF14" s="27">
        <v>9</v>
      </c>
      <c r="BG14" s="27">
        <v>12.4</v>
      </c>
      <c r="BH14" s="27">
        <v>15.33</v>
      </c>
      <c r="BI14" s="27">
        <v>0</v>
      </c>
      <c r="BJ14" s="27">
        <v>12.7</v>
      </c>
      <c r="BK14" s="27">
        <v>9.1</v>
      </c>
      <c r="BL14" s="27">
        <v>12.2</v>
      </c>
      <c r="BM14" s="27">
        <v>15.22</v>
      </c>
      <c r="BN14" s="27">
        <v>0</v>
      </c>
      <c r="BO14" s="29"/>
      <c r="BP14" s="40" t="str">
        <f>IF(BB14&gt;0,BB14,"")</f>
        <v/>
      </c>
      <c r="BQ14" s="40" t="str">
        <f>IF(BC14&gt;0,BC14,"")</f>
        <v/>
      </c>
      <c r="BR14" s="11" t="str">
        <f>IF(SUM(AZ14:BC14)-BD14&gt;0,SUM(AZ14:BC14)-BD14,"")</f>
        <v/>
      </c>
      <c r="BS14" s="11">
        <f>IF(BG14&gt;0,BG14,"")</f>
        <v>12.4</v>
      </c>
      <c r="BT14" s="11">
        <f>IF(BH14&gt;0,BH14,"")</f>
        <v>15.33</v>
      </c>
      <c r="BU14" s="11">
        <f>IF(SUM(BE14:BH14)-BI14&gt;0,SUM(BE14:BH14)-BI14,"")</f>
        <v>49.23</v>
      </c>
      <c r="BV14" s="11" t="str">
        <f>IF(BR14="","",MAX(BR14,BU14))</f>
        <v/>
      </c>
      <c r="BW14" s="11">
        <f>IF(BL14&gt;0,BL14,"")</f>
        <v>12.2</v>
      </c>
      <c r="BX14" s="11">
        <f>IF(BM14&gt;0,BM14,"")</f>
        <v>15.22</v>
      </c>
      <c r="BY14" s="11">
        <f>IF(SUM(BJ14:BM14)-BN14&gt;0,SUM(BJ14:BM14)-BN14,"")</f>
        <v>49.22</v>
      </c>
      <c r="BZ14" s="11">
        <f>IF(SUM(BV14,BY14)&gt;0,SUM(BV14,BY14),"")</f>
        <v>49.22</v>
      </c>
      <c r="CA14" s="23">
        <v>5.0999999999999996</v>
      </c>
      <c r="CB14" s="23">
        <v>3.4</v>
      </c>
      <c r="CC14" s="23">
        <v>6.1</v>
      </c>
      <c r="CD14" s="23">
        <v>6.49</v>
      </c>
      <c r="CE14" s="23">
        <v>0</v>
      </c>
      <c r="CF14" s="23">
        <v>15.7</v>
      </c>
      <c r="CG14" s="23">
        <v>9</v>
      </c>
      <c r="CH14" s="23">
        <v>14.4</v>
      </c>
      <c r="CI14" s="23">
        <v>15.58</v>
      </c>
      <c r="CJ14" s="23">
        <v>0</v>
      </c>
      <c r="CK14" s="23">
        <v>2.8</v>
      </c>
      <c r="CL14" s="23">
        <v>1.7</v>
      </c>
      <c r="CM14" s="23">
        <v>3.2</v>
      </c>
      <c r="CN14" s="23">
        <v>3.37</v>
      </c>
      <c r="CO14" s="23">
        <v>0</v>
      </c>
      <c r="CP14" s="28"/>
      <c r="CQ14" s="39">
        <f>IF(CC14&gt;0,CC14,"")</f>
        <v>6.1</v>
      </c>
      <c r="CR14" s="39">
        <f>IF(CD14&gt;0,CD14,"")</f>
        <v>6.49</v>
      </c>
      <c r="CS14" s="41">
        <f>IF(SUM(CA14:CD14)-CE14&gt;0,SUM(CA14:CD14)-CE14,"")</f>
        <v>21.09</v>
      </c>
      <c r="CT14" s="41">
        <f>IF(CH14&gt;0,CH14,"")</f>
        <v>14.4</v>
      </c>
      <c r="CU14" s="41">
        <f>IF(CI14&gt;0,CI14,"")</f>
        <v>15.58</v>
      </c>
      <c r="CV14" s="41">
        <f>IF(SUM(CF14:CI14)-CJ14&gt;0,SUM(CF14:CI14)-CJ14,"")</f>
        <v>54.68</v>
      </c>
      <c r="CW14" s="41">
        <f>IF(CS14="","",MAX(CS14,CV14))</f>
        <v>54.68</v>
      </c>
      <c r="CX14" s="41">
        <f>IF(CM14&gt;0,CM14,"")</f>
        <v>3.2</v>
      </c>
      <c r="CY14" s="41">
        <f>IF(CN14&gt;0,CN14,"")</f>
        <v>3.37</v>
      </c>
      <c r="CZ14" s="41">
        <f>IF(SUM(CK14:CN14)-CO14&gt;0,SUM(CK14:CN14)-CO14,"")</f>
        <v>11.07</v>
      </c>
      <c r="DA14" s="41">
        <f>IF(SUM(CW14,CZ14)&gt;0,SUM(CW14,CZ14),"")</f>
        <v>65.75</v>
      </c>
      <c r="DB14" s="52">
        <f>IF(MAX(ED14,FL14,GT14,IB14,JJ14,KR14,LZ14,NH14,OP14,PX14,RF14,SN14)-IF(N14="",0,N14)&gt;0.001,MAX(ED14,FL14,GT14,IB14,JJ14,KR14,LZ14,NH14,OP14,PX14,RF14,SN14)-IF(N14="",0,N14),"")</f>
        <v>1.8200000000000003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13.5</v>
      </c>
      <c r="GR14" s="41">
        <f>IF(GB14&gt;0,GB14,"")</f>
        <v>14.65</v>
      </c>
      <c r="GS14" s="41">
        <f>IF(SUM(FY14:GB14)-GC14&gt;0,SUM(FY14:GB14)-GC14,"")</f>
        <v>51.05</v>
      </c>
      <c r="GT14" s="41">
        <f>IF(MAX(GP14,GS14)&gt;0,MAX(GP14,GS14),"")</f>
        <v>51.05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2.5499999999999998</v>
      </c>
      <c r="SW14" s="23">
        <f>IF($CP14="P",CB14,(CB14+BA14)/2)</f>
        <v>1.7</v>
      </c>
      <c r="SX14" s="23">
        <f>IF($CP14="P",CC14,(CC14+BB14)/2)</f>
        <v>3.05</v>
      </c>
      <c r="SY14" s="23">
        <f>IF($CP14="P",CD14,(CD14+BC14)/2)</f>
        <v>3.2450000000000001</v>
      </c>
      <c r="SZ14" s="23">
        <f>IF($CP14="P",CE14,(CE14+BD14)/2)</f>
        <v>0</v>
      </c>
      <c r="TA14" s="23">
        <f>IF($CP14="P",CF14,(CF14+BE14)/2)</f>
        <v>14.1</v>
      </c>
      <c r="TB14" s="23">
        <f>IF($CP14="P",CG14,(CG14+BF14)/2)</f>
        <v>9</v>
      </c>
      <c r="TC14" s="23">
        <f>IF($CP14="P",CH14,(CH14+BG14)/2)</f>
        <v>13.4</v>
      </c>
      <c r="TD14" s="23">
        <f>IF($CP14="P",CI14,(CI14+BH14)/2)</f>
        <v>15.455</v>
      </c>
      <c r="TE14" s="23">
        <f>IF($CP14="P",CJ14,(CJ14+BI14)/2)</f>
        <v>0</v>
      </c>
      <c r="TF14" s="23">
        <f>IF($CP14="P",CK14,(CK14+BJ14)/2)</f>
        <v>7.75</v>
      </c>
      <c r="TG14" s="23">
        <f>IF($CP14="P",CL14,(CL14+BK14)/2)</f>
        <v>5.3999999999999995</v>
      </c>
      <c r="TH14" s="23">
        <f>IF($CP14="P",CM14,(CM14+BL14)/2)</f>
        <v>7.6999999999999993</v>
      </c>
      <c r="TI14" s="23">
        <f>IF($CP14="P",CN14,(CN14+BM14)/2)</f>
        <v>9.2949999999999999</v>
      </c>
      <c r="TJ14" s="23">
        <f>IF($CP14="P",CO14,(CO14+BN14)/2)</f>
        <v>0</v>
      </c>
      <c r="TK14" s="28" t="s">
        <v>57</v>
      </c>
      <c r="TL14" s="41">
        <f>IF(SX14&gt;0,SX14,"")</f>
        <v>3.05</v>
      </c>
      <c r="TM14" s="41">
        <f>IF(SY14&gt;0,SY14,"")</f>
        <v>3.2450000000000001</v>
      </c>
      <c r="TN14" s="41">
        <f>IF(SUM(SV14:SY14)-SZ14&gt;0,SUM(SV14:SY14)-SZ14,"")</f>
        <v>10.545</v>
      </c>
      <c r="TO14" s="41">
        <f>IF(TC14&gt;0,TC14,"")</f>
        <v>13.4</v>
      </c>
      <c r="TP14" s="41">
        <f>IF(TD14&gt;0,TD14,"")</f>
        <v>15.455</v>
      </c>
      <c r="TQ14" s="41">
        <f>IF(SUM(TA14:TD14)-TE14&gt;0,SUM(TA14:TD14)-TE14,"")</f>
        <v>51.954999999999998</v>
      </c>
      <c r="TR14" s="41">
        <f>IF(MAX(TN14,TQ14)&gt;0,MAX(TN14,TQ14),"")</f>
        <v>51.954999999999998</v>
      </c>
      <c r="TS14" s="41">
        <f>IF(TH14&gt;0,TH14,"")</f>
        <v>7.6999999999999993</v>
      </c>
      <c r="TT14" s="41">
        <f>IF(TI14&gt;0,TI14,"")</f>
        <v>9.2949999999999999</v>
      </c>
      <c r="TU14" s="41">
        <f>IF(SUM(TF14:TI14)-TJ14&gt;0,SUM(TF14:TI14)-TJ14,"")</f>
        <v>30.144999999999996</v>
      </c>
      <c r="TV14" s="41">
        <f>IF(SUM(TR14,TU14)&gt;0,SUM(TR14,TU14),"")</f>
        <v>82.1</v>
      </c>
    </row>
    <row r="15" spans="1:542" x14ac:dyDescent="0.2">
      <c r="A15" s="4" t="str" cm="1">
        <f t="array" ref="A15">IF(AND(F15&lt;&gt;"",G15&lt;&gt;""),SUMPRODUCT((F$4:F$22&lt;&gt;"")*(G$4:G$22&lt;&gt;"")*(E$4:E$22&gt;E15))+1,IF(G15&lt;&gt;"",SUMPRODUCT((H$4:H$22="No DD")*(E$4:E$22&gt;E15))+1+SUMPRODUCT((F$4:F$22&lt;&gt;"")*(G$4:G$22&lt;&gt;"")),""))</f>
        <v/>
      </c>
      <c r="B15" s="5" t="s">
        <v>88</v>
      </c>
      <c r="C15" s="4" t="s">
        <v>5</v>
      </c>
      <c r="D15" s="4">
        <v>2003</v>
      </c>
      <c r="E15" s="9">
        <f>SUM(J15:V15)+SUM(J15:T15)*0.0000001+SUM(J15)*0.0000000000001</f>
        <v>219.16002171100504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Elite Canada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2.8</v>
      </c>
      <c r="Z15" s="23">
        <v>2</v>
      </c>
      <c r="AA15" s="23">
        <v>2.9</v>
      </c>
      <c r="AB15" s="23">
        <v>3.15</v>
      </c>
      <c r="AC15" s="23">
        <v>0</v>
      </c>
      <c r="AD15" s="23">
        <v>11.5</v>
      </c>
      <c r="AE15" s="23">
        <v>9</v>
      </c>
      <c r="AF15" s="23">
        <v>13.7</v>
      </c>
      <c r="AG15" s="23">
        <v>14.42</v>
      </c>
      <c r="AH15" s="23">
        <v>0</v>
      </c>
      <c r="AI15" s="23"/>
      <c r="AJ15" s="23"/>
      <c r="AK15" s="23"/>
      <c r="AL15" s="23"/>
      <c r="AM15" s="23"/>
      <c r="AN15" s="28"/>
      <c r="AO15" s="39">
        <f>IF(AA15&gt;0,AA15,"")</f>
        <v>2.9</v>
      </c>
      <c r="AP15" s="39">
        <f>IF(AB15&gt;0,AB15,"")</f>
        <v>3.15</v>
      </c>
      <c r="AQ15" s="41">
        <f>IF(SUM(Y15:AB15)-AC15&gt;0,SUM(Y15:AB15)-AC15,"")</f>
        <v>10.85</v>
      </c>
      <c r="AR15" s="41">
        <f>IF(AF15&gt;0,AF15,"")</f>
        <v>13.7</v>
      </c>
      <c r="AS15" s="41">
        <f>IF(AG15&gt;0,AG15,"")</f>
        <v>14.42</v>
      </c>
      <c r="AT15" s="41">
        <f>IF(SUM(AD15:AG15)-AH15&gt;0,SUM(AD15:AG15)-AH15,"")</f>
        <v>48.620000000000005</v>
      </c>
      <c r="AU15" s="41">
        <f>IF(AQ15="","",MAX(AQ15,AT15))</f>
        <v>48.620000000000005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48.620000000000005</v>
      </c>
      <c r="AZ15" s="27">
        <v>12.5</v>
      </c>
      <c r="BA15" s="27">
        <v>9</v>
      </c>
      <c r="BB15" s="27">
        <v>13.9</v>
      </c>
      <c r="BC15" s="27">
        <v>14.43</v>
      </c>
      <c r="BD15" s="27">
        <v>0</v>
      </c>
      <c r="BE15" s="27">
        <v>1.2</v>
      </c>
      <c r="BF15" s="27">
        <v>1</v>
      </c>
      <c r="BG15" s="27">
        <v>1.7</v>
      </c>
      <c r="BH15" s="27">
        <v>1.6</v>
      </c>
      <c r="BI15" s="27">
        <v>0</v>
      </c>
      <c r="BJ15" s="27">
        <v>12.2</v>
      </c>
      <c r="BK15" s="27">
        <v>9.3000000000000007</v>
      </c>
      <c r="BL15" s="27">
        <v>13.7</v>
      </c>
      <c r="BM15" s="27">
        <v>14.72</v>
      </c>
      <c r="BN15" s="27">
        <v>0</v>
      </c>
      <c r="BO15" s="29"/>
      <c r="BP15" s="40">
        <f>IF(BB15&gt;0,BB15,"")</f>
        <v>13.9</v>
      </c>
      <c r="BQ15" s="40">
        <f>IF(BC15&gt;0,BC15,"")</f>
        <v>14.43</v>
      </c>
      <c r="BR15" s="11">
        <f>IF(SUM(AZ15:BC15)-BD15&gt;0,SUM(AZ15:BC15)-BD15,"")</f>
        <v>49.83</v>
      </c>
      <c r="BS15" s="11">
        <f>IF(BG15&gt;0,BG15,"")</f>
        <v>1.7</v>
      </c>
      <c r="BT15" s="11">
        <f>IF(BH15&gt;0,BH15,"")</f>
        <v>1.6</v>
      </c>
      <c r="BU15" s="11">
        <f>IF(SUM(BE15:BH15)-BI15&gt;0,SUM(BE15:BH15)-BI15,"")</f>
        <v>5.5</v>
      </c>
      <c r="BV15" s="11">
        <f>IF(BR15="","",MAX(BR15,BU15))</f>
        <v>49.83</v>
      </c>
      <c r="BW15" s="11">
        <f>IF(BL15&gt;0,BL15,"")</f>
        <v>13.7</v>
      </c>
      <c r="BX15" s="11">
        <f>IF(BM15&gt;0,BM15,"")</f>
        <v>14.72</v>
      </c>
      <c r="BY15" s="11">
        <f>IF(SUM(BJ15:BM15)-BN15&gt;0,SUM(BJ15:BM15)-BN15,"")</f>
        <v>49.92</v>
      </c>
      <c r="BZ15" s="11">
        <f>IF(SUM(BV15,BY15)&gt;0,SUM(BV15,BY15),"")</f>
        <v>99.75</v>
      </c>
      <c r="CA15" s="23">
        <v>13.5</v>
      </c>
      <c r="CB15" s="23">
        <v>9</v>
      </c>
      <c r="CC15" s="23">
        <v>13.9</v>
      </c>
      <c r="CD15" s="23">
        <v>13.99</v>
      </c>
      <c r="CE15" s="23">
        <v>0</v>
      </c>
      <c r="CF15" s="23">
        <v>13.6</v>
      </c>
      <c r="CG15" s="23">
        <v>9.1999999999999993</v>
      </c>
      <c r="CH15" s="23">
        <v>13.7</v>
      </c>
      <c r="CI15" s="23">
        <v>14.35</v>
      </c>
      <c r="CJ15" s="23">
        <v>0</v>
      </c>
      <c r="CK15" s="23">
        <v>14.4</v>
      </c>
      <c r="CL15" s="23">
        <v>9.4</v>
      </c>
      <c r="CM15" s="23">
        <v>13.7</v>
      </c>
      <c r="CN15" s="23">
        <v>14.64</v>
      </c>
      <c r="CO15" s="23">
        <v>0</v>
      </c>
      <c r="CP15" s="28"/>
      <c r="CQ15" s="39">
        <f>IF(CC15&gt;0,CC15,"")</f>
        <v>13.9</v>
      </c>
      <c r="CR15" s="39">
        <f>IF(CD15&gt;0,CD15,"")</f>
        <v>13.99</v>
      </c>
      <c r="CS15" s="41">
        <f>IF(SUM(CA15:CD15)-CE15&gt;0,SUM(CA15:CD15)-CE15,"")</f>
        <v>50.39</v>
      </c>
      <c r="CT15" s="41">
        <f>IF(CH15&gt;0,CH15,"")</f>
        <v>13.7</v>
      </c>
      <c r="CU15" s="41">
        <f>IF(CI15&gt;0,CI15,"")</f>
        <v>14.35</v>
      </c>
      <c r="CV15" s="41">
        <f>IF(SUM(CF15:CI15)-CJ15&gt;0,SUM(CF15:CI15)-CJ15,"")</f>
        <v>50.85</v>
      </c>
      <c r="CW15" s="41">
        <f>IF(CS15="","",MAX(CS15,CV15))</f>
        <v>50.85</v>
      </c>
      <c r="CX15" s="41">
        <f>IF(CM15&gt;0,CM15,"")</f>
        <v>13.7</v>
      </c>
      <c r="CY15" s="41">
        <f>IF(CN15&gt;0,CN15,"")</f>
        <v>14.64</v>
      </c>
      <c r="CZ15" s="41">
        <f>IF(SUM(CK15:CN15)-CO15&gt;0,SUM(CK15:CN15)-CO15,"")</f>
        <v>52.14</v>
      </c>
      <c r="DA15" s="41">
        <f>IF(SUM(CW15,CZ15)&gt;0,SUM(CW15,CZ15),"")</f>
        <v>102.99000000000001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13</v>
      </c>
      <c r="SW15" s="23">
        <f>IF($CP15="P",CB15,(CB15+BA15)/2)</f>
        <v>9</v>
      </c>
      <c r="SX15" s="23">
        <f>IF($CP15="P",CC15,(CC15+BB15)/2)</f>
        <v>13.9</v>
      </c>
      <c r="SY15" s="23">
        <f>IF($CP15="P",CD15,(CD15+BC15)/2)</f>
        <v>14.21</v>
      </c>
      <c r="SZ15" s="23">
        <f>IF($CP15="P",CE15,(CE15+BD15)/2)</f>
        <v>0</v>
      </c>
      <c r="TA15" s="23">
        <f>IF($CP15="P",CF15,(CF15+BE15)/2)</f>
        <v>7.3999999999999995</v>
      </c>
      <c r="TB15" s="23">
        <f>IF($CP15="P",CG15,(CG15+BF15)/2)</f>
        <v>5.0999999999999996</v>
      </c>
      <c r="TC15" s="23">
        <f>IF($CP15="P",CH15,(CH15+BG15)/2)</f>
        <v>7.6999999999999993</v>
      </c>
      <c r="TD15" s="23">
        <f>IF($CP15="P",CI15,(CI15+BH15)/2)</f>
        <v>7.9749999999999996</v>
      </c>
      <c r="TE15" s="23">
        <f>IF($CP15="P",CJ15,(CJ15+BI15)/2)</f>
        <v>0</v>
      </c>
      <c r="TF15" s="23">
        <f>IF($CP15="P",CK15,(CK15+BJ15)/2)</f>
        <v>13.3</v>
      </c>
      <c r="TG15" s="23">
        <f>IF($CP15="P",CL15,(CL15+BK15)/2)</f>
        <v>9.3500000000000014</v>
      </c>
      <c r="TH15" s="23">
        <f>IF($CP15="P",CM15,(CM15+BL15)/2)</f>
        <v>13.7</v>
      </c>
      <c r="TI15" s="23">
        <f>IF($CP15="P",CN15,(CN15+BM15)/2)</f>
        <v>14.68</v>
      </c>
      <c r="TJ15" s="23">
        <f>IF($CP15="P",CO15,(CO15+BN15)/2)</f>
        <v>0</v>
      </c>
      <c r="TK15" s="28" t="s">
        <v>57</v>
      </c>
      <c r="TL15" s="41">
        <f>IF(SX15&gt;0,SX15,"")</f>
        <v>13.9</v>
      </c>
      <c r="TM15" s="41">
        <f>IF(SY15&gt;0,SY15,"")</f>
        <v>14.21</v>
      </c>
      <c r="TN15" s="41">
        <f>IF(SUM(SV15:SY15)-SZ15&gt;0,SUM(SV15:SY15)-SZ15,"")</f>
        <v>50.11</v>
      </c>
      <c r="TO15" s="41">
        <f>IF(TC15&gt;0,TC15,"")</f>
        <v>7.6999999999999993</v>
      </c>
      <c r="TP15" s="41">
        <f>IF(TD15&gt;0,TD15,"")</f>
        <v>7.9749999999999996</v>
      </c>
      <c r="TQ15" s="41">
        <f>IF(SUM(TA15:TD15)-TE15&gt;0,SUM(TA15:TD15)-TE15,"")</f>
        <v>28.174999999999997</v>
      </c>
      <c r="TR15" s="41">
        <f>IF(MAX(TN15,TQ15)&gt;0,MAX(TN15,TQ15),"")</f>
        <v>50.11</v>
      </c>
      <c r="TS15" s="41">
        <f>IF(TH15&gt;0,TH15,"")</f>
        <v>13.7</v>
      </c>
      <c r="TT15" s="41">
        <f>IF(TI15&gt;0,TI15,"")</f>
        <v>14.68</v>
      </c>
      <c r="TU15" s="41">
        <f>IF(SUM(TF15:TI15)-TJ15&gt;0,SUM(TF15:TI15)-TJ15,"")</f>
        <v>51.03</v>
      </c>
      <c r="TV15" s="41">
        <f>IF(SUM(TR15,TU15)&gt;0,SUM(TR15,TU15),"")</f>
        <v>101.14</v>
      </c>
    </row>
    <row r="16" spans="1:542" x14ac:dyDescent="0.2">
      <c r="A16" s="4" t="str" cm="1">
        <f t="array" ref="A16">IF(AND(F16&lt;&gt;"",G16&lt;&gt;""),SUMPRODUCT((F$4:F$22&lt;&gt;"")*(G$4:G$22&lt;&gt;"")*(E$4:E$22&gt;E16))+1,IF(G16&lt;&gt;"",SUMPRODUCT((H$4:H$22="No DD")*(E$4:E$22&gt;E16))+1+SUMPRODUCT((F$4:F$22&lt;&gt;"")*(G$4:G$22&lt;&gt;"")),""))</f>
        <v/>
      </c>
      <c r="B16" s="5" t="s">
        <v>77</v>
      </c>
      <c r="C16" s="4" t="s">
        <v>76</v>
      </c>
      <c r="D16" s="4">
        <v>2001</v>
      </c>
      <c r="E16" s="9">
        <f>SUM(J16:V16)+SUM(J16:T16)*0.0000001+SUM(J16)*0.0000000000001</f>
        <v>216.34002163400532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53.089999999999996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51.839999999999996</v>
      </c>
      <c r="M16" s="8" t="str">
        <f>IF(L16="","",IF(OR(L16=CS16,L16=CV16),$CA$1,IF(OR(L16=BR16,L16=BU16),$AZ$1,IF(OR(L16=AQ16,L16=AT16),$Y$1,""))))</f>
        <v>2022 3rd Domestic Trial</v>
      </c>
      <c r="N16" s="8">
        <f>IF(COUNT(AQ16,AT16,BR16,BU16,CS16,CV16)&gt;2,LARGE((AQ16,AT16,BR16,BU16,CS16,CV16),3),0)</f>
        <v>28.33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52.74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15.4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14.94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2022 3rd Domestic Trial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3</v>
      </c>
      <c r="Z16" s="23">
        <v>1.8</v>
      </c>
      <c r="AA16" s="23">
        <v>3.2</v>
      </c>
      <c r="AB16" s="23">
        <v>3.47</v>
      </c>
      <c r="AC16" s="23">
        <v>0</v>
      </c>
      <c r="AD16" s="23">
        <v>1.4</v>
      </c>
      <c r="AE16" s="23">
        <v>0.8</v>
      </c>
      <c r="AF16" s="23">
        <v>2</v>
      </c>
      <c r="AG16" s="23">
        <v>1.62</v>
      </c>
      <c r="AH16" s="23">
        <v>0</v>
      </c>
      <c r="AI16" s="23"/>
      <c r="AJ16" s="23"/>
      <c r="AK16" s="23"/>
      <c r="AL16" s="23"/>
      <c r="AM16" s="23"/>
      <c r="AN16" s="28"/>
      <c r="AO16" s="39">
        <f>IF(AA16&gt;0,AA16,"")</f>
        <v>3.2</v>
      </c>
      <c r="AP16" s="39">
        <f>IF(AB16&gt;0,AB16,"")</f>
        <v>3.47</v>
      </c>
      <c r="AQ16" s="41">
        <f>IF(SUM(Y16:AB16)-AC16&gt;0,SUM(Y16:AB16)-AC16,"")</f>
        <v>11.47</v>
      </c>
      <c r="AR16" s="41">
        <f>IF(AF16&gt;0,AF16,"")</f>
        <v>2</v>
      </c>
      <c r="AS16" s="41">
        <f>IF(AG16&gt;0,AG16,"")</f>
        <v>1.62</v>
      </c>
      <c r="AT16" s="41">
        <f>IF(SUM(AD16:AG16)-AH16&gt;0,SUM(AD16:AG16)-AH16,"")</f>
        <v>5.82</v>
      </c>
      <c r="AU16" s="41">
        <f>IF(AQ16="","",MAX(AQ16,AT16))</f>
        <v>11.47</v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>
        <f>IF(SUM(AU16,AX16)&gt;0,SUM(AU16,AX16),"")</f>
        <v>11.47</v>
      </c>
      <c r="AZ16" s="27">
        <v>13.9</v>
      </c>
      <c r="BA16" s="27">
        <v>9</v>
      </c>
      <c r="BB16" s="27">
        <v>15.2</v>
      </c>
      <c r="BC16" s="27">
        <v>14.99</v>
      </c>
      <c r="BD16" s="27">
        <v>0</v>
      </c>
      <c r="BE16" s="27">
        <v>12</v>
      </c>
      <c r="BF16" s="27">
        <v>9.5</v>
      </c>
      <c r="BG16" s="27">
        <v>15.4</v>
      </c>
      <c r="BH16" s="27">
        <v>14.94</v>
      </c>
      <c r="BI16" s="27">
        <v>0</v>
      </c>
      <c r="BJ16" s="27">
        <v>14.7</v>
      </c>
      <c r="BK16" s="27">
        <v>9.4</v>
      </c>
      <c r="BL16" s="27">
        <v>13.8</v>
      </c>
      <c r="BM16" s="27">
        <v>15.04</v>
      </c>
      <c r="BN16" s="27">
        <v>0.2</v>
      </c>
      <c r="BO16" s="29"/>
      <c r="BP16" s="40">
        <f>IF(BB16&gt;0,BB16,"")</f>
        <v>15.2</v>
      </c>
      <c r="BQ16" s="40">
        <f>IF(BC16&gt;0,BC16,"")</f>
        <v>14.99</v>
      </c>
      <c r="BR16" s="11">
        <f>IF(SUM(AZ16:BC16)-BD16&gt;0,SUM(AZ16:BC16)-BD16,"")</f>
        <v>53.089999999999996</v>
      </c>
      <c r="BS16" s="11">
        <f>IF(BG16&gt;0,BG16,"")</f>
        <v>15.4</v>
      </c>
      <c r="BT16" s="11">
        <f>IF(BH16&gt;0,BH16,"")</f>
        <v>14.94</v>
      </c>
      <c r="BU16" s="11">
        <f>IF(SUM(BE16:BH16)-BI16&gt;0,SUM(BE16:BH16)-BI16,"")</f>
        <v>51.839999999999996</v>
      </c>
      <c r="BV16" s="11">
        <f>IF(BR16="","",MAX(BR16,BU16))</f>
        <v>53.089999999999996</v>
      </c>
      <c r="BW16" s="11">
        <f>IF(BL16&gt;0,BL16,"")</f>
        <v>13.8</v>
      </c>
      <c r="BX16" s="11">
        <f>IF(BM16&gt;0,BM16,"")</f>
        <v>15.04</v>
      </c>
      <c r="BY16" s="11">
        <f>IF(SUM(BJ16:BM16)-BN16&gt;0,SUM(BJ16:BM16)-BN16,"")</f>
        <v>52.74</v>
      </c>
      <c r="BZ16" s="11">
        <f>IF(SUM(BV16,BY16)&gt;0,SUM(BV16,BY16),"")</f>
        <v>105.83</v>
      </c>
      <c r="CA16" s="23">
        <v>7.3</v>
      </c>
      <c r="CB16" s="23">
        <v>4.8</v>
      </c>
      <c r="CC16" s="23">
        <v>8.1999999999999993</v>
      </c>
      <c r="CD16" s="23">
        <v>8.0299999999999994</v>
      </c>
      <c r="CE16" s="23">
        <v>0</v>
      </c>
      <c r="CF16" s="23">
        <v>18.8</v>
      </c>
      <c r="CG16" s="23">
        <v>2</v>
      </c>
      <c r="CH16" s="23">
        <v>3.8</v>
      </c>
      <c r="CI16" s="23">
        <v>3.29</v>
      </c>
      <c r="CJ16" s="23">
        <v>0</v>
      </c>
      <c r="CK16" s="23"/>
      <c r="CL16" s="23"/>
      <c r="CM16" s="23"/>
      <c r="CN16" s="23"/>
      <c r="CO16" s="23"/>
      <c r="CP16" s="28"/>
      <c r="CQ16" s="39">
        <f>IF(CC16&gt;0,CC16,"")</f>
        <v>8.1999999999999993</v>
      </c>
      <c r="CR16" s="39">
        <f>IF(CD16&gt;0,CD16,"")</f>
        <v>8.0299999999999994</v>
      </c>
      <c r="CS16" s="41">
        <f>IF(SUM(CA16:CD16)-CE16&gt;0,SUM(CA16:CD16)-CE16,"")</f>
        <v>28.33</v>
      </c>
      <c r="CT16" s="41">
        <f>IF(CH16&gt;0,CH16,"")</f>
        <v>3.8</v>
      </c>
      <c r="CU16" s="41">
        <f>IF(CI16&gt;0,CI16,"")</f>
        <v>3.29</v>
      </c>
      <c r="CV16" s="41">
        <f>IF(SUM(CF16:CI16)-CJ16&gt;0,SUM(CF16:CI16)-CJ16,"")</f>
        <v>27.89</v>
      </c>
      <c r="CW16" s="41">
        <f>IF(CS16="","",MAX(CS16,CV16))</f>
        <v>28.33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28.33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10.6</v>
      </c>
      <c r="SW16" s="23">
        <f>IF($CP16="P",CB16,(CB16+BA16)/2)</f>
        <v>6.9</v>
      </c>
      <c r="SX16" s="23">
        <f>IF($CP16="P",CC16,(CC16+BB16)/2)</f>
        <v>11.7</v>
      </c>
      <c r="SY16" s="23">
        <f>IF($CP16="P",CD16,(CD16+BC16)/2)</f>
        <v>11.51</v>
      </c>
      <c r="SZ16" s="23">
        <f>IF($CP16="P",CE16,(CE16+BD16)/2)</f>
        <v>0</v>
      </c>
      <c r="TA16" s="23">
        <f>IF($CP16="P",CF16,(CF16+BE16)/2)</f>
        <v>15.4</v>
      </c>
      <c r="TB16" s="23">
        <f>IF($CP16="P",CG16,(CG16+BF16)/2)</f>
        <v>5.75</v>
      </c>
      <c r="TC16" s="23">
        <f>IF($CP16="P",CH16,(CH16+BG16)/2)</f>
        <v>9.6</v>
      </c>
      <c r="TD16" s="23">
        <f>IF($CP16="P",CI16,(CI16+BH16)/2)</f>
        <v>9.1150000000000002</v>
      </c>
      <c r="TE16" s="23">
        <f>IF($CP16="P",CJ16,(CJ16+BI16)/2)</f>
        <v>0</v>
      </c>
      <c r="TF16" s="23">
        <f>IF($CP16="P",CK16,(CK16+BJ16)/2)</f>
        <v>7.35</v>
      </c>
      <c r="TG16" s="23">
        <f>IF($CP16="P",CL16,(CL16+BK16)/2)</f>
        <v>4.7</v>
      </c>
      <c r="TH16" s="23">
        <f>IF($CP16="P",CM16,(CM16+BL16)/2)</f>
        <v>6.9</v>
      </c>
      <c r="TI16" s="23">
        <f>IF($CP16="P",CN16,(CN16+BM16)/2)</f>
        <v>7.52</v>
      </c>
      <c r="TJ16" s="23">
        <f>IF($CP16="P",CO16,(CO16+BN16)/2)</f>
        <v>0.1</v>
      </c>
      <c r="TK16" s="28" t="s">
        <v>57</v>
      </c>
      <c r="TL16" s="41">
        <f>IF(SX16&gt;0,SX16,"")</f>
        <v>11.7</v>
      </c>
      <c r="TM16" s="41">
        <f>IF(SY16&gt;0,SY16,"")</f>
        <v>11.51</v>
      </c>
      <c r="TN16" s="41">
        <f>IF(SUM(SV16:SY16)-SZ16&gt;0,SUM(SV16:SY16)-SZ16,"")</f>
        <v>40.71</v>
      </c>
      <c r="TO16" s="41">
        <f>IF(TC16&gt;0,TC16,"")</f>
        <v>9.6</v>
      </c>
      <c r="TP16" s="41">
        <f>IF(TD16&gt;0,TD16,"")</f>
        <v>9.1150000000000002</v>
      </c>
      <c r="TQ16" s="41">
        <f>IF(SUM(TA16:TD16)-TE16&gt;0,SUM(TA16:TD16)-TE16,"")</f>
        <v>39.865000000000002</v>
      </c>
      <c r="TR16" s="41">
        <f>IF(MAX(TN16,TQ16)&gt;0,MAX(TN16,TQ16),"")</f>
        <v>40.71</v>
      </c>
      <c r="TS16" s="41">
        <f>IF(TH16&gt;0,TH16,"")</f>
        <v>6.9</v>
      </c>
      <c r="TT16" s="41">
        <f>IF(TI16&gt;0,TI16,"")</f>
        <v>7.52</v>
      </c>
      <c r="TU16" s="41">
        <f>IF(SUM(TF16:TI16)-TJ16&gt;0,SUM(TF16:TI16)-TJ16,"")</f>
        <v>26.37</v>
      </c>
      <c r="TV16" s="41">
        <f>IF(SUM(TR16,TU16)&gt;0,SUM(TR16,TU16),"")</f>
        <v>67.08</v>
      </c>
    </row>
    <row r="17" spans="1:542" x14ac:dyDescent="0.2">
      <c r="A17" s="4" t="str" cm="1">
        <f t="array" ref="A17">IF(AND(F17&lt;&gt;"",G17&lt;&gt;""),SUMPRODUCT((F$4:F$22&lt;&gt;"")*(G$4:G$22&lt;&gt;"")*(E$4:E$22&gt;E17))+1,IF(G17&lt;&gt;"",SUMPRODUCT((H$4:H$22="No DD")*(E$4:E$22&gt;E17))+1+SUMPRODUCT((F$4:F$22&lt;&gt;"")*(G$4:G$22&lt;&gt;"")),""))</f>
        <v/>
      </c>
      <c r="B17" s="5" t="s">
        <v>32</v>
      </c>
      <c r="C17" s="4" t="s">
        <v>8</v>
      </c>
      <c r="D17" s="4">
        <v>1998</v>
      </c>
      <c r="E17" s="9">
        <f>SUM(J17:V17)+SUM(J17:T17)*0.0000001+SUM(J17)*0.0000000000001</f>
        <v>215.66002156600524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/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/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52.54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50.86999999999999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48.89</v>
      </c>
      <c r="O17" s="8" t="str">
        <f>IF(N17="","",IF(OR(N17=CS17,N17=CV17),$CA$1,IF(OR(N17=BR17,N17=BU17),$AZ$1,IF(OR(N17=AQ17,N17=AT17),$Y$1,""))))</f>
        <v>2022 Nationals</v>
      </c>
      <c r="P17" s="8">
        <f>IF(MAX(AX17,BY17,CZ17)&gt;0,MAX(AX17,BY17,CZ17),0)</f>
        <v>49.76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13.6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12.6</v>
      </c>
      <c r="Z17" s="23">
        <v>9</v>
      </c>
      <c r="AA17" s="23">
        <v>12.9</v>
      </c>
      <c r="AB17" s="23">
        <v>14.99</v>
      </c>
      <c r="AC17" s="23">
        <v>0.6</v>
      </c>
      <c r="AD17" s="23">
        <v>12.9</v>
      </c>
      <c r="AE17" s="23">
        <v>8.5</v>
      </c>
      <c r="AF17" s="23">
        <v>12</v>
      </c>
      <c r="AG17" s="23">
        <v>15.45</v>
      </c>
      <c r="AH17" s="23">
        <v>0</v>
      </c>
      <c r="AI17" s="23"/>
      <c r="AJ17" s="23"/>
      <c r="AK17" s="23"/>
      <c r="AL17" s="23"/>
      <c r="AM17" s="23"/>
      <c r="AN17" s="28"/>
      <c r="AO17" s="39">
        <f>IF(AA17&gt;0,AA17,"")</f>
        <v>12.9</v>
      </c>
      <c r="AP17" s="39">
        <f>IF(AB17&gt;0,AB17,"")</f>
        <v>14.99</v>
      </c>
      <c r="AQ17" s="41">
        <f>IF(SUM(Y17:AB17)-AC17&gt;0,SUM(Y17:AB17)-AC17,"")</f>
        <v>48.89</v>
      </c>
      <c r="AR17" s="41">
        <f>IF(AF17&gt;0,AF17,"")</f>
        <v>12</v>
      </c>
      <c r="AS17" s="41">
        <f>IF(AG17&gt;0,AG17,"")</f>
        <v>15.45</v>
      </c>
      <c r="AT17" s="41">
        <f>IF(SUM(AD17:AG17)-AH17&gt;0,SUM(AD17:AG17)-AH17,"")</f>
        <v>48.849999999999994</v>
      </c>
      <c r="AU17" s="41">
        <f>IF(AQ17="","",MAX(AQ17,AT17))</f>
        <v>48.89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48.89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>IF(BB17&gt;0,BB17,"")</f>
        <v/>
      </c>
      <c r="BQ17" s="40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3">
        <v>14.5</v>
      </c>
      <c r="CB17" s="23">
        <v>9</v>
      </c>
      <c r="CC17" s="23">
        <v>13.6</v>
      </c>
      <c r="CD17" s="23">
        <v>15.44</v>
      </c>
      <c r="CE17" s="23">
        <v>0</v>
      </c>
      <c r="CF17" s="23">
        <v>12.6</v>
      </c>
      <c r="CG17" s="23">
        <v>9.1999999999999993</v>
      </c>
      <c r="CH17" s="23">
        <v>13.5</v>
      </c>
      <c r="CI17" s="23">
        <v>15.77</v>
      </c>
      <c r="CJ17" s="23">
        <v>0.2</v>
      </c>
      <c r="CK17" s="23">
        <v>14.9</v>
      </c>
      <c r="CL17" s="23">
        <v>8.9</v>
      </c>
      <c r="CM17" s="23">
        <v>12.1</v>
      </c>
      <c r="CN17" s="23">
        <v>15.26</v>
      </c>
      <c r="CO17" s="23">
        <v>1.4</v>
      </c>
      <c r="CP17" s="28"/>
      <c r="CQ17" s="39">
        <f>IF(CC17&gt;0,CC17,"")</f>
        <v>13.6</v>
      </c>
      <c r="CR17" s="39">
        <f>IF(CD17&gt;0,CD17,"")</f>
        <v>15.44</v>
      </c>
      <c r="CS17" s="41">
        <f>IF(SUM(CA17:CD17)-CE17&gt;0,SUM(CA17:CD17)-CE17,"")</f>
        <v>52.54</v>
      </c>
      <c r="CT17" s="41">
        <f>IF(CH17&gt;0,CH17,"")</f>
        <v>13.5</v>
      </c>
      <c r="CU17" s="41">
        <f>IF(CI17&gt;0,CI17,"")</f>
        <v>15.77</v>
      </c>
      <c r="CV17" s="41">
        <f>IF(SUM(CF17:CI17)-CJ17&gt;0,SUM(CF17:CI17)-CJ17,"")</f>
        <v>50.86999999999999</v>
      </c>
      <c r="CW17" s="41">
        <f>IF(CS17="","",MAX(CS17,CV17))</f>
        <v>52.54</v>
      </c>
      <c r="CX17" s="41">
        <f>IF(CM17&gt;0,CM17,"")</f>
        <v>12.1</v>
      </c>
      <c r="CY17" s="41">
        <f>IF(CN17&gt;0,CN17,"")</f>
        <v>15.26</v>
      </c>
      <c r="CZ17" s="41">
        <f>IF(SUM(CK17:CN17)-CO17&gt;0,SUM(CK17:CN17)-CO17,"")</f>
        <v>49.76</v>
      </c>
      <c r="DA17" s="41">
        <f>IF(SUM(CW17,CZ17)&gt;0,SUM(CW17,CZ17),"")</f>
        <v>102.3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7.25</v>
      </c>
      <c r="SW17" s="23">
        <f>IF($CP17="P",CB17,(CB17+BA17)/2)</f>
        <v>4.5</v>
      </c>
      <c r="SX17" s="23">
        <f>IF($CP17="P",CC17,(CC17+BB17)/2)</f>
        <v>6.8</v>
      </c>
      <c r="SY17" s="23">
        <f>IF($CP17="P",CD17,(CD17+BC17)/2)</f>
        <v>7.72</v>
      </c>
      <c r="SZ17" s="23">
        <f>IF($CP17="P",CE17,(CE17+BD17)/2)</f>
        <v>0</v>
      </c>
      <c r="TA17" s="23">
        <f>IF($CP17="P",CF17,(CF17+BE17)/2)</f>
        <v>6.3</v>
      </c>
      <c r="TB17" s="23">
        <f>IF($CP17="P",CG17,(CG17+BF17)/2)</f>
        <v>4.5999999999999996</v>
      </c>
      <c r="TC17" s="23">
        <f>IF($CP17="P",CH17,(CH17+BG17)/2)</f>
        <v>6.75</v>
      </c>
      <c r="TD17" s="23">
        <f>IF($CP17="P",CI17,(CI17+BH17)/2)</f>
        <v>7.8849999999999998</v>
      </c>
      <c r="TE17" s="23">
        <f>IF($CP17="P",CJ17,(CJ17+BI17)/2)</f>
        <v>0.1</v>
      </c>
      <c r="TF17" s="23">
        <f>IF($CP17="P",CK17,(CK17+BJ17)/2)</f>
        <v>7.45</v>
      </c>
      <c r="TG17" s="23">
        <f>IF($CP17="P",CL17,(CL17+BK17)/2)</f>
        <v>4.45</v>
      </c>
      <c r="TH17" s="23">
        <f>IF($CP17="P",CM17,(CM17+BL17)/2)</f>
        <v>6.05</v>
      </c>
      <c r="TI17" s="23">
        <f>IF($CP17="P",CN17,(CN17+BM17)/2)</f>
        <v>7.63</v>
      </c>
      <c r="TJ17" s="23">
        <f>IF($CP17="P",CO17,(CO17+BN17)/2)</f>
        <v>0.7</v>
      </c>
      <c r="TK17" s="28" t="s">
        <v>57</v>
      </c>
      <c r="TL17" s="41">
        <f>IF(SX17&gt;0,SX17,"")</f>
        <v>6.8</v>
      </c>
      <c r="TM17" s="41">
        <f>IF(SY17&gt;0,SY17,"")</f>
        <v>7.72</v>
      </c>
      <c r="TN17" s="41">
        <f>IF(SUM(SV17:SY17)-SZ17&gt;0,SUM(SV17:SY17)-SZ17,"")</f>
        <v>26.27</v>
      </c>
      <c r="TO17" s="41">
        <f>IF(TC17&gt;0,TC17,"")</f>
        <v>6.75</v>
      </c>
      <c r="TP17" s="41">
        <f>IF(TD17&gt;0,TD17,"")</f>
        <v>7.8849999999999998</v>
      </c>
      <c r="TQ17" s="41">
        <f>IF(SUM(TA17:TD17)-TE17&gt;0,SUM(TA17:TD17)-TE17,"")</f>
        <v>25.434999999999995</v>
      </c>
      <c r="TR17" s="41">
        <f>IF(MAX(TN17,TQ17)&gt;0,MAX(TN17,TQ17),"")</f>
        <v>26.27</v>
      </c>
      <c r="TS17" s="41">
        <f>IF(TH17&gt;0,TH17,"")</f>
        <v>6.05</v>
      </c>
      <c r="TT17" s="41">
        <f>IF(TI17&gt;0,TI17,"")</f>
        <v>7.63</v>
      </c>
      <c r="TU17" s="41">
        <f>IF(SUM(TF17:TI17)-TJ17&gt;0,SUM(TF17:TI17)-TJ17,"")</f>
        <v>24.88</v>
      </c>
      <c r="TV17" s="41">
        <f>IF(SUM(TR17,TU17)&gt;0,SUM(TR17,TU17),"")</f>
        <v>51.15</v>
      </c>
    </row>
    <row r="18" spans="1:542" x14ac:dyDescent="0.2">
      <c r="A18" s="4" t="str" cm="1">
        <f t="array" ref="A18">IF(AND(F18&lt;&gt;"",G18&lt;&gt;""),SUMPRODUCT((F$4:F$22&lt;&gt;"")*(G$4:G$22&lt;&gt;"")*(E$4:E$22&gt;E18))+1,IF(G18&lt;&gt;"",SUMPRODUCT((H$4:H$22="No DD")*(E$4:E$22&gt;E18))+1+SUMPRODUCT((F$4:F$22&lt;&gt;"")*(G$4:G$22&lt;&gt;"")),""))</f>
        <v/>
      </c>
      <c r="B18" s="5" t="s">
        <v>163</v>
      </c>
      <c r="C18" s="4" t="s">
        <v>5</v>
      </c>
      <c r="D18" s="4">
        <v>1993</v>
      </c>
      <c r="E18" s="9">
        <f>SUM(J18:V18)+SUM(J18:T18)*0.0000001+SUM(J18)*0.0000000000001</f>
        <v>109.72001097200473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47.27</v>
      </c>
      <c r="K18" s="8" t="str">
        <f>IF(J18="","",IF(OR(J18=CS18,J18=CV18),$CA$1,IF(OR(J18=BR18,J18=BU18),$AZ$1,IF(OR(J18=AQ18,J18=AT18),$Y$1,""))))</f>
        <v>2022 Nationals</v>
      </c>
      <c r="L18" s="8">
        <f>IF(COUNT(AQ18,AT18,BR18,BU18,CS18,CV18)&gt;1,LARGE((AQ18,AT18,BR18,BU18,CS18,CV18),2),0)</f>
        <v>33.92</v>
      </c>
      <c r="M18" s="8" t="str">
        <f>IF(L18="","",IF(OR(L18=CS18,L18=CV18),$CA$1,IF(OR(L18=BR18,L18=BU18),$AZ$1,IF(OR(L18=AQ18,L18=AT18),$Y$1,""))))</f>
        <v>2023 Elite Canada</v>
      </c>
      <c r="N18" s="8">
        <f>IF(COUNT(AQ18,AT18,BR18,BU18,CS18,CV18)&gt;2,LARGE((AQ18,AT18,BR18,BU18,CS18,CV18),3),0)</f>
        <v>15.63</v>
      </c>
      <c r="O18" s="8" t="str">
        <f>IF(N18="","",IF(OR(N18=CS18,N18=CV18),$CA$1,IF(OR(N18=BR18,N18=BU18),$AZ$1,IF(OR(N18=AQ18,N18=AT18),$Y$1,""))))</f>
        <v>2023 Elite Canada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Nationals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11.6</v>
      </c>
      <c r="Z18" s="23">
        <v>9.1</v>
      </c>
      <c r="AA18" s="23">
        <v>12.9</v>
      </c>
      <c r="AB18" s="23">
        <v>14.27</v>
      </c>
      <c r="AC18" s="23">
        <v>0.6</v>
      </c>
      <c r="AD18" s="23">
        <v>1.4</v>
      </c>
      <c r="AE18" s="23">
        <v>1</v>
      </c>
      <c r="AF18" s="23">
        <v>1.5</v>
      </c>
      <c r="AG18" s="23">
        <v>1.6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12.9</v>
      </c>
      <c r="AP18" s="39">
        <f>IF(AB18&gt;0,AB18,"")</f>
        <v>14.27</v>
      </c>
      <c r="AQ18" s="41">
        <f>IF(SUM(Y18:AB18)-AC18&gt;0,SUM(Y18:AB18)-AC18,"")</f>
        <v>47.27</v>
      </c>
      <c r="AR18" s="41">
        <f>IF(AF18&gt;0,AF18,"")</f>
        <v>1.5</v>
      </c>
      <c r="AS18" s="41">
        <f>IF(AG18&gt;0,AG18,"")</f>
        <v>1.6</v>
      </c>
      <c r="AT18" s="41">
        <f>IF(SUM(AD18:AG18)-AH18&gt;0,SUM(AD18:AG18)-AH18,"")</f>
        <v>5.5</v>
      </c>
      <c r="AU18" s="41">
        <f>IF(AQ18="","",MAX(AQ18,AT18))</f>
        <v>47.27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47.27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>
        <v>4.3</v>
      </c>
      <c r="CB18" s="23">
        <v>3</v>
      </c>
      <c r="CC18" s="23">
        <v>3.5</v>
      </c>
      <c r="CD18" s="23">
        <v>4.83</v>
      </c>
      <c r="CE18" s="23">
        <v>0</v>
      </c>
      <c r="CF18" s="23">
        <v>9.6</v>
      </c>
      <c r="CG18" s="23">
        <v>6.3</v>
      </c>
      <c r="CH18" s="23">
        <v>7.6</v>
      </c>
      <c r="CI18" s="23">
        <v>10.42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3.5</v>
      </c>
      <c r="CR18" s="39">
        <f>IF(CD18&gt;0,CD18,"")</f>
        <v>4.83</v>
      </c>
      <c r="CS18" s="41">
        <f>IF(SUM(CA18:CD18)-CE18&gt;0,SUM(CA18:CD18)-CE18,"")</f>
        <v>15.63</v>
      </c>
      <c r="CT18" s="41">
        <f>IF(CH18&gt;0,CH18,"")</f>
        <v>7.6</v>
      </c>
      <c r="CU18" s="41">
        <f>IF(CI18&gt;0,CI18,"")</f>
        <v>10.42</v>
      </c>
      <c r="CV18" s="41">
        <f>IF(SUM(CF18:CI18)-CJ18&gt;0,SUM(CF18:CI18)-CJ18,"")</f>
        <v>33.92</v>
      </c>
      <c r="CW18" s="41">
        <f>IF(CS18="","",MAX(CS18,CV18))</f>
        <v>33.92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33.92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IF(SUM(IB18,IH18)&gt;0,SUM(IB18,IH18),"")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2.15</v>
      </c>
      <c r="SW18" s="23">
        <f>IF($CP18="P",CB18,(CB18+BA18)/2)</f>
        <v>1.5</v>
      </c>
      <c r="SX18" s="23">
        <f>IF($CP18="P",CC18,(CC18+BB18)/2)</f>
        <v>1.75</v>
      </c>
      <c r="SY18" s="23">
        <f>IF($CP18="P",CD18,(CD18+BC18)/2)</f>
        <v>2.415</v>
      </c>
      <c r="SZ18" s="23">
        <f>IF($CP18="P",CE18,(CE18+BD18)/2)</f>
        <v>0</v>
      </c>
      <c r="TA18" s="23">
        <f>IF($CP18="P",CF18,(CF18+BE18)/2)</f>
        <v>4.8</v>
      </c>
      <c r="TB18" s="23">
        <f>IF($CP18="P",CG18,(CG18+BF18)/2)</f>
        <v>3.15</v>
      </c>
      <c r="TC18" s="23">
        <f>IF($CP18="P",CH18,(CH18+BG18)/2)</f>
        <v>3.8</v>
      </c>
      <c r="TD18" s="23">
        <f>IF($CP18="P",CI18,(CI18+BH18)/2)</f>
        <v>5.21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1.75</v>
      </c>
      <c r="TM18" s="41">
        <f>IF(SY18&gt;0,SY18,"")</f>
        <v>2.415</v>
      </c>
      <c r="TN18" s="41">
        <f>IF(SUM(SV18:SY18)-SZ18&gt;0,SUM(SV18:SY18)-SZ18,"")</f>
        <v>7.8150000000000004</v>
      </c>
      <c r="TO18" s="41">
        <f>IF(TC18&gt;0,TC18,"")</f>
        <v>3.8</v>
      </c>
      <c r="TP18" s="41">
        <f>IF(TD18&gt;0,TD18,"")</f>
        <v>5.21</v>
      </c>
      <c r="TQ18" s="41">
        <f>IF(SUM(TA18:TD18)-TE18&gt;0,SUM(TA18:TD18)-TE18,"")</f>
        <v>16.96</v>
      </c>
      <c r="TR18" s="41">
        <f>IF(MAX(TN18,TQ18)&gt;0,MAX(TN18,TQ18),"")</f>
        <v>16.96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16.96</v>
      </c>
    </row>
    <row r="19" spans="1:542" x14ac:dyDescent="0.2">
      <c r="A19" s="4" t="str" cm="1">
        <f t="array" ref="A19">IF(AND(F19&lt;&gt;"",G19&lt;&gt;""),SUMPRODUCT((F$4:F$22&lt;&gt;"")*(G$4:G$22&lt;&gt;"")*(E$4:E$22&gt;E19))+1,IF(G19&lt;&gt;"",SUMPRODUCT((H$4:H$22="No DD")*(E$4:E$22&gt;E19))+1+SUMPRODUCT((F$4:F$22&lt;&gt;"")*(G$4:G$22&lt;&gt;"")),""))</f>
        <v/>
      </c>
      <c r="B19" s="5" t="s">
        <v>82</v>
      </c>
      <c r="C19" s="4" t="s">
        <v>3</v>
      </c>
      <c r="D19" s="4">
        <v>2003</v>
      </c>
      <c r="E19" s="9">
        <f>SUM(J19:V19)+SUM(J19:T19)*0.0000001+SUM(J19)*0.0000000000001</f>
        <v>90.250009025005326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53.239999999999995</v>
      </c>
      <c r="K19" s="8" t="str">
        <f>IF(J19="","",IF(OR(J19=CS19,J19=CV19),$CA$1,IF(OR(J19=BR19,J19=BU19),$AZ$1,IF(OR(J19=AQ19,J19=AT19),$Y$1,""))))</f>
        <v>2022 Nationals</v>
      </c>
      <c r="L19" s="8">
        <f>IF(COUNT(AQ19,AT19,BR19,BU19,CS19,CV19)&gt;1,LARGE((AQ19,AT19,BR19,BU19,CS19,CV19),2),0)</f>
        <v>11.42</v>
      </c>
      <c r="M19" s="8" t="str">
        <f>IF(L19="","",IF(OR(L19=CS19,L19=CV19),$CA$1,IF(OR(L19=BR19,L19=BU19),$AZ$1,IF(OR(L19=AQ19,L19=AT19),$Y$1,""))))</f>
        <v>2022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11.19</v>
      </c>
      <c r="Q19" s="8" t="str">
        <f>IF(P19="","",IF(P19=CZ19,$CA$1,IF(P19=BY19,$AZ$1,IF(P19=AX19,$Y$1,""))))</f>
        <v>2022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2022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14.6</v>
      </c>
      <c r="Z19" s="23">
        <v>9.1999999999999993</v>
      </c>
      <c r="AA19" s="23">
        <v>14.4</v>
      </c>
      <c r="AB19" s="23">
        <v>15.04</v>
      </c>
      <c r="AC19" s="23">
        <v>0</v>
      </c>
      <c r="AD19" s="23">
        <v>3</v>
      </c>
      <c r="AE19" s="23">
        <v>1.7</v>
      </c>
      <c r="AF19" s="23">
        <v>3.4</v>
      </c>
      <c r="AG19" s="23">
        <v>3.32</v>
      </c>
      <c r="AH19" s="23">
        <v>0</v>
      </c>
      <c r="AI19" s="23">
        <v>3</v>
      </c>
      <c r="AJ19" s="23">
        <v>1.6</v>
      </c>
      <c r="AK19" s="23">
        <v>3.4</v>
      </c>
      <c r="AL19" s="23">
        <v>3.19</v>
      </c>
      <c r="AM19" s="23">
        <v>0</v>
      </c>
      <c r="AN19" s="28"/>
      <c r="AO19" s="39">
        <f>IF(AA19&gt;0,AA19,"")</f>
        <v>14.4</v>
      </c>
      <c r="AP19" s="39">
        <f>IF(AB19&gt;0,AB19,"")</f>
        <v>15.04</v>
      </c>
      <c r="AQ19" s="41">
        <f>IF(SUM(Y19:AB19)-AC19&gt;0,SUM(Y19:AB19)-AC19,"")</f>
        <v>53.239999999999995</v>
      </c>
      <c r="AR19" s="41">
        <f>IF(AF19&gt;0,AF19,"")</f>
        <v>3.4</v>
      </c>
      <c r="AS19" s="41">
        <f>IF(AG19&gt;0,AG19,"")</f>
        <v>3.32</v>
      </c>
      <c r="AT19" s="41">
        <f>IF(SUM(AD19:AG19)-AH19&gt;0,SUM(AD19:AG19)-AH19,"")</f>
        <v>11.42</v>
      </c>
      <c r="AU19" s="41">
        <f>IF(AQ19="","",MAX(AQ19,AT19))</f>
        <v>53.239999999999995</v>
      </c>
      <c r="AV19" s="41">
        <f>IF(AK19&gt;0,AK19,"")</f>
        <v>3.4</v>
      </c>
      <c r="AW19" s="41">
        <f>IF(AL19&gt;0,AL19,"")</f>
        <v>3.19</v>
      </c>
      <c r="AX19" s="41">
        <f>IF(SUM(AI19:AL19)-AM19&gt;0,SUM(AI19:AL19)-AM19,"")</f>
        <v>11.19</v>
      </c>
      <c r="AY19" s="41">
        <f>IF(SUM(AU19,AX19)&gt;0,SUM(AU19,AX19),"")</f>
        <v>64.429999999999993</v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0</v>
      </c>
      <c r="SW19" s="23">
        <f>IF($CP19="P",CB19,(CB19+BA19)/2)</f>
        <v>0</v>
      </c>
      <c r="SX19" s="23">
        <f>IF($CP19="P",CC19,(CC19+BB19)/2)</f>
        <v>0</v>
      </c>
      <c r="SY19" s="23">
        <f>IF($CP19="P",CD19,(CD19+BC19)/2)</f>
        <v>0</v>
      </c>
      <c r="SZ19" s="23">
        <f>IF($CP19="P",CE19,(CE19+BD19)/2)</f>
        <v>0</v>
      </c>
      <c r="TA19" s="23">
        <f>IF($CP19="P",CF19,(CF19+BE19)/2)</f>
        <v>0</v>
      </c>
      <c r="TB19" s="23">
        <f>IF($CP19="P",CG19,(CG19+BF19)/2)</f>
        <v>0</v>
      </c>
      <c r="TC19" s="23">
        <f>IF($CP19="P",CH19,(CH19+BG19)/2)</f>
        <v>0</v>
      </c>
      <c r="TD19" s="23">
        <f>IF($CP19="P",CI19,(CI19+BH19)/2)</f>
        <v>0</v>
      </c>
      <c r="TE19" s="23">
        <f>IF($CP19="P",CJ19,(CJ19+BI19)/2)</f>
        <v>0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57</v>
      </c>
      <c r="TL19" s="41" t="str">
        <f>IF(SX19&gt;0,SX19,"")</f>
        <v/>
      </c>
      <c r="TM19" s="41" t="str">
        <f>IF(SY19&gt;0,SY19,"")</f>
        <v/>
      </c>
      <c r="TN19" s="41" t="str">
        <f>IF(SUM(SV19:SY19)-SZ19&gt;0,SUM(SV19:SY19)-SZ19,"")</f>
        <v/>
      </c>
      <c r="TO19" s="41" t="str">
        <f>IF(TC19&gt;0,TC19,"")</f>
        <v/>
      </c>
      <c r="TP19" s="41" t="str">
        <f>IF(TD19&gt;0,TD19,"")</f>
        <v/>
      </c>
      <c r="TQ19" s="41" t="str">
        <f>IF(SUM(TA19:TD19)-TE19&gt;0,SUM(TA19:TD19)-TE19,"")</f>
        <v/>
      </c>
      <c r="TR19" s="41" t="str">
        <f>IF(MAX(TN19,TQ19)&gt;0,MAX(TN19,TQ19),"")</f>
        <v/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 t="str">
        <f>IF(SUM(TR19,TU19)&gt;0,SUM(TR19,TU19),"")</f>
        <v/>
      </c>
    </row>
    <row r="20" spans="1:542" x14ac:dyDescent="0.2">
      <c r="A20" s="4" t="str" cm="1">
        <f t="array" ref="A20">IF(AND(F20&lt;&gt;"",G20&lt;&gt;""),SUMPRODUCT((F$4:F$22&lt;&gt;"")*(G$4:G$22&lt;&gt;"")*(E$4:E$22&gt;E20))+1,IF(G20&lt;&gt;"",SUMPRODUCT((H$4:H$22="No DD")*(E$4:E$22&gt;E20))+1+SUMPRODUCT((F$4:F$22&lt;&gt;"")*(G$4:G$22&lt;&gt;"")),""))</f>
        <v/>
      </c>
      <c r="B20" s="5" t="s">
        <v>96</v>
      </c>
      <c r="C20" s="4" t="s">
        <v>3</v>
      </c>
      <c r="D20" s="4">
        <v>1988</v>
      </c>
      <c r="E20" s="9">
        <f>SUM(J20:V20)+SUM(J20:T20)*0.0000001+SUM(J20)*0.0000000000001</f>
        <v>45.090004509002235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22.31</v>
      </c>
      <c r="K20" s="8" t="str">
        <f>IF(J20="","",IF(OR(J20=CS20,J20=CV20),$CA$1,IF(OR(J20=BR20,J20=BU20),$AZ$1,IF(OR(J20=AQ20,J20=AT20),$Y$1,""))))</f>
        <v>2022 Nationals</v>
      </c>
      <c r="L20" s="8">
        <f>IF(COUNT(AQ20,AT20,BR20,BU20,CS20,CV20)&gt;1,LARGE((AQ20,AT20,BR20,BU20,CS20,CV20),2),0)</f>
        <v>16.079999999999998</v>
      </c>
      <c r="M20" s="8" t="str">
        <f>IF(L20="","",IF(OR(L20=CS20,L20=CV20),$CA$1,IF(OR(L20=BR20,L20=BU20),$AZ$1,IF(OR(L20=AQ20,L20=AT20),$Y$1,""))))</f>
        <v>2022 Nationals</v>
      </c>
      <c r="N20" s="8">
        <f>IF(COUNT(AQ20,AT20,BR20,BU20,CS20,CV20)&gt;2,LARGE((AQ20,AT20,BR20,BU20,CS20,CV20),3),0)</f>
        <v>0</v>
      </c>
      <c r="O20" s="8" t="str">
        <f>IF(N20="","",IF(OR(N20=CS20,N20=CV20),$CA$1,IF(OR(N20=BR20,N20=BU20),$AZ$1,IF(OR(N20=AQ20,N20=AT20),$Y$1,""))))</f>
        <v/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6.7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Nationals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3.9</v>
      </c>
      <c r="Z20" s="23">
        <v>2.4</v>
      </c>
      <c r="AA20" s="23">
        <v>5.0999999999999996</v>
      </c>
      <c r="AB20" s="23">
        <v>4.68</v>
      </c>
      <c r="AC20" s="23">
        <v>0</v>
      </c>
      <c r="AD20" s="23">
        <v>5.5</v>
      </c>
      <c r="AE20" s="23">
        <v>3.8</v>
      </c>
      <c r="AF20" s="23">
        <v>6.7</v>
      </c>
      <c r="AG20" s="23">
        <v>6.31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5.0999999999999996</v>
      </c>
      <c r="AP20" s="39">
        <f>IF(AB20&gt;0,AB20,"")</f>
        <v>4.68</v>
      </c>
      <c r="AQ20" s="41">
        <f>IF(SUM(Y20:AB20)-AC20&gt;0,SUM(Y20:AB20)-AC20,"")</f>
        <v>16.079999999999998</v>
      </c>
      <c r="AR20" s="41">
        <f>IF(AF20&gt;0,AF20,"")</f>
        <v>6.7</v>
      </c>
      <c r="AS20" s="41">
        <f>IF(AG20&gt;0,AG20,"")</f>
        <v>6.31</v>
      </c>
      <c r="AT20" s="41">
        <f>IF(SUM(AD20:AG20)-AH20&gt;0,SUM(AD20:AG20)-AH20,"")</f>
        <v>22.31</v>
      </c>
      <c r="AU20" s="41">
        <f>IF(AQ20="","",MAX(AQ20,AT20))</f>
        <v>22.31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22.31</v>
      </c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9"/>
      <c r="BP20" s="40" t="str">
        <f>IF(BB20&gt;0,BB20,"")</f>
        <v/>
      </c>
      <c r="BQ20" s="40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0</v>
      </c>
      <c r="SW20" s="23">
        <f>IF($CP20="P",CB20,(CB20+BA20)/2)</f>
        <v>0</v>
      </c>
      <c r="SX20" s="23">
        <f>IF($CP20="P",CC20,(CC20+BB20)/2)</f>
        <v>0</v>
      </c>
      <c r="SY20" s="23">
        <f>IF($CP20="P",CD20,(CD20+BC20)/2)</f>
        <v>0</v>
      </c>
      <c r="SZ20" s="23">
        <f>IF($CP20="P",CE20,(CE20+BD20)/2)</f>
        <v>0</v>
      </c>
      <c r="TA20" s="23">
        <f>IF($CP20="P",CF20,(CF20+BE20)/2)</f>
        <v>0</v>
      </c>
      <c r="TB20" s="23">
        <f>IF($CP20="P",CG20,(CG20+BF20)/2)</f>
        <v>0</v>
      </c>
      <c r="TC20" s="23">
        <f>IF($CP20="P",CH20,(CH20+BG20)/2)</f>
        <v>0</v>
      </c>
      <c r="TD20" s="23">
        <f>IF($CP20="P",CI20,(CI20+BH20)/2)</f>
        <v>0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 t="str">
        <f>IF(SX20&gt;0,SX20,"")</f>
        <v/>
      </c>
      <c r="TM20" s="41" t="str">
        <f>IF(SY20&gt;0,SY20,"")</f>
        <v/>
      </c>
      <c r="TN20" s="41" t="str">
        <f>IF(SUM(SV20:SY20)-SZ20&gt;0,SUM(SV20:SY20)-SZ20,"")</f>
        <v/>
      </c>
      <c r="TO20" s="41" t="str">
        <f>IF(TC20&gt;0,TC20,"")</f>
        <v/>
      </c>
      <c r="TP20" s="41" t="str">
        <f>IF(TD20&gt;0,TD20,"")</f>
        <v/>
      </c>
      <c r="TQ20" s="41" t="str">
        <f>IF(SUM(TA20:TD20)-TE20&gt;0,SUM(TA20:TD20)-TE20,"")</f>
        <v/>
      </c>
      <c r="TR20" s="41" t="str">
        <f>IF(MAX(TN20,TQ20)&gt;0,MAX(TN20,TQ20),"")</f>
        <v/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 t="str">
        <f>IF(SUM(TR20,TU20)&gt;0,SUM(TR20,TU20),"")</f>
        <v/>
      </c>
    </row>
    <row r="21" spans="1:542" x14ac:dyDescent="0.2">
      <c r="A21" s="4" t="str" cm="1">
        <f t="array" ref="A21">IF(AND(F21&lt;&gt;"",G21&lt;&gt;""),SUMPRODUCT((F$4:F$22&lt;&gt;"")*(G$4:G$22&lt;&gt;"")*(E$4:E$22&gt;E21))+1,IF(G21&lt;&gt;"",SUMPRODUCT((H$4:H$22="No DD")*(E$4:E$22&gt;E21))+1+SUMPRODUCT((F$4:F$22&lt;&gt;"")*(G$4:G$22&lt;&gt;"")),""))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19.500001950001074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10.719999999999999</v>
      </c>
      <c r="K21" s="8" t="str">
        <f>IF(J21="","",IF(OR(J21=CS21,J21=CV21),$CA$1,IF(OR(J21=BR21,J21=BU21),$AZ$1,IF(OR(J21=AQ21,J21=AT21),$Y$1,""))))</f>
        <v>2022 Nationals</v>
      </c>
      <c r="L21" s="8">
        <f>IF(COUNT(AQ21,AT21,BR21,BU21,CS21,CV21)&gt;1,LARGE((AQ21,AT21,BR21,BU21,CS21,CV21),2),0)</f>
        <v>6.1800000000000006</v>
      </c>
      <c r="M21" s="8" t="str">
        <f>IF(L21="","",IF(OR(L21=CS21,L21=CV21),$CA$1,IF(OR(L21=BR21,L21=BU21),$AZ$1,IF(OR(L21=AQ21,L21=AT21),$Y$1,""))))</f>
        <v>2022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2.6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2022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1.4</v>
      </c>
      <c r="Z21" s="23">
        <v>1</v>
      </c>
      <c r="AA21" s="23">
        <v>2</v>
      </c>
      <c r="AB21" s="23">
        <v>1.78</v>
      </c>
      <c r="AC21" s="23">
        <v>0</v>
      </c>
      <c r="AD21" s="23">
        <v>2.8</v>
      </c>
      <c r="AE21" s="23">
        <v>1.8</v>
      </c>
      <c r="AF21" s="23">
        <v>2.6</v>
      </c>
      <c r="AG21" s="23">
        <v>3.52</v>
      </c>
      <c r="AH21" s="23">
        <v>0</v>
      </c>
      <c r="AI21" s="23"/>
      <c r="AJ21" s="23"/>
      <c r="AK21" s="23"/>
      <c r="AL21" s="23"/>
      <c r="AM21" s="23"/>
      <c r="AN21" s="28"/>
      <c r="AO21" s="39">
        <f>IF(AA21&gt;0,AA21,"")</f>
        <v>2</v>
      </c>
      <c r="AP21" s="39">
        <f>IF(AB21&gt;0,AB21,"")</f>
        <v>1.78</v>
      </c>
      <c r="AQ21" s="41">
        <f>IF(SUM(Y21:AB21)-AC21&gt;0,SUM(Y21:AB21)-AC21,"")</f>
        <v>6.1800000000000006</v>
      </c>
      <c r="AR21" s="41">
        <f>IF(AF21&gt;0,AF21,"")</f>
        <v>2.6</v>
      </c>
      <c r="AS21" s="41">
        <f>IF(AG21&gt;0,AG21,"")</f>
        <v>3.52</v>
      </c>
      <c r="AT21" s="41">
        <f>IF(SUM(AD21:AG21)-AH21&gt;0,SUM(AD21:AG21)-AH21,"")</f>
        <v>10.719999999999999</v>
      </c>
      <c r="AU21" s="41">
        <f>IF(AQ21="","",MAX(AQ21,AT21))</f>
        <v>10.719999999999999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10.719999999999999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>IF(CC21&gt;0,CC21,"")</f>
        <v/>
      </c>
      <c r="CR21" s="39" t="str">
        <f>IF(CD21&gt;0,CD21,"")</f>
        <v/>
      </c>
      <c r="CS21" s="41" t="str">
        <f>IF(SUM(CA21:CD21)-CE21&gt;0,SUM(CA21:CD21)-CE21,"")</f>
        <v/>
      </c>
      <c r="CT21" s="41" t="str">
        <f>IF(CH21&gt;0,CH21,"")</f>
        <v/>
      </c>
      <c r="CU21" s="41" t="str">
        <f>IF(CI21&gt;0,CI21,"")</f>
        <v/>
      </c>
      <c r="CV21" s="41" t="str">
        <f>IF(SUM(CF21:CI21)-CJ21&gt;0,SUM(CF21:CI21)-CJ21,"")</f>
        <v/>
      </c>
      <c r="CW21" s="41" t="str">
        <f>IF(CS21="","",MAX(CS21,CV21))</f>
        <v/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 t="str">
        <f>IF(SUM(CW21,CZ21)&gt;0,SUM(CW21,CZ21),"")</f>
        <v/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0</v>
      </c>
      <c r="SW21" s="23">
        <f>IF($CP21="P",CB21,(CB21+BA21)/2)</f>
        <v>0</v>
      </c>
      <c r="SX21" s="23">
        <f>IF($CP21="P",CC21,(CC21+BB21)/2)</f>
        <v>0</v>
      </c>
      <c r="SY21" s="23">
        <f>IF($CP21="P",CD21,(CD21+BC21)/2)</f>
        <v>0</v>
      </c>
      <c r="SZ21" s="23">
        <f>IF($CP21="P",CE21,(CE21+BD21)/2)</f>
        <v>0</v>
      </c>
      <c r="TA21" s="23">
        <f>IF($CP21="P",CF21,(CF21+BE21)/2)</f>
        <v>0</v>
      </c>
      <c r="TB21" s="23">
        <f>IF($CP21="P",CG21,(CG21+BF21)/2)</f>
        <v>0</v>
      </c>
      <c r="TC21" s="23">
        <f>IF($CP21="P",CH21,(CH21+BG21)/2)</f>
        <v>0</v>
      </c>
      <c r="TD21" s="23">
        <f>IF($CP21="P",CI21,(CI21+BH21)/2)</f>
        <v>0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 t="str">
        <f>IF(SX21&gt;0,SX21,"")</f>
        <v/>
      </c>
      <c r="TM21" s="41" t="str">
        <f>IF(SY21&gt;0,SY21,"")</f>
        <v/>
      </c>
      <c r="TN21" s="41" t="str">
        <f>IF(SUM(SV21:SY21)-SZ21&gt;0,SUM(SV21:SY21)-SZ21,"")</f>
        <v/>
      </c>
      <c r="TO21" s="41" t="str">
        <f>IF(TC21&gt;0,TC21,"")</f>
        <v/>
      </c>
      <c r="TP21" s="41" t="str">
        <f>IF(TD21&gt;0,TD21,"")</f>
        <v/>
      </c>
      <c r="TQ21" s="41" t="str">
        <f>IF(SUM(TA21:TD21)-TE21&gt;0,SUM(TA21:TD21)-TE21,"")</f>
        <v/>
      </c>
      <c r="TR21" s="41" t="str">
        <f>IF(MAX(TN21,TQ21)&gt;0,MAX(TN21,TQ21),"")</f>
        <v/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 t="str">
        <f>IF(SUM(TR21,TU21)&gt;0,SUM(TR21,TU21),"")</f>
        <v/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79886" operator="between">
      <formula>AY$31</formula>
      <formula>1000</formula>
    </cfRule>
    <cfRule type="cellIs" dxfId="682" priority="7988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79898" operator="between">
      <formula>EK$31</formula>
      <formula>1000</formula>
    </cfRule>
    <cfRule type="cellIs" dxfId="680" priority="79899" operator="between">
      <formula>EK$30</formula>
      <formula>EK$31</formula>
    </cfRule>
  </conditionalFormatting>
  <conditionalFormatting sqref="AQ1:AQ1048576 AT1:AT1048576 AX1:AX1048576">
    <cfRule type="cellIs" dxfId="679" priority="79970" operator="between">
      <formula>$AY$31</formula>
      <formula>1000</formula>
    </cfRule>
    <cfRule type="cellIs" dxfId="678" priority="79971" operator="between">
      <formula>$AY$30</formula>
      <formula>$AY$31</formula>
    </cfRule>
    <cfRule type="cellIs" dxfId="677" priority="79972" operator="between">
      <formula>$AY$29</formula>
      <formula>$AY$30</formula>
    </cfRule>
    <cfRule type="cellIs" dxfId="676" priority="79973" operator="between">
      <formula>$AY$28</formula>
      <formula>$AY$29</formula>
    </cfRule>
  </conditionalFormatting>
  <conditionalFormatting sqref="BR1:BR1048576 BU1:BU1048576 BY1:BY1048576">
    <cfRule type="cellIs" dxfId="675" priority="80006" operator="between">
      <formula>$BZ$31</formula>
      <formula>1000</formula>
    </cfRule>
    <cfRule type="cellIs" dxfId="674" priority="80007" operator="between">
      <formula>$BZ$30</formula>
      <formula>$BZ$31</formula>
    </cfRule>
    <cfRule type="cellIs" dxfId="673" priority="80008" operator="between">
      <formula>$BZ$29</formula>
      <formula>$BZ$30</formula>
    </cfRule>
    <cfRule type="cellIs" dxfId="672" priority="80009" operator="between">
      <formula>$BZ$28</formula>
      <formula>$BZ$29</formula>
    </cfRule>
  </conditionalFormatting>
  <conditionalFormatting sqref="CS1:CS1048576 CV1:CV1048576 CZ1:CZ1048576">
    <cfRule type="cellIs" dxfId="671" priority="80042" operator="between">
      <formula>$DA$31</formula>
      <formula>1000</formula>
    </cfRule>
    <cfRule type="cellIs" dxfId="670" priority="80043" operator="between">
      <formula>$DA$30</formula>
      <formula>$DA$31</formula>
    </cfRule>
    <cfRule type="cellIs" dxfId="669" priority="80044" operator="between">
      <formula>$DA$29</formula>
      <formula>$DA$30</formula>
    </cfRule>
    <cfRule type="cellIs" dxfId="668" priority="80045" operator="between">
      <formula>$DA$28</formula>
      <formula>$DA$29</formula>
    </cfRule>
  </conditionalFormatting>
  <conditionalFormatting sqref="NB1:NB1048576 NE1:NE1048576 NI1:NI1048576 NL1:NL1048576">
    <cfRule type="cellIs" dxfId="667" priority="80078" operator="between">
      <formula>$NO$24</formula>
      <formula>$NO$25</formula>
    </cfRule>
  </conditionalFormatting>
  <conditionalFormatting sqref="DZ1:DZ1048576 EC1:EC1048576 EG1:EG1048576 EJ1:EJ1048576">
    <cfRule type="cellIs" dxfId="666" priority="80090" operator="between">
      <formula>$EK$31</formula>
      <formula>1000</formula>
    </cfRule>
    <cfRule type="cellIs" dxfId="665" priority="80091" operator="between">
      <formula>$EK$30</formula>
      <formula>$EK$31</formula>
    </cfRule>
    <cfRule type="cellIs" dxfId="664" priority="80092" operator="between">
      <formula>$EK$29</formula>
      <formula>$EK$30</formula>
    </cfRule>
    <cfRule type="cellIs" dxfId="663" priority="80093" operator="between">
      <formula>$EK$28</formula>
      <formula>$EK$29</formula>
    </cfRule>
  </conditionalFormatting>
  <conditionalFormatting sqref="FH1:FH1048576 FK1:FK1048576 FO1:FO1048576 FR1:FR1048576">
    <cfRule type="cellIs" dxfId="662" priority="80138" operator="between">
      <formula>$FS$31</formula>
      <formula>1000</formula>
    </cfRule>
    <cfRule type="cellIs" dxfId="661" priority="80139" operator="between">
      <formula>$FS$30</formula>
      <formula>$FS$31</formula>
    </cfRule>
    <cfRule type="cellIs" dxfId="660" priority="80140" operator="between">
      <formula>$FS$29</formula>
      <formula>$FS$30</formula>
    </cfRule>
    <cfRule type="cellIs" dxfId="659" priority="80141" operator="between">
      <formula>$FS$28</formula>
      <formula>$FS$29</formula>
    </cfRule>
  </conditionalFormatting>
  <conditionalFormatting sqref="GN1:GN1048576 GQ1:GQ1048576 GU1:GU1048576 GX1:GX1048576">
    <cfRule type="cellIs" dxfId="658" priority="80186" operator="between">
      <formula>$HA$27</formula>
      <formula>1000</formula>
    </cfRule>
    <cfRule type="cellIs" dxfId="657" priority="80187" operator="between">
      <formula>$HA$26</formula>
      <formula>$HA$27</formula>
    </cfRule>
    <cfRule type="cellIs" dxfId="656" priority="80188" operator="between">
      <formula>$HA$25</formula>
      <formula>$HA$26</formula>
    </cfRule>
    <cfRule type="cellIs" dxfId="655" priority="80189" operator="between">
      <formula>$HA$24</formula>
      <formula>$HA$25</formula>
    </cfRule>
  </conditionalFormatting>
  <conditionalFormatting sqref="GP1:GP1048576 GS1:GS1048576 GW1:GW1048576 GZ1:GZ1048576">
    <cfRule type="cellIs" dxfId="654" priority="80234" operator="between">
      <formula>$HA$31</formula>
      <formula>1000</formula>
    </cfRule>
    <cfRule type="cellIs" dxfId="653" priority="80235" operator="between">
      <formula>$HA$30</formula>
      <formula>$HA$31</formula>
    </cfRule>
    <cfRule type="cellIs" dxfId="652" priority="80236" operator="between">
      <formula>$HA$29</formula>
      <formula>$HA$30</formula>
    </cfRule>
    <cfRule type="cellIs" dxfId="651" priority="80237" operator="between">
      <formula>$HA$28</formula>
      <formula>$HA$29</formula>
    </cfRule>
  </conditionalFormatting>
  <conditionalFormatting sqref="HX1:HX1048576 IA1:IA1048576 IE1:IE1048576 IH1:IH1048576">
    <cfRule type="cellIs" dxfId="650" priority="80282" operator="between">
      <formula>$II$31</formula>
      <formula>1000</formula>
    </cfRule>
    <cfRule type="cellIs" dxfId="649" priority="80283" operator="between">
      <formula>$II$30</formula>
      <formula>$II$31</formula>
    </cfRule>
    <cfRule type="cellIs" dxfId="648" priority="80284" operator="between">
      <formula>$II$29</formula>
      <formula>$II$30</formula>
    </cfRule>
    <cfRule type="cellIs" dxfId="647" priority="80285" operator="between">
      <formula>$II$28</formula>
      <formula>$II$29</formula>
    </cfRule>
  </conditionalFormatting>
  <conditionalFormatting sqref="JD1:JD1048576 JG1:JG1048576 JK1:JK1048576 JN1:JN1048576">
    <cfRule type="cellIs" dxfId="646" priority="80330" operator="between">
      <formula>$JQ$27</formula>
      <formula>1000</formula>
    </cfRule>
    <cfRule type="cellIs" dxfId="645" priority="80331" operator="between">
      <formula>$JQ$26</formula>
      <formula>$JQ$27</formula>
    </cfRule>
    <cfRule type="cellIs" dxfId="644" priority="80332" operator="between">
      <formula>$JQ$25</formula>
      <formula>$JQ$26</formula>
    </cfRule>
    <cfRule type="cellIs" dxfId="643" priority="80333" operator="between">
      <formula>$JQ$24</formula>
      <formula>$JQ$25</formula>
    </cfRule>
  </conditionalFormatting>
  <conditionalFormatting sqref="JF1:JF1048576 JI1:JI1048576 JM1:JM1048576 JP1:JP1048576">
    <cfRule type="cellIs" dxfId="642" priority="80378" operator="between">
      <formula>$JQ$31</formula>
      <formula>1000</formula>
    </cfRule>
    <cfRule type="cellIs" dxfId="641" priority="80379" operator="between">
      <formula>$JQ$30</formula>
      <formula>$JQ$31</formula>
    </cfRule>
    <cfRule type="cellIs" dxfId="640" priority="80380" operator="between">
      <formula>$JQ$29</formula>
      <formula>$JQ$30</formula>
    </cfRule>
    <cfRule type="cellIs" dxfId="639" priority="80381" operator="between">
      <formula>$JQ$28</formula>
      <formula>$JQ$29</formula>
    </cfRule>
  </conditionalFormatting>
  <conditionalFormatting sqref="KL1:KL1048576 KO1:KO1048576 KS1:KS1048576 KV1:KV1048576">
    <cfRule type="cellIs" dxfId="638" priority="80426" operator="between">
      <formula>$KY$27</formula>
      <formula>1000</formula>
    </cfRule>
    <cfRule type="cellIs" dxfId="637" priority="80427" operator="between">
      <formula>$KY$26</formula>
      <formula>$KY$27</formula>
    </cfRule>
    <cfRule type="cellIs" dxfId="636" priority="80428" operator="between">
      <formula>$KY$25</formula>
      <formula>$KY$26</formula>
    </cfRule>
    <cfRule type="cellIs" dxfId="635" priority="80429" operator="between">
      <formula>$KY$24</formula>
      <formula>$KY$25</formula>
    </cfRule>
  </conditionalFormatting>
  <conditionalFormatting sqref="KN1:KN1048576 KQ1:KQ1048576 KU1:KU1048576 KX1:KX1048576">
    <cfRule type="cellIs" dxfId="634" priority="80474" operator="between">
      <formula>$KY$31</formula>
      <formula>1000</formula>
    </cfRule>
    <cfRule type="cellIs" dxfId="633" priority="80475" operator="between">
      <formula>$KY$30</formula>
      <formula>$KY$31</formula>
    </cfRule>
    <cfRule type="cellIs" dxfId="632" priority="80476" operator="between">
      <formula>$KY$29</formula>
      <formula>$KY$30</formula>
    </cfRule>
    <cfRule type="cellIs" dxfId="631" priority="80477" operator="between">
      <formula>$KY$28</formula>
      <formula>$KY$29</formula>
    </cfRule>
  </conditionalFormatting>
  <conditionalFormatting sqref="LT1:LT1048576 LW1:LW1048576 MA1:MA1048576 MD1:MD1048576">
    <cfRule type="cellIs" dxfId="630" priority="80522" operator="between">
      <formula>$MG$27</formula>
      <formula>1000</formula>
    </cfRule>
    <cfRule type="cellIs" dxfId="629" priority="80523" operator="between">
      <formula>$MG$26</formula>
      <formula>$MG$27</formula>
    </cfRule>
    <cfRule type="cellIs" dxfId="628" priority="80524" operator="between">
      <formula>$MG$25</formula>
      <formula>$MG$26</formula>
    </cfRule>
    <cfRule type="cellIs" dxfId="627" priority="80525" operator="between">
      <formula>$MG$24</formula>
      <formula>$MG$25</formula>
    </cfRule>
  </conditionalFormatting>
  <conditionalFormatting sqref="LV1:LV1048576 LY1:LY1048576 MC1:MC1048576 MF1:MF1048576">
    <cfRule type="cellIs" dxfId="626" priority="80570" operator="between">
      <formula>$MG$31</formula>
      <formula>1000</formula>
    </cfRule>
    <cfRule type="cellIs" dxfId="625" priority="80571" operator="between">
      <formula>$MG$30</formula>
      <formula>$MG$31</formula>
    </cfRule>
    <cfRule type="cellIs" dxfId="624" priority="80572" operator="between">
      <formula>$MG$29</formula>
      <formula>$MG$30</formula>
    </cfRule>
    <cfRule type="cellIs" dxfId="623" priority="80573" operator="between">
      <formula>$MG$28</formula>
      <formula>$MG$29</formula>
    </cfRule>
  </conditionalFormatting>
  <conditionalFormatting sqref="NB1:NB1048576 NE1:NE1048576 NI1:NI1048576">
    <cfRule type="cellIs" dxfId="622" priority="80618" operator="between">
      <formula>$NO$27</formula>
      <formula>1000</formula>
    </cfRule>
    <cfRule type="cellIs" dxfId="621" priority="80619" operator="between">
      <formula>$NO$26</formula>
      <formula>$NO$27</formula>
    </cfRule>
    <cfRule type="cellIs" dxfId="620" priority="80620" operator="between">
      <formula>$NO$25</formula>
      <formula>$NO$26</formula>
    </cfRule>
  </conditionalFormatting>
  <conditionalFormatting sqref="ND1:ND1048576 NG1:NG1048576 NK1:NK1048576 NN1:NN1048576">
    <cfRule type="cellIs" dxfId="619" priority="80645" operator="between">
      <formula>$NO$31</formula>
      <formula>1000</formula>
    </cfRule>
    <cfRule type="cellIs" dxfId="618" priority="80646" operator="between">
      <formula>$NO$30</formula>
      <formula>$NO$31</formula>
    </cfRule>
    <cfRule type="cellIs" dxfId="617" priority="80647" operator="between">
      <formula>$NO$29</formula>
      <formula>$NO$30</formula>
    </cfRule>
    <cfRule type="cellIs" dxfId="616" priority="80648" operator="between">
      <formula>$NO$28</formula>
      <formula>$NO$29</formula>
    </cfRule>
  </conditionalFormatting>
  <conditionalFormatting sqref="OJ1:OJ1048576 OM1:OM1048576 OQ1:OQ1048576 OT1:OT1048576">
    <cfRule type="cellIs" dxfId="615" priority="80693" operator="between">
      <formula>$OW$27</formula>
      <formula>1000</formula>
    </cfRule>
    <cfRule type="cellIs" dxfId="614" priority="80694" operator="between">
      <formula>$OW$26</formula>
      <formula>$OW$27</formula>
    </cfRule>
    <cfRule type="cellIs" dxfId="613" priority="80695" operator="between">
      <formula>$OW$25</formula>
      <formula>$OW$26</formula>
    </cfRule>
    <cfRule type="cellIs" dxfId="612" priority="80696" operator="between">
      <formula>$OW$24</formula>
      <formula>$OW$25</formula>
    </cfRule>
  </conditionalFormatting>
  <conditionalFormatting sqref="OL1:OL1048576 OO1:OO1048576 OS1:OS1048576 OV1:OV1048576">
    <cfRule type="cellIs" dxfId="611" priority="80741" operator="between">
      <formula>$OW$31</formula>
      <formula>1000</formula>
    </cfRule>
    <cfRule type="cellIs" dxfId="610" priority="80742" operator="between">
      <formula>$OW$30</formula>
      <formula>$OW$31</formula>
    </cfRule>
    <cfRule type="cellIs" dxfId="609" priority="80743" operator="between">
      <formula>$OW$29</formula>
      <formula>$OW$30</formula>
    </cfRule>
    <cfRule type="cellIs" dxfId="608" priority="80744" operator="between">
      <formula>$OW$28</formula>
      <formula>$OW$29</formula>
    </cfRule>
  </conditionalFormatting>
  <conditionalFormatting sqref="PR1:PR1048576 PU1:PU1048576 PY1:PY1048576 QB1:QB1048576">
    <cfRule type="cellIs" dxfId="607" priority="80789" operator="between">
      <formula>$QE$27</formula>
      <formula>1000</formula>
    </cfRule>
    <cfRule type="cellIs" dxfId="606" priority="80790" operator="between">
      <formula>$QE$26</formula>
      <formula>$QE$27</formula>
    </cfRule>
    <cfRule type="cellIs" dxfId="605" priority="80791" operator="between">
      <formula>$QE$25</formula>
      <formula>$QE$26</formula>
    </cfRule>
    <cfRule type="cellIs" dxfId="604" priority="80792" operator="between">
      <formula>$QE$24</formula>
      <formula>$QE$25</formula>
    </cfRule>
  </conditionalFormatting>
  <conditionalFormatting sqref="PT1:PT1048576 PW1:PW1048576 QA1:QA1048576 QD1:QD1048576">
    <cfRule type="cellIs" dxfId="603" priority="80837" operator="between">
      <formula>$QE$31</formula>
      <formula>1000</formula>
    </cfRule>
    <cfRule type="cellIs" dxfId="602" priority="80838" operator="between">
      <formula>$QE$30</formula>
      <formula>$QE$31</formula>
    </cfRule>
    <cfRule type="cellIs" dxfId="601" priority="80839" operator="between">
      <formula>$QE$29</formula>
      <formula>$QE$30</formula>
    </cfRule>
    <cfRule type="cellIs" dxfId="600" priority="80840" operator="between">
      <formula>$QE$28</formula>
      <formula>$QE$29</formula>
    </cfRule>
  </conditionalFormatting>
  <conditionalFormatting sqref="QZ1:QZ1048576 RC1:RC1048576 RG1:RG1048576 RJ1:RJ1048576">
    <cfRule type="cellIs" dxfId="599" priority="80885" operator="between">
      <formula>$RM$27</formula>
      <formula>1000</formula>
    </cfRule>
    <cfRule type="cellIs" dxfId="598" priority="80886" operator="between">
      <formula>$RM$26</formula>
      <formula>$RM$27</formula>
    </cfRule>
    <cfRule type="cellIs" dxfId="597" priority="80887" operator="between">
      <formula>$RM$25</formula>
      <formula>$RM$26</formula>
    </cfRule>
    <cfRule type="cellIs" dxfId="596" priority="80888" operator="between">
      <formula>$RM$24</formula>
      <formula>$RM$25</formula>
    </cfRule>
  </conditionalFormatting>
  <conditionalFormatting sqref="RB1:RB1048576 RE1:RE1048576 RI1:RI1048576 RL1:RL1048576">
    <cfRule type="cellIs" dxfId="595" priority="80933" operator="between">
      <formula>$RM$31</formula>
      <formula>1000</formula>
    </cfRule>
    <cfRule type="cellIs" dxfId="594" priority="80934" operator="between">
      <formula>$RM$30</formula>
      <formula>$RM$31</formula>
    </cfRule>
    <cfRule type="cellIs" dxfId="593" priority="80935" operator="between">
      <formula>$RM$29</formula>
      <formula>$RM$30</formula>
    </cfRule>
    <cfRule type="cellIs" dxfId="592" priority="80936" operator="between">
      <formula>$RM$28</formula>
      <formula>$RM$29</formula>
    </cfRule>
  </conditionalFormatting>
  <conditionalFormatting sqref="SH1:SH1048576 SK1:SK1048576 SO1:SO1048576 SR1:SR1048576">
    <cfRule type="cellIs" dxfId="591" priority="80981" operator="between">
      <formula>$SU$27</formula>
      <formula>1000</formula>
    </cfRule>
    <cfRule type="cellIs" dxfId="590" priority="80982" operator="between">
      <formula>$SU$26</formula>
      <formula>$SU$27</formula>
    </cfRule>
    <cfRule type="cellIs" dxfId="589" priority="80983" operator="between">
      <formula>$SU$25</formula>
      <formula>$SU$26</formula>
    </cfRule>
    <cfRule type="cellIs" dxfId="588" priority="80984" operator="between">
      <formula>$SU$24</formula>
      <formula>$SU$25</formula>
    </cfRule>
  </conditionalFormatting>
  <conditionalFormatting sqref="SJ1:SJ1048576 SM1:SM1048576 SQ1:SQ1048576 ST1:ST1048576">
    <cfRule type="cellIs" dxfId="587" priority="81029" operator="between">
      <formula>$SU$31</formula>
      <formula>1000</formula>
    </cfRule>
    <cfRule type="cellIs" dxfId="586" priority="81030" operator="between">
      <formula>$SU$30</formula>
      <formula>$SU$31</formula>
    </cfRule>
    <cfRule type="cellIs" dxfId="585" priority="81031" operator="between">
      <formula>$SU$29</formula>
      <formula>$SU$30</formula>
    </cfRule>
    <cfRule type="cellIs" dxfId="584" priority="8103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90</v>
      </c>
      <c r="J1" s="69" t="s">
        <v>104</v>
      </c>
      <c r="K1" s="65" t="s">
        <v>33</v>
      </c>
      <c r="L1" s="69" t="s">
        <v>105</v>
      </c>
      <c r="M1" s="65" t="s">
        <v>33</v>
      </c>
      <c r="N1" s="69" t="s">
        <v>129</v>
      </c>
      <c r="O1" s="65" t="s">
        <v>33</v>
      </c>
      <c r="P1" s="65" t="s">
        <v>13</v>
      </c>
      <c r="Q1" s="65" t="s">
        <v>33</v>
      </c>
      <c r="R1" s="65" t="s">
        <v>106</v>
      </c>
      <c r="S1" s="65" t="s">
        <v>33</v>
      </c>
      <c r="T1" s="69" t="s">
        <v>107</v>
      </c>
      <c r="U1" s="65" t="s">
        <v>33</v>
      </c>
      <c r="V1" s="68" t="s">
        <v>14</v>
      </c>
      <c r="W1" s="65" t="s">
        <v>34</v>
      </c>
      <c r="X1" s="65" t="s">
        <v>33</v>
      </c>
      <c r="Y1" s="66" t="s">
        <v>160</v>
      </c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71" t="s">
        <v>186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205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72" t="s">
        <v>14</v>
      </c>
      <c r="DC1" s="72"/>
      <c r="DD1" s="66" t="s">
        <v>191</v>
      </c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71" t="s">
        <v>190</v>
      </c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66" t="s">
        <v>197</v>
      </c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71" t="s">
        <v>202</v>
      </c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66" t="s">
        <v>227</v>
      </c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71" t="s">
        <v>226</v>
      </c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66" t="s">
        <v>228</v>
      </c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71" t="s">
        <v>235</v>
      </c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71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6"/>
      <c r="RM1" s="66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66" t="s">
        <v>68</v>
      </c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  <c r="TU1" s="66"/>
      <c r="TV1" s="66"/>
    </row>
    <row r="2" spans="1:542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9"/>
      <c r="O2" s="65"/>
      <c r="P2" s="65"/>
      <c r="Q2" s="65"/>
      <c r="R2" s="65"/>
      <c r="S2" s="65"/>
      <c r="T2" s="69"/>
      <c r="U2" s="65"/>
      <c r="V2" s="68"/>
      <c r="W2" s="65"/>
      <c r="X2" s="65"/>
      <c r="Y2" s="67" t="s">
        <v>19</v>
      </c>
      <c r="Z2" s="67"/>
      <c r="AA2" s="67"/>
      <c r="AB2" s="67"/>
      <c r="AC2" s="67"/>
      <c r="AD2" s="67" t="s">
        <v>20</v>
      </c>
      <c r="AE2" s="67"/>
      <c r="AF2" s="67"/>
      <c r="AG2" s="67"/>
      <c r="AH2" s="67"/>
      <c r="AI2" s="67" t="s">
        <v>23</v>
      </c>
      <c r="AJ2" s="67"/>
      <c r="AK2" s="67"/>
      <c r="AL2" s="67"/>
      <c r="AM2" s="67"/>
      <c r="AN2" s="14"/>
      <c r="AO2" s="14" t="s">
        <v>108</v>
      </c>
      <c r="AP2" s="14" t="s">
        <v>109</v>
      </c>
      <c r="AQ2" s="14" t="s">
        <v>21</v>
      </c>
      <c r="AR2" s="14" t="s">
        <v>81</v>
      </c>
      <c r="AS2" s="14" t="s">
        <v>110</v>
      </c>
      <c r="AT2" s="14" t="s">
        <v>22</v>
      </c>
      <c r="AU2" s="14" t="s">
        <v>24</v>
      </c>
      <c r="AV2" s="14" t="s">
        <v>111</v>
      </c>
      <c r="AW2" s="14" t="s">
        <v>112</v>
      </c>
      <c r="AX2" s="14" t="s">
        <v>23</v>
      </c>
      <c r="AY2" s="14" t="s">
        <v>18</v>
      </c>
      <c r="AZ2" s="70" t="s">
        <v>19</v>
      </c>
      <c r="BA2" s="70"/>
      <c r="BB2" s="70"/>
      <c r="BC2" s="70"/>
      <c r="BD2" s="70"/>
      <c r="BE2" s="70" t="s">
        <v>20</v>
      </c>
      <c r="BF2" s="70"/>
      <c r="BG2" s="70"/>
      <c r="BH2" s="70"/>
      <c r="BI2" s="70"/>
      <c r="BJ2" s="70" t="s">
        <v>23</v>
      </c>
      <c r="BK2" s="70"/>
      <c r="BL2" s="70"/>
      <c r="BM2" s="70"/>
      <c r="BN2" s="70"/>
      <c r="BO2" s="13"/>
      <c r="BP2" s="13" t="s">
        <v>108</v>
      </c>
      <c r="BQ2" s="13" t="s">
        <v>109</v>
      </c>
      <c r="BR2" s="13" t="s">
        <v>21</v>
      </c>
      <c r="BS2" s="13" t="s">
        <v>81</v>
      </c>
      <c r="BT2" s="13" t="s">
        <v>110</v>
      </c>
      <c r="BU2" s="13" t="s">
        <v>22</v>
      </c>
      <c r="BV2" s="13" t="s">
        <v>24</v>
      </c>
      <c r="BW2" s="13" t="s">
        <v>111</v>
      </c>
      <c r="BX2" s="13" t="s">
        <v>112</v>
      </c>
      <c r="BY2" s="13" t="s">
        <v>23</v>
      </c>
      <c r="BZ2" s="13" t="s">
        <v>18</v>
      </c>
      <c r="CA2" s="67" t="s">
        <v>19</v>
      </c>
      <c r="CB2" s="67"/>
      <c r="CC2" s="67"/>
      <c r="CD2" s="67"/>
      <c r="CE2" s="67"/>
      <c r="CF2" s="67" t="s">
        <v>20</v>
      </c>
      <c r="CG2" s="67"/>
      <c r="CH2" s="67"/>
      <c r="CI2" s="67"/>
      <c r="CJ2" s="67"/>
      <c r="CK2" s="67" t="s">
        <v>23</v>
      </c>
      <c r="CL2" s="67"/>
      <c r="CM2" s="67"/>
      <c r="CN2" s="67"/>
      <c r="CO2" s="67"/>
      <c r="CP2" s="14"/>
      <c r="CQ2" s="14" t="s">
        <v>108</v>
      </c>
      <c r="CR2" s="14" t="s">
        <v>109</v>
      </c>
      <c r="CS2" s="14" t="s">
        <v>21</v>
      </c>
      <c r="CT2" s="14" t="s">
        <v>81</v>
      </c>
      <c r="CU2" s="14" t="s">
        <v>110</v>
      </c>
      <c r="CV2" s="14" t="s">
        <v>22</v>
      </c>
      <c r="CW2" s="14" t="s">
        <v>24</v>
      </c>
      <c r="CX2" s="14" t="s">
        <v>111</v>
      </c>
      <c r="CY2" s="14" t="s">
        <v>112</v>
      </c>
      <c r="CZ2" s="14" t="s">
        <v>23</v>
      </c>
      <c r="DA2" s="14" t="s">
        <v>18</v>
      </c>
      <c r="DB2" s="51" t="s">
        <v>24</v>
      </c>
      <c r="DC2" s="51" t="s">
        <v>23</v>
      </c>
      <c r="DD2" s="67" t="s">
        <v>19</v>
      </c>
      <c r="DE2" s="67"/>
      <c r="DF2" s="67"/>
      <c r="DG2" s="67"/>
      <c r="DH2" s="67"/>
      <c r="DI2" s="67" t="s">
        <v>20</v>
      </c>
      <c r="DJ2" s="67"/>
      <c r="DK2" s="67"/>
      <c r="DL2" s="67"/>
      <c r="DM2" s="67"/>
      <c r="DN2" s="67" t="s">
        <v>113</v>
      </c>
      <c r="DO2" s="67"/>
      <c r="DP2" s="67"/>
      <c r="DQ2" s="67"/>
      <c r="DR2" s="67"/>
      <c r="DS2" s="67" t="s">
        <v>23</v>
      </c>
      <c r="DT2" s="67"/>
      <c r="DU2" s="67"/>
      <c r="DV2" s="67"/>
      <c r="DW2" s="67"/>
      <c r="DX2" s="14" t="s">
        <v>108</v>
      </c>
      <c r="DY2" s="14" t="s">
        <v>109</v>
      </c>
      <c r="DZ2" s="14" t="s">
        <v>21</v>
      </c>
      <c r="EA2" s="14" t="s">
        <v>81</v>
      </c>
      <c r="EB2" s="14" t="s">
        <v>110</v>
      </c>
      <c r="EC2" s="14" t="s">
        <v>22</v>
      </c>
      <c r="ED2" s="14" t="s">
        <v>24</v>
      </c>
      <c r="EE2" s="14" t="s">
        <v>114</v>
      </c>
      <c r="EF2" s="14" t="s">
        <v>115</v>
      </c>
      <c r="EG2" s="14" t="s">
        <v>113</v>
      </c>
      <c r="EH2" s="14" t="s">
        <v>111</v>
      </c>
      <c r="EI2" s="14" t="s">
        <v>112</v>
      </c>
      <c r="EJ2" s="14" t="s">
        <v>23</v>
      </c>
      <c r="EK2" s="14" t="s">
        <v>18</v>
      </c>
      <c r="EL2" s="70" t="s">
        <v>19</v>
      </c>
      <c r="EM2" s="70"/>
      <c r="EN2" s="70"/>
      <c r="EO2" s="70"/>
      <c r="EP2" s="70"/>
      <c r="EQ2" s="70" t="s">
        <v>20</v>
      </c>
      <c r="ER2" s="70"/>
      <c r="ES2" s="70"/>
      <c r="ET2" s="70"/>
      <c r="EU2" s="70"/>
      <c r="EV2" s="70" t="s">
        <v>113</v>
      </c>
      <c r="EW2" s="70"/>
      <c r="EX2" s="70"/>
      <c r="EY2" s="70"/>
      <c r="EZ2" s="70"/>
      <c r="FA2" s="70" t="s">
        <v>23</v>
      </c>
      <c r="FB2" s="70"/>
      <c r="FC2" s="70"/>
      <c r="FD2" s="70"/>
      <c r="FE2" s="70"/>
      <c r="FF2" s="13" t="s">
        <v>108</v>
      </c>
      <c r="FG2" s="13" t="s">
        <v>109</v>
      </c>
      <c r="FH2" s="13" t="s">
        <v>21</v>
      </c>
      <c r="FI2" s="13" t="s">
        <v>81</v>
      </c>
      <c r="FJ2" s="13" t="s">
        <v>110</v>
      </c>
      <c r="FK2" s="13" t="s">
        <v>22</v>
      </c>
      <c r="FL2" s="13" t="s">
        <v>24</v>
      </c>
      <c r="FM2" s="13" t="s">
        <v>114</v>
      </c>
      <c r="FN2" s="13" t="s">
        <v>115</v>
      </c>
      <c r="FO2" s="13" t="s">
        <v>113</v>
      </c>
      <c r="FP2" s="13" t="s">
        <v>111</v>
      </c>
      <c r="FQ2" s="13" t="s">
        <v>112</v>
      </c>
      <c r="FR2" s="13" t="s">
        <v>23</v>
      </c>
      <c r="FS2" s="13" t="s">
        <v>18</v>
      </c>
      <c r="FT2" s="67" t="s">
        <v>19</v>
      </c>
      <c r="FU2" s="67"/>
      <c r="FV2" s="67"/>
      <c r="FW2" s="67"/>
      <c r="FX2" s="67"/>
      <c r="FY2" s="67" t="s">
        <v>20</v>
      </c>
      <c r="FZ2" s="67"/>
      <c r="GA2" s="67"/>
      <c r="GB2" s="67"/>
      <c r="GC2" s="67"/>
      <c r="GD2" s="67" t="s">
        <v>113</v>
      </c>
      <c r="GE2" s="67"/>
      <c r="GF2" s="67"/>
      <c r="GG2" s="67"/>
      <c r="GH2" s="67"/>
      <c r="GI2" s="67" t="s">
        <v>23</v>
      </c>
      <c r="GJ2" s="67"/>
      <c r="GK2" s="67"/>
      <c r="GL2" s="67"/>
      <c r="GM2" s="67"/>
      <c r="GN2" s="14" t="s">
        <v>108</v>
      </c>
      <c r="GO2" s="14" t="s">
        <v>109</v>
      </c>
      <c r="GP2" s="14" t="s">
        <v>21</v>
      </c>
      <c r="GQ2" s="14" t="s">
        <v>81</v>
      </c>
      <c r="GR2" s="14" t="s">
        <v>110</v>
      </c>
      <c r="GS2" s="14" t="s">
        <v>22</v>
      </c>
      <c r="GT2" s="14" t="s">
        <v>24</v>
      </c>
      <c r="GU2" s="14" t="s">
        <v>114</v>
      </c>
      <c r="GV2" s="14" t="s">
        <v>115</v>
      </c>
      <c r="GW2" s="14" t="s">
        <v>113</v>
      </c>
      <c r="GX2" s="14" t="s">
        <v>111</v>
      </c>
      <c r="GY2" s="14" t="s">
        <v>112</v>
      </c>
      <c r="GZ2" s="14" t="s">
        <v>23</v>
      </c>
      <c r="HA2" s="14" t="s">
        <v>18</v>
      </c>
      <c r="HB2" s="70" t="s">
        <v>19</v>
      </c>
      <c r="HC2" s="70"/>
      <c r="HD2" s="70"/>
      <c r="HE2" s="70"/>
      <c r="HF2" s="70"/>
      <c r="HG2" s="70" t="s">
        <v>20</v>
      </c>
      <c r="HH2" s="70"/>
      <c r="HI2" s="70"/>
      <c r="HJ2" s="70"/>
      <c r="HK2" s="70"/>
      <c r="HL2" s="70" t="s">
        <v>113</v>
      </c>
      <c r="HM2" s="70"/>
      <c r="HN2" s="70"/>
      <c r="HO2" s="70"/>
      <c r="HP2" s="70"/>
      <c r="HQ2" s="70" t="s">
        <v>23</v>
      </c>
      <c r="HR2" s="70"/>
      <c r="HS2" s="70"/>
      <c r="HT2" s="70"/>
      <c r="HU2" s="70"/>
      <c r="HV2" s="13" t="s">
        <v>108</v>
      </c>
      <c r="HW2" s="13" t="s">
        <v>109</v>
      </c>
      <c r="HX2" s="13" t="s">
        <v>21</v>
      </c>
      <c r="HY2" s="13" t="s">
        <v>81</v>
      </c>
      <c r="HZ2" s="13" t="s">
        <v>110</v>
      </c>
      <c r="IA2" s="13" t="s">
        <v>22</v>
      </c>
      <c r="IB2" s="13" t="s">
        <v>24</v>
      </c>
      <c r="IC2" s="13" t="s">
        <v>114</v>
      </c>
      <c r="ID2" s="13" t="s">
        <v>115</v>
      </c>
      <c r="IE2" s="13" t="s">
        <v>113</v>
      </c>
      <c r="IF2" s="13" t="s">
        <v>111</v>
      </c>
      <c r="IG2" s="13" t="s">
        <v>112</v>
      </c>
      <c r="IH2" s="13" t="s">
        <v>23</v>
      </c>
      <c r="II2" s="13" t="s">
        <v>18</v>
      </c>
      <c r="IJ2" s="67" t="s">
        <v>19</v>
      </c>
      <c r="IK2" s="67"/>
      <c r="IL2" s="67"/>
      <c r="IM2" s="67"/>
      <c r="IN2" s="67"/>
      <c r="IO2" s="67" t="s">
        <v>20</v>
      </c>
      <c r="IP2" s="67"/>
      <c r="IQ2" s="67"/>
      <c r="IR2" s="67"/>
      <c r="IS2" s="67"/>
      <c r="IT2" s="67" t="s">
        <v>113</v>
      </c>
      <c r="IU2" s="67"/>
      <c r="IV2" s="67"/>
      <c r="IW2" s="67"/>
      <c r="IX2" s="67"/>
      <c r="IY2" s="67" t="s">
        <v>23</v>
      </c>
      <c r="IZ2" s="67"/>
      <c r="JA2" s="67"/>
      <c r="JB2" s="67"/>
      <c r="JC2" s="67"/>
      <c r="JD2" s="14" t="s">
        <v>108</v>
      </c>
      <c r="JE2" s="14" t="s">
        <v>109</v>
      </c>
      <c r="JF2" s="14" t="s">
        <v>21</v>
      </c>
      <c r="JG2" s="14" t="s">
        <v>81</v>
      </c>
      <c r="JH2" s="14" t="s">
        <v>110</v>
      </c>
      <c r="JI2" s="14" t="s">
        <v>22</v>
      </c>
      <c r="JJ2" s="14" t="s">
        <v>24</v>
      </c>
      <c r="JK2" s="14" t="s">
        <v>114</v>
      </c>
      <c r="JL2" s="14" t="s">
        <v>115</v>
      </c>
      <c r="JM2" s="14" t="s">
        <v>113</v>
      </c>
      <c r="JN2" s="14" t="s">
        <v>111</v>
      </c>
      <c r="JO2" s="14" t="s">
        <v>112</v>
      </c>
      <c r="JP2" s="14" t="s">
        <v>23</v>
      </c>
      <c r="JQ2" s="14" t="s">
        <v>18</v>
      </c>
      <c r="JR2" s="70" t="s">
        <v>19</v>
      </c>
      <c r="JS2" s="70"/>
      <c r="JT2" s="70"/>
      <c r="JU2" s="70"/>
      <c r="JV2" s="70"/>
      <c r="JW2" s="70" t="s">
        <v>20</v>
      </c>
      <c r="JX2" s="70"/>
      <c r="JY2" s="70"/>
      <c r="JZ2" s="70"/>
      <c r="KA2" s="70"/>
      <c r="KB2" s="70" t="s">
        <v>113</v>
      </c>
      <c r="KC2" s="70"/>
      <c r="KD2" s="70"/>
      <c r="KE2" s="70"/>
      <c r="KF2" s="70"/>
      <c r="KG2" s="70" t="s">
        <v>23</v>
      </c>
      <c r="KH2" s="70"/>
      <c r="KI2" s="70"/>
      <c r="KJ2" s="70"/>
      <c r="KK2" s="70"/>
      <c r="KL2" s="13" t="s">
        <v>108</v>
      </c>
      <c r="KM2" s="13" t="s">
        <v>109</v>
      </c>
      <c r="KN2" s="13" t="s">
        <v>21</v>
      </c>
      <c r="KO2" s="13" t="s">
        <v>81</v>
      </c>
      <c r="KP2" s="13" t="s">
        <v>110</v>
      </c>
      <c r="KQ2" s="13" t="s">
        <v>22</v>
      </c>
      <c r="KR2" s="13" t="s">
        <v>24</v>
      </c>
      <c r="KS2" s="13" t="s">
        <v>114</v>
      </c>
      <c r="KT2" s="13" t="s">
        <v>115</v>
      </c>
      <c r="KU2" s="13" t="s">
        <v>113</v>
      </c>
      <c r="KV2" s="13" t="s">
        <v>111</v>
      </c>
      <c r="KW2" s="13" t="s">
        <v>112</v>
      </c>
      <c r="KX2" s="13" t="s">
        <v>23</v>
      </c>
      <c r="KY2" s="13" t="s">
        <v>18</v>
      </c>
      <c r="KZ2" s="67" t="s">
        <v>19</v>
      </c>
      <c r="LA2" s="67"/>
      <c r="LB2" s="67"/>
      <c r="LC2" s="67"/>
      <c r="LD2" s="67"/>
      <c r="LE2" s="67" t="s">
        <v>20</v>
      </c>
      <c r="LF2" s="67"/>
      <c r="LG2" s="67"/>
      <c r="LH2" s="67"/>
      <c r="LI2" s="67"/>
      <c r="LJ2" s="67" t="s">
        <v>113</v>
      </c>
      <c r="LK2" s="67"/>
      <c r="LL2" s="67"/>
      <c r="LM2" s="67"/>
      <c r="LN2" s="67"/>
      <c r="LO2" s="67" t="s">
        <v>23</v>
      </c>
      <c r="LP2" s="67"/>
      <c r="LQ2" s="67"/>
      <c r="LR2" s="67"/>
      <c r="LS2" s="67"/>
      <c r="LT2" s="14" t="s">
        <v>108</v>
      </c>
      <c r="LU2" s="14" t="s">
        <v>109</v>
      </c>
      <c r="LV2" s="14" t="s">
        <v>21</v>
      </c>
      <c r="LW2" s="14" t="s">
        <v>81</v>
      </c>
      <c r="LX2" s="14" t="s">
        <v>110</v>
      </c>
      <c r="LY2" s="14" t="s">
        <v>22</v>
      </c>
      <c r="LZ2" s="14" t="s">
        <v>24</v>
      </c>
      <c r="MA2" s="14" t="s">
        <v>114</v>
      </c>
      <c r="MB2" s="14" t="s">
        <v>115</v>
      </c>
      <c r="MC2" s="14" t="s">
        <v>113</v>
      </c>
      <c r="MD2" s="14" t="s">
        <v>111</v>
      </c>
      <c r="ME2" s="14" t="s">
        <v>112</v>
      </c>
      <c r="MF2" s="14" t="s">
        <v>23</v>
      </c>
      <c r="MG2" s="14" t="s">
        <v>18</v>
      </c>
      <c r="MH2" s="70" t="s">
        <v>19</v>
      </c>
      <c r="MI2" s="70"/>
      <c r="MJ2" s="70"/>
      <c r="MK2" s="70"/>
      <c r="ML2" s="70"/>
      <c r="MM2" s="70" t="s">
        <v>20</v>
      </c>
      <c r="MN2" s="70"/>
      <c r="MO2" s="70"/>
      <c r="MP2" s="70"/>
      <c r="MQ2" s="70"/>
      <c r="MR2" s="70" t="s">
        <v>113</v>
      </c>
      <c r="MS2" s="70"/>
      <c r="MT2" s="70"/>
      <c r="MU2" s="70"/>
      <c r="MV2" s="70"/>
      <c r="MW2" s="70" t="s">
        <v>23</v>
      </c>
      <c r="MX2" s="70"/>
      <c r="MY2" s="70"/>
      <c r="MZ2" s="70"/>
      <c r="NA2" s="70"/>
      <c r="NB2" s="13" t="s">
        <v>108</v>
      </c>
      <c r="NC2" s="13" t="s">
        <v>109</v>
      </c>
      <c r="ND2" s="13" t="s">
        <v>21</v>
      </c>
      <c r="NE2" s="13" t="s">
        <v>81</v>
      </c>
      <c r="NF2" s="13" t="s">
        <v>110</v>
      </c>
      <c r="NG2" s="13" t="s">
        <v>22</v>
      </c>
      <c r="NH2" s="13" t="s">
        <v>24</v>
      </c>
      <c r="NI2" s="13" t="s">
        <v>114</v>
      </c>
      <c r="NJ2" s="13" t="s">
        <v>115</v>
      </c>
      <c r="NK2" s="13" t="s">
        <v>113</v>
      </c>
      <c r="NL2" s="13" t="s">
        <v>111</v>
      </c>
      <c r="NM2" s="13" t="s">
        <v>112</v>
      </c>
      <c r="NN2" s="13" t="s">
        <v>23</v>
      </c>
      <c r="NO2" s="13" t="s">
        <v>18</v>
      </c>
      <c r="NP2" s="67" t="s">
        <v>19</v>
      </c>
      <c r="NQ2" s="67"/>
      <c r="NR2" s="67"/>
      <c r="NS2" s="67"/>
      <c r="NT2" s="67"/>
      <c r="NU2" s="67" t="s">
        <v>20</v>
      </c>
      <c r="NV2" s="67"/>
      <c r="NW2" s="67"/>
      <c r="NX2" s="67"/>
      <c r="NY2" s="67"/>
      <c r="NZ2" s="67" t="s">
        <v>113</v>
      </c>
      <c r="OA2" s="67"/>
      <c r="OB2" s="67"/>
      <c r="OC2" s="67"/>
      <c r="OD2" s="67"/>
      <c r="OE2" s="67" t="s">
        <v>23</v>
      </c>
      <c r="OF2" s="67"/>
      <c r="OG2" s="67"/>
      <c r="OH2" s="67"/>
      <c r="OI2" s="67"/>
      <c r="OJ2" s="14" t="s">
        <v>108</v>
      </c>
      <c r="OK2" s="14" t="s">
        <v>109</v>
      </c>
      <c r="OL2" s="14" t="s">
        <v>21</v>
      </c>
      <c r="OM2" s="14" t="s">
        <v>81</v>
      </c>
      <c r="ON2" s="14" t="s">
        <v>110</v>
      </c>
      <c r="OO2" s="14" t="s">
        <v>22</v>
      </c>
      <c r="OP2" s="14" t="s">
        <v>24</v>
      </c>
      <c r="OQ2" s="14" t="s">
        <v>114</v>
      </c>
      <c r="OR2" s="14" t="s">
        <v>115</v>
      </c>
      <c r="OS2" s="14" t="s">
        <v>113</v>
      </c>
      <c r="OT2" s="14" t="s">
        <v>111</v>
      </c>
      <c r="OU2" s="14" t="s">
        <v>112</v>
      </c>
      <c r="OV2" s="14" t="s">
        <v>23</v>
      </c>
      <c r="OW2" s="14" t="s">
        <v>18</v>
      </c>
      <c r="OX2" s="70" t="s">
        <v>19</v>
      </c>
      <c r="OY2" s="70"/>
      <c r="OZ2" s="70"/>
      <c r="PA2" s="70"/>
      <c r="PB2" s="70"/>
      <c r="PC2" s="70" t="s">
        <v>20</v>
      </c>
      <c r="PD2" s="70"/>
      <c r="PE2" s="70"/>
      <c r="PF2" s="70"/>
      <c r="PG2" s="70"/>
      <c r="PH2" s="70" t="s">
        <v>113</v>
      </c>
      <c r="PI2" s="70"/>
      <c r="PJ2" s="70"/>
      <c r="PK2" s="70"/>
      <c r="PL2" s="70"/>
      <c r="PM2" s="70" t="s">
        <v>23</v>
      </c>
      <c r="PN2" s="70"/>
      <c r="PO2" s="70"/>
      <c r="PP2" s="70"/>
      <c r="PQ2" s="70"/>
      <c r="PR2" s="13" t="s">
        <v>108</v>
      </c>
      <c r="PS2" s="13" t="s">
        <v>109</v>
      </c>
      <c r="PT2" s="13" t="s">
        <v>21</v>
      </c>
      <c r="PU2" s="13" t="s">
        <v>81</v>
      </c>
      <c r="PV2" s="13" t="s">
        <v>110</v>
      </c>
      <c r="PW2" s="13" t="s">
        <v>22</v>
      </c>
      <c r="PX2" s="13" t="s">
        <v>24</v>
      </c>
      <c r="PY2" s="13" t="s">
        <v>114</v>
      </c>
      <c r="PZ2" s="13" t="s">
        <v>115</v>
      </c>
      <c r="QA2" s="13" t="s">
        <v>113</v>
      </c>
      <c r="QB2" s="13" t="s">
        <v>111</v>
      </c>
      <c r="QC2" s="13" t="s">
        <v>112</v>
      </c>
      <c r="QD2" s="13" t="s">
        <v>23</v>
      </c>
      <c r="QE2" s="13" t="s">
        <v>18</v>
      </c>
      <c r="QF2" s="67" t="s">
        <v>19</v>
      </c>
      <c r="QG2" s="67"/>
      <c r="QH2" s="67"/>
      <c r="QI2" s="67"/>
      <c r="QJ2" s="67"/>
      <c r="QK2" s="67" t="s">
        <v>20</v>
      </c>
      <c r="QL2" s="67"/>
      <c r="QM2" s="67"/>
      <c r="QN2" s="67"/>
      <c r="QO2" s="67"/>
      <c r="QP2" s="67" t="s">
        <v>113</v>
      </c>
      <c r="QQ2" s="67"/>
      <c r="QR2" s="67"/>
      <c r="QS2" s="67"/>
      <c r="QT2" s="67"/>
      <c r="QU2" s="67" t="s">
        <v>23</v>
      </c>
      <c r="QV2" s="67"/>
      <c r="QW2" s="67"/>
      <c r="QX2" s="67"/>
      <c r="QY2" s="67"/>
      <c r="QZ2" s="14" t="s">
        <v>108</v>
      </c>
      <c r="RA2" s="14" t="s">
        <v>109</v>
      </c>
      <c r="RB2" s="14" t="s">
        <v>21</v>
      </c>
      <c r="RC2" s="14" t="s">
        <v>81</v>
      </c>
      <c r="RD2" s="14" t="s">
        <v>110</v>
      </c>
      <c r="RE2" s="14" t="s">
        <v>22</v>
      </c>
      <c r="RF2" s="14" t="s">
        <v>24</v>
      </c>
      <c r="RG2" s="14" t="s">
        <v>114</v>
      </c>
      <c r="RH2" s="14" t="s">
        <v>115</v>
      </c>
      <c r="RI2" s="14" t="s">
        <v>113</v>
      </c>
      <c r="RJ2" s="14" t="s">
        <v>111</v>
      </c>
      <c r="RK2" s="14" t="s">
        <v>112</v>
      </c>
      <c r="RL2" s="14" t="s">
        <v>23</v>
      </c>
      <c r="RM2" s="14" t="s">
        <v>18</v>
      </c>
      <c r="RN2" s="70" t="s">
        <v>19</v>
      </c>
      <c r="RO2" s="70"/>
      <c r="RP2" s="70"/>
      <c r="RQ2" s="70"/>
      <c r="RR2" s="70"/>
      <c r="RS2" s="70" t="s">
        <v>20</v>
      </c>
      <c r="RT2" s="70"/>
      <c r="RU2" s="70"/>
      <c r="RV2" s="70"/>
      <c r="RW2" s="70"/>
      <c r="RX2" s="70" t="s">
        <v>113</v>
      </c>
      <c r="RY2" s="70"/>
      <c r="RZ2" s="70"/>
      <c r="SA2" s="70"/>
      <c r="SB2" s="70"/>
      <c r="SC2" s="70" t="s">
        <v>23</v>
      </c>
      <c r="SD2" s="70"/>
      <c r="SE2" s="70"/>
      <c r="SF2" s="70"/>
      <c r="SG2" s="70"/>
      <c r="SH2" s="13" t="s">
        <v>108</v>
      </c>
      <c r="SI2" s="13" t="s">
        <v>109</v>
      </c>
      <c r="SJ2" s="13" t="s">
        <v>21</v>
      </c>
      <c r="SK2" s="13" t="s">
        <v>81</v>
      </c>
      <c r="SL2" s="13" t="s">
        <v>110</v>
      </c>
      <c r="SM2" s="13" t="s">
        <v>22</v>
      </c>
      <c r="SN2" s="13" t="s">
        <v>24</v>
      </c>
      <c r="SO2" s="13" t="s">
        <v>114</v>
      </c>
      <c r="SP2" s="13" t="s">
        <v>115</v>
      </c>
      <c r="SQ2" s="13" t="s">
        <v>113</v>
      </c>
      <c r="SR2" s="13" t="s">
        <v>111</v>
      </c>
      <c r="SS2" s="13" t="s">
        <v>112</v>
      </c>
      <c r="ST2" s="13" t="s">
        <v>23</v>
      </c>
      <c r="SU2" s="13" t="s">
        <v>18</v>
      </c>
      <c r="SV2" s="67" t="s">
        <v>19</v>
      </c>
      <c r="SW2" s="67"/>
      <c r="SX2" s="67"/>
      <c r="SY2" s="67"/>
      <c r="SZ2" s="67"/>
      <c r="TA2" s="67" t="s">
        <v>20</v>
      </c>
      <c r="TB2" s="67"/>
      <c r="TC2" s="67"/>
      <c r="TD2" s="67"/>
      <c r="TE2" s="67"/>
      <c r="TF2" s="67" t="s">
        <v>23</v>
      </c>
      <c r="TG2" s="67"/>
      <c r="TH2" s="67"/>
      <c r="TI2" s="67"/>
      <c r="TJ2" s="67"/>
      <c r="TK2" s="14"/>
      <c r="TL2" s="14" t="s">
        <v>108</v>
      </c>
      <c r="TM2" s="14" t="s">
        <v>109</v>
      </c>
      <c r="TN2" s="14" t="s">
        <v>21</v>
      </c>
      <c r="TO2" s="14" t="s">
        <v>81</v>
      </c>
      <c r="TP2" s="14" t="s">
        <v>110</v>
      </c>
      <c r="TQ2" s="14" t="s">
        <v>22</v>
      </c>
      <c r="TR2" s="14" t="s">
        <v>24</v>
      </c>
      <c r="TS2" s="14" t="s">
        <v>111</v>
      </c>
      <c r="TT2" s="14" t="s">
        <v>112</v>
      </c>
      <c r="TU2" s="14" t="s">
        <v>23</v>
      </c>
      <c r="TV2" s="14" t="s">
        <v>18</v>
      </c>
    </row>
    <row r="3" spans="1:542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9"/>
      <c r="O3" s="65"/>
      <c r="P3" s="65"/>
      <c r="Q3" s="65"/>
      <c r="R3" s="65"/>
      <c r="S3" s="65"/>
      <c r="T3" s="69"/>
      <c r="U3" s="65"/>
      <c r="V3" s="68"/>
      <c r="W3" s="65"/>
      <c r="X3" s="65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IF(AND(F4&lt;&gt;"",G4&lt;&gt;""),SUMPRODUCT((F$4:F$18&lt;&gt;"")*(G$4:G$18&lt;&gt;"")*(E$4:E$18&gt;E4))+1,IF(G4&lt;&gt;"",SUMPRODUCT((H$4:H$18="No DD")*(E$4:E$18&gt;E4))+1+SUMPRODUCT((F$4:F$18&lt;&gt;"")*(G$4:G$18&lt;&gt;"")),""))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251.87002518700552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54.429999999999993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12.3</v>
      </c>
      <c r="Z4" s="23">
        <v>6.8</v>
      </c>
      <c r="AA4" s="23">
        <v>9.3000000000000007</v>
      </c>
      <c r="AB4" s="23">
        <v>12.28</v>
      </c>
      <c r="AC4" s="23">
        <v>0.2</v>
      </c>
      <c r="AD4" s="23">
        <v>16</v>
      </c>
      <c r="AE4" s="23">
        <v>9.1</v>
      </c>
      <c r="AF4" s="23">
        <v>13.6</v>
      </c>
      <c r="AG4" s="23">
        <v>15.48</v>
      </c>
      <c r="AH4" s="23">
        <v>0</v>
      </c>
      <c r="AI4" s="23">
        <v>16.5</v>
      </c>
      <c r="AJ4" s="23">
        <v>9.1999999999999993</v>
      </c>
      <c r="AK4" s="23">
        <v>13</v>
      </c>
      <c r="AL4" s="23">
        <v>15.43</v>
      </c>
      <c r="AM4" s="23">
        <v>0.2</v>
      </c>
      <c r="AN4" s="28"/>
      <c r="AO4" s="39">
        <f>IF(AA4&gt;0,AA4,"")</f>
        <v>9.3000000000000007</v>
      </c>
      <c r="AP4" s="39">
        <f>IF(AB4&gt;0,AB4,"")</f>
        <v>12.28</v>
      </c>
      <c r="AQ4" s="41">
        <f>IF(SUM(Y4:AB4)-AC4&gt;0,SUM(Y4:AB4)-AC4,"")</f>
        <v>40.479999999999997</v>
      </c>
      <c r="AR4" s="41">
        <f>IF(AF4&gt;0,AF4,"")</f>
        <v>13.6</v>
      </c>
      <c r="AS4" s="41">
        <f>IF(AG4&gt;0,AG4,"")</f>
        <v>15.48</v>
      </c>
      <c r="AT4" s="41">
        <f>IF(SUM(AD4:AG4)-AH4&gt;0,SUM(AD4:AG4)-AH4,"")</f>
        <v>54.180000000000007</v>
      </c>
      <c r="AU4" s="41">
        <f>IF(AQ4="","",MAX(AQ4,AT4))</f>
        <v>54.180000000000007</v>
      </c>
      <c r="AV4" s="41">
        <f>IF(AK4&gt;0,AK4,"")</f>
        <v>13</v>
      </c>
      <c r="AW4" s="41">
        <f>IF(AL4&gt;0,AL4,"")</f>
        <v>15.43</v>
      </c>
      <c r="AX4" s="41">
        <f>IF(SUM(AI4:AL4)-AM4&gt;0,SUM(AI4:AL4)-AM4,"")</f>
        <v>53.93</v>
      </c>
      <c r="AY4" s="41">
        <f>IF(SUM(AU4,AX4)&gt;0,SUM(AU4,AX4),"")</f>
        <v>108.11000000000001</v>
      </c>
      <c r="AZ4" s="27">
        <v>16.2</v>
      </c>
      <c r="BA4" s="27">
        <v>9.1999999999999993</v>
      </c>
      <c r="BB4" s="27">
        <v>13</v>
      </c>
      <c r="BC4" s="27">
        <v>15.15</v>
      </c>
      <c r="BD4" s="27">
        <v>0</v>
      </c>
      <c r="BE4" s="27">
        <v>15.7</v>
      </c>
      <c r="BF4" s="27">
        <v>9.6</v>
      </c>
      <c r="BG4" s="27">
        <v>13.8</v>
      </c>
      <c r="BH4" s="27">
        <v>15.33</v>
      </c>
      <c r="BI4" s="27">
        <v>0</v>
      </c>
      <c r="BJ4" s="27">
        <v>4.62</v>
      </c>
      <c r="BK4" s="27">
        <v>2.8</v>
      </c>
      <c r="BL4" s="27">
        <v>4.7</v>
      </c>
      <c r="BM4" s="27">
        <v>4.83</v>
      </c>
      <c r="BN4" s="27">
        <v>0.2</v>
      </c>
      <c r="BO4" s="29"/>
      <c r="BP4" s="40">
        <f>IF(BB4&gt;0,BB4,"")</f>
        <v>13</v>
      </c>
      <c r="BQ4" s="40">
        <f>IF(BC4&gt;0,BC4,"")</f>
        <v>15.15</v>
      </c>
      <c r="BR4" s="11">
        <f>IF(SUM(AZ4:BC4)-BD4&gt;0,SUM(AZ4:BC4)-BD4,"")</f>
        <v>53.55</v>
      </c>
      <c r="BS4" s="11">
        <f>IF(BG4&gt;0,BG4,"")</f>
        <v>13.8</v>
      </c>
      <c r="BT4" s="11">
        <f>IF(BH4&gt;0,BH4,"")</f>
        <v>15.33</v>
      </c>
      <c r="BU4" s="11">
        <f>IF(SUM(BE4:BH4)-BI4&gt;0,SUM(BE4:BH4)-BI4,"")</f>
        <v>54.429999999999993</v>
      </c>
      <c r="BV4" s="11">
        <f>IF(BR4="","",MAX(BR4,BU4))</f>
        <v>54.429999999999993</v>
      </c>
      <c r="BW4" s="11">
        <f>IF(BL4&gt;0,BL4,"")</f>
        <v>4.7</v>
      </c>
      <c r="BX4" s="11">
        <f>IF(BM4&gt;0,BM4,"")</f>
        <v>4.83</v>
      </c>
      <c r="BY4" s="11">
        <f>IF(SUM(BJ4:BM4)-BN4&gt;0,SUM(BJ4:BM4)-BN4,"")</f>
        <v>16.750000000000004</v>
      </c>
      <c r="BZ4" s="11">
        <f>IF(SUM(BV4,BY4)&gt;0,SUM(BV4,BY4),"")</f>
        <v>71.179999999999993</v>
      </c>
      <c r="CA4" s="23">
        <v>16</v>
      </c>
      <c r="CB4" s="23">
        <v>9.3000000000000007</v>
      </c>
      <c r="CC4" s="23">
        <v>14.4</v>
      </c>
      <c r="CD4" s="23">
        <v>15.56</v>
      </c>
      <c r="CE4" s="23">
        <v>0</v>
      </c>
      <c r="CF4" s="23">
        <v>15.4</v>
      </c>
      <c r="CG4" s="23">
        <v>9.3000000000000007</v>
      </c>
      <c r="CH4" s="23">
        <v>14.8</v>
      </c>
      <c r="CI4" s="23">
        <v>15.56</v>
      </c>
      <c r="CJ4" s="23">
        <v>0</v>
      </c>
      <c r="CK4" s="23">
        <v>16.8</v>
      </c>
      <c r="CL4" s="23">
        <v>9.4</v>
      </c>
      <c r="CM4" s="23">
        <v>14.4</v>
      </c>
      <c r="CN4" s="23">
        <v>15.86</v>
      </c>
      <c r="CO4" s="23">
        <v>0</v>
      </c>
      <c r="CP4" s="28"/>
      <c r="CQ4" s="39">
        <f>IF(CC4&gt;0,CC4,"")</f>
        <v>14.4</v>
      </c>
      <c r="CR4" s="39">
        <f>IF(CD4&gt;0,CD4,"")</f>
        <v>15.56</v>
      </c>
      <c r="CS4" s="41">
        <f>IF(SUM(CA4:CD4)-CE4&gt;0,SUM(CA4:CD4)-CE4,"")</f>
        <v>55.260000000000005</v>
      </c>
      <c r="CT4" s="41">
        <f>IF(CH4&gt;0,CH4,"")</f>
        <v>14.8</v>
      </c>
      <c r="CU4" s="41">
        <f>IF(CI4&gt;0,CI4,"")</f>
        <v>15.56</v>
      </c>
      <c r="CV4" s="41">
        <f>IF(SUM(CF4:CI4)-CJ4&gt;0,SUM(CF4:CI4)-CJ4,"")</f>
        <v>55.06</v>
      </c>
      <c r="CW4" s="41">
        <f>IF(CS4="","",MAX(CS4,CV4))</f>
        <v>55.260000000000005</v>
      </c>
      <c r="CX4" s="41">
        <f>IF(CM4&gt;0,CM4,"")</f>
        <v>14.4</v>
      </c>
      <c r="CY4" s="41">
        <f>IF(CN4&gt;0,CN4,"")</f>
        <v>15.86</v>
      </c>
      <c r="CZ4" s="41">
        <f>IF(SUM(CK4:CN4)-CO4&gt;0,SUM(CK4:CN4)-CO4,"")</f>
        <v>56.46</v>
      </c>
      <c r="DA4" s="41">
        <f>IF(SUM(CW4,CZ4)&gt;0,SUM(CW4,CZ4),"")</f>
        <v>111.72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16.100000000000001</v>
      </c>
      <c r="SW4" s="23">
        <f>IF($CP4="P",CB4,(CB4+BA4)/2)</f>
        <v>9.25</v>
      </c>
      <c r="SX4" s="23">
        <f>IF($CP4="P",CC4,(CC4+BB4)/2)</f>
        <v>13.7</v>
      </c>
      <c r="SY4" s="23">
        <f>IF($CP4="P",CD4,(CD4+BC4)/2)</f>
        <v>15.355</v>
      </c>
      <c r="SZ4" s="23">
        <f>IF($CP4="P",CE4,(CE4+BD4)/2)</f>
        <v>0</v>
      </c>
      <c r="TA4" s="23">
        <f>IF($CP4="P",CF4,(CF4+BE4)/2)</f>
        <v>15.55</v>
      </c>
      <c r="TB4" s="23">
        <f>IF($CP4="P",CG4,(CG4+BF4)/2)</f>
        <v>9.4499999999999993</v>
      </c>
      <c r="TC4" s="23">
        <f>IF($CP4="P",CH4,(CH4+BG4)/2)</f>
        <v>14.3</v>
      </c>
      <c r="TD4" s="23">
        <f>IF($CP4="P",CI4,(CI4+BH4)/2)</f>
        <v>15.445</v>
      </c>
      <c r="TE4" s="23">
        <f>IF($CP4="P",CJ4,(CJ4+BI4)/2)</f>
        <v>0</v>
      </c>
      <c r="TF4" s="23">
        <f>IF($CP4="P",CK4,(CK4+BJ4)/2)</f>
        <v>10.71</v>
      </c>
      <c r="TG4" s="23">
        <f>IF($CP4="P",CL4,(CL4+BK4)/2)</f>
        <v>6.1</v>
      </c>
      <c r="TH4" s="23">
        <f>IF($CP4="P",CM4,(CM4+BL4)/2)</f>
        <v>9.5500000000000007</v>
      </c>
      <c r="TI4" s="23">
        <f>IF($CP4="P",CN4,(CN4+BM4)/2)</f>
        <v>10.344999999999999</v>
      </c>
      <c r="TJ4" s="23">
        <f>IF($CP4="P",CO4,(CO4+BN4)/2)</f>
        <v>0.1</v>
      </c>
      <c r="TK4" s="28" t="s">
        <v>57</v>
      </c>
      <c r="TL4" s="41">
        <f>IF(SX4&gt;0,SX4,"")</f>
        <v>13.7</v>
      </c>
      <c r="TM4" s="41">
        <f>IF(SY4&gt;0,SY4,"")</f>
        <v>15.355</v>
      </c>
      <c r="TN4" s="41">
        <f>IF(SUM(SV4:SY4)-SZ4&gt;0,SUM(SV4:SY4)-SZ4,"")</f>
        <v>54.405000000000001</v>
      </c>
      <c r="TO4" s="41">
        <f>IF(TC4&gt;0,TC4,"")</f>
        <v>14.3</v>
      </c>
      <c r="TP4" s="41">
        <f>IF(TD4&gt;0,TD4,"")</f>
        <v>15.445</v>
      </c>
      <c r="TQ4" s="41">
        <f>IF(SUM(TA4:TD4)-TE4&gt;0,SUM(TA4:TD4)-TE4,"")</f>
        <v>54.744999999999997</v>
      </c>
      <c r="TR4" s="41">
        <f>IF(MAX(TN4,TQ4)&gt;0,MAX(TN4,TQ4),"")</f>
        <v>54.744999999999997</v>
      </c>
      <c r="TS4" s="41">
        <f>IF(TH4&gt;0,TH4,"")</f>
        <v>9.5500000000000007</v>
      </c>
      <c r="TT4" s="41">
        <f>IF(TI4&gt;0,TI4,"")</f>
        <v>10.344999999999999</v>
      </c>
      <c r="TU4" s="41">
        <f>IF(SUM(TF4:TI4)-TJ4&gt;0,SUM(TF4:TI4)-TJ4,"")</f>
        <v>36.604999999999997</v>
      </c>
      <c r="TV4" s="41">
        <f>IF(SUM(TR4,TU4)&gt;0,SUM(TR4,TU4),"")</f>
        <v>91.35</v>
      </c>
    </row>
    <row r="5" spans="1:542" x14ac:dyDescent="0.2">
      <c r="A5" s="4" cm="1">
        <f t="array" ref="A5">IF(AND(F5&lt;&gt;"",G5&lt;&gt;""),SUMPRODUCT((F$4:F$18&lt;&gt;"")*(G$4:G$18&lt;&gt;"")*(E$4:E$18&gt;E5))+1,IF(G5&lt;&gt;"",SUMPRODUCT((H$4:H$18="No DD")*(E$4:E$18&gt;E5))+1+SUMPRODUCT((F$4:F$18&lt;&gt;"")*(G$4:G$18&lt;&gt;"")),""))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250.25002501200552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55.160000000000004</v>
      </c>
      <c r="M5" s="8" t="str">
        <f>IF(L5="","",IF(OR(L5=CS5,L5=CV5),$CA$1,IF(OR(L5=BR5,L5=BU5),$AZ$1,IF(OR(L5=AQ5,L5=AT5),$Y$1,""))))</f>
        <v>2022 Nationals</v>
      </c>
      <c r="N5" s="8">
        <f>IF(COUNT(AQ5,AT5,BR5,BU5,CS5,CV5)&gt;2,LARGE((AQ5,AT5,BR5,BU5,CS5,CV5),3),0)</f>
        <v>54.58</v>
      </c>
      <c r="O5" s="8" t="str">
        <f>IF(N5="","",IF(OR(N5=CS5,N5=CV5),$CA$1,IF(OR(N5=BR5,N5=BU5),$AZ$1,IF(OR(N5=AQ5,N5=AT5),$Y$1,""))))</f>
        <v>2022 Nationals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15.46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2022 Nationals</v>
      </c>
      <c r="V5" s="8">
        <f>IF(MAX(DB5,DC5)&gt;0,MAX(DB5,DC5),"")</f>
        <v>0.13000000000000256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16.100000000000001</v>
      </c>
      <c r="Z5" s="23">
        <v>9.4</v>
      </c>
      <c r="AA5" s="23">
        <v>14.4</v>
      </c>
      <c r="AB5" s="23">
        <v>14.88</v>
      </c>
      <c r="AC5" s="23">
        <v>0.2</v>
      </c>
      <c r="AD5" s="23">
        <v>16</v>
      </c>
      <c r="AE5" s="23">
        <v>9.3000000000000007</v>
      </c>
      <c r="AF5" s="23">
        <v>14.4</v>
      </c>
      <c r="AG5" s="23">
        <v>15.46</v>
      </c>
      <c r="AH5" s="23">
        <v>0</v>
      </c>
      <c r="AI5" s="23">
        <v>16.100000000000001</v>
      </c>
      <c r="AJ5" s="23">
        <v>9.4</v>
      </c>
      <c r="AK5" s="23">
        <v>14.4</v>
      </c>
      <c r="AL5" s="23">
        <v>15.45</v>
      </c>
      <c r="AM5" s="23">
        <v>0.2</v>
      </c>
      <c r="AN5" s="28"/>
      <c r="AO5" s="39">
        <f>IF(AA5&gt;0,AA5,"")</f>
        <v>14.4</v>
      </c>
      <c r="AP5" s="39">
        <f>IF(AB5&gt;0,AB5,"")</f>
        <v>14.88</v>
      </c>
      <c r="AQ5" s="41">
        <f>IF(SUM(Y5:AB5)-AC5&gt;0,SUM(Y5:AB5)-AC5,"")</f>
        <v>54.58</v>
      </c>
      <c r="AR5" s="41">
        <f>IF(AF5&gt;0,AF5,"")</f>
        <v>14.4</v>
      </c>
      <c r="AS5" s="41">
        <f>IF(AG5&gt;0,AG5,"")</f>
        <v>15.46</v>
      </c>
      <c r="AT5" s="41">
        <f>IF(SUM(AD5:AG5)-AH5&gt;0,SUM(AD5:AG5)-AH5,"")</f>
        <v>55.160000000000004</v>
      </c>
      <c r="AU5" s="41">
        <f>IF(AQ5="","",MAX(AQ5,AT5))</f>
        <v>55.160000000000004</v>
      </c>
      <c r="AV5" s="41">
        <f>IF(AK5&gt;0,AK5,"")</f>
        <v>14.4</v>
      </c>
      <c r="AW5" s="41">
        <f>IF(AL5&gt;0,AL5,"")</f>
        <v>15.45</v>
      </c>
      <c r="AX5" s="41">
        <f>IF(SUM(AI5:AL5)-AM5&gt;0,SUM(AI5:AL5)-AM5,"")</f>
        <v>55.149999999999991</v>
      </c>
      <c r="AY5" s="41">
        <f>IF(SUM(AU5,AX5)&gt;0,SUM(AU5,AX5),"")</f>
        <v>110.31</v>
      </c>
      <c r="AZ5" s="27">
        <v>15.78</v>
      </c>
      <c r="BA5" s="27">
        <v>9.4</v>
      </c>
      <c r="BB5" s="27">
        <v>14</v>
      </c>
      <c r="BC5" s="27">
        <v>15.1</v>
      </c>
      <c r="BD5" s="27">
        <v>0</v>
      </c>
      <c r="BE5" s="27">
        <v>15.6</v>
      </c>
      <c r="BF5" s="27">
        <v>9.1</v>
      </c>
      <c r="BG5" s="27">
        <v>14.4</v>
      </c>
      <c r="BH5" s="27">
        <v>15.05</v>
      </c>
      <c r="BI5" s="27">
        <v>0</v>
      </c>
      <c r="BJ5" s="27">
        <v>15.8</v>
      </c>
      <c r="BK5" s="27">
        <v>8.5</v>
      </c>
      <c r="BL5" s="27">
        <v>13.4</v>
      </c>
      <c r="BM5" s="27">
        <v>15</v>
      </c>
      <c r="BN5" s="27">
        <v>0</v>
      </c>
      <c r="BO5" s="29"/>
      <c r="BP5" s="40">
        <f>IF(BB5&gt;0,BB5,"")</f>
        <v>14</v>
      </c>
      <c r="BQ5" s="40">
        <f>IF(BC5&gt;0,BC5,"")</f>
        <v>15.1</v>
      </c>
      <c r="BR5" s="11">
        <f>IF(SUM(AZ5:BC5)-BD5&gt;0,SUM(AZ5:BC5)-BD5,"")</f>
        <v>54.28</v>
      </c>
      <c r="BS5" s="11">
        <f>IF(BG5&gt;0,BG5,"")</f>
        <v>14.4</v>
      </c>
      <c r="BT5" s="11">
        <f>IF(BH5&gt;0,BH5,"")</f>
        <v>15.05</v>
      </c>
      <c r="BU5" s="11">
        <f>IF(SUM(BE5:BH5)-BI5&gt;0,SUM(BE5:BH5)-BI5,"")</f>
        <v>54.150000000000006</v>
      </c>
      <c r="BV5" s="11">
        <f>IF(BR5="","",MAX(BR5,BU5))</f>
        <v>54.28</v>
      </c>
      <c r="BW5" s="11">
        <f>IF(BL5&gt;0,BL5,"")</f>
        <v>13.4</v>
      </c>
      <c r="BX5" s="11">
        <f>IF(BM5&gt;0,BM5,"")</f>
        <v>15</v>
      </c>
      <c r="BY5" s="11">
        <f>IF(SUM(BJ5:BM5)-BN5&gt;0,SUM(BJ5:BM5)-BN5,"")</f>
        <v>52.7</v>
      </c>
      <c r="BZ5" s="11">
        <f>IF(SUM(BV5,BY5)&gt;0,SUM(BV5,BY5),"")</f>
        <v>106.98</v>
      </c>
      <c r="CA5" s="23">
        <v>16.399999999999999</v>
      </c>
      <c r="CB5" s="23">
        <v>9.1999999999999993</v>
      </c>
      <c r="CC5" s="23">
        <v>14.4</v>
      </c>
      <c r="CD5" s="23">
        <v>15.39</v>
      </c>
      <c r="CE5" s="23">
        <v>0.2</v>
      </c>
      <c r="CF5" s="23">
        <v>1.6</v>
      </c>
      <c r="CG5" s="23">
        <v>1</v>
      </c>
      <c r="CH5" s="23">
        <v>2</v>
      </c>
      <c r="CI5" s="23">
        <v>1.76</v>
      </c>
      <c r="CJ5" s="23">
        <v>0</v>
      </c>
      <c r="CK5" s="23">
        <v>16.399999999999999</v>
      </c>
      <c r="CL5" s="23">
        <v>9.3000000000000007</v>
      </c>
      <c r="CM5" s="23">
        <v>14.4</v>
      </c>
      <c r="CN5" s="23">
        <v>15.23</v>
      </c>
      <c r="CO5" s="23">
        <v>0</v>
      </c>
      <c r="CP5" s="28"/>
      <c r="CQ5" s="39">
        <f>IF(CC5&gt;0,CC5,"")</f>
        <v>14.4</v>
      </c>
      <c r="CR5" s="39">
        <f>IF(CD5&gt;0,CD5,"")</f>
        <v>15.39</v>
      </c>
      <c r="CS5" s="41">
        <f>IF(SUM(CA5:CD5)-CE5&gt;0,SUM(CA5:CD5)-CE5,"")</f>
        <v>55.19</v>
      </c>
      <c r="CT5" s="41">
        <f>IF(CH5&gt;0,CH5,"")</f>
        <v>2</v>
      </c>
      <c r="CU5" s="41">
        <f>IF(CI5&gt;0,CI5,"")</f>
        <v>1.76</v>
      </c>
      <c r="CV5" s="41">
        <f>IF(SUM(CF5:CI5)-CJ5&gt;0,SUM(CF5:CI5)-CJ5,"")</f>
        <v>6.3599999999999994</v>
      </c>
      <c r="CW5" s="41">
        <f>IF(CS5="","",MAX(CS5,CV5))</f>
        <v>55.19</v>
      </c>
      <c r="CX5" s="41">
        <f>IF(CM5&gt;0,CM5,"")</f>
        <v>14.4</v>
      </c>
      <c r="CY5" s="41">
        <f>IF(CN5&gt;0,CN5,"")</f>
        <v>15.23</v>
      </c>
      <c r="CZ5" s="41">
        <f>IF(SUM(CK5:CN5)-CO5&gt;0,SUM(CK5:CN5)-CO5,"")</f>
        <v>55.33</v>
      </c>
      <c r="DA5" s="41">
        <f>IF(SUM(CW5,CZ5)&gt;0,SUM(CW5,CZ5),"")</f>
        <v>110.52</v>
      </c>
      <c r="DB5" s="52">
        <f>IF(MAX(ED5,FL5,GT5,IB5,JJ5,KR5,LZ5,NH5,OP5,PX5,RF5,SN5)-IF(N5="",0,N5)&gt;0.001,MAX(ED5,FL5,GT5,IB5,JJ5,KR5,LZ5,NH5,OP5,PX5,RF5,SN5)-IF(N5="",0,N5),"")</f>
        <v>0.13000000000000256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IF(SUM(OP5,OV5)&gt;0,SUM(OP5,OV5),"")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16.09</v>
      </c>
      <c r="SW5" s="23">
        <f>IF($CP5="P",CB5,(CB5+BA5)/2)</f>
        <v>9.3000000000000007</v>
      </c>
      <c r="SX5" s="23">
        <f>IF($CP5="P",CC5,(CC5+BB5)/2)</f>
        <v>14.2</v>
      </c>
      <c r="SY5" s="23">
        <f>IF($CP5="P",CD5,(CD5+BC5)/2)</f>
        <v>15.245000000000001</v>
      </c>
      <c r="SZ5" s="23">
        <f>IF($CP5="P",CE5,(CE5+BD5)/2)</f>
        <v>0.1</v>
      </c>
      <c r="TA5" s="23">
        <f>IF($CP5="P",CF5,(CF5+BE5)/2)</f>
        <v>8.6</v>
      </c>
      <c r="TB5" s="23">
        <f>IF($CP5="P",CG5,(CG5+BF5)/2)</f>
        <v>5.05</v>
      </c>
      <c r="TC5" s="23">
        <f>IF($CP5="P",CH5,(CH5+BG5)/2)</f>
        <v>8.1999999999999993</v>
      </c>
      <c r="TD5" s="23">
        <f>IF($CP5="P",CI5,(CI5+BH5)/2)</f>
        <v>8.4050000000000011</v>
      </c>
      <c r="TE5" s="23">
        <f>IF($CP5="P",CJ5,(CJ5+BI5)/2)</f>
        <v>0</v>
      </c>
      <c r="TF5" s="23">
        <f>IF($CP5="P",CK5,(CK5+BJ5)/2)</f>
        <v>16.100000000000001</v>
      </c>
      <c r="TG5" s="23">
        <f>IF($CP5="P",CL5,(CL5+BK5)/2)</f>
        <v>8.9</v>
      </c>
      <c r="TH5" s="23">
        <f>IF($CP5="P",CM5,(CM5+BL5)/2)</f>
        <v>13.9</v>
      </c>
      <c r="TI5" s="23">
        <f>IF($CP5="P",CN5,(CN5+BM5)/2)</f>
        <v>15.115</v>
      </c>
      <c r="TJ5" s="23">
        <f>IF($CP5="P",CO5,(CO5+BN5)/2)</f>
        <v>0</v>
      </c>
      <c r="TK5" s="28" t="s">
        <v>57</v>
      </c>
      <c r="TL5" s="41">
        <f>IF(SX5&gt;0,SX5,"")</f>
        <v>14.2</v>
      </c>
      <c r="TM5" s="41">
        <f>IF(SY5&gt;0,SY5,"")</f>
        <v>15.245000000000001</v>
      </c>
      <c r="TN5" s="41">
        <f>IF(SUM(SV5:SY5)-SZ5&gt;0,SUM(SV5:SY5)-SZ5,"")</f>
        <v>54.735000000000007</v>
      </c>
      <c r="TO5" s="41">
        <f>IF(TC5&gt;0,TC5,"")</f>
        <v>8.1999999999999993</v>
      </c>
      <c r="TP5" s="41">
        <f>IF(TD5&gt;0,TD5,"")</f>
        <v>8.4050000000000011</v>
      </c>
      <c r="TQ5" s="41">
        <f>IF(SUM(TA5:TD5)-TE5&gt;0,SUM(TA5:TD5)-TE5,"")</f>
        <v>30.254999999999999</v>
      </c>
      <c r="TR5" s="41">
        <f>IF(MAX(TN5,TQ5)&gt;0,MAX(TN5,TQ5),"")</f>
        <v>54.735000000000007</v>
      </c>
      <c r="TS5" s="41">
        <f>IF(TH5&gt;0,TH5,"")</f>
        <v>13.9</v>
      </c>
      <c r="TT5" s="41">
        <f>IF(TI5&gt;0,TI5,"")</f>
        <v>15.115</v>
      </c>
      <c r="TU5" s="41">
        <f>IF(SUM(TF5:TI5)-TJ5&gt;0,SUM(TF5:TI5)-TJ5,"")</f>
        <v>54.015000000000001</v>
      </c>
      <c r="TV5" s="41">
        <f>IF(SUM(TR5,TU5)&gt;0,SUM(TR5,TU5),"")</f>
        <v>108.75</v>
      </c>
    </row>
    <row r="6" spans="1:542" x14ac:dyDescent="0.2">
      <c r="A6" s="4" cm="1">
        <f t="array" ref="A6">IF(AND(F6&lt;&gt;"",G6&lt;&gt;""),SUMPRODUCT((F$4:F$18&lt;&gt;"")*(G$4:G$18&lt;&gt;"")*(E$4:E$18&gt;E6))+1,IF(G6&lt;&gt;"",SUMPRODUCT((H$4:H$18="No DD")*(E$4:E$18&gt;E6))+1+SUMPRODUCT((F$4:F$18&lt;&gt;"")*(G$4:G$18&lt;&gt;"")),""))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244.58002445800548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54.720000000000006</v>
      </c>
      <c r="K6" s="8" t="str">
        <f>IF(J6="","",IF(OR(J6=CS6,J6=CV6),$CA$1,IF(OR(J6=BR6,J6=BU6),$AZ$1,IF(OR(J6=AQ6,J6=AT6),$Y$1,""))))</f>
        <v>2022 Nationals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53.06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Elite Canada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16.3</v>
      </c>
      <c r="Z6" s="23">
        <v>9.4</v>
      </c>
      <c r="AA6" s="23">
        <v>14.2</v>
      </c>
      <c r="AB6" s="23">
        <v>14.82</v>
      </c>
      <c r="AC6" s="23">
        <v>0</v>
      </c>
      <c r="AD6" s="23">
        <v>1.6</v>
      </c>
      <c r="AE6" s="23">
        <v>1</v>
      </c>
      <c r="AF6" s="23">
        <v>2</v>
      </c>
      <c r="AG6" s="23">
        <v>1.77</v>
      </c>
      <c r="AH6" s="23">
        <v>0.4</v>
      </c>
      <c r="AI6" s="23">
        <v>4.5</v>
      </c>
      <c r="AJ6" s="23">
        <v>2.7</v>
      </c>
      <c r="AK6" s="23">
        <v>4.9000000000000004</v>
      </c>
      <c r="AL6" s="23">
        <v>4.7300000000000004</v>
      </c>
      <c r="AM6" s="23">
        <v>0</v>
      </c>
      <c r="AN6" s="28"/>
      <c r="AO6" s="39">
        <f>IF(AA6&gt;0,AA6,"")</f>
        <v>14.2</v>
      </c>
      <c r="AP6" s="39">
        <f>IF(AB6&gt;0,AB6,"")</f>
        <v>14.82</v>
      </c>
      <c r="AQ6" s="41">
        <f>IF(SUM(Y6:AB6)-AC6&gt;0,SUM(Y6:AB6)-AC6,"")</f>
        <v>54.720000000000006</v>
      </c>
      <c r="AR6" s="41">
        <f>IF(AF6&gt;0,AF6,"")</f>
        <v>2</v>
      </c>
      <c r="AS6" s="41">
        <f>IF(AG6&gt;0,AG6,"")</f>
        <v>1.77</v>
      </c>
      <c r="AT6" s="41">
        <f>IF(SUM(AD6:AG6)-AH6&gt;0,SUM(AD6:AG6)-AH6,"")</f>
        <v>5.9699999999999989</v>
      </c>
      <c r="AU6" s="41">
        <f>IF(AQ6="","",MAX(AQ6,AT6))</f>
        <v>54.720000000000006</v>
      </c>
      <c r="AV6" s="41">
        <f>IF(AK6&gt;0,AK6,"")</f>
        <v>4.9000000000000004</v>
      </c>
      <c r="AW6" s="41">
        <f>IF(AL6&gt;0,AL6,"")</f>
        <v>4.7300000000000004</v>
      </c>
      <c r="AX6" s="41">
        <f>IF(SUM(AI6:AL6)-AM6&gt;0,SUM(AI6:AL6)-AM6,"")</f>
        <v>16.830000000000002</v>
      </c>
      <c r="AY6" s="41">
        <f>IF(SUM(AU6,AX6)&gt;0,SUM(AU6,AX6),"")</f>
        <v>71.550000000000011</v>
      </c>
      <c r="AZ6" s="27">
        <v>14.9</v>
      </c>
      <c r="BA6" s="27">
        <v>8.8000000000000007</v>
      </c>
      <c r="BB6" s="27">
        <v>14.2</v>
      </c>
      <c r="BC6" s="27">
        <v>15.16</v>
      </c>
      <c r="BD6" s="27">
        <v>0</v>
      </c>
      <c r="BE6" s="27">
        <v>1.5</v>
      </c>
      <c r="BF6" s="27">
        <v>1</v>
      </c>
      <c r="BG6" s="27">
        <v>2</v>
      </c>
      <c r="BH6" s="27">
        <v>1.66</v>
      </c>
      <c r="BI6" s="27">
        <v>0</v>
      </c>
      <c r="BJ6" s="27">
        <v>15.1</v>
      </c>
      <c r="BK6" s="27">
        <v>9.3000000000000007</v>
      </c>
      <c r="BL6" s="27">
        <v>14.2</v>
      </c>
      <c r="BM6" s="27">
        <v>15.16</v>
      </c>
      <c r="BN6" s="27">
        <v>0</v>
      </c>
      <c r="BO6" s="29"/>
      <c r="BP6" s="40">
        <f>IF(BB6&gt;0,BB6,"")</f>
        <v>14.2</v>
      </c>
      <c r="BQ6" s="40">
        <f>IF(BC6&gt;0,BC6,"")</f>
        <v>15.16</v>
      </c>
      <c r="BR6" s="11">
        <f>IF(SUM(AZ6:BC6)-BD6&gt;0,SUM(AZ6:BC6)-BD6,"")</f>
        <v>53.06</v>
      </c>
      <c r="BS6" s="11">
        <f>IF(BG6&gt;0,BG6,"")</f>
        <v>2</v>
      </c>
      <c r="BT6" s="11">
        <f>IF(BH6&gt;0,BH6,"")</f>
        <v>1.66</v>
      </c>
      <c r="BU6" s="11">
        <f>IF(SUM(BE6:BH6)-BI6&gt;0,SUM(BE6:BH6)-BI6,"")</f>
        <v>6.16</v>
      </c>
      <c r="BV6" s="11">
        <f>IF(BR6="","",MAX(BR6,BU6))</f>
        <v>53.06</v>
      </c>
      <c r="BW6" s="11">
        <f>IF(BL6&gt;0,BL6,"")</f>
        <v>14.2</v>
      </c>
      <c r="BX6" s="11">
        <f>IF(BM6&gt;0,BM6,"")</f>
        <v>15.16</v>
      </c>
      <c r="BY6" s="11">
        <f>IF(SUM(BJ6:BM6)-BN6&gt;0,SUM(BJ6:BM6)-BN6,"")</f>
        <v>53.759999999999991</v>
      </c>
      <c r="BZ6" s="11">
        <f>IF(SUM(BV6,BY6)&gt;0,SUM(BV6,BY6),"")</f>
        <v>106.82</v>
      </c>
      <c r="CA6" s="23">
        <v>14.9</v>
      </c>
      <c r="CB6" s="23">
        <v>9.4</v>
      </c>
      <c r="CC6" s="23">
        <v>14</v>
      </c>
      <c r="CD6" s="23">
        <v>15.27</v>
      </c>
      <c r="CE6" s="23">
        <v>0</v>
      </c>
      <c r="CF6" s="23">
        <v>1.6</v>
      </c>
      <c r="CG6" s="23">
        <v>1</v>
      </c>
      <c r="CH6" s="23">
        <v>2</v>
      </c>
      <c r="CI6" s="23">
        <v>1.62</v>
      </c>
      <c r="CJ6" s="23">
        <v>0</v>
      </c>
      <c r="CK6" s="23">
        <v>14.9</v>
      </c>
      <c r="CL6" s="23">
        <v>8.8000000000000007</v>
      </c>
      <c r="CM6" s="23">
        <v>14.2</v>
      </c>
      <c r="CN6" s="23">
        <v>14.83</v>
      </c>
      <c r="CO6" s="23">
        <v>0</v>
      </c>
      <c r="CP6" s="28"/>
      <c r="CQ6" s="39">
        <f>IF(CC6&gt;0,CC6,"")</f>
        <v>14</v>
      </c>
      <c r="CR6" s="39">
        <f>IF(CD6&gt;0,CD6,"")</f>
        <v>15.27</v>
      </c>
      <c r="CS6" s="41">
        <f>IF(SUM(CA6:CD6)-CE6&gt;0,SUM(CA6:CD6)-CE6,"")</f>
        <v>53.569999999999993</v>
      </c>
      <c r="CT6" s="41">
        <f>IF(CH6&gt;0,CH6,"")</f>
        <v>2</v>
      </c>
      <c r="CU6" s="41">
        <f>IF(CI6&gt;0,CI6,"")</f>
        <v>1.62</v>
      </c>
      <c r="CV6" s="41">
        <f>IF(SUM(CF6:CI6)-CJ6&gt;0,SUM(CF6:CI6)-CJ6,"")</f>
        <v>6.22</v>
      </c>
      <c r="CW6" s="41">
        <f>IF(CS6="","",MAX(CS6,CV6))</f>
        <v>53.569999999999993</v>
      </c>
      <c r="CX6" s="41">
        <f>IF(CM6&gt;0,CM6,"")</f>
        <v>14.2</v>
      </c>
      <c r="CY6" s="41">
        <f>IF(CN6&gt;0,CN6,"")</f>
        <v>14.83</v>
      </c>
      <c r="CZ6" s="41">
        <f>IF(SUM(CK6:CN6)-CO6&gt;0,SUM(CK6:CN6)-CO6,"")</f>
        <v>52.730000000000004</v>
      </c>
      <c r="DA6" s="41">
        <f>IF(SUM(CW6,CZ6)&gt;0,SUM(CW6,CZ6),"")</f>
        <v>106.3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IF(SUM(OP6,OV6)&gt;0,SUM(OP6,OV6),"")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14.9</v>
      </c>
      <c r="SW6" s="23">
        <f>IF($CP6="P",CB6,(CB6+BA6)/2)</f>
        <v>9.1000000000000014</v>
      </c>
      <c r="SX6" s="23">
        <f>IF($CP6="P",CC6,(CC6+BB6)/2)</f>
        <v>14.1</v>
      </c>
      <c r="SY6" s="23">
        <f>IF($CP6="P",CD6,(CD6+BC6)/2)</f>
        <v>15.215</v>
      </c>
      <c r="SZ6" s="23">
        <f>IF($CP6="P",CE6,(CE6+BD6)/2)</f>
        <v>0</v>
      </c>
      <c r="TA6" s="23">
        <f>IF($CP6="P",CF6,(CF6+BE6)/2)</f>
        <v>1.55</v>
      </c>
      <c r="TB6" s="23">
        <f>IF($CP6="P",CG6,(CG6+BF6)/2)</f>
        <v>1</v>
      </c>
      <c r="TC6" s="23">
        <f>IF($CP6="P",CH6,(CH6+BG6)/2)</f>
        <v>2</v>
      </c>
      <c r="TD6" s="23">
        <f>IF($CP6="P",CI6,(CI6+BH6)/2)</f>
        <v>1.6400000000000001</v>
      </c>
      <c r="TE6" s="23">
        <f>IF($CP6="P",CJ6,(CJ6+BI6)/2)</f>
        <v>0</v>
      </c>
      <c r="TF6" s="23">
        <f>IF($CP6="P",CK6,(CK6+BJ6)/2)</f>
        <v>15</v>
      </c>
      <c r="TG6" s="23">
        <f>IF($CP6="P",CL6,(CL6+BK6)/2)</f>
        <v>9.0500000000000007</v>
      </c>
      <c r="TH6" s="23">
        <f>IF($CP6="P",CM6,(CM6+BL6)/2)</f>
        <v>14.2</v>
      </c>
      <c r="TI6" s="23">
        <f>IF($CP6="P",CN6,(CN6+BM6)/2)</f>
        <v>14.995000000000001</v>
      </c>
      <c r="TJ6" s="23">
        <f>IF($CP6="P",CO6,(CO6+BN6)/2)</f>
        <v>0</v>
      </c>
      <c r="TK6" s="28" t="s">
        <v>57</v>
      </c>
      <c r="TL6" s="41">
        <f>IF(SX6&gt;0,SX6,"")</f>
        <v>14.1</v>
      </c>
      <c r="TM6" s="41">
        <f>IF(SY6&gt;0,SY6,"")</f>
        <v>15.215</v>
      </c>
      <c r="TN6" s="41">
        <f>IF(SUM(SV6:SY6)-SZ6&gt;0,SUM(SV6:SY6)-SZ6,"")</f>
        <v>53.314999999999998</v>
      </c>
      <c r="TO6" s="41">
        <f>IF(TC6&gt;0,TC6,"")</f>
        <v>2</v>
      </c>
      <c r="TP6" s="41">
        <f>IF(TD6&gt;0,TD6,"")</f>
        <v>1.6400000000000001</v>
      </c>
      <c r="TQ6" s="41">
        <f>IF(SUM(TA6:TD6)-TE6&gt;0,SUM(TA6:TD6)-TE6,"")</f>
        <v>6.1899999999999995</v>
      </c>
      <c r="TR6" s="41">
        <f>IF(MAX(TN6,TQ6)&gt;0,MAX(TN6,TQ6),"")</f>
        <v>53.314999999999998</v>
      </c>
      <c r="TS6" s="41">
        <f>IF(TH6&gt;0,TH6,"")</f>
        <v>14.2</v>
      </c>
      <c r="TT6" s="41">
        <f>IF(TI6&gt;0,TI6,"")</f>
        <v>14.995000000000001</v>
      </c>
      <c r="TU6" s="41">
        <f>IF(SUM(TF6:TI6)-TJ6&gt;0,SUM(TF6:TI6)-TJ6,"")</f>
        <v>53.245000000000005</v>
      </c>
      <c r="TV6" s="41">
        <f>IF(SUM(TR6,TU6)&gt;0,SUM(TR6,TU6),"")</f>
        <v>106.56</v>
      </c>
    </row>
    <row r="7" spans="1:542" x14ac:dyDescent="0.2">
      <c r="A7" s="4" cm="1">
        <f t="array" ref="A7">IF(AND(F7&lt;&gt;"",G7&lt;&gt;""),SUMPRODUCT((F$4:F$18&lt;&gt;"")*(G$4:G$18&lt;&gt;"")*(E$4:E$18&gt;E7))+1,IF(G7&lt;&gt;"",SUMPRODUCT((H$4:H$18="No DD")*(E$4:E$18&gt;E7))+1+SUMPRODUCT((F$4:F$18&lt;&gt;"")*(G$4:G$18&lt;&gt;"")),""))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243.48002433300542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Merit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54.19</v>
      </c>
      <c r="K7" s="8" t="str">
        <f>IF(J7="","",IF(OR(J7=CS7,J7=CV7),$CA$1,IF(OR(J7=BR7,J7=BU7),$AZ$1,IF(OR(J7=AQ7,J7=AT7),$Y$1,""))))</f>
        <v>2022 Nationals</v>
      </c>
      <c r="L7" s="8">
        <f>IF(COUNT(AQ7,AT7,BR7,BU7,CS7,CV7)&gt;1,LARGE((AQ7,AT7,BR7,BU7,CS7,CV7),2),0)</f>
        <v>53.68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53.58</v>
      </c>
      <c r="O7" s="8" t="str">
        <f>IF(N7="","",IF(OR(N7=CS7,N7=CV7),$CA$1,IF(OR(N7=BR7,N7=BU7),$AZ$1,IF(OR(N7=AQ7,N7=AT7),$Y$1,""))))</f>
        <v>2022 Nationals</v>
      </c>
      <c r="P7" s="8">
        <f>IF(MAX(AX7,BY7,CZ7)&gt;0,MAX(AX7,BY7,CZ7),0)</f>
        <v>53.09</v>
      </c>
      <c r="Q7" s="8" t="str">
        <f>IF(P7="","",IF(P7=CZ7,$CA$1,IF(P7=BY7,$AZ$1,IF(P7=AX7,$Y$1,""))))</f>
        <v>2022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Nationals</v>
      </c>
      <c r="V7" s="8">
        <f>IF(MAX(DB7,DC7)&gt;0,MAX(DB7,DC7),"")</f>
        <v>0.14999999999999858</v>
      </c>
      <c r="W7" s="11" t="str">
        <f>IF(V7="","",IF(V7=DB7,"("&amp;DB$2&amp;")",IF(V7=DC7,"("&amp;DC$2&amp;")")))</f>
        <v>(Final)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Team Final (May 14)</v>
      </c>
      <c r="Y7" s="23">
        <v>15.8</v>
      </c>
      <c r="Z7" s="23">
        <v>9.6</v>
      </c>
      <c r="AA7" s="23">
        <v>14</v>
      </c>
      <c r="AB7" s="23">
        <v>14.79</v>
      </c>
      <c r="AC7" s="23">
        <v>0</v>
      </c>
      <c r="AD7" s="23">
        <v>15.4</v>
      </c>
      <c r="AE7" s="23">
        <v>9.5</v>
      </c>
      <c r="AF7" s="23">
        <v>14</v>
      </c>
      <c r="AG7" s="23">
        <v>14.68</v>
      </c>
      <c r="AH7" s="23">
        <v>0</v>
      </c>
      <c r="AI7" s="23">
        <v>15.2</v>
      </c>
      <c r="AJ7" s="23">
        <v>9.3000000000000007</v>
      </c>
      <c r="AK7" s="23">
        <v>14</v>
      </c>
      <c r="AL7" s="23">
        <v>14.59</v>
      </c>
      <c r="AM7" s="23">
        <v>0</v>
      </c>
      <c r="AN7" s="28"/>
      <c r="AO7" s="39">
        <f>IF(AA7&gt;0,AA7,"")</f>
        <v>14</v>
      </c>
      <c r="AP7" s="39">
        <f>IF(AB7&gt;0,AB7,"")</f>
        <v>14.79</v>
      </c>
      <c r="AQ7" s="41">
        <f>IF(SUM(Y7:AB7)-AC7&gt;0,SUM(Y7:AB7)-AC7,"")</f>
        <v>54.19</v>
      </c>
      <c r="AR7" s="41">
        <f>IF(AF7&gt;0,AF7,"")</f>
        <v>14</v>
      </c>
      <c r="AS7" s="41">
        <f>IF(AG7&gt;0,AG7,"")</f>
        <v>14.68</v>
      </c>
      <c r="AT7" s="41">
        <f>IF(SUM(AD7:AG7)-AH7&gt;0,SUM(AD7:AG7)-AH7,"")</f>
        <v>53.58</v>
      </c>
      <c r="AU7" s="41">
        <f>IF(AQ7="","",MAX(AQ7,AT7))</f>
        <v>54.19</v>
      </c>
      <c r="AV7" s="41">
        <f>IF(AK7&gt;0,AK7,"")</f>
        <v>14</v>
      </c>
      <c r="AW7" s="41">
        <f>IF(AL7&gt;0,AL7,"")</f>
        <v>14.59</v>
      </c>
      <c r="AX7" s="41">
        <f>IF(SUM(AI7:AL7)-AM7&gt;0,SUM(AI7:AL7)-AM7,"")</f>
        <v>53.09</v>
      </c>
      <c r="AY7" s="41">
        <f>IF(SUM(AU7,AX7)&gt;0,SUM(AU7,AX7),"")</f>
        <v>107.28</v>
      </c>
      <c r="AZ7" s="22">
        <v>14.8</v>
      </c>
      <c r="BA7" s="22">
        <v>9.3000000000000007</v>
      </c>
      <c r="BB7" s="22">
        <v>13.3</v>
      </c>
      <c r="BC7" s="22">
        <v>14.67</v>
      </c>
      <c r="BD7" s="22">
        <v>0</v>
      </c>
      <c r="BE7" s="22">
        <v>15.1</v>
      </c>
      <c r="BF7" s="22">
        <v>9.8000000000000007</v>
      </c>
      <c r="BG7" s="22">
        <v>14</v>
      </c>
      <c r="BH7" s="22">
        <v>14.78</v>
      </c>
      <c r="BI7" s="22">
        <v>0</v>
      </c>
      <c r="BJ7" s="22">
        <v>14.6</v>
      </c>
      <c r="BK7" s="22">
        <v>9.4</v>
      </c>
      <c r="BL7" s="22">
        <v>14</v>
      </c>
      <c r="BM7" s="22">
        <v>14.62</v>
      </c>
      <c r="BN7" s="22">
        <v>0</v>
      </c>
      <c r="BO7" s="29"/>
      <c r="BP7" s="40">
        <f>IF(BB7&gt;0,BB7,"")</f>
        <v>13.3</v>
      </c>
      <c r="BQ7" s="40">
        <f>IF(BC7&gt;0,BC7,"")</f>
        <v>14.67</v>
      </c>
      <c r="BR7" s="11">
        <f>IF(SUM(AZ7:BC7)-BD7&gt;0,SUM(AZ7:BC7)-BD7,"")</f>
        <v>52.070000000000007</v>
      </c>
      <c r="BS7" s="11">
        <f>IF(BG7&gt;0,BG7,"")</f>
        <v>14</v>
      </c>
      <c r="BT7" s="11">
        <f>IF(BH7&gt;0,BH7,"")</f>
        <v>14.78</v>
      </c>
      <c r="BU7" s="11">
        <f>IF(SUM(BE7:BH7)-BI7&gt;0,SUM(BE7:BH7)-BI7,"")</f>
        <v>53.68</v>
      </c>
      <c r="BV7" s="11">
        <f>IF(BR7="","",MAX(BR7,BU7))</f>
        <v>53.68</v>
      </c>
      <c r="BW7" s="11">
        <f>IF(BL7&gt;0,BL7,"")</f>
        <v>14</v>
      </c>
      <c r="BX7" s="11">
        <f>IF(BM7&gt;0,BM7,"")</f>
        <v>14.62</v>
      </c>
      <c r="BY7" s="11">
        <f>IF(SUM(BJ7:BM7)-BN7&gt;0,SUM(BJ7:BM7)-BN7,"")</f>
        <v>52.62</v>
      </c>
      <c r="BZ7" s="11">
        <f>IF(SUM(BV7,BY7)&gt;0,SUM(BV7,BY7),"")</f>
        <v>106.3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 t="str">
        <f>IF(MAX(ED7,FL7,GT7,IB7,JJ7,KR7,LZ7,NH7,OP7,PX7,RF7,SN7)-IF(N7="",0,N7)&gt;0.001,MAX(ED7,FL7,GT7,IB7,JJ7,KR7,LZ7,NH7,OP7,PX7,RF7,SN7)-IF(N7="",0,N7),"")</f>
        <v/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0.14999999999999858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7.4</v>
      </c>
      <c r="SW7" s="23">
        <f>IF($CP7="P",CB7,(CB7+BA7)/2)</f>
        <v>4.6500000000000004</v>
      </c>
      <c r="SX7" s="23">
        <f>IF($CP7="P",CC7,(CC7+BB7)/2)</f>
        <v>6.65</v>
      </c>
      <c r="SY7" s="23">
        <f>IF($CP7="P",CD7,(CD7+BC7)/2)</f>
        <v>7.335</v>
      </c>
      <c r="SZ7" s="23">
        <f>IF($CP7="P",CE7,(CE7+BD7)/2)</f>
        <v>0</v>
      </c>
      <c r="TA7" s="23">
        <f>IF($CP7="P",CF7,(CF7+BE7)/2)</f>
        <v>7.55</v>
      </c>
      <c r="TB7" s="23">
        <f>IF($CP7="P",CG7,(CG7+BF7)/2)</f>
        <v>4.9000000000000004</v>
      </c>
      <c r="TC7" s="23">
        <f>IF($CP7="P",CH7,(CH7+BG7)/2)</f>
        <v>7</v>
      </c>
      <c r="TD7" s="23">
        <f>IF($CP7="P",CI7,(CI7+BH7)/2)</f>
        <v>7.39</v>
      </c>
      <c r="TE7" s="23">
        <f>IF($CP7="P",CJ7,(CJ7+BI7)/2)</f>
        <v>0</v>
      </c>
      <c r="TF7" s="23">
        <f>IF($CP7="P",CK7,(CK7+BJ7)/2)</f>
        <v>7.3</v>
      </c>
      <c r="TG7" s="23">
        <f>IF($CP7="P",CL7,(CL7+BK7)/2)</f>
        <v>4.7</v>
      </c>
      <c r="TH7" s="23">
        <f>IF($CP7="P",CM7,(CM7+BL7)/2)</f>
        <v>7</v>
      </c>
      <c r="TI7" s="23">
        <f>IF($CP7="P",CN7,(CN7+BM7)/2)</f>
        <v>7.31</v>
      </c>
      <c r="TJ7" s="23">
        <f>IF($CP7="P",CO7,(CO7+BN7)/2)</f>
        <v>0</v>
      </c>
      <c r="TK7" s="28" t="s">
        <v>57</v>
      </c>
      <c r="TL7" s="41">
        <f>IF(SX7&gt;0,SX7,"")</f>
        <v>6.65</v>
      </c>
      <c r="TM7" s="41">
        <f>IF(SY7&gt;0,SY7,"")</f>
        <v>7.335</v>
      </c>
      <c r="TN7" s="41">
        <f>IF(SUM(SV7:SY7)-SZ7&gt;0,SUM(SV7:SY7)-SZ7,"")</f>
        <v>26.035000000000004</v>
      </c>
      <c r="TO7" s="41">
        <f>IF(TC7&gt;0,TC7,"")</f>
        <v>7</v>
      </c>
      <c r="TP7" s="41">
        <f>IF(TD7&gt;0,TD7,"")</f>
        <v>7.39</v>
      </c>
      <c r="TQ7" s="41">
        <f>IF(SUM(TA7:TD7)-TE7&gt;0,SUM(TA7:TD7)-TE7,"")</f>
        <v>26.84</v>
      </c>
      <c r="TR7" s="41">
        <f>IF(MAX(TN7,TQ7)&gt;0,MAX(TN7,TQ7),"")</f>
        <v>26.84</v>
      </c>
      <c r="TS7" s="41">
        <f>IF(TH7&gt;0,TH7,"")</f>
        <v>7</v>
      </c>
      <c r="TT7" s="41">
        <f>IF(TI7&gt;0,TI7,"")</f>
        <v>7.31</v>
      </c>
      <c r="TU7" s="41">
        <f>IF(SUM(TF7:TI7)-TJ7&gt;0,SUM(TF7:TI7)-TJ7,"")</f>
        <v>26.31</v>
      </c>
      <c r="TV7" s="41">
        <f>IF(SUM(TR7,TU7)&gt;0,SUM(TR7,TU7),"")</f>
        <v>53.15</v>
      </c>
    </row>
    <row r="8" spans="1:542" x14ac:dyDescent="0.2">
      <c r="A8" s="4" cm="1">
        <f t="array" ref="A8">IF(AND(F8&lt;&gt;"",G8&lt;&gt;""),SUMPRODUCT((F$4:F$18&lt;&gt;"")*(G$4:G$18&lt;&gt;"")*(E$4:E$18&gt;E8))+1,IF(G8&lt;&gt;"",SUMPRODUCT((H$4:H$18="No DD")*(E$4:E$18&gt;E8))+1+SUMPRODUCT((F$4:F$18&lt;&gt;"")*(G$4:G$18&lt;&gt;"")),""))</f>
        <v>5</v>
      </c>
      <c r="B8" s="5" t="s">
        <v>165</v>
      </c>
      <c r="C8" s="4" t="s">
        <v>3</v>
      </c>
      <c r="D8" s="4">
        <v>2004</v>
      </c>
      <c r="E8" s="9">
        <f>SUM(J8:V8)+SUM(J8:T8)*0.0000001+SUM(J8)*0.0000000000001</f>
        <v>231.80002315100509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National Team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/>
      </c>
      <c r="J8" s="8">
        <f>IF(COUNT(AQ8,AT8,BR8,BU8,CS8,CV8)&gt;0,LARGE((AQ8,AT8,BR8,BU8,CS8,CV8),1),0)</f>
        <v>51.149999999999991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50.72</v>
      </c>
      <c r="M8" s="8" t="str">
        <f>IF(L8="","",IF(OR(L8=CS8,L8=CV8),$CA$1,IF(OR(L8=BR8,L8=BU8),$AZ$1,IF(OR(L8=AQ8,L8=AT8),$Y$1,""))))</f>
        <v>2022 Nationals</v>
      </c>
      <c r="N8" s="8">
        <f>IF(COUNT(AQ8,AT8,BR8,BU8,CS8,CV8)&gt;2,LARGE((AQ8,AT8,BR8,BU8,CS8,CV8),3),0)</f>
        <v>50.410000000000004</v>
      </c>
      <c r="O8" s="8" t="str">
        <f>IF(N8="","",IF(OR(N8=CS8,N8=CV8),$CA$1,IF(OR(N8=BR8,N8=BU8),$AZ$1,IF(OR(N8=AQ8,N8=AT8),$Y$1,""))))</f>
        <v>2022 Nationals</v>
      </c>
      <c r="P8" s="8">
        <f>IF(MAX(AX8,BY8,CZ8)&gt;0,MAX(AX8,BY8,CZ8),0)</f>
        <v>51.629999999999995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Pan Am Club Championships (May 14)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Pan Am Club Championships (May 14)</v>
      </c>
      <c r="V8" s="8">
        <f>IF(MAX(DB8,DC8)&gt;0,MAX(DB8,DC8),"")</f>
        <v>0.28999999999999915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Pan Am Club Championships (May 14)</v>
      </c>
      <c r="Y8" s="23">
        <v>14.8</v>
      </c>
      <c r="Z8" s="23">
        <v>9.5</v>
      </c>
      <c r="AA8" s="23">
        <v>11.8</v>
      </c>
      <c r="AB8" s="23">
        <v>14.31</v>
      </c>
      <c r="AC8" s="23">
        <v>0</v>
      </c>
      <c r="AD8" s="23">
        <v>15</v>
      </c>
      <c r="AE8" s="23">
        <v>9.3000000000000007</v>
      </c>
      <c r="AF8" s="23">
        <v>11.8</v>
      </c>
      <c r="AG8" s="23">
        <v>14.62</v>
      </c>
      <c r="AH8" s="23">
        <v>0</v>
      </c>
      <c r="AI8" s="23">
        <v>15.2</v>
      </c>
      <c r="AJ8" s="23">
        <v>8.8000000000000007</v>
      </c>
      <c r="AK8" s="23">
        <v>11.8</v>
      </c>
      <c r="AL8" s="23">
        <v>14.22</v>
      </c>
      <c r="AM8" s="23">
        <v>0</v>
      </c>
      <c r="AN8" s="28"/>
      <c r="AO8" s="39">
        <f>IF(AA8&gt;0,AA8,"")</f>
        <v>11.8</v>
      </c>
      <c r="AP8" s="39">
        <f>IF(AB8&gt;0,AB8,"")</f>
        <v>14.31</v>
      </c>
      <c r="AQ8" s="41">
        <f>IF(SUM(Y8:AB8)-AC8&gt;0,SUM(Y8:AB8)-AC8,"")</f>
        <v>50.410000000000004</v>
      </c>
      <c r="AR8" s="41">
        <f>IF(AF8&gt;0,AF8,"")</f>
        <v>11.8</v>
      </c>
      <c r="AS8" s="41">
        <f>IF(AG8&gt;0,AG8,"")</f>
        <v>14.62</v>
      </c>
      <c r="AT8" s="41">
        <f>IF(SUM(AD8:AG8)-AH8&gt;0,SUM(AD8:AG8)-AH8,"")</f>
        <v>50.72</v>
      </c>
      <c r="AU8" s="41">
        <f>IF(AQ8="","",MAX(AQ8,AT8))</f>
        <v>50.72</v>
      </c>
      <c r="AV8" s="41">
        <f>IF(AK8&gt;0,AK8,"")</f>
        <v>11.8</v>
      </c>
      <c r="AW8" s="41">
        <f>IF(AL8&gt;0,AL8,"")</f>
        <v>14.22</v>
      </c>
      <c r="AX8" s="41">
        <f>IF(SUM(AI8:AL8)-AM8&gt;0,SUM(AI8:AL8)-AM8,"")</f>
        <v>50.019999999999996</v>
      </c>
      <c r="AY8" s="41">
        <f>IF(SUM(AU8,AX8)&gt;0,SUM(AU8,AX8),"")</f>
        <v>100.74</v>
      </c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9"/>
      <c r="BP8" s="40" t="str">
        <f>IF(BB8&gt;0,BB8,"")</f>
        <v/>
      </c>
      <c r="BQ8" s="40" t="str">
        <f>IF(BC8&gt;0,BC8,"")</f>
        <v/>
      </c>
      <c r="BR8" s="11" t="str">
        <f>IF(SUM(AZ8:BC8)-BD8&gt;0,SUM(AZ8:BC8)-BD8,"")</f>
        <v/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 t="str">
        <f>IF(BR8="","",MAX(BR8,BU8))</f>
        <v/>
      </c>
      <c r="BW8" s="11" t="str">
        <f>IF(BL8&gt;0,BL8,"")</f>
        <v/>
      </c>
      <c r="BX8" s="11" t="str">
        <f>IF(BM8&gt;0,BM8,"")</f>
        <v/>
      </c>
      <c r="BY8" s="11" t="str">
        <f>IF(SUM(BJ8:BM8)-BN8&gt;0,SUM(BJ8:BM8)-BN8,"")</f>
        <v/>
      </c>
      <c r="BZ8" s="11" t="str">
        <f>IF(SUM(BV8,BY8)&gt;0,SUM(BV8,BY8),"")</f>
        <v/>
      </c>
      <c r="CA8" s="23">
        <v>11.2</v>
      </c>
      <c r="CB8" s="23">
        <v>9.1</v>
      </c>
      <c r="CC8" s="23">
        <v>11.5</v>
      </c>
      <c r="CD8" s="23">
        <v>14.25</v>
      </c>
      <c r="CE8" s="23">
        <v>0</v>
      </c>
      <c r="CF8" s="23">
        <v>14.8</v>
      </c>
      <c r="CG8" s="23">
        <v>9.6</v>
      </c>
      <c r="CH8" s="23">
        <v>12.7</v>
      </c>
      <c r="CI8" s="23">
        <v>14.05</v>
      </c>
      <c r="CJ8" s="23">
        <v>0</v>
      </c>
      <c r="CK8" s="23">
        <v>14.9</v>
      </c>
      <c r="CL8" s="23">
        <v>9.6999999999999993</v>
      </c>
      <c r="CM8" s="23">
        <v>12.7</v>
      </c>
      <c r="CN8" s="23">
        <v>14.33</v>
      </c>
      <c r="CO8" s="23">
        <v>0</v>
      </c>
      <c r="CP8" s="28"/>
      <c r="CQ8" s="39">
        <f>IF(CC8&gt;0,CC8,"")</f>
        <v>11.5</v>
      </c>
      <c r="CR8" s="39">
        <f>IF(CD8&gt;0,CD8,"")</f>
        <v>14.25</v>
      </c>
      <c r="CS8" s="41">
        <f>IF(SUM(CA8:CD8)-CE8&gt;0,SUM(CA8:CD8)-CE8,"")</f>
        <v>46.05</v>
      </c>
      <c r="CT8" s="41">
        <f>IF(CH8&gt;0,CH8,"")</f>
        <v>12.7</v>
      </c>
      <c r="CU8" s="41">
        <f>IF(CI8&gt;0,CI8,"")</f>
        <v>14.05</v>
      </c>
      <c r="CV8" s="41">
        <f>IF(SUM(CF8:CI8)-CJ8&gt;0,SUM(CF8:CI8)-CJ8,"")</f>
        <v>51.149999999999991</v>
      </c>
      <c r="CW8" s="41">
        <f>IF(CS8="","",MAX(CS8,CV8))</f>
        <v>51.149999999999991</v>
      </c>
      <c r="CX8" s="41">
        <f>IF(CM8&gt;0,CM8,"")</f>
        <v>12.7</v>
      </c>
      <c r="CY8" s="41">
        <f>IF(CN8&gt;0,CN8,"")</f>
        <v>14.33</v>
      </c>
      <c r="CZ8" s="41">
        <f>IF(SUM(CK8:CN8)-CO8&gt;0,SUM(CK8:CN8)-CO8,"")</f>
        <v>51.629999999999995</v>
      </c>
      <c r="DA8" s="41">
        <f>IF(SUM(CW8,CZ8)&gt;0,SUM(CW8,CZ8),"")</f>
        <v>102.77999999999999</v>
      </c>
      <c r="DB8" s="52">
        <f>IF(MAX(ED8,FL8,GT8,IB8,JJ8,KR8,LZ8,NH8,OP8,PX8,RF8,SN8)-IF(N8="",0,N8)&gt;0.001,MAX(ED8,FL8,GT8,IB8,JJ8,KR8,LZ8,NH8,OP8,PX8,RF8,SN8)-IF(N8="",0,N8),"")</f>
        <v>0.28999999999999915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IF(SUM(GT8,GZ8)&gt;0,SUM(GT8,GZ8),"")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>IF(IL8&gt;0,IL8,"")</f>
        <v>12.7</v>
      </c>
      <c r="JE8" s="41">
        <f>IF(IM8&gt;0,IM8,"")</f>
        <v>14.7</v>
      </c>
      <c r="JF8" s="41">
        <f>IF(SUM(IJ8:IM8)-IN8&gt;0,SUM(IJ8:IM8)-IN8,"")</f>
        <v>50.7</v>
      </c>
      <c r="JG8" s="41">
        <f>IF(IQ8&gt;0,IQ8,"")</f>
        <v>12.9</v>
      </c>
      <c r="JH8" s="41">
        <f>IF(IR8&gt;0,IR8,"")</f>
        <v>14.44</v>
      </c>
      <c r="JI8" s="41">
        <f>IF(SUM(IO8:IR8)-IS8&gt;0,SUM(IO8:IR8)-IS8,"")</f>
        <v>50.14</v>
      </c>
      <c r="JJ8" s="41">
        <f>IF(MAX(JF8,JI8)&gt;0,MAX(JF8,JI8),"")</f>
        <v>50.7</v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>
        <f>IF(JA8&gt;0,JA8,"")</f>
        <v>12.9</v>
      </c>
      <c r="JO8" s="41">
        <f>IF(JB8&gt;0,JB8,"")</f>
        <v>14.59</v>
      </c>
      <c r="JP8" s="41">
        <f>IF(SUM(IY8:JB8)-JC8&gt;0,SUM(IY8:JB8)-JC8,"")</f>
        <v>51.09</v>
      </c>
      <c r="JQ8" s="41">
        <f>IF(SUM(JJ8,JP8)&gt;0,SUM(JJ8,JP8),"")</f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5.6</v>
      </c>
      <c r="SW8" s="23">
        <f>IF($CP8="P",CB8,(CB8+BA8)/2)</f>
        <v>4.55</v>
      </c>
      <c r="SX8" s="23">
        <f>IF($CP8="P",CC8,(CC8+BB8)/2)</f>
        <v>5.75</v>
      </c>
      <c r="SY8" s="23">
        <f>IF($CP8="P",CD8,(CD8+BC8)/2)</f>
        <v>7.125</v>
      </c>
      <c r="SZ8" s="23">
        <f>IF($CP8="P",CE8,(CE8+BD8)/2)</f>
        <v>0</v>
      </c>
      <c r="TA8" s="23">
        <f>IF($CP8="P",CF8,(CF8+BE8)/2)</f>
        <v>7.4</v>
      </c>
      <c r="TB8" s="23">
        <f>IF($CP8="P",CG8,(CG8+BF8)/2)</f>
        <v>4.8</v>
      </c>
      <c r="TC8" s="23">
        <f>IF($CP8="P",CH8,(CH8+BG8)/2)</f>
        <v>6.35</v>
      </c>
      <c r="TD8" s="23">
        <f>IF($CP8="P",CI8,(CI8+BH8)/2)</f>
        <v>7.0250000000000004</v>
      </c>
      <c r="TE8" s="23">
        <f>IF($CP8="P",CJ8,(CJ8+BI8)/2)</f>
        <v>0</v>
      </c>
      <c r="TF8" s="23">
        <f>IF($CP8="P",CK8,(CK8+BJ8)/2)</f>
        <v>7.45</v>
      </c>
      <c r="TG8" s="23">
        <f>IF($CP8="P",CL8,(CL8+BK8)/2)</f>
        <v>4.8499999999999996</v>
      </c>
      <c r="TH8" s="23">
        <f>IF($CP8="P",CM8,(CM8+BL8)/2)</f>
        <v>6.35</v>
      </c>
      <c r="TI8" s="23">
        <f>IF($CP8="P",CN8,(CN8+BM8)/2)</f>
        <v>7.165</v>
      </c>
      <c r="TJ8" s="23">
        <f>IF($CP8="P",CO8,(CO8+BN8)/2)</f>
        <v>0</v>
      </c>
      <c r="TK8" s="28" t="s">
        <v>57</v>
      </c>
      <c r="TL8" s="41">
        <f>IF(SX8&gt;0,SX8,"")</f>
        <v>5.75</v>
      </c>
      <c r="TM8" s="41">
        <f>IF(SY8&gt;0,SY8,"")</f>
        <v>7.125</v>
      </c>
      <c r="TN8" s="41">
        <f>IF(SUM(SV8:SY8)-SZ8&gt;0,SUM(SV8:SY8)-SZ8,"")</f>
        <v>23.024999999999999</v>
      </c>
      <c r="TO8" s="41">
        <f>IF(TC8&gt;0,TC8,"")</f>
        <v>6.35</v>
      </c>
      <c r="TP8" s="41">
        <f>IF(TD8&gt;0,TD8,"")</f>
        <v>7.0250000000000004</v>
      </c>
      <c r="TQ8" s="41">
        <f>IF(SUM(TA8:TD8)-TE8&gt;0,SUM(TA8:TD8)-TE8,"")</f>
        <v>25.574999999999996</v>
      </c>
      <c r="TR8" s="41">
        <f>IF(MAX(TN8,TQ8)&gt;0,MAX(TN8,TQ8),"")</f>
        <v>25.574999999999996</v>
      </c>
      <c r="TS8" s="41">
        <f>IF(TH8&gt;0,TH8,"")</f>
        <v>6.35</v>
      </c>
      <c r="TT8" s="41">
        <f>IF(TI8&gt;0,TI8,"")</f>
        <v>7.165</v>
      </c>
      <c r="TU8" s="41">
        <f>IF(SUM(TF8:TI8)-TJ8&gt;0,SUM(TF8:TI8)-TJ8,"")</f>
        <v>25.814999999999998</v>
      </c>
      <c r="TV8" s="41">
        <f>IF(SUM(TR8,TU8)&gt;0,SUM(TR8,TU8),"")</f>
        <v>51.389999999999993</v>
      </c>
    </row>
    <row r="9" spans="1:542" x14ac:dyDescent="0.2">
      <c r="A9" s="4" cm="1">
        <f t="array" ref="A9">IF(AND(F9&lt;&gt;"",G9&lt;&gt;""),SUMPRODUCT((F$4:F$18&lt;&gt;"")*(G$4:G$18&lt;&gt;"")*(E$4:E$18&gt;E9))+1,IF(G9&lt;&gt;"",SUMPRODUCT((H$4:H$18="No DD")*(E$4:E$18&gt;E9))+1+SUMPRODUCT((F$4:F$18&lt;&gt;"")*(G$4:G$18&lt;&gt;"")),""))</f>
        <v>6</v>
      </c>
      <c r="B9" s="5" t="s">
        <v>74</v>
      </c>
      <c r="C9" s="4" t="s">
        <v>6</v>
      </c>
      <c r="D9" s="4">
        <v>2001</v>
      </c>
      <c r="E9" s="9">
        <f>SUM(J9:V9)+SUM(J9:T9)*0.0000001+SUM(J9)*0.0000000000001</f>
        <v>229.10002281900509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National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/>
      </c>
      <c r="J9" s="8">
        <f>IF(COUNT(AQ9,AT9,BR9,BU9,CS9,CV9)&gt;0,LARGE((AQ9,AT9,BR9,BU9,CS9,CV9),1),0)</f>
        <v>50.460000000000008</v>
      </c>
      <c r="K9" s="8" t="str">
        <f>IF(J9="","",IF(OR(J9=CS9,J9=CV9),$CA$1,IF(OR(J9=BR9,J9=BU9),$AZ$1,IF(OR(J9=AQ9,J9=AT9),$Y$1,""))))</f>
        <v>2022 Nationals</v>
      </c>
      <c r="L9" s="8">
        <f>IF(COUNT(AQ9,AT9,BR9,BU9,CS9,CV9)&gt;1,LARGE((AQ9,AT9,BR9,BU9,CS9,CV9),2),0)</f>
        <v>49.760000000000005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49.76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49.739999999999995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World Cup POR 1 (July 2)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14.87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2022 3rd Domestic Trial</v>
      </c>
      <c r="V9" s="8">
        <f>IF(MAX(DB9,DC9)&gt;0,MAX(DB9,DC9),"")</f>
        <v>0.90999999999999659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2022 WAGC (Nov 25)</v>
      </c>
      <c r="Y9" s="23">
        <v>12.7</v>
      </c>
      <c r="Z9" s="23">
        <v>9.1</v>
      </c>
      <c r="AA9" s="23">
        <v>13.3</v>
      </c>
      <c r="AB9" s="23">
        <v>14.32</v>
      </c>
      <c r="AC9" s="23">
        <v>0</v>
      </c>
      <c r="AD9" s="23">
        <v>13.2</v>
      </c>
      <c r="AE9" s="23">
        <v>9.4</v>
      </c>
      <c r="AF9" s="23">
        <v>13.3</v>
      </c>
      <c r="AG9" s="23">
        <v>14.56</v>
      </c>
      <c r="AH9" s="23">
        <v>0</v>
      </c>
      <c r="AI9" s="23">
        <v>1.4</v>
      </c>
      <c r="AJ9" s="23">
        <v>0.8</v>
      </c>
      <c r="AK9" s="23">
        <v>1.7</v>
      </c>
      <c r="AL9" s="23">
        <v>1.67</v>
      </c>
      <c r="AM9" s="23">
        <v>0</v>
      </c>
      <c r="AN9" s="28"/>
      <c r="AO9" s="39">
        <f>IF(AA9&gt;0,AA9,"")</f>
        <v>13.3</v>
      </c>
      <c r="AP9" s="39">
        <f>IF(AB9&gt;0,AB9,"")</f>
        <v>14.32</v>
      </c>
      <c r="AQ9" s="41">
        <f>IF(SUM(Y9:AB9)-AC9&gt;0,SUM(Y9:AB9)-AC9,"")</f>
        <v>49.419999999999995</v>
      </c>
      <c r="AR9" s="41">
        <f>IF(AF9&gt;0,AF9,"")</f>
        <v>13.3</v>
      </c>
      <c r="AS9" s="41">
        <f>IF(AG9&gt;0,AG9,"")</f>
        <v>14.56</v>
      </c>
      <c r="AT9" s="41">
        <f>IF(SUM(AD9:AG9)-AH9&gt;0,SUM(AD9:AG9)-AH9,"")</f>
        <v>50.460000000000008</v>
      </c>
      <c r="AU9" s="41">
        <f>IF(AQ9="","",MAX(AQ9,AT9))</f>
        <v>50.460000000000008</v>
      </c>
      <c r="AV9" s="41">
        <f>IF(AK9&gt;0,AK9,"")</f>
        <v>1.7</v>
      </c>
      <c r="AW9" s="41">
        <f>IF(AL9&gt;0,AL9,"")</f>
        <v>1.67</v>
      </c>
      <c r="AX9" s="41">
        <f>IF(SUM(AI9:AL9)-AM9&gt;0,SUM(AI9:AL9)-AM9,"")</f>
        <v>5.57</v>
      </c>
      <c r="AY9" s="41">
        <f>IF(SUM(AU9,AX9)&gt;0,SUM(AU9,AX9),"")</f>
        <v>56.030000000000008</v>
      </c>
      <c r="AZ9" s="27">
        <v>13.1</v>
      </c>
      <c r="BA9" s="27">
        <v>8.4</v>
      </c>
      <c r="BB9" s="27">
        <v>13.3</v>
      </c>
      <c r="BC9" s="27">
        <v>14.87</v>
      </c>
      <c r="BD9" s="27">
        <v>0</v>
      </c>
      <c r="BE9" s="27">
        <v>13.1</v>
      </c>
      <c r="BF9" s="27">
        <v>8.5</v>
      </c>
      <c r="BG9" s="27">
        <v>13.3</v>
      </c>
      <c r="BH9" s="27">
        <v>14.86</v>
      </c>
      <c r="BI9" s="27">
        <v>0</v>
      </c>
      <c r="BJ9" s="27">
        <v>5.2</v>
      </c>
      <c r="BK9" s="27">
        <v>3.4</v>
      </c>
      <c r="BL9" s="27">
        <v>5.8</v>
      </c>
      <c r="BM9" s="27">
        <v>6.06</v>
      </c>
      <c r="BN9" s="27">
        <v>0.2</v>
      </c>
      <c r="BO9" s="29"/>
      <c r="BP9" s="40">
        <f>IF(BB9&gt;0,BB9,"")</f>
        <v>13.3</v>
      </c>
      <c r="BQ9" s="40">
        <f>IF(BC9&gt;0,BC9,"")</f>
        <v>14.87</v>
      </c>
      <c r="BR9" s="11">
        <f>IF(SUM(AZ9:BC9)-BD9&gt;0,SUM(AZ9:BC9)-BD9,"")</f>
        <v>49.669999999999995</v>
      </c>
      <c r="BS9" s="11">
        <f>IF(BG9&gt;0,BG9,"")</f>
        <v>13.3</v>
      </c>
      <c r="BT9" s="11">
        <f>IF(BH9&gt;0,BH9,"")</f>
        <v>14.86</v>
      </c>
      <c r="BU9" s="11">
        <f>IF(SUM(BE9:BH9)-BI9&gt;0,SUM(BE9:BH9)-BI9,"")</f>
        <v>49.760000000000005</v>
      </c>
      <c r="BV9" s="11">
        <f>IF(BR9="","",MAX(BR9,BU9))</f>
        <v>49.760000000000005</v>
      </c>
      <c r="BW9" s="11">
        <f>IF(BL9&gt;0,BL9,"")</f>
        <v>5.8</v>
      </c>
      <c r="BX9" s="11">
        <f>IF(BM9&gt;0,BM9,"")</f>
        <v>6.06</v>
      </c>
      <c r="BY9" s="11">
        <f>IF(SUM(BJ9:BM9)-BN9&gt;0,SUM(BJ9:BM9)-BN9,"")</f>
        <v>20.259999999999998</v>
      </c>
      <c r="BZ9" s="11">
        <f>IF(SUM(BV9,BY9)&gt;0,SUM(BV9,BY9),"")</f>
        <v>70.02000000000001</v>
      </c>
      <c r="CA9" s="23">
        <v>9.9</v>
      </c>
      <c r="CB9" s="23">
        <v>6.2</v>
      </c>
      <c r="CC9" s="23">
        <v>9.1999999999999993</v>
      </c>
      <c r="CD9" s="23">
        <v>10.6</v>
      </c>
      <c r="CE9" s="23">
        <v>0</v>
      </c>
      <c r="CF9" s="23">
        <v>12.9</v>
      </c>
      <c r="CG9" s="23">
        <v>9.1</v>
      </c>
      <c r="CH9" s="23">
        <v>13.3</v>
      </c>
      <c r="CI9" s="23">
        <v>14.46</v>
      </c>
      <c r="CJ9" s="23">
        <v>0</v>
      </c>
      <c r="CK9" s="23">
        <v>13.5</v>
      </c>
      <c r="CL9" s="23">
        <v>9.1999999999999993</v>
      </c>
      <c r="CM9" s="23">
        <v>12.7</v>
      </c>
      <c r="CN9" s="23">
        <v>14.34</v>
      </c>
      <c r="CO9" s="23">
        <v>0</v>
      </c>
      <c r="CP9" s="28"/>
      <c r="CQ9" s="39">
        <f>IF(CC9&gt;0,CC9,"")</f>
        <v>9.1999999999999993</v>
      </c>
      <c r="CR9" s="39">
        <f>IF(CD9&gt;0,CD9,"")</f>
        <v>10.6</v>
      </c>
      <c r="CS9" s="41">
        <f>IF(SUM(CA9:CD9)-CE9&gt;0,SUM(CA9:CD9)-CE9,"")</f>
        <v>35.9</v>
      </c>
      <c r="CT9" s="41">
        <f>IF(CH9&gt;0,CH9,"")</f>
        <v>13.3</v>
      </c>
      <c r="CU9" s="41">
        <f>IF(CI9&gt;0,CI9,"")</f>
        <v>14.46</v>
      </c>
      <c r="CV9" s="41">
        <f>IF(SUM(CF9:CI9)-CJ9&gt;0,SUM(CF9:CI9)-CJ9,"")</f>
        <v>49.76</v>
      </c>
      <c r="CW9" s="41">
        <f>IF(CS9="","",MAX(CS9,CV9))</f>
        <v>49.76</v>
      </c>
      <c r="CX9" s="41">
        <f>IF(CM9&gt;0,CM9,"")</f>
        <v>12.7</v>
      </c>
      <c r="CY9" s="41">
        <f>IF(CN9&gt;0,CN9,"")</f>
        <v>14.34</v>
      </c>
      <c r="CZ9" s="41">
        <f>IF(SUM(CK9:CN9)-CO9&gt;0,SUM(CK9:CN9)-CO9,"")</f>
        <v>49.739999999999995</v>
      </c>
      <c r="DA9" s="41">
        <f>IF(SUM(CW9,CZ9)&gt;0,SUM(CW9,CZ9),"")</f>
        <v>99.5</v>
      </c>
      <c r="DB9" s="52">
        <f>IF(MAX(ED9,FL9,GT9,IB9,JJ9,KR9,LZ9,NH9,OP9,PX9,RF9,SN9)-IF(N9="",0,N9)&gt;0.001,MAX(ED9,FL9,GT9,IB9,JJ9,KR9,LZ9,NH9,OP9,PX9,RF9,SN9)-IF(N9="",0,N9),"")</f>
        <v>0.90999999999999659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>
        <v>12.1</v>
      </c>
      <c r="FU9" s="17">
        <v>8.3000000000000007</v>
      </c>
      <c r="FV9" s="17">
        <v>11.7</v>
      </c>
      <c r="FW9" s="17">
        <v>13.36</v>
      </c>
      <c r="FX9" s="17">
        <v>0</v>
      </c>
      <c r="FY9" s="17">
        <v>13.7</v>
      </c>
      <c r="FZ9" s="17">
        <v>8.8000000000000007</v>
      </c>
      <c r="GA9" s="17">
        <v>13.3</v>
      </c>
      <c r="GB9" s="17">
        <v>14.87</v>
      </c>
      <c r="GC9" s="17">
        <v>0</v>
      </c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>
        <f>IF(FV9&gt;0,FV9,"")</f>
        <v>11.7</v>
      </c>
      <c r="GO9" s="41">
        <f>IF(FW9&gt;0,FW9,"")</f>
        <v>13.36</v>
      </c>
      <c r="GP9" s="41">
        <f>IF(SUM(FT9:FW9)-FX9&gt;0,SUM(FT9:FW9)-FX9,"")</f>
        <v>45.459999999999994</v>
      </c>
      <c r="GQ9" s="41">
        <f>IF(GA9&gt;0,GA9,"")</f>
        <v>13.3</v>
      </c>
      <c r="GR9" s="41">
        <f>IF(GB9&gt;0,GB9,"")</f>
        <v>14.87</v>
      </c>
      <c r="GS9" s="41">
        <f>IF(SUM(FY9:GB9)-GC9&gt;0,SUM(FY9:GB9)-GC9,"")</f>
        <v>50.669999999999995</v>
      </c>
      <c r="GT9" s="41">
        <f>IF(MAX(GP9,GS9)&gt;0,MAX(GP9,GS9),"")</f>
        <v>50.669999999999995</v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>
        <f>IF(SUM(GT9,GZ9)&gt;0,SUM(GT9,GZ9),"")</f>
        <v>50.669999999999995</v>
      </c>
      <c r="HB9" s="18">
        <v>13.3</v>
      </c>
      <c r="HC9" s="18">
        <v>9</v>
      </c>
      <c r="HD9" s="18">
        <v>13.3</v>
      </c>
      <c r="HE9" s="18">
        <v>14.51</v>
      </c>
      <c r="HF9" s="18">
        <v>0</v>
      </c>
      <c r="HG9" s="18">
        <v>12.8</v>
      </c>
      <c r="HH9" s="18">
        <v>8.1999999999999993</v>
      </c>
      <c r="HI9" s="18">
        <v>11.7</v>
      </c>
      <c r="HJ9" s="18">
        <v>13.3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13.3</v>
      </c>
      <c r="HW9" s="11">
        <f>IF(HE9&gt;0,HE9,"")</f>
        <v>14.51</v>
      </c>
      <c r="HX9" s="11">
        <f>IF(SUM(HB9:HE9)-HF9&gt;0,SUM(HB9:HE9)-HF9,"")</f>
        <v>50.11</v>
      </c>
      <c r="HY9" s="11">
        <f>IF(HI9&gt;0,HI9,"")</f>
        <v>11.7</v>
      </c>
      <c r="HZ9" s="11">
        <f>IF(HJ9&gt;0,HJ9,"")</f>
        <v>13.3</v>
      </c>
      <c r="IA9" s="11">
        <f>IF(SUM(HG9:HJ9)-HK9&gt;0,SUM(HG9:HJ9)-HK9,"")</f>
        <v>46</v>
      </c>
      <c r="IB9" s="11">
        <f>IF(MAX(HX9,IA9)&gt;0,MAX(HX9,IA9),"")</f>
        <v>50.11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IF(SUM(IB9,IH9)&gt;0,SUM(IB9,IH9),"")</f>
        <v>50.11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>
        <v>13.4</v>
      </c>
      <c r="MI9" s="18">
        <v>9</v>
      </c>
      <c r="MJ9" s="18">
        <v>13.6</v>
      </c>
      <c r="MK9" s="18">
        <v>14.5</v>
      </c>
      <c r="ML9" s="18">
        <v>0.2</v>
      </c>
      <c r="MM9" s="18">
        <v>13.1</v>
      </c>
      <c r="MN9" s="18">
        <v>9.1</v>
      </c>
      <c r="MO9" s="18">
        <v>13.6</v>
      </c>
      <c r="MP9" s="18">
        <v>14.5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>IF(MJ9&gt;0,MJ9,"")</f>
        <v>13.6</v>
      </c>
      <c r="NC9" s="11">
        <f>IF(MK9&gt;0,MK9,"")</f>
        <v>14.5</v>
      </c>
      <c r="ND9" s="11">
        <f>IF(SUM(MH9:MK9)-ML9&gt;0,SUM(MH9:MK9)-ML9,"")</f>
        <v>50.3</v>
      </c>
      <c r="NE9" s="11">
        <f>IF(MO9&gt;0,MO9,"")</f>
        <v>13.6</v>
      </c>
      <c r="NF9" s="11">
        <f>IF(MP9&gt;0,MP9,"")</f>
        <v>14.5</v>
      </c>
      <c r="NG9" s="11">
        <f>IF(SUM(MM9:MP9)-MQ9&gt;0,SUM(MM9:MP9)-MQ9,"")</f>
        <v>50.3</v>
      </c>
      <c r="NH9" s="11">
        <f>IF(MAX(ND9,NG9)&gt;0,MAX(ND9,NG9),"")</f>
        <v>50.3</v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>
        <f>IF(SUM(NH9,NN9)&gt;0,SUM(NH9,NN9),"")</f>
        <v>50.3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11.5</v>
      </c>
      <c r="SW9" s="23">
        <f>IF($CP9="P",CB9,(CB9+BA9)/2)</f>
        <v>7.3000000000000007</v>
      </c>
      <c r="SX9" s="23">
        <f>IF($CP9="P",CC9,(CC9+BB9)/2)</f>
        <v>11.25</v>
      </c>
      <c r="SY9" s="23">
        <f>IF($CP9="P",CD9,(CD9+BC9)/2)</f>
        <v>12.734999999999999</v>
      </c>
      <c r="SZ9" s="23">
        <f>IF($CP9="P",CE9,(CE9+BD9)/2)</f>
        <v>0</v>
      </c>
      <c r="TA9" s="23">
        <f>IF($CP9="P",CF9,(CF9+BE9)/2)</f>
        <v>13</v>
      </c>
      <c r="TB9" s="23">
        <f>IF($CP9="P",CG9,(CG9+BF9)/2)</f>
        <v>8.8000000000000007</v>
      </c>
      <c r="TC9" s="23">
        <f>IF($CP9="P",CH9,(CH9+BG9)/2)</f>
        <v>13.3</v>
      </c>
      <c r="TD9" s="23">
        <f>IF($CP9="P",CI9,(CI9+BH9)/2)</f>
        <v>14.66</v>
      </c>
      <c r="TE9" s="23">
        <f>IF($CP9="P",CJ9,(CJ9+BI9)/2)</f>
        <v>0</v>
      </c>
      <c r="TF9" s="23">
        <f>IF($CP9="P",CK9,(CK9+BJ9)/2)</f>
        <v>9.35</v>
      </c>
      <c r="TG9" s="23">
        <f>IF($CP9="P",CL9,(CL9+BK9)/2)</f>
        <v>6.3</v>
      </c>
      <c r="TH9" s="23">
        <f>IF($CP9="P",CM9,(CM9+BL9)/2)</f>
        <v>9.25</v>
      </c>
      <c r="TI9" s="23">
        <f>IF($CP9="P",CN9,(CN9+BM9)/2)</f>
        <v>10.199999999999999</v>
      </c>
      <c r="TJ9" s="23">
        <f>IF($CP9="P",CO9,(CO9+BN9)/2)</f>
        <v>0.1</v>
      </c>
      <c r="TK9" s="28" t="s">
        <v>57</v>
      </c>
      <c r="TL9" s="41">
        <f>IF(SX9&gt;0,SX9,"")</f>
        <v>11.25</v>
      </c>
      <c r="TM9" s="41">
        <f>IF(SY9&gt;0,SY9,"")</f>
        <v>12.734999999999999</v>
      </c>
      <c r="TN9" s="41">
        <f>IF(SUM(SV9:SY9)-SZ9&gt;0,SUM(SV9:SY9)-SZ9,"")</f>
        <v>42.784999999999997</v>
      </c>
      <c r="TO9" s="41">
        <f>IF(TC9&gt;0,TC9,"")</f>
        <v>13.3</v>
      </c>
      <c r="TP9" s="41">
        <f>IF(TD9&gt;0,TD9,"")</f>
        <v>14.66</v>
      </c>
      <c r="TQ9" s="41">
        <f>IF(SUM(TA9:TD9)-TE9&gt;0,SUM(TA9:TD9)-TE9,"")</f>
        <v>49.760000000000005</v>
      </c>
      <c r="TR9" s="41">
        <f>IF(MAX(TN9,TQ9)&gt;0,MAX(TN9,TQ9),"")</f>
        <v>49.760000000000005</v>
      </c>
      <c r="TS9" s="41">
        <f>IF(TH9&gt;0,TH9,"")</f>
        <v>9.25</v>
      </c>
      <c r="TT9" s="41">
        <f>IF(TI9&gt;0,TI9,"")</f>
        <v>10.199999999999999</v>
      </c>
      <c r="TU9" s="41">
        <f>IF(SUM(TF9:TI9)-TJ9&gt;0,SUM(TF9:TI9)-TJ9,"")</f>
        <v>34.999999999999993</v>
      </c>
      <c r="TV9" s="41">
        <f>IF(SUM(TR9,TU9)&gt;0,SUM(TR9,TU9),"")</f>
        <v>84.759999999999991</v>
      </c>
    </row>
    <row r="10" spans="1:542" x14ac:dyDescent="0.2">
      <c r="A10" s="4" cm="1">
        <f t="array" ref="A10">IF(AND(F10&lt;&gt;"",G10&lt;&gt;""),SUMPRODUCT((F$4:F$18&lt;&gt;"")*(G$4:G$18&lt;&gt;"")*(E$4:E$18&gt;E10))+1,IF(G10&lt;&gt;"",SUMPRODUCT((H$4:H$18="No DD")*(E$4:E$18&gt;E10))+1+SUMPRODUCT((F$4:F$18&lt;&gt;"")*(G$4:G$18&lt;&gt;"")),""))</f>
        <v>7</v>
      </c>
      <c r="B10" s="5" t="s">
        <v>101</v>
      </c>
      <c r="C10" s="4" t="s">
        <v>5</v>
      </c>
      <c r="D10" s="4">
        <v>1999</v>
      </c>
      <c r="E10" s="9">
        <f>SUM(J10:V10)+SUM(J10:T10)*0.0000001+SUM(J10)*0.0000000000001</f>
        <v>224.72002247200504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/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No DD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8">
        <f>IF(COUNT(AQ10,AT10,BR10,BU10,CS10,CV10)&gt;0,LARGE((AQ10,AT10,BR10,BU10,CS10,CV10),1),0)</f>
        <v>50.620000000000005</v>
      </c>
      <c r="K10" s="8" t="str">
        <f>IF(J10="","",IF(OR(J10=CS10,J10=CV10),$CA$1,IF(OR(J10=BR10,J10=BU10),$AZ$1,IF(OR(J10=AQ10,J10=AT10),$Y$1,""))))</f>
        <v>2022 Nationals</v>
      </c>
      <c r="L10" s="8">
        <f>IF(COUNT(AQ10,AT10,BR10,BU10,CS10,CV10)&gt;1,LARGE((AQ10,AT10,BR10,BU10,CS10,CV10),2),0)</f>
        <v>50.019999999999996</v>
      </c>
      <c r="M10" s="8" t="str">
        <f>IF(L10="","",IF(OR(L10=CS10,L10=CV10),$CA$1,IF(OR(L10=BR10,L10=BU10),$AZ$1,IF(OR(L10=AQ10,L10=AT10),$Y$1,""))))</f>
        <v>2022 Nationals</v>
      </c>
      <c r="N10" s="8">
        <f>IF(COUNT(AQ10,AT10,BR10,BU10,CS10,CV10)&gt;2,LARGE((AQ10,AT10,BR10,BU10,CS10,CV10),3),0)</f>
        <v>49.43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48.32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3rd Domestic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13.63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2022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14.8</v>
      </c>
      <c r="Z10" s="23">
        <v>9.1</v>
      </c>
      <c r="AA10" s="23">
        <v>12</v>
      </c>
      <c r="AB10" s="23">
        <v>14.12</v>
      </c>
      <c r="AC10" s="23">
        <v>0</v>
      </c>
      <c r="AD10" s="23">
        <v>15.3</v>
      </c>
      <c r="AE10" s="23">
        <v>9.4</v>
      </c>
      <c r="AF10" s="23">
        <v>12</v>
      </c>
      <c r="AG10" s="23">
        <v>13.92</v>
      </c>
      <c r="AH10" s="23">
        <v>0</v>
      </c>
      <c r="AI10" s="23">
        <v>1.6</v>
      </c>
      <c r="AJ10" s="23">
        <v>0.9</v>
      </c>
      <c r="AK10" s="23">
        <v>1.7</v>
      </c>
      <c r="AL10" s="23">
        <v>1.67</v>
      </c>
      <c r="AM10" s="23">
        <v>0</v>
      </c>
      <c r="AN10" s="28"/>
      <c r="AO10" s="39">
        <f>IF(AA10&gt;0,AA10,"")</f>
        <v>12</v>
      </c>
      <c r="AP10" s="39">
        <f>IF(AB10&gt;0,AB10,"")</f>
        <v>14.12</v>
      </c>
      <c r="AQ10" s="41">
        <f>IF(SUM(Y10:AB10)-AC10&gt;0,SUM(Y10:AB10)-AC10,"")</f>
        <v>50.019999999999996</v>
      </c>
      <c r="AR10" s="41">
        <f>IF(AF10&gt;0,AF10,"")</f>
        <v>12</v>
      </c>
      <c r="AS10" s="41">
        <f>IF(AG10&gt;0,AG10,"")</f>
        <v>13.92</v>
      </c>
      <c r="AT10" s="41">
        <f>IF(SUM(AD10:AG10)-AH10&gt;0,SUM(AD10:AG10)-AH10,"")</f>
        <v>50.620000000000005</v>
      </c>
      <c r="AU10" s="41">
        <f>IF(AQ10="","",MAX(AQ10,AT10))</f>
        <v>50.620000000000005</v>
      </c>
      <c r="AV10" s="41">
        <f>IF(AK10&gt;0,AK10,"")</f>
        <v>1.7</v>
      </c>
      <c r="AW10" s="41">
        <f>IF(AL10&gt;0,AL10,"")</f>
        <v>1.67</v>
      </c>
      <c r="AX10" s="41">
        <f>IF(SUM(AI10:AL10)-AM10&gt;0,SUM(AI10:AL10)-AM10,"")</f>
        <v>5.87</v>
      </c>
      <c r="AY10" s="41">
        <f>IF(SUM(AU10,AX10)&gt;0,SUM(AU10,AX10),"")</f>
        <v>56.49</v>
      </c>
      <c r="AZ10" s="27">
        <v>12.7</v>
      </c>
      <c r="BA10" s="27">
        <v>7.5</v>
      </c>
      <c r="BB10" s="27">
        <v>11.3</v>
      </c>
      <c r="BC10" s="27">
        <v>12.49</v>
      </c>
      <c r="BD10" s="27">
        <v>0</v>
      </c>
      <c r="BE10" s="27">
        <v>13.8</v>
      </c>
      <c r="BF10" s="27">
        <v>9.3000000000000007</v>
      </c>
      <c r="BG10" s="27">
        <v>12.7</v>
      </c>
      <c r="BH10" s="27">
        <v>13.63</v>
      </c>
      <c r="BI10" s="27">
        <v>0</v>
      </c>
      <c r="BJ10" s="27">
        <v>13.3</v>
      </c>
      <c r="BK10" s="27">
        <v>9.5</v>
      </c>
      <c r="BL10" s="27">
        <v>12.7</v>
      </c>
      <c r="BM10" s="27">
        <v>12.82</v>
      </c>
      <c r="BN10" s="27">
        <v>0</v>
      </c>
      <c r="BO10" s="29"/>
      <c r="BP10" s="40">
        <f>IF(BB10&gt;0,BB10,"")</f>
        <v>11.3</v>
      </c>
      <c r="BQ10" s="40">
        <f>IF(BC10&gt;0,BC10,"")</f>
        <v>12.49</v>
      </c>
      <c r="BR10" s="11">
        <f>IF(SUM(AZ10:BC10)-BD10&gt;0,SUM(AZ10:BC10)-BD10,"")</f>
        <v>43.99</v>
      </c>
      <c r="BS10" s="11">
        <f>IF(BG10&gt;0,BG10,"")</f>
        <v>12.7</v>
      </c>
      <c r="BT10" s="11">
        <f>IF(BH10&gt;0,BH10,"")</f>
        <v>13.63</v>
      </c>
      <c r="BU10" s="11">
        <f>IF(SUM(BE10:BH10)-BI10&gt;0,SUM(BE10:BH10)-BI10,"")</f>
        <v>49.43</v>
      </c>
      <c r="BV10" s="11">
        <f>IF(BR10="","",MAX(BR10,BU10))</f>
        <v>49.43</v>
      </c>
      <c r="BW10" s="11">
        <f>IF(BL10&gt;0,BL10,"")</f>
        <v>12.7</v>
      </c>
      <c r="BX10" s="11">
        <f>IF(BM10&gt;0,BM10,"")</f>
        <v>12.82</v>
      </c>
      <c r="BY10" s="11">
        <f>IF(SUM(BJ10:BM10)-BN10&gt;0,SUM(BJ10:BM10)-BN10,"")</f>
        <v>48.32</v>
      </c>
      <c r="BZ10" s="11">
        <f>IF(SUM(BV10,BY10)&gt;0,SUM(BV10,BY10),"")</f>
        <v>97.75</v>
      </c>
      <c r="CA10" s="23">
        <v>4.0999999999999996</v>
      </c>
      <c r="CB10" s="23">
        <v>2.8</v>
      </c>
      <c r="CC10" s="23">
        <v>3.8</v>
      </c>
      <c r="CD10" s="23">
        <v>4.32</v>
      </c>
      <c r="CE10" s="23">
        <v>0</v>
      </c>
      <c r="CF10" s="23">
        <v>13.5</v>
      </c>
      <c r="CG10" s="23">
        <v>9.3000000000000007</v>
      </c>
      <c r="CH10" s="23">
        <v>12</v>
      </c>
      <c r="CI10" s="23">
        <v>13.11</v>
      </c>
      <c r="CJ10" s="23">
        <v>0</v>
      </c>
      <c r="CK10" s="23">
        <v>12.2</v>
      </c>
      <c r="CL10" s="23">
        <v>8.6</v>
      </c>
      <c r="CM10" s="23">
        <v>11.3</v>
      </c>
      <c r="CN10" s="23">
        <v>12.49</v>
      </c>
      <c r="CO10" s="23">
        <v>0</v>
      </c>
      <c r="CP10" s="28"/>
      <c r="CQ10" s="39">
        <f>IF(CC10&gt;0,CC10,"")</f>
        <v>3.8</v>
      </c>
      <c r="CR10" s="39">
        <f>IF(CD10&gt;0,CD10,"")</f>
        <v>4.32</v>
      </c>
      <c r="CS10" s="41">
        <f>IF(SUM(CA10:CD10)-CE10&gt;0,SUM(CA10:CD10)-CE10,"")</f>
        <v>15.02</v>
      </c>
      <c r="CT10" s="41">
        <f>IF(CH10&gt;0,CH10,"")</f>
        <v>12</v>
      </c>
      <c r="CU10" s="41">
        <f>IF(CI10&gt;0,CI10,"")</f>
        <v>13.11</v>
      </c>
      <c r="CV10" s="41">
        <f>IF(SUM(CF10:CI10)-CJ10&gt;0,SUM(CF10:CI10)-CJ10,"")</f>
        <v>47.91</v>
      </c>
      <c r="CW10" s="41">
        <f>IF(CS10="","",MAX(CS10,CV10))</f>
        <v>47.91</v>
      </c>
      <c r="CX10" s="41">
        <f>IF(CM10&gt;0,CM10,"")</f>
        <v>11.3</v>
      </c>
      <c r="CY10" s="41">
        <f>IF(CN10&gt;0,CN10,"")</f>
        <v>12.49</v>
      </c>
      <c r="CZ10" s="41">
        <f>IF(SUM(CK10:CN10)-CO10&gt;0,SUM(CK10:CN10)-CO10,"")</f>
        <v>44.589999999999996</v>
      </c>
      <c r="DA10" s="41">
        <f>IF(SUM(CW10,CZ10)&gt;0,SUM(CW10,CZ10),"")</f>
        <v>92.5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8.3999999999999986</v>
      </c>
      <c r="SW10" s="23">
        <f>IF($CP10="P",CB10,(CB10+BA10)/2)</f>
        <v>5.15</v>
      </c>
      <c r="SX10" s="23">
        <f>IF($CP10="P",CC10,(CC10+BB10)/2)</f>
        <v>7.5500000000000007</v>
      </c>
      <c r="SY10" s="23">
        <f>IF($CP10="P",CD10,(CD10+BC10)/2)</f>
        <v>8.4050000000000011</v>
      </c>
      <c r="SZ10" s="23">
        <f>IF($CP10="P",CE10,(CE10+BD10)/2)</f>
        <v>0</v>
      </c>
      <c r="TA10" s="23">
        <f>IF($CP10="P",CF10,(CF10+BE10)/2)</f>
        <v>13.65</v>
      </c>
      <c r="TB10" s="23">
        <f>IF($CP10="P",CG10,(CG10+BF10)/2)</f>
        <v>9.3000000000000007</v>
      </c>
      <c r="TC10" s="23">
        <f>IF($CP10="P",CH10,(CH10+BG10)/2)</f>
        <v>12.35</v>
      </c>
      <c r="TD10" s="23">
        <f>IF($CP10="P",CI10,(CI10+BH10)/2)</f>
        <v>13.370000000000001</v>
      </c>
      <c r="TE10" s="23">
        <f>IF($CP10="P",CJ10,(CJ10+BI10)/2)</f>
        <v>0</v>
      </c>
      <c r="TF10" s="23">
        <f>IF($CP10="P",CK10,(CK10+BJ10)/2)</f>
        <v>12.75</v>
      </c>
      <c r="TG10" s="23">
        <f>IF($CP10="P",CL10,(CL10+BK10)/2)</f>
        <v>9.0500000000000007</v>
      </c>
      <c r="TH10" s="23">
        <f>IF($CP10="P",CM10,(CM10+BL10)/2)</f>
        <v>12</v>
      </c>
      <c r="TI10" s="23">
        <f>IF($CP10="P",CN10,(CN10+BM10)/2)</f>
        <v>12.655000000000001</v>
      </c>
      <c r="TJ10" s="23">
        <f>IF($CP10="P",CO10,(CO10+BN10)/2)</f>
        <v>0</v>
      </c>
      <c r="TK10" s="28" t="s">
        <v>57</v>
      </c>
      <c r="TL10" s="41">
        <f>IF(SX10&gt;0,SX10,"")</f>
        <v>7.5500000000000007</v>
      </c>
      <c r="TM10" s="41">
        <f>IF(SY10&gt;0,SY10,"")</f>
        <v>8.4050000000000011</v>
      </c>
      <c r="TN10" s="41">
        <f>IF(SUM(SV10:SY10)-SZ10&gt;0,SUM(SV10:SY10)-SZ10,"")</f>
        <v>29.505000000000003</v>
      </c>
      <c r="TO10" s="41">
        <f>IF(TC10&gt;0,TC10,"")</f>
        <v>12.35</v>
      </c>
      <c r="TP10" s="41">
        <f>IF(TD10&gt;0,TD10,"")</f>
        <v>13.370000000000001</v>
      </c>
      <c r="TQ10" s="41">
        <f>IF(SUM(TA10:TD10)-TE10&gt;0,SUM(TA10:TD10)-TE10,"")</f>
        <v>48.67</v>
      </c>
      <c r="TR10" s="41">
        <f>IF(MAX(TN10,TQ10)&gt;0,MAX(TN10,TQ10),"")</f>
        <v>48.67</v>
      </c>
      <c r="TS10" s="41">
        <f>IF(TH10&gt;0,TH10,"")</f>
        <v>12</v>
      </c>
      <c r="TT10" s="41">
        <f>IF(TI10&gt;0,TI10,"")</f>
        <v>12.655000000000001</v>
      </c>
      <c r="TU10" s="41">
        <f>IF(SUM(TF10:TI10)-TJ10&gt;0,SUM(TF10:TI10)-TJ10,"")</f>
        <v>46.454999999999998</v>
      </c>
      <c r="TV10" s="41">
        <f>IF(SUM(TR10,TU10)&gt;0,SUM(TR10,TU10),"")</f>
        <v>95.125</v>
      </c>
    </row>
    <row r="11" spans="1:542" x14ac:dyDescent="0.2">
      <c r="A11" s="4" cm="1">
        <f t="array" ref="A11">IF(AND(F11&lt;&gt;"",G11&lt;&gt;""),SUMPRODUCT((F$4:F$18&lt;&gt;"")*(G$4:G$18&lt;&gt;"")*(E$4:E$18&gt;E11))+1,IF(G11&lt;&gt;"",SUMPRODUCT((H$4:H$18="No DD")*(E$4:E$18&gt;E11))+1+SUMPRODUCT((F$4:F$18&lt;&gt;"")*(G$4:G$18&lt;&gt;"")),""))</f>
        <v>8</v>
      </c>
      <c r="B11" s="5" t="s">
        <v>84</v>
      </c>
      <c r="C11" s="4" t="s">
        <v>6</v>
      </c>
      <c r="D11" s="4">
        <v>2002</v>
      </c>
      <c r="E11" s="9">
        <f>SUM(J11:V11)+SUM(J11:T11)*0.0000001+SUM(J11)*0.0000000000001</f>
        <v>212.64002084400516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/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No DD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51.75</v>
      </c>
      <c r="K11" s="8" t="str">
        <f>IF(J11="","",IF(OR(J11=CS11,J11=CV11),$CA$1,IF(OR(J11=BR11,J11=BU11),$AZ$1,IF(OR(J11=AQ11,J11=AT11),$Y$1,""))))</f>
        <v>2022 Nationals</v>
      </c>
      <c r="L11" s="8">
        <f>IF(COUNT(AQ11,AT11,BR11,BU11,CS11,CV11)&gt;1,LARGE((AQ11,AT11,BR11,BU11,CS11,CV11),2),0)</f>
        <v>50.309999999999995</v>
      </c>
      <c r="M11" s="8" t="str">
        <f>IF(L11="","",IF(OR(L11=CS11,L11=CV11),$CA$1,IF(OR(L11=BR11,L11=BU11),$AZ$1,IF(OR(L11=AQ11,L11=AT11),$Y$1,""))))</f>
        <v>2022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50.16</v>
      </c>
      <c r="Q11" s="8" t="str">
        <f>IF(P11="","",IF(P11=CZ11,$CA$1,IF(P11=BY11,$AZ$1,IF(P11=AX11,$Y$1,""))))</f>
        <v>2022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2022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14.5</v>
      </c>
      <c r="Z11" s="23">
        <v>9.3000000000000007</v>
      </c>
      <c r="AA11" s="23">
        <v>12</v>
      </c>
      <c r="AB11" s="23">
        <v>14.51</v>
      </c>
      <c r="AC11" s="23">
        <v>0</v>
      </c>
      <c r="AD11" s="23">
        <v>15.6</v>
      </c>
      <c r="AE11" s="23">
        <v>9.3000000000000007</v>
      </c>
      <c r="AF11" s="23">
        <v>12</v>
      </c>
      <c r="AG11" s="23">
        <v>14.85</v>
      </c>
      <c r="AH11" s="23">
        <v>0</v>
      </c>
      <c r="AI11" s="23">
        <v>15.2</v>
      </c>
      <c r="AJ11" s="23">
        <v>9</v>
      </c>
      <c r="AK11" s="23">
        <v>11.3</v>
      </c>
      <c r="AL11" s="23">
        <v>14.66</v>
      </c>
      <c r="AM11" s="23">
        <v>0</v>
      </c>
      <c r="AN11" s="28"/>
      <c r="AO11" s="39">
        <f>IF(AA11&gt;0,AA11,"")</f>
        <v>12</v>
      </c>
      <c r="AP11" s="39">
        <f>IF(AB11&gt;0,AB11,"")</f>
        <v>14.51</v>
      </c>
      <c r="AQ11" s="41">
        <f>IF(SUM(Y11:AB11)-AC11&gt;0,SUM(Y11:AB11)-AC11,"")</f>
        <v>50.309999999999995</v>
      </c>
      <c r="AR11" s="41">
        <f>IF(AF11&gt;0,AF11,"")</f>
        <v>12</v>
      </c>
      <c r="AS11" s="41">
        <f>IF(AG11&gt;0,AG11,"")</f>
        <v>14.85</v>
      </c>
      <c r="AT11" s="41">
        <f>IF(SUM(AD11:AG11)-AH11&gt;0,SUM(AD11:AG11)-AH11,"")</f>
        <v>51.75</v>
      </c>
      <c r="AU11" s="41">
        <f>IF(AQ11="","",MAX(AQ11,AT11))</f>
        <v>51.75</v>
      </c>
      <c r="AV11" s="41">
        <f>IF(AK11&gt;0,AK11,"")</f>
        <v>11.3</v>
      </c>
      <c r="AW11" s="41">
        <f>IF(AL11&gt;0,AL11,"")</f>
        <v>14.66</v>
      </c>
      <c r="AX11" s="41">
        <f>IF(SUM(AI11:AL11)-AM11&gt;0,SUM(AI11:AL11)-AM11,"")</f>
        <v>50.16</v>
      </c>
      <c r="AY11" s="41">
        <f>IF(SUM(AU11,AX11)&gt;0,SUM(AU11,AX11),"")</f>
        <v>101.91</v>
      </c>
      <c r="AZ11" s="27">
        <v>11.6</v>
      </c>
      <c r="BA11" s="27">
        <v>8.1999999999999993</v>
      </c>
      <c r="BB11" s="27">
        <v>11.7</v>
      </c>
      <c r="BC11" s="27">
        <v>12.72</v>
      </c>
      <c r="BD11" s="27">
        <v>0</v>
      </c>
      <c r="BE11" s="27">
        <v>2.2000000000000002</v>
      </c>
      <c r="BF11" s="27">
        <v>1.7</v>
      </c>
      <c r="BG11" s="27">
        <v>2.7</v>
      </c>
      <c r="BH11" s="27">
        <v>2.89</v>
      </c>
      <c r="BI11" s="27">
        <v>0</v>
      </c>
      <c r="BJ11" s="27">
        <v>7.7</v>
      </c>
      <c r="BK11" s="27">
        <v>5.6</v>
      </c>
      <c r="BL11" s="27">
        <v>8.1</v>
      </c>
      <c r="BM11" s="27">
        <v>8.7899999999999991</v>
      </c>
      <c r="BN11" s="27">
        <v>0</v>
      </c>
      <c r="BO11" s="29"/>
      <c r="BP11" s="40">
        <f>IF(BB11&gt;0,BB11,"")</f>
        <v>11.7</v>
      </c>
      <c r="BQ11" s="40">
        <f>IF(BC11&gt;0,BC11,"")</f>
        <v>12.72</v>
      </c>
      <c r="BR11" s="11">
        <f>IF(SUM(AZ11:BC11)-BD11&gt;0,SUM(AZ11:BC11)-BD11,"")</f>
        <v>44.22</v>
      </c>
      <c r="BS11" s="11">
        <f>IF(BG11&gt;0,BG11,"")</f>
        <v>2.7</v>
      </c>
      <c r="BT11" s="11">
        <f>IF(BH11&gt;0,BH11,"")</f>
        <v>2.89</v>
      </c>
      <c r="BU11" s="11">
        <f>IF(SUM(BE11:BH11)-BI11&gt;0,SUM(BE11:BH11)-BI11,"")</f>
        <v>9.49</v>
      </c>
      <c r="BV11" s="11">
        <f>IF(BR11="","",MAX(BR11,BU11))</f>
        <v>44.22</v>
      </c>
      <c r="BW11" s="11">
        <f>IF(BL11&gt;0,BL11,"")</f>
        <v>8.1</v>
      </c>
      <c r="BX11" s="11">
        <f>IF(BM11&gt;0,BM11,"")</f>
        <v>8.7899999999999991</v>
      </c>
      <c r="BY11" s="11">
        <f>IF(SUM(BJ11:BM11)-BN11&gt;0,SUM(BJ11:BM11)-BN11,"")</f>
        <v>30.189999999999998</v>
      </c>
      <c r="BZ11" s="11">
        <f>IF(SUM(BV11,BY11)&gt;0,SUM(BV11,BY11),"")</f>
        <v>74.41</v>
      </c>
      <c r="CA11" s="23">
        <v>7.8</v>
      </c>
      <c r="CB11" s="23">
        <v>5.4</v>
      </c>
      <c r="CC11" s="23">
        <v>8.1</v>
      </c>
      <c r="CD11" s="23">
        <v>8.59</v>
      </c>
      <c r="CE11" s="23">
        <v>0</v>
      </c>
      <c r="CF11" s="23">
        <v>2</v>
      </c>
      <c r="CG11" s="23">
        <v>0.9</v>
      </c>
      <c r="CH11" s="23">
        <v>0.6</v>
      </c>
      <c r="CI11" s="23">
        <v>1.59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8.1</v>
      </c>
      <c r="CR11" s="39">
        <f>IF(CD11&gt;0,CD11,"")</f>
        <v>8.59</v>
      </c>
      <c r="CS11" s="41">
        <f>IF(SUM(CA11:CD11)-CE11&gt;0,SUM(CA11:CD11)-CE11,"")</f>
        <v>29.889999999999997</v>
      </c>
      <c r="CT11" s="41">
        <f>IF(CH11&gt;0,CH11,"")</f>
        <v>0.6</v>
      </c>
      <c r="CU11" s="41">
        <f>IF(CI11&gt;0,CI11,"")</f>
        <v>1.59</v>
      </c>
      <c r="CV11" s="41">
        <f>IF(SUM(CF11:CI11)-CJ11&gt;0,SUM(CF11:CI11)-CJ11,"")</f>
        <v>5.09</v>
      </c>
      <c r="CW11" s="41">
        <f>IF(CS11="","",MAX(CS11,CV11))</f>
        <v>29.889999999999997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29.889999999999997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9.6999999999999993</v>
      </c>
      <c r="SW11" s="23">
        <f>IF($CP11="P",CB11,(CB11+BA11)/2)</f>
        <v>6.8</v>
      </c>
      <c r="SX11" s="23">
        <f>IF($CP11="P",CC11,(CC11+BB11)/2)</f>
        <v>9.8999999999999986</v>
      </c>
      <c r="SY11" s="23">
        <f>IF($CP11="P",CD11,(CD11+BC11)/2)</f>
        <v>10.655000000000001</v>
      </c>
      <c r="SZ11" s="23">
        <f>IF($CP11="P",CE11,(CE11+BD11)/2)</f>
        <v>0</v>
      </c>
      <c r="TA11" s="23">
        <f>IF($CP11="P",CF11,(CF11+BE11)/2)</f>
        <v>2.1</v>
      </c>
      <c r="TB11" s="23">
        <f>IF($CP11="P",CG11,(CG11+BF11)/2)</f>
        <v>1.3</v>
      </c>
      <c r="TC11" s="23">
        <f>IF($CP11="P",CH11,(CH11+BG11)/2)</f>
        <v>1.6500000000000001</v>
      </c>
      <c r="TD11" s="23">
        <f>IF($CP11="P",CI11,(CI11+BH11)/2)</f>
        <v>2.2400000000000002</v>
      </c>
      <c r="TE11" s="23">
        <f>IF($CP11="P",CJ11,(CJ11+BI11)/2)</f>
        <v>0</v>
      </c>
      <c r="TF11" s="23">
        <f>IF($CP11="P",CK11,(CK11+BJ11)/2)</f>
        <v>3.85</v>
      </c>
      <c r="TG11" s="23">
        <f>IF($CP11="P",CL11,(CL11+BK11)/2)</f>
        <v>2.8</v>
      </c>
      <c r="TH11" s="23">
        <f>IF($CP11="P",CM11,(CM11+BL11)/2)</f>
        <v>4.05</v>
      </c>
      <c r="TI11" s="23">
        <f>IF($CP11="P",CN11,(CN11+BM11)/2)</f>
        <v>4.3949999999999996</v>
      </c>
      <c r="TJ11" s="23">
        <f>IF($CP11="P",CO11,(CO11+BN11)/2)</f>
        <v>0</v>
      </c>
      <c r="TK11" s="28" t="s">
        <v>57</v>
      </c>
      <c r="TL11" s="41">
        <f>IF(SX11&gt;0,SX11,"")</f>
        <v>9.8999999999999986</v>
      </c>
      <c r="TM11" s="41">
        <f>IF(SY11&gt;0,SY11,"")</f>
        <v>10.655000000000001</v>
      </c>
      <c r="TN11" s="41">
        <f>IF(SUM(SV11:SY11)-SZ11&gt;0,SUM(SV11:SY11)-SZ11,"")</f>
        <v>37.055</v>
      </c>
      <c r="TO11" s="41">
        <f>IF(TC11&gt;0,TC11,"")</f>
        <v>1.6500000000000001</v>
      </c>
      <c r="TP11" s="41">
        <f>IF(TD11&gt;0,TD11,"")</f>
        <v>2.2400000000000002</v>
      </c>
      <c r="TQ11" s="41">
        <f>IF(SUM(TA11:TD11)-TE11&gt;0,SUM(TA11:TD11)-TE11,"")</f>
        <v>7.2900000000000009</v>
      </c>
      <c r="TR11" s="41">
        <f>IF(MAX(TN11,TQ11)&gt;0,MAX(TN11,TQ11),"")</f>
        <v>37.055</v>
      </c>
      <c r="TS11" s="41">
        <f>IF(TH11&gt;0,TH11,"")</f>
        <v>4.05</v>
      </c>
      <c r="TT11" s="41">
        <f>IF(TI11&gt;0,TI11,"")</f>
        <v>4.3949999999999996</v>
      </c>
      <c r="TU11" s="41">
        <f>IF(SUM(TF11:TI11)-TJ11&gt;0,SUM(TF11:TI11)-TJ11,"")</f>
        <v>15.094999999999999</v>
      </c>
      <c r="TV11" s="41">
        <f>IF(SUM(TR11,TU11)&gt;0,SUM(TR11,TU11),"")</f>
        <v>52.15</v>
      </c>
    </row>
    <row r="12" spans="1:542" x14ac:dyDescent="0.2">
      <c r="A12" s="4" cm="1">
        <f t="array" ref="A12">IF(AND(F12&lt;&gt;"",G12&lt;&gt;""),SUMPRODUCT((F$4:F$18&lt;&gt;"")*(G$4:G$18&lt;&gt;"")*(E$4:E$18&gt;E12))+1,IF(G12&lt;&gt;"",SUMPRODUCT((H$4:H$18="No DD")*(E$4:E$18&gt;E12))+1+SUMPRODUCT((F$4:F$18&lt;&gt;"")*(G$4:G$18&lt;&gt;"")),""))</f>
        <v>9</v>
      </c>
      <c r="B12" s="5" t="s">
        <v>131</v>
      </c>
      <c r="C12" s="4" t="s">
        <v>3</v>
      </c>
      <c r="D12" s="4">
        <v>2001</v>
      </c>
      <c r="E12" s="9">
        <f>SUM(J12:V12)+SUM(J12:T12)*0.0000001+SUM(J12)*0.0000000000001</f>
        <v>212.49002124900503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50.42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49.519999999999996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48.769999999999996</v>
      </c>
      <c r="O12" s="8" t="str">
        <f>IF(N12="","",IF(OR(N12=CS12,N12=CV12),$CA$1,IF(OR(N12=BR12,N12=BU12),$AZ$1,IF(OR(N12=AQ12,N12=AT12),$Y$1,""))))</f>
        <v>2022 Nationals</v>
      </c>
      <c r="P12" s="8">
        <f>IF(MAX(AX12,BY12,CZ12)&gt;0,MAX(AX12,BY12,CZ12),0)</f>
        <v>51.379999999999995</v>
      </c>
      <c r="Q12" s="8" t="str">
        <f>IF(P12="","",IF(P12=CZ12,$CA$1,IF(P12=BY12,$AZ$1,IF(P12=AX12,$Y$1,""))))</f>
        <v>2022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3rd Domestic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5.6</v>
      </c>
      <c r="Z12" s="23">
        <v>3.5</v>
      </c>
      <c r="AA12" s="23">
        <v>5</v>
      </c>
      <c r="AB12" s="23">
        <v>6.16</v>
      </c>
      <c r="AC12" s="23">
        <v>0</v>
      </c>
      <c r="AD12" s="23">
        <v>13.4</v>
      </c>
      <c r="AE12" s="23">
        <v>8.9</v>
      </c>
      <c r="AF12" s="23">
        <v>12.2</v>
      </c>
      <c r="AG12" s="23">
        <v>14.27</v>
      </c>
      <c r="AH12" s="23">
        <v>0</v>
      </c>
      <c r="AI12" s="23">
        <v>12.7</v>
      </c>
      <c r="AJ12" s="23">
        <v>8.3000000000000007</v>
      </c>
      <c r="AK12" s="23">
        <v>10.8</v>
      </c>
      <c r="AL12" s="23">
        <v>13.2</v>
      </c>
      <c r="AM12" s="23">
        <v>0</v>
      </c>
      <c r="AN12" s="28"/>
      <c r="AO12" s="39">
        <f>IF(AA12&gt;0,AA12,"")</f>
        <v>5</v>
      </c>
      <c r="AP12" s="39">
        <f>IF(AB12&gt;0,AB12,"")</f>
        <v>6.16</v>
      </c>
      <c r="AQ12" s="41">
        <f>IF(SUM(Y12:AB12)-AC12&gt;0,SUM(Y12:AB12)-AC12,"")</f>
        <v>20.259999999999998</v>
      </c>
      <c r="AR12" s="41">
        <f>IF(AF12&gt;0,AF12,"")</f>
        <v>12.2</v>
      </c>
      <c r="AS12" s="41">
        <f>IF(AG12&gt;0,AG12,"")</f>
        <v>14.27</v>
      </c>
      <c r="AT12" s="41">
        <f>IF(SUM(AD12:AG12)-AH12&gt;0,SUM(AD12:AG12)-AH12,"")</f>
        <v>48.769999999999996</v>
      </c>
      <c r="AU12" s="41">
        <f>IF(AQ12="","",MAX(AQ12,AT12))</f>
        <v>48.769999999999996</v>
      </c>
      <c r="AV12" s="41">
        <f>IF(AK12&gt;0,AK12,"")</f>
        <v>10.8</v>
      </c>
      <c r="AW12" s="41">
        <f>IF(AL12&gt;0,AL12,"")</f>
        <v>13.2</v>
      </c>
      <c r="AX12" s="41">
        <f>IF(SUM(AI12:AL12)-AM12&gt;0,SUM(AI12:AL12)-AM12,"")</f>
        <v>45</v>
      </c>
      <c r="AY12" s="41">
        <f>IF(SUM(AU12,AX12)&gt;0,SUM(AU12,AX12),"")</f>
        <v>93.77</v>
      </c>
      <c r="AZ12" s="27">
        <v>12.1</v>
      </c>
      <c r="BA12" s="27">
        <v>8.3000000000000007</v>
      </c>
      <c r="BB12" s="27">
        <v>12.4</v>
      </c>
      <c r="BC12" s="27">
        <v>14.95</v>
      </c>
      <c r="BD12" s="27">
        <v>0</v>
      </c>
      <c r="BE12" s="27">
        <v>13.3</v>
      </c>
      <c r="BF12" s="27">
        <v>9.1</v>
      </c>
      <c r="BG12" s="27">
        <v>12.2</v>
      </c>
      <c r="BH12" s="27">
        <v>14.92</v>
      </c>
      <c r="BI12" s="27">
        <v>0</v>
      </c>
      <c r="BJ12" s="27">
        <v>14.7</v>
      </c>
      <c r="BK12" s="27">
        <v>9.1999999999999993</v>
      </c>
      <c r="BL12" s="27">
        <v>12.4</v>
      </c>
      <c r="BM12" s="27">
        <v>15.08</v>
      </c>
      <c r="BN12" s="27">
        <v>0</v>
      </c>
      <c r="BO12" s="29"/>
      <c r="BP12" s="40">
        <f>IF(BB12&gt;0,BB12,"")</f>
        <v>12.4</v>
      </c>
      <c r="BQ12" s="40">
        <f>IF(BC12&gt;0,BC12,"")</f>
        <v>14.95</v>
      </c>
      <c r="BR12" s="11">
        <f>IF(SUM(AZ12:BC12)-BD12&gt;0,SUM(AZ12:BC12)-BD12,"")</f>
        <v>47.75</v>
      </c>
      <c r="BS12" s="11">
        <f>IF(BG12&gt;0,BG12,"")</f>
        <v>12.2</v>
      </c>
      <c r="BT12" s="11">
        <f>IF(BH12&gt;0,BH12,"")</f>
        <v>14.92</v>
      </c>
      <c r="BU12" s="11">
        <f>IF(SUM(BE12:BH12)-BI12&gt;0,SUM(BE12:BH12)-BI12,"")</f>
        <v>49.519999999999996</v>
      </c>
      <c r="BV12" s="11">
        <f>IF(BR12="","",MAX(BR12,BU12))</f>
        <v>49.519999999999996</v>
      </c>
      <c r="BW12" s="11">
        <f>IF(BL12&gt;0,BL12,"")</f>
        <v>12.4</v>
      </c>
      <c r="BX12" s="11">
        <f>IF(BM12&gt;0,BM12,"")</f>
        <v>15.08</v>
      </c>
      <c r="BY12" s="11">
        <f>IF(SUM(BJ12:BM12)-BN12&gt;0,SUM(BJ12:BM12)-BN12,"")</f>
        <v>51.379999999999995</v>
      </c>
      <c r="BZ12" s="11">
        <f>IF(SUM(BV12,BY12)&gt;0,SUM(BV12,BY12),"")</f>
        <v>100.89999999999999</v>
      </c>
      <c r="CA12" s="23">
        <v>11.3</v>
      </c>
      <c r="CB12" s="23">
        <v>8.6</v>
      </c>
      <c r="CC12" s="23">
        <v>11.6</v>
      </c>
      <c r="CD12" s="23">
        <v>14.67</v>
      </c>
      <c r="CE12" s="23">
        <v>0</v>
      </c>
      <c r="CF12" s="23">
        <v>14.4</v>
      </c>
      <c r="CG12" s="23">
        <v>9.3000000000000007</v>
      </c>
      <c r="CH12" s="23">
        <v>12.2</v>
      </c>
      <c r="CI12" s="23">
        <v>14.52</v>
      </c>
      <c r="CJ12" s="23">
        <v>0</v>
      </c>
      <c r="CK12" s="23">
        <v>12</v>
      </c>
      <c r="CL12" s="23">
        <v>7.2</v>
      </c>
      <c r="CM12" s="23">
        <v>10.4</v>
      </c>
      <c r="CN12" s="23">
        <v>12.07</v>
      </c>
      <c r="CO12" s="23">
        <v>0</v>
      </c>
      <c r="CP12" s="28"/>
      <c r="CQ12" s="39">
        <f>IF(CC12&gt;0,CC12,"")</f>
        <v>11.6</v>
      </c>
      <c r="CR12" s="39">
        <f>IF(CD12&gt;0,CD12,"")</f>
        <v>14.67</v>
      </c>
      <c r="CS12" s="41">
        <f>IF(SUM(CA12:CD12)-CE12&gt;0,SUM(CA12:CD12)-CE12,"")</f>
        <v>46.17</v>
      </c>
      <c r="CT12" s="41">
        <f>IF(CH12&gt;0,CH12,"")</f>
        <v>12.2</v>
      </c>
      <c r="CU12" s="41">
        <f>IF(CI12&gt;0,CI12,"")</f>
        <v>14.52</v>
      </c>
      <c r="CV12" s="41">
        <f>IF(SUM(CF12:CI12)-CJ12&gt;0,SUM(CF12:CI12)-CJ12,"")</f>
        <v>50.42</v>
      </c>
      <c r="CW12" s="41">
        <f>IF(CS12="","",MAX(CS12,CV12))</f>
        <v>50.42</v>
      </c>
      <c r="CX12" s="41">
        <f>IF(CM12&gt;0,CM12,"")</f>
        <v>10.4</v>
      </c>
      <c r="CY12" s="41">
        <f>IF(CN12&gt;0,CN12,"")</f>
        <v>12.07</v>
      </c>
      <c r="CZ12" s="41">
        <f>IF(SUM(CK12:CN12)-CO12&gt;0,SUM(CK12:CN12)-CO12,"")</f>
        <v>41.67</v>
      </c>
      <c r="DA12" s="41">
        <f>IF(SUM(CW12,CZ12)&gt;0,SUM(CW12,CZ12),"")</f>
        <v>92.09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IF(SUM(GT12,GZ12)&gt;0,SUM(GT12,GZ12),"")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11.7</v>
      </c>
      <c r="SW12" s="23">
        <f>IF($CP12="P",CB12,(CB12+BA12)/2)</f>
        <v>8.4499999999999993</v>
      </c>
      <c r="SX12" s="23">
        <f>IF($CP12="P",CC12,(CC12+BB12)/2)</f>
        <v>12</v>
      </c>
      <c r="SY12" s="23">
        <f>IF($CP12="P",CD12,(CD12+BC12)/2)</f>
        <v>14.809999999999999</v>
      </c>
      <c r="SZ12" s="23">
        <f>IF($CP12="P",CE12,(CE12+BD12)/2)</f>
        <v>0</v>
      </c>
      <c r="TA12" s="23">
        <f>IF($CP12="P",CF12,(CF12+BE12)/2)</f>
        <v>13.850000000000001</v>
      </c>
      <c r="TB12" s="23">
        <f>IF($CP12="P",CG12,(CG12+BF12)/2)</f>
        <v>9.1999999999999993</v>
      </c>
      <c r="TC12" s="23">
        <f>IF($CP12="P",CH12,(CH12+BG12)/2)</f>
        <v>12.2</v>
      </c>
      <c r="TD12" s="23">
        <f>IF($CP12="P",CI12,(CI12+BH12)/2)</f>
        <v>14.719999999999999</v>
      </c>
      <c r="TE12" s="23">
        <f>IF($CP12="P",CJ12,(CJ12+BI12)/2)</f>
        <v>0</v>
      </c>
      <c r="TF12" s="23">
        <f>IF($CP12="P",CK12,(CK12+BJ12)/2)</f>
        <v>13.35</v>
      </c>
      <c r="TG12" s="23">
        <f>IF($CP12="P",CL12,(CL12+BK12)/2)</f>
        <v>8.1999999999999993</v>
      </c>
      <c r="TH12" s="23">
        <f>IF($CP12="P",CM12,(CM12+BL12)/2)</f>
        <v>11.4</v>
      </c>
      <c r="TI12" s="23">
        <f>IF($CP12="P",CN12,(CN12+BM12)/2)</f>
        <v>13.574999999999999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14.809999999999999</v>
      </c>
      <c r="TN12" s="41">
        <f>IF(SUM(SV12:SY12)-SZ12&gt;0,SUM(SV12:SY12)-SZ12,"")</f>
        <v>46.959999999999994</v>
      </c>
      <c r="TO12" s="41">
        <f>IF(TC12&gt;0,TC12,"")</f>
        <v>12.2</v>
      </c>
      <c r="TP12" s="41">
        <f>IF(TD12&gt;0,TD12,"")</f>
        <v>14.719999999999999</v>
      </c>
      <c r="TQ12" s="41">
        <f>IF(SUM(TA12:TD12)-TE12&gt;0,SUM(TA12:TD12)-TE12,"")</f>
        <v>49.97</v>
      </c>
      <c r="TR12" s="41">
        <f>IF(MAX(TN12,TQ12)&gt;0,MAX(TN12,TQ12),"")</f>
        <v>49.97</v>
      </c>
      <c r="TS12" s="41">
        <f>IF(TH12&gt;0,TH12,"")</f>
        <v>11.4</v>
      </c>
      <c r="TT12" s="41">
        <f>IF(TI12&gt;0,TI12,"")</f>
        <v>13.574999999999999</v>
      </c>
      <c r="TU12" s="41">
        <f>IF(SUM(TF12:TI12)-TJ12&gt;0,SUM(TF12:TI12)-TJ12,"")</f>
        <v>46.524999999999991</v>
      </c>
      <c r="TV12" s="41">
        <f>IF(SUM(TR12,TU12)&gt;0,SUM(TR12,TU12),"")</f>
        <v>96.49499999999999</v>
      </c>
    </row>
    <row r="13" spans="1:542" x14ac:dyDescent="0.2">
      <c r="A13" s="4" cm="1">
        <f t="array" ref="A13">IF(AND(F13&lt;&gt;"",G13&lt;&gt;""),SUMPRODUCT((F$4:F$18&lt;&gt;"")*(G$4:G$18&lt;&gt;"")*(E$4:E$18&gt;E13))+1,IF(G13&lt;&gt;"",SUMPRODUCT((H$4:H$18="No DD")*(E$4:E$18&gt;E13))+1+SUMPRODUCT((F$4:F$18&lt;&gt;"")*(G$4:G$18&lt;&gt;"")),""))</f>
        <v>10</v>
      </c>
      <c r="B13" s="5" t="s">
        <v>207</v>
      </c>
      <c r="C13" s="4" t="s">
        <v>8</v>
      </c>
      <c r="D13" s="4">
        <v>2006</v>
      </c>
      <c r="E13" s="9">
        <f>SUM(J13:V13)+SUM(J13:T13)*0.0000001+SUM(J13)*0.0000000000001</f>
        <v>211.16002060400513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No DD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50.75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48.97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43.95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51.17</v>
      </c>
      <c r="Q13" s="8" t="str">
        <f>IF(P13="","",IF(P13=CZ13,$CA$1,IF(P13=BY13,$AZ$1,IF(P13=AX13,$Y$1,""))))</f>
        <v>2023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11.2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Elite Canada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5.1199999999999974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2022 WAGC (Nov 25)</v>
      </c>
      <c r="Y13" s="23"/>
      <c r="Z13" s="23"/>
      <c r="AA13" s="23"/>
      <c r="AB13" s="23"/>
      <c r="AC13" s="23"/>
      <c r="AD13" s="23">
        <v>5.8</v>
      </c>
      <c r="AE13" s="23">
        <v>3.5</v>
      </c>
      <c r="AF13" s="23">
        <v>5</v>
      </c>
      <c r="AG13" s="23">
        <v>5.8</v>
      </c>
      <c r="AH13" s="23">
        <v>0</v>
      </c>
      <c r="AI13" s="23">
        <v>4.5999999999999996</v>
      </c>
      <c r="AJ13" s="23">
        <v>2.8</v>
      </c>
      <c r="AK13" s="23">
        <v>3.8</v>
      </c>
      <c r="AL13" s="23">
        <v>4.62</v>
      </c>
      <c r="AM13" s="23">
        <v>0</v>
      </c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>
        <f>IF(AF13&gt;0,AF13,"")</f>
        <v>5</v>
      </c>
      <c r="AS13" s="41">
        <f>IF(AG13&gt;0,AG13,"")</f>
        <v>5.8</v>
      </c>
      <c r="AT13" s="41">
        <f>IF(SUM(AD13:AG13)-AH13&gt;0,SUM(AD13:AG13)-AH13,"")</f>
        <v>20.100000000000001</v>
      </c>
      <c r="AU13" s="41" t="str">
        <f>IF(AQ13="","",MAX(AQ13,AT13))</f>
        <v/>
      </c>
      <c r="AV13" s="41">
        <f>IF(AK13&gt;0,AK13,"")</f>
        <v>3.8</v>
      </c>
      <c r="AW13" s="41">
        <f>IF(AL13&gt;0,AL13,"")</f>
        <v>4.62</v>
      </c>
      <c r="AX13" s="41">
        <f>IF(SUM(AI13:AL13)-AM13&gt;0,SUM(AI13:AL13)-AM13,"")</f>
        <v>15.82</v>
      </c>
      <c r="AY13" s="41">
        <f>IF(SUM(AU13,AX13)&gt;0,SUM(AU13,AX13),"")</f>
        <v>15.82</v>
      </c>
      <c r="AZ13" s="27"/>
      <c r="BA13" s="27"/>
      <c r="BB13" s="27"/>
      <c r="BC13" s="27"/>
      <c r="BD13" s="27"/>
      <c r="BE13" s="27">
        <v>12.5</v>
      </c>
      <c r="BF13" s="27">
        <v>8</v>
      </c>
      <c r="BG13" s="27">
        <v>9.8000000000000007</v>
      </c>
      <c r="BH13" s="27">
        <v>13.65</v>
      </c>
      <c r="BI13" s="27">
        <v>0</v>
      </c>
      <c r="BJ13" s="27">
        <v>9.6</v>
      </c>
      <c r="BK13" s="27">
        <v>5.6</v>
      </c>
      <c r="BL13" s="27">
        <v>6.2</v>
      </c>
      <c r="BM13" s="27">
        <v>9.23</v>
      </c>
      <c r="BN13" s="27">
        <v>0</v>
      </c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>
        <f>IF(BG13&gt;0,BG13,"")</f>
        <v>9.8000000000000007</v>
      </c>
      <c r="BT13" s="11">
        <f>IF(BH13&gt;0,BH13,"")</f>
        <v>13.65</v>
      </c>
      <c r="BU13" s="11">
        <f>IF(SUM(BE13:BH13)-BI13&gt;0,SUM(BE13:BH13)-BI13,"")</f>
        <v>43.95</v>
      </c>
      <c r="BV13" s="11" t="str">
        <f>IF(BR13="","",MAX(BR13,BU13))</f>
        <v/>
      </c>
      <c r="BW13" s="11">
        <f>IF(BL13&gt;0,BL13,"")</f>
        <v>6.2</v>
      </c>
      <c r="BX13" s="11">
        <f>IF(BM13&gt;0,BM13,"")</f>
        <v>9.23</v>
      </c>
      <c r="BY13" s="11">
        <f>IF(SUM(BJ13:BM13)-BN13&gt;0,SUM(BJ13:BM13)-BN13,"")</f>
        <v>30.63</v>
      </c>
      <c r="BZ13" s="11">
        <f>IF(SUM(BV13,BY13)&gt;0,SUM(BV13,BY13),"")</f>
        <v>30.63</v>
      </c>
      <c r="CA13" s="23">
        <v>14.6</v>
      </c>
      <c r="CB13" s="23">
        <v>9.6</v>
      </c>
      <c r="CC13" s="23">
        <v>11.2</v>
      </c>
      <c r="CD13" s="23">
        <v>15.35</v>
      </c>
      <c r="CE13" s="23">
        <v>0</v>
      </c>
      <c r="CF13" s="23">
        <v>14.2</v>
      </c>
      <c r="CG13" s="23">
        <v>9</v>
      </c>
      <c r="CH13" s="23">
        <v>11.2</v>
      </c>
      <c r="CI13" s="23">
        <v>14.57</v>
      </c>
      <c r="CJ13" s="23">
        <v>0</v>
      </c>
      <c r="CK13" s="23">
        <v>15.4</v>
      </c>
      <c r="CL13" s="23">
        <v>9.3000000000000007</v>
      </c>
      <c r="CM13" s="23">
        <v>11.2</v>
      </c>
      <c r="CN13" s="23">
        <v>15.27</v>
      </c>
      <c r="CO13" s="23">
        <v>0</v>
      </c>
      <c r="CP13" s="28"/>
      <c r="CQ13" s="39">
        <f>IF(CC13&gt;0,CC13,"")</f>
        <v>11.2</v>
      </c>
      <c r="CR13" s="39">
        <f>IF(CD13&gt;0,CD13,"")</f>
        <v>15.35</v>
      </c>
      <c r="CS13" s="41">
        <f>IF(SUM(CA13:CD13)-CE13&gt;0,SUM(CA13:CD13)-CE13,"")</f>
        <v>50.75</v>
      </c>
      <c r="CT13" s="41">
        <f>IF(CH13&gt;0,CH13,"")</f>
        <v>11.2</v>
      </c>
      <c r="CU13" s="41">
        <f>IF(CI13&gt;0,CI13,"")</f>
        <v>14.57</v>
      </c>
      <c r="CV13" s="41">
        <f>IF(SUM(CF13:CI13)-CJ13&gt;0,SUM(CF13:CI13)-CJ13,"")</f>
        <v>48.97</v>
      </c>
      <c r="CW13" s="41">
        <f>IF(CS13="","",MAX(CS13,CV13))</f>
        <v>50.75</v>
      </c>
      <c r="CX13" s="41">
        <f>IF(CM13&gt;0,CM13,"")</f>
        <v>11.2</v>
      </c>
      <c r="CY13" s="41">
        <f>IF(CN13&gt;0,CN13,"")</f>
        <v>15.27</v>
      </c>
      <c r="CZ13" s="41">
        <f>IF(SUM(CK13:CN13)-CO13&gt;0,SUM(CK13:CN13)-CO13,"")</f>
        <v>51.17</v>
      </c>
      <c r="DA13" s="41">
        <f>IF(SUM(CW13,CZ13)&gt;0,SUM(CW13,CZ13),"")</f>
        <v>101.92</v>
      </c>
      <c r="DB13" s="52">
        <f>IF(MAX(ED13,FL13,GT13,IB13,JJ13,KR13,LZ13,NH13,OP13,PX13,RF13,SN13)-IF(N13="",0,N13)&gt;0.001,MAX(ED13,FL13,GT13,IB13,JJ13,KR13,LZ13,NH13,OP13,PX13,RF13,SN13)-IF(N13="",0,N13),"")</f>
        <v>5.1199999999999974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>
        <v>14.6</v>
      </c>
      <c r="FZ13" s="17">
        <v>9.5</v>
      </c>
      <c r="GA13" s="17">
        <v>10.5</v>
      </c>
      <c r="GB13" s="17">
        <v>14.47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>
        <f>IF(GA13&gt;0,GA13,"")</f>
        <v>10.5</v>
      </c>
      <c r="GR13" s="41">
        <f>IF(GB13&gt;0,GB13,"")</f>
        <v>14.47</v>
      </c>
      <c r="GS13" s="41">
        <f>IF(SUM(FY13:GB13)-GC13&gt;0,SUM(FY13:GB13)-GC13,"")</f>
        <v>49.07</v>
      </c>
      <c r="GT13" s="41">
        <f>IF(MAX(GP13,GS13)&gt;0,MAX(GP13,GS13),"")</f>
        <v>49.07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>
        <f>IF(SUM(GT13,GZ13)&gt;0,SUM(GT13,GZ13),"")</f>
        <v>49.07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7.3</v>
      </c>
      <c r="SW13" s="23">
        <f>IF($CP13="P",CB13,(CB13+BA13)/2)</f>
        <v>4.8</v>
      </c>
      <c r="SX13" s="23">
        <f>IF($CP13="P",CC13,(CC13+BB13)/2)</f>
        <v>5.6</v>
      </c>
      <c r="SY13" s="23">
        <f>IF($CP13="P",CD13,(CD13+BC13)/2)</f>
        <v>7.6749999999999998</v>
      </c>
      <c r="SZ13" s="23">
        <f>IF($CP13="P",CE13,(CE13+BD13)/2)</f>
        <v>0</v>
      </c>
      <c r="TA13" s="23">
        <f>IF($CP13="P",CF13,(CF13+BE13)/2)</f>
        <v>13.35</v>
      </c>
      <c r="TB13" s="23">
        <f>IF($CP13="P",CG13,(CG13+BF13)/2)</f>
        <v>8.5</v>
      </c>
      <c r="TC13" s="23">
        <f>IF($CP13="P",CH13,(CH13+BG13)/2)</f>
        <v>10.5</v>
      </c>
      <c r="TD13" s="23">
        <f>IF($CP13="P",CI13,(CI13+BH13)/2)</f>
        <v>14.11</v>
      </c>
      <c r="TE13" s="23">
        <f>IF($CP13="P",CJ13,(CJ13+BI13)/2)</f>
        <v>0</v>
      </c>
      <c r="TF13" s="23">
        <f>IF($CP13="P",CK13,(CK13+BJ13)/2)</f>
        <v>12.5</v>
      </c>
      <c r="TG13" s="23">
        <f>IF($CP13="P",CL13,(CL13+BK13)/2)</f>
        <v>7.45</v>
      </c>
      <c r="TH13" s="23">
        <f>IF($CP13="P",CM13,(CM13+BL13)/2)</f>
        <v>8.6999999999999993</v>
      </c>
      <c r="TI13" s="23">
        <f>IF($CP13="P",CN13,(CN13+BM13)/2)</f>
        <v>12.25</v>
      </c>
      <c r="TJ13" s="23">
        <f>IF($CP13="P",CO13,(CO13+BN13)/2)</f>
        <v>0</v>
      </c>
      <c r="TK13" s="28" t="s">
        <v>57</v>
      </c>
      <c r="TL13" s="41">
        <f>IF(SX13&gt;0,SX13,"")</f>
        <v>5.6</v>
      </c>
      <c r="TM13" s="41">
        <f>IF(SY13&gt;0,SY13,"")</f>
        <v>7.6749999999999998</v>
      </c>
      <c r="TN13" s="41">
        <f>IF(SUM(SV13:SY13)-SZ13&gt;0,SUM(SV13:SY13)-SZ13,"")</f>
        <v>25.375</v>
      </c>
      <c r="TO13" s="41">
        <f>IF(TC13&gt;0,TC13,"")</f>
        <v>10.5</v>
      </c>
      <c r="TP13" s="41">
        <f>IF(TD13&gt;0,TD13,"")</f>
        <v>14.11</v>
      </c>
      <c r="TQ13" s="41">
        <f>IF(SUM(TA13:TD13)-TE13&gt;0,SUM(TA13:TD13)-TE13,"")</f>
        <v>46.46</v>
      </c>
      <c r="TR13" s="41">
        <f>IF(MAX(TN13,TQ13)&gt;0,MAX(TN13,TQ13),"")</f>
        <v>46.46</v>
      </c>
      <c r="TS13" s="41">
        <f>IF(TH13&gt;0,TH13,"")</f>
        <v>8.6999999999999993</v>
      </c>
      <c r="TT13" s="41">
        <f>IF(TI13&gt;0,TI13,"")</f>
        <v>12.25</v>
      </c>
      <c r="TU13" s="41">
        <f>IF(SUM(TF13:TI13)-TJ13&gt;0,SUM(TF13:TI13)-TJ13,"")</f>
        <v>40.9</v>
      </c>
      <c r="TV13" s="41">
        <f>IF(SUM(TR13,TU13)&gt;0,SUM(TR13,TU13),"")</f>
        <v>87.36</v>
      </c>
    </row>
    <row r="14" spans="1:542" x14ac:dyDescent="0.2">
      <c r="A14" s="4" cm="1">
        <f t="array" ref="A14">IF(AND(F14&lt;&gt;"",G14&lt;&gt;""),SUMPRODUCT((F$4:F$18&lt;&gt;"")*(G$4:G$18&lt;&gt;"")*(E$4:E$18&gt;E14))+1,IF(G14&lt;&gt;"",SUMPRODUCT((H$4:H$18="No DD")*(E$4:E$18&gt;E14))+1+SUMPRODUCT((F$4:F$18&lt;&gt;"")*(G$4:G$18&lt;&gt;"")),""))</f>
        <v>11</v>
      </c>
      <c r="B14" s="5" t="s">
        <v>206</v>
      </c>
      <c r="C14" s="4" t="s">
        <v>3</v>
      </c>
      <c r="D14" s="4">
        <v>2006</v>
      </c>
      <c r="E14" s="9">
        <f>SUM(J14:V14)+SUM(J14:T14)*0.0000001+SUM(J14)*0.0000000000001</f>
        <v>210.53002105300493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49.180000000000007</v>
      </c>
      <c r="M14" s="8" t="str">
        <f>IF(L14="","",IF(OR(L14=CS14,L14=CV14),$CA$1,IF(OR(L14=BR14,L14=BU14),$AZ$1,IF(OR(L14=AQ14,L14=AT14),$Y$1,""))))</f>
        <v>2022 3rd Domestic Trial</v>
      </c>
      <c r="N14" s="8">
        <f>IF(COUNT(AQ14,AT14,BR14,BU14,CS14,CV14)&gt;2,LARGE((AQ14,AT14,BR14,BU14,CS14,CV14),3),0)</f>
        <v>49.09</v>
      </c>
      <c r="O14" s="8" t="str">
        <f>IF(N14="","",IF(OR(N14=CS14,N14=CV14),$CA$1,IF(OR(N14=BR14,N14=BU14),$AZ$1,IF(OR(N14=AQ14,N14=AT14),$Y$1,""))))</f>
        <v>2023 Elite Canada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12.4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3"/>
      <c r="Z14" s="23"/>
      <c r="AA14" s="23"/>
      <c r="AB14" s="23"/>
      <c r="AC14" s="23"/>
      <c r="AD14" s="23">
        <v>13.8</v>
      </c>
      <c r="AE14" s="23">
        <v>8.9</v>
      </c>
      <c r="AF14" s="23">
        <v>11.3</v>
      </c>
      <c r="AG14" s="23">
        <v>14.06</v>
      </c>
      <c r="AH14" s="23">
        <v>0</v>
      </c>
      <c r="AI14" s="23">
        <v>14.1</v>
      </c>
      <c r="AJ14" s="23">
        <v>9</v>
      </c>
      <c r="AK14" s="23">
        <v>11.3</v>
      </c>
      <c r="AL14" s="23">
        <v>13.9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11.3</v>
      </c>
      <c r="AS14" s="41">
        <f>IF(AG14&gt;0,AG14,"")</f>
        <v>14.06</v>
      </c>
      <c r="AT14" s="41">
        <f>IF(SUM(AD14:AG14)-AH14&gt;0,SUM(AD14:AG14)-AH14,"")</f>
        <v>48.06</v>
      </c>
      <c r="AU14" s="41" t="str">
        <f>IF(AQ14="","",MAX(AQ14,AT14))</f>
        <v/>
      </c>
      <c r="AV14" s="41">
        <f>IF(AK14&gt;0,AK14,"")</f>
        <v>11.3</v>
      </c>
      <c r="AW14" s="41">
        <f>IF(AL14&gt;0,AL14,"")</f>
        <v>13.9</v>
      </c>
      <c r="AX14" s="41">
        <f>IF(SUM(AI14:AL14)-AM14&gt;0,SUM(AI14:AL14)-AM14,"")</f>
        <v>48.300000000000004</v>
      </c>
      <c r="AY14" s="41">
        <f>IF(SUM(AU14,AX14)&gt;0,SUM(AU14,AX14),"")</f>
        <v>48.300000000000004</v>
      </c>
      <c r="AZ14" s="27"/>
      <c r="BA14" s="27"/>
      <c r="BB14" s="27"/>
      <c r="BC14" s="27"/>
      <c r="BD14" s="27"/>
      <c r="BE14" s="27">
        <v>13.1</v>
      </c>
      <c r="BF14" s="27">
        <v>8.9</v>
      </c>
      <c r="BG14" s="27">
        <v>12.2</v>
      </c>
      <c r="BH14" s="27">
        <v>14.98</v>
      </c>
      <c r="BI14" s="27">
        <v>0</v>
      </c>
      <c r="BJ14" s="27">
        <v>12.7</v>
      </c>
      <c r="BK14" s="27">
        <v>8.8000000000000007</v>
      </c>
      <c r="BL14" s="27">
        <v>12</v>
      </c>
      <c r="BM14" s="27">
        <v>14.13</v>
      </c>
      <c r="BN14" s="27">
        <v>0</v>
      </c>
      <c r="BO14" s="29"/>
      <c r="BP14" s="40" t="str">
        <f>IF(BB14&gt;0,BB14,"")</f>
        <v/>
      </c>
      <c r="BQ14" s="40" t="str">
        <f>IF(BC14&gt;0,BC14,"")</f>
        <v/>
      </c>
      <c r="BR14" s="11" t="str">
        <f>IF(SUM(AZ14:BC14)-BD14&gt;0,SUM(AZ14:BC14)-BD14,"")</f>
        <v/>
      </c>
      <c r="BS14" s="11">
        <f>IF(BG14&gt;0,BG14,"")</f>
        <v>12.2</v>
      </c>
      <c r="BT14" s="11">
        <f>IF(BH14&gt;0,BH14,"")</f>
        <v>14.98</v>
      </c>
      <c r="BU14" s="11">
        <f>IF(SUM(BE14:BH14)-BI14&gt;0,SUM(BE14:BH14)-BI14,"")</f>
        <v>49.180000000000007</v>
      </c>
      <c r="BV14" s="11" t="str">
        <f>IF(BR14="","",MAX(BR14,BU14))</f>
        <v/>
      </c>
      <c r="BW14" s="11">
        <f>IF(BL14&gt;0,BL14,"")</f>
        <v>12</v>
      </c>
      <c r="BX14" s="11">
        <f>IF(BM14&gt;0,BM14,"")</f>
        <v>14.13</v>
      </c>
      <c r="BY14" s="11">
        <f>IF(SUM(BJ14:BM14)-BN14&gt;0,SUM(BJ14:BM14)-BN14,"")</f>
        <v>47.63</v>
      </c>
      <c r="BZ14" s="11">
        <f>IF(SUM(BV14,BY14)&gt;0,SUM(BV14,BY14),"")</f>
        <v>47.63</v>
      </c>
      <c r="CA14" s="23">
        <v>14.8</v>
      </c>
      <c r="CB14" s="23">
        <v>9</v>
      </c>
      <c r="CC14" s="23">
        <v>11.3</v>
      </c>
      <c r="CD14" s="23">
        <v>13.99</v>
      </c>
      <c r="CE14" s="23">
        <v>0</v>
      </c>
      <c r="CF14" s="23">
        <v>14.7</v>
      </c>
      <c r="CG14" s="23">
        <v>9.6</v>
      </c>
      <c r="CH14" s="23">
        <v>11.1</v>
      </c>
      <c r="CI14" s="23">
        <v>13.91</v>
      </c>
      <c r="CJ14" s="23">
        <v>0</v>
      </c>
      <c r="CK14" s="23">
        <v>14.3</v>
      </c>
      <c r="CL14" s="23">
        <v>9.1</v>
      </c>
      <c r="CM14" s="23">
        <v>12.4</v>
      </c>
      <c r="CN14" s="23">
        <v>14.75</v>
      </c>
      <c r="CO14" s="23">
        <v>0</v>
      </c>
      <c r="CP14" s="28"/>
      <c r="CQ14" s="39">
        <f>IF(CC14&gt;0,CC14,"")</f>
        <v>11.3</v>
      </c>
      <c r="CR14" s="39">
        <f>IF(CD14&gt;0,CD14,"")</f>
        <v>13.99</v>
      </c>
      <c r="CS14" s="41">
        <f>IF(SUM(CA14:CD14)-CE14&gt;0,SUM(CA14:CD14)-CE14,"")</f>
        <v>49.09</v>
      </c>
      <c r="CT14" s="41">
        <f>IF(CH14&gt;0,CH14,"")</f>
        <v>11.1</v>
      </c>
      <c r="CU14" s="41">
        <f>IF(CI14&gt;0,CI14,"")</f>
        <v>13.91</v>
      </c>
      <c r="CV14" s="41">
        <f>IF(SUM(CF14:CI14)-CJ14&gt;0,SUM(CF14:CI14)-CJ14,"")</f>
        <v>49.31</v>
      </c>
      <c r="CW14" s="41">
        <f>IF(CS14="","",MAX(CS14,CV14))</f>
        <v>49.31</v>
      </c>
      <c r="CX14" s="41">
        <f>IF(CM14&gt;0,CM14,"")</f>
        <v>12.4</v>
      </c>
      <c r="CY14" s="41">
        <f>IF(CN14&gt;0,CN14,"")</f>
        <v>14.75</v>
      </c>
      <c r="CZ14" s="41">
        <f>IF(SUM(CK14:CN14)-CO14&gt;0,SUM(CK14:CN14)-CO14,"")</f>
        <v>50.55</v>
      </c>
      <c r="DA14" s="41">
        <f>IF(SUM(CW14,CZ14)&gt;0,SUM(CW14,CZ14),"")</f>
        <v>99.86</v>
      </c>
      <c r="DB14" s="52" t="str">
        <f>IF(MAX(ED14,FL14,GT14,IB14,JJ14,KR14,LZ14,NH14,OP14,PX14,RF14,SN14)-IF(N14="",0,N14)&gt;0.001,MAX(ED14,FL14,GT14,IB14,JJ14,KR14,LZ14,NH14,OP14,PX14,RF14,SN14)-IF(N14="",0,N14),"")</f>
        <v/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11.3</v>
      </c>
      <c r="GR14" s="41">
        <f>IF(GB14&gt;0,GB14,"")</f>
        <v>13.48</v>
      </c>
      <c r="GS14" s="41">
        <f>IF(SUM(FY14:GB14)-GC14&gt;0,SUM(FY14:GB14)-GC14,"")</f>
        <v>45.980000000000004</v>
      </c>
      <c r="GT14" s="41">
        <f>IF(MAX(GP14,GS14)&gt;0,MAX(GP14,GS14),"")</f>
        <v>45.980000000000004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>IF(IL14&gt;0,IL14,"")</f>
        <v>12.4</v>
      </c>
      <c r="JE14" s="41">
        <f>IF(IM14&gt;0,IM14,"")</f>
        <v>13.89</v>
      </c>
      <c r="JF14" s="41">
        <f>IF(SUM(IJ14:IM14)-IN14&gt;0,SUM(IJ14:IM14)-IN14,"")</f>
        <v>48.89</v>
      </c>
      <c r="JG14" s="41">
        <f>IF(IQ14&gt;0,IQ14,"")</f>
        <v>12.2</v>
      </c>
      <c r="JH14" s="41">
        <f>IF(IR14&gt;0,IR14,"")</f>
        <v>13.41</v>
      </c>
      <c r="JI14" s="41">
        <f>IF(SUM(IO14:IR14)-IS14&gt;0,SUM(IO14:IR14)-IS14,"")</f>
        <v>47.709999999999994</v>
      </c>
      <c r="JJ14" s="41">
        <f>IF(MAX(JF14,JI14)&gt;0,MAX(JF14,JI14),"")</f>
        <v>48.89</v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>
        <f>IF(JA14&gt;0,JA14,"")</f>
        <v>1.5</v>
      </c>
      <c r="JO14" s="41">
        <f>IF(JB14&gt;0,JB14,"")</f>
        <v>1.5</v>
      </c>
      <c r="JP14" s="41">
        <f>IF(SUM(IY14:JB14)-JC14&gt;0,SUM(IY14:JB14)-JC14,"")</f>
        <v>5.3</v>
      </c>
      <c r="JQ14" s="41">
        <f>IF(SUM(JJ14,JP14)&gt;0,SUM(JJ14,JP14),"")</f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7.4</v>
      </c>
      <c r="SW14" s="23">
        <f>IF($CP14="P",CB14,(CB14+BA14)/2)</f>
        <v>4.5</v>
      </c>
      <c r="SX14" s="23">
        <f>IF($CP14="P",CC14,(CC14+BB14)/2)</f>
        <v>5.65</v>
      </c>
      <c r="SY14" s="23">
        <f>IF($CP14="P",CD14,(CD14+BC14)/2)</f>
        <v>6.9950000000000001</v>
      </c>
      <c r="SZ14" s="23">
        <f>IF($CP14="P",CE14,(CE14+BD14)/2)</f>
        <v>0</v>
      </c>
      <c r="TA14" s="23">
        <f>IF($CP14="P",CF14,(CF14+BE14)/2)</f>
        <v>13.899999999999999</v>
      </c>
      <c r="TB14" s="23">
        <f>IF($CP14="P",CG14,(CG14+BF14)/2)</f>
        <v>9.25</v>
      </c>
      <c r="TC14" s="23">
        <f>IF($CP14="P",CH14,(CH14+BG14)/2)</f>
        <v>11.649999999999999</v>
      </c>
      <c r="TD14" s="23">
        <f>IF($CP14="P",CI14,(CI14+BH14)/2)</f>
        <v>14.445</v>
      </c>
      <c r="TE14" s="23">
        <f>IF($CP14="P",CJ14,(CJ14+BI14)/2)</f>
        <v>0</v>
      </c>
      <c r="TF14" s="23">
        <f>IF($CP14="P",CK14,(CK14+BJ14)/2)</f>
        <v>13.5</v>
      </c>
      <c r="TG14" s="23">
        <f>IF($CP14="P",CL14,(CL14+BK14)/2)</f>
        <v>8.9499999999999993</v>
      </c>
      <c r="TH14" s="23">
        <f>IF($CP14="P",CM14,(CM14+BL14)/2)</f>
        <v>12.2</v>
      </c>
      <c r="TI14" s="23">
        <f>IF($CP14="P",CN14,(CN14+BM14)/2)</f>
        <v>14.440000000000001</v>
      </c>
      <c r="TJ14" s="23">
        <f>IF($CP14="P",CO14,(CO14+BN14)/2)</f>
        <v>0</v>
      </c>
      <c r="TK14" s="28" t="s">
        <v>57</v>
      </c>
      <c r="TL14" s="41">
        <f>IF(SX14&gt;0,SX14,"")</f>
        <v>5.65</v>
      </c>
      <c r="TM14" s="41">
        <f>IF(SY14&gt;0,SY14,"")</f>
        <v>6.9950000000000001</v>
      </c>
      <c r="TN14" s="41">
        <f>IF(SUM(SV14:SY14)-SZ14&gt;0,SUM(SV14:SY14)-SZ14,"")</f>
        <v>24.545000000000002</v>
      </c>
      <c r="TO14" s="41">
        <f>IF(TC14&gt;0,TC14,"")</f>
        <v>11.649999999999999</v>
      </c>
      <c r="TP14" s="41">
        <f>IF(TD14&gt;0,TD14,"")</f>
        <v>14.445</v>
      </c>
      <c r="TQ14" s="41">
        <f>IF(SUM(TA14:TD14)-TE14&gt;0,SUM(TA14:TD14)-TE14,"")</f>
        <v>49.244999999999997</v>
      </c>
      <c r="TR14" s="41">
        <f>IF(MAX(TN14,TQ14)&gt;0,MAX(TN14,TQ14),"")</f>
        <v>49.244999999999997</v>
      </c>
      <c r="TS14" s="41">
        <f>IF(TH14&gt;0,TH14,"")</f>
        <v>12.2</v>
      </c>
      <c r="TT14" s="41">
        <f>IF(TI14&gt;0,TI14,"")</f>
        <v>14.440000000000001</v>
      </c>
      <c r="TU14" s="41">
        <f>IF(SUM(TF14:TI14)-TJ14&gt;0,SUM(TF14:TI14)-TJ14,"")</f>
        <v>49.09</v>
      </c>
      <c r="TV14" s="41">
        <f>IF(SUM(TR14,TU14)&gt;0,SUM(TR14,TU14),"")</f>
        <v>98.335000000000008</v>
      </c>
    </row>
    <row r="15" spans="1:542" x14ac:dyDescent="0.2">
      <c r="A15" s="4" t="str" cm="1">
        <f t="array" ref="A15">IF(AND(F15&lt;&gt;"",G15&lt;&gt;""),SUMPRODUCT((F$4:F$18&lt;&gt;"")*(G$4:G$18&lt;&gt;"")*(E$4:E$18&gt;E15))+1,IF(G15&lt;&gt;"",SUMPRODUCT((H$4:H$18="No DD")*(E$4:E$18&gt;E15))+1+SUMPRODUCT((F$4:F$18&lt;&gt;"")*(G$4:G$18&lt;&gt;"")),""))</f>
        <v/>
      </c>
      <c r="B15" s="5" t="s">
        <v>83</v>
      </c>
      <c r="C15" s="4" t="s">
        <v>3</v>
      </c>
      <c r="D15" s="4">
        <v>2002</v>
      </c>
      <c r="E15" s="9">
        <f>SUM(J15:V15)+SUM(J15:T15)*0.0000001+SUM(J15)*0.0000000000001</f>
        <v>168.86001688600484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48.37</v>
      </c>
      <c r="K15" s="8" t="str">
        <f>IF(J15="","",IF(OR(J15=CS15,J15=CV15),$CA$1,IF(OR(J15=BR15,J15=BU15),$AZ$1,IF(OR(J15=AQ15,J15=AT15),$Y$1,""))))</f>
        <v>2022 Nationals</v>
      </c>
      <c r="L15" s="8">
        <f>IF(COUNT(AQ15,AT15,BR15,BU15,CS15,CV15)&gt;1,LARGE((AQ15,AT15,BR15,BU15,CS15,CV15),2),0)</f>
        <v>48.36</v>
      </c>
      <c r="M15" s="8" t="str">
        <f>IF(L15="","",IF(OR(L15=CS15,L15=CV15),$CA$1,IF(OR(L15=BR15,L15=BU15),$AZ$1,IF(OR(L15=AQ15,L15=AT15),$Y$1,""))))</f>
        <v>2022 3rd Domestic Trial</v>
      </c>
      <c r="N15" s="8">
        <f>IF(COUNT(AQ15,AT15,BR15,BU15,CS15,CV15)&gt;2,LARGE((AQ15,AT15,BR15,BU15,CS15,CV15),3),0)</f>
        <v>46.029999999999994</v>
      </c>
      <c r="O15" s="8" t="str">
        <f>IF(N15="","",IF(OR(N15=CS15,N15=CV15),$CA$1,IF(OR(N15=BR15,N15=BU15),$AZ$1,IF(OR(N15=AQ15,N15=AT15),$Y$1,""))))</f>
        <v>2022 Nationals</v>
      </c>
      <c r="P15" s="8">
        <f>IF(MAX(AX15,BY15,CZ15)&gt;0,MAX(AX15,BY15,CZ15),0)</f>
        <v>14.799999999999999</v>
      </c>
      <c r="Q15" s="8" t="str">
        <f>IF(P15="","",IF(P15=CZ15,$CA$1,IF(P15=BY15,$AZ$1,IF(P15=AX15,$Y$1,""))))</f>
        <v>2022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11.3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3rd Domestic Trial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14.3</v>
      </c>
      <c r="Z15" s="23">
        <v>8.9</v>
      </c>
      <c r="AA15" s="23">
        <v>11.3</v>
      </c>
      <c r="AB15" s="23">
        <v>13.87</v>
      </c>
      <c r="AC15" s="23">
        <v>0</v>
      </c>
      <c r="AD15" s="23">
        <v>13.3</v>
      </c>
      <c r="AE15" s="23">
        <v>9</v>
      </c>
      <c r="AF15" s="23">
        <v>10.6</v>
      </c>
      <c r="AG15" s="23">
        <v>13.73</v>
      </c>
      <c r="AH15" s="23">
        <v>0.6</v>
      </c>
      <c r="AI15" s="23"/>
      <c r="AJ15" s="23"/>
      <c r="AK15" s="23"/>
      <c r="AL15" s="23"/>
      <c r="AM15" s="23"/>
      <c r="AN15" s="28"/>
      <c r="AO15" s="39">
        <f>IF(AA15&gt;0,AA15,"")</f>
        <v>11.3</v>
      </c>
      <c r="AP15" s="39">
        <f>IF(AB15&gt;0,AB15,"")</f>
        <v>13.87</v>
      </c>
      <c r="AQ15" s="41">
        <f>IF(SUM(Y15:AB15)-AC15&gt;0,SUM(Y15:AB15)-AC15,"")</f>
        <v>48.37</v>
      </c>
      <c r="AR15" s="41">
        <f>IF(AF15&gt;0,AF15,"")</f>
        <v>10.6</v>
      </c>
      <c r="AS15" s="41">
        <f>IF(AG15&gt;0,AG15,"")</f>
        <v>13.73</v>
      </c>
      <c r="AT15" s="41">
        <f>IF(SUM(AD15:AG15)-AH15&gt;0,SUM(AD15:AG15)-AH15,"")</f>
        <v>46.029999999999994</v>
      </c>
      <c r="AU15" s="41">
        <f>IF(AQ15="","",MAX(AQ15,AT15))</f>
        <v>48.37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48.37</v>
      </c>
      <c r="AZ15" s="27">
        <v>13.7</v>
      </c>
      <c r="BA15" s="27">
        <v>9</v>
      </c>
      <c r="BB15" s="27">
        <v>11.3</v>
      </c>
      <c r="BC15" s="27">
        <v>14.36</v>
      </c>
      <c r="BD15" s="27">
        <v>0</v>
      </c>
      <c r="BE15" s="27">
        <v>10.8</v>
      </c>
      <c r="BF15" s="27">
        <v>7.2</v>
      </c>
      <c r="BG15" s="27">
        <v>8.8000000000000007</v>
      </c>
      <c r="BH15" s="27">
        <v>11.63</v>
      </c>
      <c r="BI15" s="27">
        <v>0</v>
      </c>
      <c r="BJ15" s="27">
        <v>3.9</v>
      </c>
      <c r="BK15" s="27">
        <v>2.8</v>
      </c>
      <c r="BL15" s="27">
        <v>3.5</v>
      </c>
      <c r="BM15" s="27">
        <v>4.5999999999999996</v>
      </c>
      <c r="BN15" s="27">
        <v>0</v>
      </c>
      <c r="BO15" s="29"/>
      <c r="BP15" s="40">
        <f>IF(BB15&gt;0,BB15,"")</f>
        <v>11.3</v>
      </c>
      <c r="BQ15" s="40">
        <f>IF(BC15&gt;0,BC15,"")</f>
        <v>14.36</v>
      </c>
      <c r="BR15" s="11">
        <f>IF(SUM(AZ15:BC15)-BD15&gt;0,SUM(AZ15:BC15)-BD15,"")</f>
        <v>48.36</v>
      </c>
      <c r="BS15" s="11">
        <f>IF(BG15&gt;0,BG15,"")</f>
        <v>8.8000000000000007</v>
      </c>
      <c r="BT15" s="11">
        <f>IF(BH15&gt;0,BH15,"")</f>
        <v>11.63</v>
      </c>
      <c r="BU15" s="11">
        <f>IF(SUM(BE15:BH15)-BI15&gt;0,SUM(BE15:BH15)-BI15,"")</f>
        <v>38.43</v>
      </c>
      <c r="BV15" s="11">
        <f>IF(BR15="","",MAX(BR15,BU15))</f>
        <v>48.36</v>
      </c>
      <c r="BW15" s="11">
        <f>IF(BL15&gt;0,BL15,"")</f>
        <v>3.5</v>
      </c>
      <c r="BX15" s="11">
        <f>IF(BM15&gt;0,BM15,"")</f>
        <v>4.5999999999999996</v>
      </c>
      <c r="BY15" s="11">
        <f>IF(SUM(BJ15:BM15)-BN15&gt;0,SUM(BJ15:BM15)-BN15,"")</f>
        <v>14.799999999999999</v>
      </c>
      <c r="BZ15" s="11">
        <f>IF(SUM(BV15,BY15)&gt;0,SUM(BV15,BY15),"")</f>
        <v>63.16</v>
      </c>
      <c r="CA15" s="23">
        <v>14</v>
      </c>
      <c r="CB15" s="23">
        <v>8.5</v>
      </c>
      <c r="CC15" s="23">
        <v>9.9</v>
      </c>
      <c r="CD15" s="23">
        <v>12.8</v>
      </c>
      <c r="CE15" s="23">
        <v>0</v>
      </c>
      <c r="CF15" s="23">
        <v>1.4</v>
      </c>
      <c r="CG15" s="23">
        <v>0.9</v>
      </c>
      <c r="CH15" s="23">
        <v>1.5</v>
      </c>
      <c r="CI15" s="23">
        <v>1.55</v>
      </c>
      <c r="CJ15" s="23">
        <v>0</v>
      </c>
      <c r="CK15" s="23"/>
      <c r="CL15" s="23"/>
      <c r="CM15" s="23"/>
      <c r="CN15" s="23"/>
      <c r="CO15" s="23"/>
      <c r="CP15" s="28"/>
      <c r="CQ15" s="39">
        <f>IF(CC15&gt;0,CC15,"")</f>
        <v>9.9</v>
      </c>
      <c r="CR15" s="39">
        <f>IF(CD15&gt;0,CD15,"")</f>
        <v>12.8</v>
      </c>
      <c r="CS15" s="41">
        <f>IF(SUM(CA15:CD15)-CE15&gt;0,SUM(CA15:CD15)-CE15,"")</f>
        <v>45.2</v>
      </c>
      <c r="CT15" s="41">
        <f>IF(CH15&gt;0,CH15,"")</f>
        <v>1.5</v>
      </c>
      <c r="CU15" s="41">
        <f>IF(CI15&gt;0,CI15,"")</f>
        <v>1.55</v>
      </c>
      <c r="CV15" s="41">
        <f>IF(SUM(CF15:CI15)-CJ15&gt;0,SUM(CF15:CI15)-CJ15,"")</f>
        <v>5.35</v>
      </c>
      <c r="CW15" s="41">
        <f>IF(CS15="","",MAX(CS15,CV15))</f>
        <v>45.2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45.2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13.85</v>
      </c>
      <c r="SW15" s="23">
        <f>IF($CP15="P",CB15,(CB15+BA15)/2)</f>
        <v>8.75</v>
      </c>
      <c r="SX15" s="23">
        <f>IF($CP15="P",CC15,(CC15+BB15)/2)</f>
        <v>10.600000000000001</v>
      </c>
      <c r="SY15" s="23">
        <f>IF($CP15="P",CD15,(CD15+BC15)/2)</f>
        <v>13.58</v>
      </c>
      <c r="SZ15" s="23">
        <f>IF($CP15="P",CE15,(CE15+BD15)/2)</f>
        <v>0</v>
      </c>
      <c r="TA15" s="23">
        <f>IF($CP15="P",CF15,(CF15+BE15)/2)</f>
        <v>6.1000000000000005</v>
      </c>
      <c r="TB15" s="23">
        <f>IF($CP15="P",CG15,(CG15+BF15)/2)</f>
        <v>4.05</v>
      </c>
      <c r="TC15" s="23">
        <f>IF($CP15="P",CH15,(CH15+BG15)/2)</f>
        <v>5.15</v>
      </c>
      <c r="TD15" s="23">
        <f>IF($CP15="P",CI15,(CI15+BH15)/2)</f>
        <v>6.5900000000000007</v>
      </c>
      <c r="TE15" s="23">
        <f>IF($CP15="P",CJ15,(CJ15+BI15)/2)</f>
        <v>0</v>
      </c>
      <c r="TF15" s="23">
        <f>IF($CP15="P",CK15,(CK15+BJ15)/2)</f>
        <v>1.95</v>
      </c>
      <c r="TG15" s="23">
        <f>IF($CP15="P",CL15,(CL15+BK15)/2)</f>
        <v>1.4</v>
      </c>
      <c r="TH15" s="23">
        <f>IF($CP15="P",CM15,(CM15+BL15)/2)</f>
        <v>1.75</v>
      </c>
      <c r="TI15" s="23">
        <f>IF($CP15="P",CN15,(CN15+BM15)/2)</f>
        <v>2.2999999999999998</v>
      </c>
      <c r="TJ15" s="23">
        <f>IF($CP15="P",CO15,(CO15+BN15)/2)</f>
        <v>0</v>
      </c>
      <c r="TK15" s="28" t="s">
        <v>57</v>
      </c>
      <c r="TL15" s="41">
        <f>IF(SX15&gt;0,SX15,"")</f>
        <v>10.600000000000001</v>
      </c>
      <c r="TM15" s="41">
        <f>IF(SY15&gt;0,SY15,"")</f>
        <v>13.58</v>
      </c>
      <c r="TN15" s="41">
        <f>IF(SUM(SV15:SY15)-SZ15&gt;0,SUM(SV15:SY15)-SZ15,"")</f>
        <v>46.78</v>
      </c>
      <c r="TO15" s="41">
        <f>IF(TC15&gt;0,TC15,"")</f>
        <v>5.15</v>
      </c>
      <c r="TP15" s="41">
        <f>IF(TD15&gt;0,TD15,"")</f>
        <v>6.5900000000000007</v>
      </c>
      <c r="TQ15" s="41">
        <f>IF(SUM(TA15:TD15)-TE15&gt;0,SUM(TA15:TD15)-TE15,"")</f>
        <v>21.89</v>
      </c>
      <c r="TR15" s="41">
        <f>IF(MAX(TN15,TQ15)&gt;0,MAX(TN15,TQ15),"")</f>
        <v>46.78</v>
      </c>
      <c r="TS15" s="41">
        <f>IF(TH15&gt;0,TH15,"")</f>
        <v>1.75</v>
      </c>
      <c r="TT15" s="41">
        <f>IF(TI15&gt;0,TI15,"")</f>
        <v>2.2999999999999998</v>
      </c>
      <c r="TU15" s="41">
        <f>IF(SUM(TF15:TI15)-TJ15&gt;0,SUM(TF15:TI15)-TJ15,"")</f>
        <v>7.3999999999999995</v>
      </c>
      <c r="TV15" s="41">
        <f>IF(SUM(TR15,TU15)&gt;0,SUM(TR15,TU15),"")</f>
        <v>54.18</v>
      </c>
    </row>
    <row r="16" spans="1:542" x14ac:dyDescent="0.2">
      <c r="A16" s="4" t="str" cm="1">
        <f t="array" ref="A16">IF(AND(F16&lt;&gt;"",G16&lt;&gt;""),SUMPRODUCT((F$4:F$18&lt;&gt;"")*(G$4:G$18&lt;&gt;"")*(E$4:E$18&gt;E16))+1,IF(G16&lt;&gt;"",SUMPRODUCT((H$4:H$18="No DD")*(E$4:E$18&gt;E16))+1+SUMPRODUCT((F$4:F$18&lt;&gt;"")*(G$4:G$18&lt;&gt;"")),""))</f>
        <v/>
      </c>
      <c r="B16" s="5" t="s">
        <v>139</v>
      </c>
      <c r="C16" s="4" t="s">
        <v>39</v>
      </c>
      <c r="D16" s="4">
        <v>2000</v>
      </c>
      <c r="E16" s="9">
        <f>SUM(J16:V16)+SUM(J16:T16)*0.0000001+SUM(J16)*0.0000000000001</f>
        <v>163.71001637100491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48.79</v>
      </c>
      <c r="K16" s="8" t="str">
        <f>IF(J16="","",IF(OR(J16=CS16,J16=CV16),$CA$1,IF(OR(J16=BR16,J16=BU16),$AZ$1,IF(OR(J16=AQ16,J16=AT16),$Y$1,""))))</f>
        <v>2022 Nationals</v>
      </c>
      <c r="L16" s="8">
        <f>IF(COUNT(AQ16,AT16,BR16,BU16,CS16,CV16)&gt;1,LARGE((AQ16,AT16,BR16,BU16,CS16,CV16),2),0)</f>
        <v>45.39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10.129999999999999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48.100000000000009</v>
      </c>
      <c r="Q16" s="8" t="str">
        <f>IF(P16="","",IF(P16=CZ16,$CA$1,IF(P16=BY16,$AZ$1,IF(P16=AX16,$Y$1,""))))</f>
        <v>2022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>
        <v>14.4</v>
      </c>
      <c r="AE16" s="23">
        <v>8.9</v>
      </c>
      <c r="AF16" s="23">
        <v>11.3</v>
      </c>
      <c r="AG16" s="23">
        <v>14.19</v>
      </c>
      <c r="AH16" s="23">
        <v>0</v>
      </c>
      <c r="AI16" s="23">
        <v>13.8</v>
      </c>
      <c r="AJ16" s="23">
        <v>9.3000000000000007</v>
      </c>
      <c r="AK16" s="23">
        <v>11.3</v>
      </c>
      <c r="AL16" s="23">
        <v>13.7</v>
      </c>
      <c r="AM16" s="23">
        <v>0</v>
      </c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>
        <f>IF(AF16&gt;0,AF16,"")</f>
        <v>11.3</v>
      </c>
      <c r="AS16" s="41">
        <f>IF(AG16&gt;0,AG16,"")</f>
        <v>14.19</v>
      </c>
      <c r="AT16" s="41">
        <f>IF(SUM(AD16:AG16)-AH16&gt;0,SUM(AD16:AG16)-AH16,"")</f>
        <v>48.79</v>
      </c>
      <c r="AU16" s="41" t="str">
        <f>IF(AQ16="","",MAX(AQ16,AT16))</f>
        <v/>
      </c>
      <c r="AV16" s="41">
        <f>IF(AK16&gt;0,AK16,"")</f>
        <v>11.3</v>
      </c>
      <c r="AW16" s="41">
        <f>IF(AL16&gt;0,AL16,"")</f>
        <v>13.7</v>
      </c>
      <c r="AX16" s="41">
        <f>IF(SUM(AI16:AL16)-AM16&gt;0,SUM(AI16:AL16)-AM16,"")</f>
        <v>48.100000000000009</v>
      </c>
      <c r="AY16" s="41">
        <f>IF(SUM(AU16,AX16)&gt;0,SUM(AU16,AX16),"")</f>
        <v>48.100000000000009</v>
      </c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 t="str">
        <f>IF(BR16="","",MAX(BR16,BU16))</f>
        <v/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 t="str">
        <f>IF(SUM(BV16,BY16)&gt;0,SUM(BV16,BY16),"")</f>
        <v/>
      </c>
      <c r="CA16" s="23">
        <v>12.4</v>
      </c>
      <c r="CB16" s="23">
        <v>8.6</v>
      </c>
      <c r="CC16" s="23">
        <v>10.4</v>
      </c>
      <c r="CD16" s="23">
        <v>13.99</v>
      </c>
      <c r="CE16" s="23">
        <v>0</v>
      </c>
      <c r="CF16" s="23">
        <v>2.6</v>
      </c>
      <c r="CG16" s="23">
        <v>2</v>
      </c>
      <c r="CH16" s="23">
        <v>2.5</v>
      </c>
      <c r="CI16" s="23">
        <v>3.03</v>
      </c>
      <c r="CJ16" s="23">
        <v>0</v>
      </c>
      <c r="CK16" s="23">
        <v>8.4</v>
      </c>
      <c r="CL16" s="23">
        <v>5.8</v>
      </c>
      <c r="CM16" s="23">
        <v>6.8</v>
      </c>
      <c r="CN16" s="23">
        <v>9.52</v>
      </c>
      <c r="CO16" s="23">
        <v>0</v>
      </c>
      <c r="CP16" s="28"/>
      <c r="CQ16" s="39">
        <f>IF(CC16&gt;0,CC16,"")</f>
        <v>10.4</v>
      </c>
      <c r="CR16" s="39">
        <f>IF(CD16&gt;0,CD16,"")</f>
        <v>13.99</v>
      </c>
      <c r="CS16" s="41">
        <f>IF(SUM(CA16:CD16)-CE16&gt;0,SUM(CA16:CD16)-CE16,"")</f>
        <v>45.39</v>
      </c>
      <c r="CT16" s="41">
        <f>IF(CH16&gt;0,CH16,"")</f>
        <v>2.5</v>
      </c>
      <c r="CU16" s="41">
        <f>IF(CI16&gt;0,CI16,"")</f>
        <v>3.03</v>
      </c>
      <c r="CV16" s="41">
        <f>IF(SUM(CF16:CI16)-CJ16&gt;0,SUM(CF16:CI16)-CJ16,"")</f>
        <v>10.129999999999999</v>
      </c>
      <c r="CW16" s="41">
        <f>IF(CS16="","",MAX(CS16,CV16))</f>
        <v>45.39</v>
      </c>
      <c r="CX16" s="41">
        <f>IF(CM16&gt;0,CM16,"")</f>
        <v>6.8</v>
      </c>
      <c r="CY16" s="41">
        <f>IF(CN16&gt;0,CN16,"")</f>
        <v>9.52</v>
      </c>
      <c r="CZ16" s="41">
        <f>IF(SUM(CK16:CN16)-CO16&gt;0,SUM(CK16:CN16)-CO16,"")</f>
        <v>30.52</v>
      </c>
      <c r="DA16" s="41">
        <f>IF(SUM(CW16,CZ16)&gt;0,SUM(CW16,CZ16),"")</f>
        <v>75.91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6.2</v>
      </c>
      <c r="SW16" s="23">
        <f>IF($CP16="P",CB16,(CB16+BA16)/2)</f>
        <v>4.3</v>
      </c>
      <c r="SX16" s="23">
        <f>IF($CP16="P",CC16,(CC16+BB16)/2)</f>
        <v>5.2</v>
      </c>
      <c r="SY16" s="23">
        <f>IF($CP16="P",CD16,(CD16+BC16)/2)</f>
        <v>6.9950000000000001</v>
      </c>
      <c r="SZ16" s="23">
        <f>IF($CP16="P",CE16,(CE16+BD16)/2)</f>
        <v>0</v>
      </c>
      <c r="TA16" s="23">
        <f>IF($CP16="P",CF16,(CF16+BE16)/2)</f>
        <v>1.3</v>
      </c>
      <c r="TB16" s="23">
        <f>IF($CP16="P",CG16,(CG16+BF16)/2)</f>
        <v>1</v>
      </c>
      <c r="TC16" s="23">
        <f>IF($CP16="P",CH16,(CH16+BG16)/2)</f>
        <v>1.25</v>
      </c>
      <c r="TD16" s="23">
        <f>IF($CP16="P",CI16,(CI16+BH16)/2)</f>
        <v>1.5149999999999999</v>
      </c>
      <c r="TE16" s="23">
        <f>IF($CP16="P",CJ16,(CJ16+BI16)/2)</f>
        <v>0</v>
      </c>
      <c r="TF16" s="23">
        <f>IF($CP16="P",CK16,(CK16+BJ16)/2)</f>
        <v>4.2</v>
      </c>
      <c r="TG16" s="23">
        <f>IF($CP16="P",CL16,(CL16+BK16)/2)</f>
        <v>2.9</v>
      </c>
      <c r="TH16" s="23">
        <f>IF($CP16="P",CM16,(CM16+BL16)/2)</f>
        <v>3.4</v>
      </c>
      <c r="TI16" s="23">
        <f>IF($CP16="P",CN16,(CN16+BM16)/2)</f>
        <v>4.76</v>
      </c>
      <c r="TJ16" s="23">
        <f>IF($CP16="P",CO16,(CO16+BN16)/2)</f>
        <v>0</v>
      </c>
      <c r="TK16" s="28" t="s">
        <v>57</v>
      </c>
      <c r="TL16" s="41">
        <f>IF(SX16&gt;0,SX16,"")</f>
        <v>5.2</v>
      </c>
      <c r="TM16" s="41">
        <f>IF(SY16&gt;0,SY16,"")</f>
        <v>6.9950000000000001</v>
      </c>
      <c r="TN16" s="41">
        <f>IF(SUM(SV16:SY16)-SZ16&gt;0,SUM(SV16:SY16)-SZ16,"")</f>
        <v>22.695</v>
      </c>
      <c r="TO16" s="41">
        <f>IF(TC16&gt;0,TC16,"")</f>
        <v>1.25</v>
      </c>
      <c r="TP16" s="41">
        <f>IF(TD16&gt;0,TD16,"")</f>
        <v>1.5149999999999999</v>
      </c>
      <c r="TQ16" s="41">
        <f>IF(SUM(TA16:TD16)-TE16&gt;0,SUM(TA16:TD16)-TE16,"")</f>
        <v>5.0649999999999995</v>
      </c>
      <c r="TR16" s="41">
        <f>IF(MAX(TN16,TQ16)&gt;0,MAX(TN16,TQ16),"")</f>
        <v>22.695</v>
      </c>
      <c r="TS16" s="41">
        <f>IF(TH16&gt;0,TH16,"")</f>
        <v>3.4</v>
      </c>
      <c r="TT16" s="41">
        <f>IF(TI16&gt;0,TI16,"")</f>
        <v>4.76</v>
      </c>
      <c r="TU16" s="41">
        <f>IF(SUM(TF16:TI16)-TJ16&gt;0,SUM(TF16:TI16)-TJ16,"")</f>
        <v>15.26</v>
      </c>
      <c r="TV16" s="41">
        <f>IF(SUM(TR16,TU16)&gt;0,SUM(TR16,TU16),"")</f>
        <v>37.954999999999998</v>
      </c>
    </row>
    <row r="17" spans="1:544" x14ac:dyDescent="0.2">
      <c r="A17" s="4" t="str" cm="1">
        <f t="array" ref="A17">IF(AND(F17&lt;&gt;"",G17&lt;&gt;""),SUMPRODUCT((F$4:F$18&lt;&gt;"")*(G$4:G$18&lt;&gt;"")*(E$4:E$18&gt;E17))+1,IF(G17&lt;&gt;"",SUMPRODUCT((H$4:H$18="No DD")*(E$4:E$18&gt;E17))+1+SUMPRODUCT((F$4:F$18&lt;&gt;"")*(G$4:G$18&lt;&gt;"")),""))</f>
        <v/>
      </c>
      <c r="B17" s="5" t="s">
        <v>164</v>
      </c>
      <c r="C17" s="4" t="s">
        <v>5</v>
      </c>
      <c r="D17" s="4">
        <v>2004</v>
      </c>
      <c r="E17" s="9">
        <f>SUM(J17:V17)+SUM(J17:T17)*0.0000001+SUM(J17)*0.0000000000001</f>
        <v>139.93001399300488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48.730000000000004</v>
      </c>
      <c r="K17" s="8" t="str">
        <f>IF(J17="","",IF(OR(J17=CS17,J17=CV17),$CA$1,IF(OR(J17=BR17,J17=BU17),$AZ$1,IF(OR(J17=AQ17,J17=AT17),$Y$1,""))))</f>
        <v>2022 Nationals</v>
      </c>
      <c r="L17" s="8">
        <f>IF(COUNT(AQ17,AT17,BR17,BU17,CS17,CV17)&gt;1,LARGE((AQ17,AT17,BR17,BU17,CS17,CV17),2),0)</f>
        <v>10.46</v>
      </c>
      <c r="M17" s="8" t="str">
        <f>IF(L17="","",IF(OR(L17=CS17,L17=CV17),$CA$1,IF(OR(L17=BR17,L17=BU17),$AZ$1,IF(OR(L17=AQ17,L17=AT17),$Y$1,""))))</f>
        <v>2022 3rd Domestic Trial</v>
      </c>
      <c r="N17" s="8">
        <f>IF(COUNT(AQ17,AT17,BR17,BU17,CS17,CV17)&gt;2,LARGE((AQ17,AT17,BR17,BU17,CS17,CV17),3),0)</f>
        <v>10.16</v>
      </c>
      <c r="O17" s="8" t="str">
        <f>IF(N17="","",IF(OR(N17=CS17,N17=CV17),$CA$1,IF(OR(N17=BR17,N17=BU17),$AZ$1,IF(OR(N17=AQ17,N17=AT17),$Y$1,""))))</f>
        <v>2022 3rd Domestic Trial</v>
      </c>
      <c r="P17" s="8">
        <f>IF(MAX(AX17,BY17,CZ17)&gt;0,MAX(AX17,BY17,CZ17),0)</f>
        <v>43.849999999999994</v>
      </c>
      <c r="Q17" s="8" t="str">
        <f>IF(P17="","",IF(P17=CZ17,$CA$1,IF(P17=BY17,$AZ$1,IF(P17=AX17,$Y$1,""))))</f>
        <v>2022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12.7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2022 Nationals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14.03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2022 Nationals</v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1.4</v>
      </c>
      <c r="Z17" s="23">
        <v>1</v>
      </c>
      <c r="AA17" s="23">
        <v>1.5</v>
      </c>
      <c r="AB17" s="23">
        <v>1.58</v>
      </c>
      <c r="AC17" s="23">
        <v>0</v>
      </c>
      <c r="AD17" s="23">
        <v>13</v>
      </c>
      <c r="AE17" s="23">
        <v>9</v>
      </c>
      <c r="AF17" s="23">
        <v>12.7</v>
      </c>
      <c r="AG17" s="23">
        <v>14.03</v>
      </c>
      <c r="AH17" s="23">
        <v>0</v>
      </c>
      <c r="AI17" s="23">
        <v>11.7</v>
      </c>
      <c r="AJ17" s="23">
        <v>8.1</v>
      </c>
      <c r="AK17" s="23">
        <v>11.3</v>
      </c>
      <c r="AL17" s="23">
        <v>12.75</v>
      </c>
      <c r="AM17" s="23">
        <v>0</v>
      </c>
      <c r="AN17" s="28"/>
      <c r="AO17" s="39">
        <f>IF(AA17&gt;0,AA17,"")</f>
        <v>1.5</v>
      </c>
      <c r="AP17" s="39">
        <f>IF(AB17&gt;0,AB17,"")</f>
        <v>1.58</v>
      </c>
      <c r="AQ17" s="41">
        <f>IF(SUM(Y17:AB17)-AC17&gt;0,SUM(Y17:AB17)-AC17,"")</f>
        <v>5.48</v>
      </c>
      <c r="AR17" s="41">
        <f>IF(AF17&gt;0,AF17,"")</f>
        <v>12.7</v>
      </c>
      <c r="AS17" s="41">
        <f>IF(AG17&gt;0,AG17,"")</f>
        <v>14.03</v>
      </c>
      <c r="AT17" s="41">
        <f>IF(SUM(AD17:AG17)-AH17&gt;0,SUM(AD17:AG17)-AH17,"")</f>
        <v>48.730000000000004</v>
      </c>
      <c r="AU17" s="41">
        <f>IF(AQ17="","",MAX(AQ17,AT17))</f>
        <v>48.730000000000004</v>
      </c>
      <c r="AV17" s="41">
        <f>IF(AK17&gt;0,AK17,"")</f>
        <v>11.3</v>
      </c>
      <c r="AW17" s="41">
        <f>IF(AL17&gt;0,AL17,"")</f>
        <v>12.75</v>
      </c>
      <c r="AX17" s="41">
        <f>IF(SUM(AI17:AL17)-AM17&gt;0,SUM(AI17:AL17)-AM17,"")</f>
        <v>43.849999999999994</v>
      </c>
      <c r="AY17" s="41">
        <f>IF(SUM(AU17,AX17)&gt;0,SUM(AU17,AX17),"")</f>
        <v>92.58</v>
      </c>
      <c r="AZ17" s="27">
        <v>2.9</v>
      </c>
      <c r="BA17" s="27">
        <v>1.7</v>
      </c>
      <c r="BB17" s="27">
        <v>2.7</v>
      </c>
      <c r="BC17" s="27">
        <v>3.16</v>
      </c>
      <c r="BD17" s="27">
        <v>0</v>
      </c>
      <c r="BE17" s="27">
        <v>2.6</v>
      </c>
      <c r="BF17" s="27">
        <v>1.8</v>
      </c>
      <c r="BG17" s="27">
        <v>2.7</v>
      </c>
      <c r="BH17" s="27">
        <v>3.06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9"/>
      <c r="BP17" s="40">
        <f>IF(BB17&gt;0,BB17,"")</f>
        <v>2.7</v>
      </c>
      <c r="BQ17" s="40">
        <f>IF(BC17&gt;0,BC17,"")</f>
        <v>3.16</v>
      </c>
      <c r="BR17" s="11">
        <f>IF(SUM(AZ17:BC17)-BD17&gt;0,SUM(AZ17:BC17)-BD17,"")</f>
        <v>10.46</v>
      </c>
      <c r="BS17" s="11">
        <f>IF(BG17&gt;0,BG17,"")</f>
        <v>2.7</v>
      </c>
      <c r="BT17" s="11">
        <f>IF(BH17&gt;0,BH17,"")</f>
        <v>3.06</v>
      </c>
      <c r="BU17" s="11">
        <f>IF(SUM(BE17:BH17)-BI17&gt;0,SUM(BE17:BH17)-BI17,"")</f>
        <v>10.16</v>
      </c>
      <c r="BV17" s="11">
        <f>IF(BR17="","",MAX(BR17,BU17))</f>
        <v>10.46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10.46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1.45</v>
      </c>
      <c r="SW17" s="23">
        <f>IF($CP17="P",CB17,(CB17+BA17)/2)</f>
        <v>0.85</v>
      </c>
      <c r="SX17" s="23">
        <f>IF($CP17="P",CC17,(CC17+BB17)/2)</f>
        <v>1.35</v>
      </c>
      <c r="SY17" s="23">
        <f>IF($CP17="P",CD17,(CD17+BC17)/2)</f>
        <v>1.58</v>
      </c>
      <c r="SZ17" s="23">
        <f>IF($CP17="P",CE17,(CE17+BD17)/2)</f>
        <v>0</v>
      </c>
      <c r="TA17" s="23">
        <f>IF($CP17="P",CF17,(CF17+BE17)/2)</f>
        <v>1.3</v>
      </c>
      <c r="TB17" s="23">
        <f>IF($CP17="P",CG17,(CG17+BF17)/2)</f>
        <v>0.9</v>
      </c>
      <c r="TC17" s="23">
        <f>IF($CP17="P",CH17,(CH17+BG17)/2)</f>
        <v>1.35</v>
      </c>
      <c r="TD17" s="23">
        <f>IF($CP17="P",CI17,(CI17+BH17)/2)</f>
        <v>1.53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>
        <f>IF(SX17&gt;0,SX17,"")</f>
        <v>1.35</v>
      </c>
      <c r="TM17" s="41">
        <f>IF(SY17&gt;0,SY17,"")</f>
        <v>1.58</v>
      </c>
      <c r="TN17" s="41">
        <f>IF(SUM(SV17:SY17)-SZ17&gt;0,SUM(SV17:SY17)-SZ17,"")</f>
        <v>5.23</v>
      </c>
      <c r="TO17" s="41">
        <f>IF(TC17&gt;0,TC17,"")</f>
        <v>1.35</v>
      </c>
      <c r="TP17" s="41">
        <f>IF(TD17&gt;0,TD17,"")</f>
        <v>1.53</v>
      </c>
      <c r="TQ17" s="41">
        <f>IF(SUM(TA17:TD17)-TE17&gt;0,SUM(TA17:TD17)-TE17,"")</f>
        <v>5.08</v>
      </c>
      <c r="TR17" s="41">
        <f>IF(MAX(TN17,TQ17)&gt;0,MAX(TN17,TQ17),"")</f>
        <v>5.23</v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>
        <f>IF(SUM(TR17,TU17)&gt;0,SUM(TR17,TU17),"")</f>
        <v>5.23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534" width="10.83203125" hidden="1" customWidth="1"/>
  </cols>
  <sheetData>
    <row r="1" spans="1:534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90</v>
      </c>
      <c r="J1" s="69" t="s">
        <v>116</v>
      </c>
      <c r="K1" s="65" t="s">
        <v>33</v>
      </c>
      <c r="L1" s="69" t="s">
        <v>203</v>
      </c>
      <c r="M1" s="65" t="s">
        <v>33</v>
      </c>
      <c r="N1" s="68" t="s">
        <v>14</v>
      </c>
      <c r="O1" s="65" t="s">
        <v>34</v>
      </c>
      <c r="P1" s="65" t="s">
        <v>33</v>
      </c>
      <c r="Q1" s="66" t="s">
        <v>160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71" t="s">
        <v>186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6" t="s">
        <v>205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2" t="s">
        <v>14</v>
      </c>
      <c r="CU1" s="72"/>
      <c r="CV1" s="66" t="s">
        <v>192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71" t="s">
        <v>190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6" t="s">
        <v>199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71" t="s">
        <v>227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6" t="s">
        <v>226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71" t="s">
        <v>235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6"/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71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6" t="s">
        <v>68</v>
      </c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</row>
    <row r="2" spans="1:534" ht="16" customHeight="1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8"/>
      <c r="O2" s="65"/>
      <c r="P2" s="65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108</v>
      </c>
      <c r="AH2" s="14" t="s">
        <v>149</v>
      </c>
      <c r="AI2" s="14" t="s">
        <v>21</v>
      </c>
      <c r="AJ2" s="14" t="s">
        <v>81</v>
      </c>
      <c r="AK2" s="14" t="s">
        <v>148</v>
      </c>
      <c r="AL2" s="14" t="s">
        <v>22</v>
      </c>
      <c r="AM2" s="14" t="s">
        <v>24</v>
      </c>
      <c r="AN2" s="14" t="s">
        <v>111</v>
      </c>
      <c r="AO2" s="14" t="s">
        <v>150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108</v>
      </c>
      <c r="BI2" s="13" t="s">
        <v>149</v>
      </c>
      <c r="BJ2" s="13" t="s">
        <v>21</v>
      </c>
      <c r="BK2" s="13" t="s">
        <v>81</v>
      </c>
      <c r="BL2" s="13" t="s">
        <v>148</v>
      </c>
      <c r="BM2" s="13" t="s">
        <v>22</v>
      </c>
      <c r="BN2" s="13" t="s">
        <v>24</v>
      </c>
      <c r="BO2" s="13" t="s">
        <v>111</v>
      </c>
      <c r="BP2" s="13" t="s">
        <v>150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108</v>
      </c>
      <c r="CJ2" s="14" t="s">
        <v>149</v>
      </c>
      <c r="CK2" s="14" t="s">
        <v>21</v>
      </c>
      <c r="CL2" s="14" t="s">
        <v>81</v>
      </c>
      <c r="CM2" s="14" t="s">
        <v>148</v>
      </c>
      <c r="CN2" s="14" t="s">
        <v>22</v>
      </c>
      <c r="CO2" s="14" t="s">
        <v>24</v>
      </c>
      <c r="CP2" s="14" t="s">
        <v>111</v>
      </c>
      <c r="CQ2" s="14" t="s">
        <v>150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113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108</v>
      </c>
      <c r="DQ2" s="14" t="s">
        <v>149</v>
      </c>
      <c r="DR2" s="14" t="s">
        <v>21</v>
      </c>
      <c r="DS2" s="14" t="s">
        <v>81</v>
      </c>
      <c r="DT2" s="14" t="s">
        <v>148</v>
      </c>
      <c r="DU2" s="14" t="s">
        <v>22</v>
      </c>
      <c r="DV2" s="14" t="s">
        <v>24</v>
      </c>
      <c r="DW2" s="14" t="s">
        <v>114</v>
      </c>
      <c r="DX2" s="14" t="s">
        <v>151</v>
      </c>
      <c r="DY2" s="14" t="s">
        <v>113</v>
      </c>
      <c r="DZ2" s="14" t="s">
        <v>111</v>
      </c>
      <c r="EA2" s="14" t="s">
        <v>150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113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108</v>
      </c>
      <c r="EY2" s="13" t="s">
        <v>149</v>
      </c>
      <c r="EZ2" s="13" t="s">
        <v>21</v>
      </c>
      <c r="FA2" s="13" t="s">
        <v>81</v>
      </c>
      <c r="FB2" s="13" t="s">
        <v>148</v>
      </c>
      <c r="FC2" s="13" t="s">
        <v>22</v>
      </c>
      <c r="FD2" s="13" t="s">
        <v>24</v>
      </c>
      <c r="FE2" s="13" t="s">
        <v>114</v>
      </c>
      <c r="FF2" s="13" t="s">
        <v>151</v>
      </c>
      <c r="FG2" s="13" t="s">
        <v>113</v>
      </c>
      <c r="FH2" s="13" t="s">
        <v>111</v>
      </c>
      <c r="FI2" s="13" t="s">
        <v>150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113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108</v>
      </c>
      <c r="GG2" s="14" t="s">
        <v>149</v>
      </c>
      <c r="GH2" s="14" t="s">
        <v>21</v>
      </c>
      <c r="GI2" s="14" t="s">
        <v>81</v>
      </c>
      <c r="GJ2" s="14" t="s">
        <v>148</v>
      </c>
      <c r="GK2" s="14" t="s">
        <v>22</v>
      </c>
      <c r="GL2" s="14" t="s">
        <v>24</v>
      </c>
      <c r="GM2" s="14" t="s">
        <v>114</v>
      </c>
      <c r="GN2" s="14" t="s">
        <v>151</v>
      </c>
      <c r="GO2" s="14" t="s">
        <v>113</v>
      </c>
      <c r="GP2" s="14" t="s">
        <v>111</v>
      </c>
      <c r="GQ2" s="14" t="s">
        <v>150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113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108</v>
      </c>
      <c r="HO2" s="13" t="s">
        <v>149</v>
      </c>
      <c r="HP2" s="13" t="s">
        <v>21</v>
      </c>
      <c r="HQ2" s="13" t="s">
        <v>81</v>
      </c>
      <c r="HR2" s="13" t="s">
        <v>148</v>
      </c>
      <c r="HS2" s="13" t="s">
        <v>22</v>
      </c>
      <c r="HT2" s="13" t="s">
        <v>24</v>
      </c>
      <c r="HU2" s="13" t="s">
        <v>114</v>
      </c>
      <c r="HV2" s="13" t="s">
        <v>151</v>
      </c>
      <c r="HW2" s="13" t="s">
        <v>113</v>
      </c>
      <c r="HX2" s="13" t="s">
        <v>111</v>
      </c>
      <c r="HY2" s="13" t="s">
        <v>150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113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108</v>
      </c>
      <c r="IW2" s="14" t="s">
        <v>149</v>
      </c>
      <c r="IX2" s="14" t="s">
        <v>21</v>
      </c>
      <c r="IY2" s="14" t="s">
        <v>81</v>
      </c>
      <c r="IZ2" s="14" t="s">
        <v>148</v>
      </c>
      <c r="JA2" s="14" t="s">
        <v>22</v>
      </c>
      <c r="JB2" s="14" t="s">
        <v>24</v>
      </c>
      <c r="JC2" s="14" t="s">
        <v>114</v>
      </c>
      <c r="JD2" s="14" t="s">
        <v>151</v>
      </c>
      <c r="JE2" s="14" t="s">
        <v>113</v>
      </c>
      <c r="JF2" s="14" t="s">
        <v>111</v>
      </c>
      <c r="JG2" s="14" t="s">
        <v>150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113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108</v>
      </c>
      <c r="KE2" s="13" t="s">
        <v>149</v>
      </c>
      <c r="KF2" s="13" t="s">
        <v>21</v>
      </c>
      <c r="KG2" s="13" t="s">
        <v>81</v>
      </c>
      <c r="KH2" s="13" t="s">
        <v>148</v>
      </c>
      <c r="KI2" s="13" t="s">
        <v>22</v>
      </c>
      <c r="KJ2" s="13" t="s">
        <v>24</v>
      </c>
      <c r="KK2" s="13" t="s">
        <v>114</v>
      </c>
      <c r="KL2" s="13" t="s">
        <v>151</v>
      </c>
      <c r="KM2" s="13" t="s">
        <v>113</v>
      </c>
      <c r="KN2" s="13" t="s">
        <v>111</v>
      </c>
      <c r="KO2" s="13" t="s">
        <v>150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113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108</v>
      </c>
      <c r="LM2" s="14" t="s">
        <v>149</v>
      </c>
      <c r="LN2" s="14" t="s">
        <v>21</v>
      </c>
      <c r="LO2" s="14" t="s">
        <v>81</v>
      </c>
      <c r="LP2" s="14" t="s">
        <v>148</v>
      </c>
      <c r="LQ2" s="14" t="s">
        <v>22</v>
      </c>
      <c r="LR2" s="14" t="s">
        <v>24</v>
      </c>
      <c r="LS2" s="14" t="s">
        <v>114</v>
      </c>
      <c r="LT2" s="14" t="s">
        <v>151</v>
      </c>
      <c r="LU2" s="14" t="s">
        <v>113</v>
      </c>
      <c r="LV2" s="14" t="s">
        <v>111</v>
      </c>
      <c r="LW2" s="14" t="s">
        <v>150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113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108</v>
      </c>
      <c r="MU2" s="13" t="s">
        <v>149</v>
      </c>
      <c r="MV2" s="13" t="s">
        <v>21</v>
      </c>
      <c r="MW2" s="13" t="s">
        <v>81</v>
      </c>
      <c r="MX2" s="13" t="s">
        <v>148</v>
      </c>
      <c r="MY2" s="13" t="s">
        <v>22</v>
      </c>
      <c r="MZ2" s="13" t="s">
        <v>24</v>
      </c>
      <c r="NA2" s="13" t="s">
        <v>114</v>
      </c>
      <c r="NB2" s="13" t="s">
        <v>151</v>
      </c>
      <c r="NC2" s="13" t="s">
        <v>113</v>
      </c>
      <c r="ND2" s="13" t="s">
        <v>111</v>
      </c>
      <c r="NE2" s="13" t="s">
        <v>150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113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108</v>
      </c>
      <c r="OC2" s="14" t="s">
        <v>149</v>
      </c>
      <c r="OD2" s="14" t="s">
        <v>21</v>
      </c>
      <c r="OE2" s="14" t="s">
        <v>81</v>
      </c>
      <c r="OF2" s="14" t="s">
        <v>148</v>
      </c>
      <c r="OG2" s="14" t="s">
        <v>22</v>
      </c>
      <c r="OH2" s="14" t="s">
        <v>24</v>
      </c>
      <c r="OI2" s="14" t="s">
        <v>114</v>
      </c>
      <c r="OJ2" s="14" t="s">
        <v>151</v>
      </c>
      <c r="OK2" s="14" t="s">
        <v>113</v>
      </c>
      <c r="OL2" s="14" t="s">
        <v>111</v>
      </c>
      <c r="OM2" s="14" t="s">
        <v>150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113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108</v>
      </c>
      <c r="PK2" s="13" t="s">
        <v>149</v>
      </c>
      <c r="PL2" s="13" t="s">
        <v>21</v>
      </c>
      <c r="PM2" s="13" t="s">
        <v>81</v>
      </c>
      <c r="PN2" s="13" t="s">
        <v>148</v>
      </c>
      <c r="PO2" s="13" t="s">
        <v>22</v>
      </c>
      <c r="PP2" s="13" t="s">
        <v>24</v>
      </c>
      <c r="PQ2" s="13" t="s">
        <v>114</v>
      </c>
      <c r="PR2" s="13" t="s">
        <v>151</v>
      </c>
      <c r="PS2" s="13" t="s">
        <v>113</v>
      </c>
      <c r="PT2" s="13" t="s">
        <v>111</v>
      </c>
      <c r="PU2" s="13" t="s">
        <v>150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113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108</v>
      </c>
      <c r="QS2" s="14" t="s">
        <v>149</v>
      </c>
      <c r="QT2" s="14" t="s">
        <v>21</v>
      </c>
      <c r="QU2" s="14" t="s">
        <v>81</v>
      </c>
      <c r="QV2" s="14" t="s">
        <v>148</v>
      </c>
      <c r="QW2" s="14" t="s">
        <v>22</v>
      </c>
      <c r="QX2" s="14" t="s">
        <v>24</v>
      </c>
      <c r="QY2" s="14" t="s">
        <v>114</v>
      </c>
      <c r="QZ2" s="14" t="s">
        <v>151</v>
      </c>
      <c r="RA2" s="14" t="s">
        <v>113</v>
      </c>
      <c r="RB2" s="14" t="s">
        <v>111</v>
      </c>
      <c r="RC2" s="14" t="s">
        <v>150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113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108</v>
      </c>
      <c r="SA2" s="13" t="s">
        <v>149</v>
      </c>
      <c r="SB2" s="13" t="s">
        <v>21</v>
      </c>
      <c r="SC2" s="13" t="s">
        <v>81</v>
      </c>
      <c r="SD2" s="13" t="s">
        <v>148</v>
      </c>
      <c r="SE2" s="13" t="s">
        <v>22</v>
      </c>
      <c r="SF2" s="13" t="s">
        <v>24</v>
      </c>
      <c r="SG2" s="13" t="s">
        <v>114</v>
      </c>
      <c r="SH2" s="13" t="s">
        <v>151</v>
      </c>
      <c r="SI2" s="13" t="s">
        <v>113</v>
      </c>
      <c r="SJ2" s="13" t="s">
        <v>111</v>
      </c>
      <c r="SK2" s="13" t="s">
        <v>150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108</v>
      </c>
      <c r="TE2" s="14" t="s">
        <v>149</v>
      </c>
      <c r="TF2" s="14" t="s">
        <v>21</v>
      </c>
      <c r="TG2" s="14" t="s">
        <v>81</v>
      </c>
      <c r="TH2" s="14" t="s">
        <v>148</v>
      </c>
      <c r="TI2" s="14" t="s">
        <v>22</v>
      </c>
      <c r="TJ2" s="14" t="s">
        <v>24</v>
      </c>
      <c r="TK2" s="14" t="s">
        <v>111</v>
      </c>
      <c r="TL2" s="14" t="s">
        <v>150</v>
      </c>
      <c r="TM2" s="14" t="s">
        <v>23</v>
      </c>
      <c r="TN2" s="14" t="s">
        <v>18</v>
      </c>
    </row>
    <row r="3" spans="1:534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8"/>
      <c r="O3" s="65"/>
      <c r="P3" s="65"/>
      <c r="Q3" s="14" t="s">
        <v>15</v>
      </c>
      <c r="R3" s="14" t="s">
        <v>16</v>
      </c>
      <c r="S3" s="14" t="s">
        <v>10</v>
      </c>
      <c r="T3" s="14" t="s">
        <v>147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147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147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147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147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147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147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147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147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147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147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147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147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147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147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147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147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147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147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147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147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147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147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147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147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147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147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147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147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147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147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147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147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147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147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147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147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147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147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147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147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147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147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147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147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147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147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147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147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147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147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147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147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147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147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147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147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147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147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147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IF(AND(F4&lt;&gt;"",G4&lt;&gt;""),SUMPRODUCT((F$4:F$13&lt;&gt;"")*(G$4:G$13&lt;&gt;"")*(E$4:E$13&gt;E4))+1,IF(G4&lt;&gt;"",SUMPRODUCT((H$4:H$13="No DD")*(E$4:E$13&gt;E4))+1+SUMPRODUCT((F$4:F$13&lt;&gt;"")*(G$4:G$13&lt;&gt;"")),""))</f>
        <v>1</v>
      </c>
      <c r="B4" s="5" t="s">
        <v>146</v>
      </c>
      <c r="C4" s="4" t="s">
        <v>145</v>
      </c>
      <c r="D4" s="4" t="s">
        <v>144</v>
      </c>
      <c r="E4" s="9">
        <f>SUM(J4,L4,N4)</f>
        <v>50.230000000000004</v>
      </c>
      <c r="F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),"P","")</f>
        <v>P</v>
      </c>
      <c r="G4" s="3" t="str">
        <f>IF(OR(AND(AI4&gt;=AQ$19,AI4&lt;&gt;"",AF4=""),AND(AL4&gt;=AQ$19,AL4&lt;&gt;"",AF4=""),AND(AP4&gt;=AQ$19,AP4&lt;&gt;"",AF4=""),AND(BJ4&gt;=BR$19,BJ4&lt;&gt;"",BG4=""),AND(BM4&gt;=BR$19,BM4&lt;&gt;"",BG4=""),AND(BQ4&gt;=BR$19,BQ4&lt;&gt;"",BG4=""),AND(CK4&gt;=CS$19,CK4&lt;&gt;"",CH4=""),AND(CN4&gt;=CS$19,CN4&lt;&gt;"",CH4=""),AND(CR4&gt;=CS$19,CR4&lt;&gt;"",CH4=""),AND(DR4&gt;=EC$19,DR4&lt;&gt;""),AND(DU4&gt;=EC$19,DU4&lt;&gt;""),AND(DY4&gt;=EC$19,DY4&lt;&gt;""),AND(EB4&gt;=EC$19,EB4&lt;&gt;""),AND(EZ4&gt;=FK$19,EZ4&lt;&gt;""),AND(FC4&gt;=FK$19,FC4&lt;&gt;""),AND(FG4&gt;=FK$19,FG4&lt;&gt;""),AND(FJ4&gt;=FK$19,FJ4&lt;&gt;""),AND(GH4&gt;=GS$19,GH4&lt;&gt;""),AND(GK4&gt;=GS$19,GK4&lt;&gt;""),AND(GO4&gt;=GS$19,GO4&lt;&gt;""),AND(GR4&gt;=GS$19,GR4&lt;&gt;""),AND(HP4&gt;=IA$19,HP4&lt;&gt;""),AND(HS4&gt;=IA$19,HS4&lt;&gt;""),AND(HW4&gt;=IA$19,HW4&lt;&gt;""),AND(HZ4&gt;=IA$19,HZ4&lt;&gt;""),AND(IX4&gt;=JI$19,IX4&lt;&gt;""),AND(JA4&gt;=JI$19,JA4&lt;&gt;""),AND(JE4&gt;=JI$19,JE4&lt;&gt;""),AND(JH4&gt;=JI$19,JH4&lt;&gt;""),AND(KF4&gt;=KQ$19,KF4&lt;&gt;""),AND(KI4&gt;=KQ$19,KI4&lt;&gt;""),AND(KM4&gt;=KQ$19,KM4&lt;&gt;""),AND(KP4&gt;=KQ$19,KP4&lt;&gt;""),AND(LN4&gt;=LY$19,LN4&lt;&gt;""),AND(LQ4&gt;=LY$19,LQ4&lt;&gt;""),AND(LU4&gt;=LY$19,LU4&lt;&gt;""),AND(LX4&gt;=LY$19,LX4&lt;&gt;""),AND(MV4&gt;=NG$19,MV4&lt;&gt;""),AND(MY4&gt;=NG$19,MY4&lt;&gt;""),AND(NC4&gt;=NG$19,NC4&lt;&gt;""),AND(NF4&gt;=NG$19,NF4&lt;&gt;""),AND(OD4&gt;=OO$19,OD4&lt;&gt;""),AND(OG4&gt;=OO$19,OG4&lt;&gt;""),AND(OK4&gt;=OO$19,OK4&lt;&gt;""),AND(ON4&gt;=OO$19,ON4&lt;&gt;""),AND(PL4&gt;=PW$19,PL4&lt;&gt;""),AND(PO4&gt;=PW$19,PO4&lt;&gt;""),AND(PS4&gt;=PW$19,PS4&lt;&gt;""),AND(PV4&gt;=PW$19,PV4&lt;&gt;""),AND(QT4&gt;=RE$19,QT4&lt;&gt;""),AND(QW4&gt;=RE$19,QW4&lt;&gt;""),AND(RA4&gt;=RE$19,RA4&lt;&gt;""),AND(RD4&gt;=RE$19,RD4&lt;&gt;""),AND(SB4&gt;=SM$19,SB4&lt;&gt;""),AND(SE4&gt;=SM$19,SE4&lt;&gt;""),AND(SI4&gt;=SM$19,SI4&lt;&gt;""),AND(SL4&gt;=SM$19,SL4&lt;&gt;"")),"P","")</f>
        <v>P</v>
      </c>
      <c r="H4" s="37" t="str">
        <f>IF(AND(G4="P",F4=""),"No DD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Merit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Excellence",IF(I4="P","Worlds Team",IF(F4="P","National Team","")))))</f>
        <v>Excellence</v>
      </c>
      <c r="I4" s="3" t="str">
        <f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),"P","")</f>
        <v>P</v>
      </c>
      <c r="J4" s="8">
        <f>IF(COUNT(AI4,AL4,AP4,BJ4,BM4,BQ4,CK4,CN4,CR4)&gt;0,LARGE((AI4,AL4,AP4,BJ4,BM4,BQ4,CK4,CN4,CR4),1),0)</f>
        <v>0</v>
      </c>
      <c r="K4" s="8" t="str">
        <f>IF(J4="","",IF(OR(J4=CK4,J4=CN4,J4=CR4),$BS$1,IF(OR(J4=BJ4,J4=BM4,J4=BQ4),$AR$1,IF(OR(J4=AI4,J4=AL4,J4=AP4),$Q$1,""))))</f>
        <v/>
      </c>
      <c r="L4" s="8">
        <f>IF(COUNT(AI4,AL4,AP4,BJ4,BM4,BQ4,CK4,CN4,CR4)&gt;1,LARGE((AI4,AL4,AP4,BJ4,BM4,BQ4,CK4,CN4,CR4),2),0)</f>
        <v>0</v>
      </c>
      <c r="M4" s="8" t="str">
        <f>IF(L4="","",IF(OR(L4=CK4,L4=CN4,L4=CR4),$BS$1,IF(OR(L4=BJ4,L4=BM4,L4=BQ4),$AR$1,IF(OR(L4=AI4,L4=AL4,L4=AP4),$Q$1,""))))</f>
        <v/>
      </c>
      <c r="N4" s="8">
        <f>IF(MAX(CT4,CU4)&gt;0,MAX(CT4,CU4),"")</f>
        <v>50.230000000000004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Pan Am Championships (May 14)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49.48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50.230000000000004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>
        <v>8</v>
      </c>
      <c r="IC4" s="17">
        <v>9.35</v>
      </c>
      <c r="ID4" s="17">
        <v>14.2</v>
      </c>
      <c r="IE4" s="17">
        <v>16.7</v>
      </c>
      <c r="IF4" s="17">
        <v>0</v>
      </c>
      <c r="IG4" s="17">
        <v>7.55</v>
      </c>
      <c r="IH4" s="17">
        <v>9.25</v>
      </c>
      <c r="II4" s="17">
        <v>15.2</v>
      </c>
      <c r="IJ4" s="17">
        <v>17.68</v>
      </c>
      <c r="IK4" s="17">
        <v>0.2</v>
      </c>
      <c r="IL4" s="17"/>
      <c r="IM4" s="17"/>
      <c r="IN4" s="17"/>
      <c r="IO4" s="17"/>
      <c r="IP4" s="17"/>
      <c r="IQ4" s="17">
        <v>7.8</v>
      </c>
      <c r="IR4" s="17">
        <v>9.4499999999999993</v>
      </c>
      <c r="IS4" s="17">
        <v>15.2</v>
      </c>
      <c r="IT4" s="17">
        <v>17.78</v>
      </c>
      <c r="IU4" s="17">
        <v>0</v>
      </c>
      <c r="IV4" s="41">
        <f>IF(ID4&gt;0,ID4,"")</f>
        <v>14.2</v>
      </c>
      <c r="IW4" s="41">
        <f>IF(IE4&gt;0,IE4,"")</f>
        <v>16.7</v>
      </c>
      <c r="IX4" s="41">
        <f>IF(SUM(IB4:IE4)-IF4&gt;0,SUM(IB4:IE4)-IF4,"")</f>
        <v>48.25</v>
      </c>
      <c r="IY4" s="41">
        <f>IF(II4&gt;0,II4,"")</f>
        <v>15.2</v>
      </c>
      <c r="IZ4" s="41">
        <f>IF(IJ4&gt;0,IJ4,"")</f>
        <v>17.68</v>
      </c>
      <c r="JA4" s="41">
        <f>IF(SUM(IG4:IJ4)-IK4&gt;0,SUM(IG4:IJ4)-IK4,"")</f>
        <v>49.48</v>
      </c>
      <c r="JB4" s="41">
        <f>IF(MAX(IX4,JA4)&gt;0,MAX(IX4,JA4),"")</f>
        <v>49.48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15.2</v>
      </c>
      <c r="JG4" s="41">
        <f>IF(IT4&gt;0,IT4,"")</f>
        <v>17.78</v>
      </c>
      <c r="JH4" s="41">
        <f>IF(SUM(IQ4:IT4)-IU4&gt;0,SUM(IQ4:IT4)-IU4,"")</f>
        <v>50.230000000000004</v>
      </c>
      <c r="JI4" s="41">
        <f>IF(SUM(JB4,JH4)&gt;0,SUM(JB4,JH4),"")</f>
        <v>99.710000000000008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IF(AND(F5&lt;&gt;"",G5&lt;&gt;""),SUMPRODUCT((F$4:F$13&lt;&gt;"")*(G$4:G$13&lt;&gt;"")*(E$4:E$13&gt;E5))+1,IF(G5&lt;&gt;"",SUMPRODUCT((H$4:H$13="No DD")*(E$4:E$13&gt;E5))+1+SUMPRODUCT((F$4:F$13&lt;&gt;"")*(G$4:G$13&lt;&gt;"")),""))</f>
        <v>2</v>
      </c>
      <c r="B5" s="5" t="s">
        <v>239</v>
      </c>
      <c r="C5" s="4" t="s">
        <v>238</v>
      </c>
      <c r="D5" s="4" t="s">
        <v>237</v>
      </c>
      <c r="E5" s="9">
        <f>SUM(J5,L5,N5)</f>
        <v>49.91</v>
      </c>
      <c r="F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),"P","")</f>
        <v>P</v>
      </c>
      <c r="G5" s="3" t="str">
        <f>IF(OR(AND(AI5&gt;=AQ$19,AI5&lt;&gt;"",AF5=""),AND(AL5&gt;=AQ$19,AL5&lt;&gt;"",AF5=""),AND(AP5&gt;=AQ$19,AP5&lt;&gt;"",AF5=""),AND(BJ5&gt;=BR$19,BJ5&lt;&gt;"",BG5=""),AND(BM5&gt;=BR$19,BM5&lt;&gt;"",BG5=""),AND(BQ5&gt;=BR$19,BQ5&lt;&gt;"",BG5=""),AND(CK5&gt;=CS$19,CK5&lt;&gt;"",CH5=""),AND(CN5&gt;=CS$19,CN5&lt;&gt;"",CH5=""),AND(CR5&gt;=CS$19,CR5&lt;&gt;"",CH5=""),AND(DR5&gt;=EC$19,DR5&lt;&gt;""),AND(DU5&gt;=EC$19,DU5&lt;&gt;""),AND(DY5&gt;=EC$19,DY5&lt;&gt;""),AND(EB5&gt;=EC$19,EB5&lt;&gt;""),AND(EZ5&gt;=FK$19,EZ5&lt;&gt;""),AND(FC5&gt;=FK$19,FC5&lt;&gt;""),AND(FG5&gt;=FK$19,FG5&lt;&gt;""),AND(FJ5&gt;=FK$19,FJ5&lt;&gt;""),AND(GH5&gt;=GS$19,GH5&lt;&gt;""),AND(GK5&gt;=GS$19,GK5&lt;&gt;""),AND(GO5&gt;=GS$19,GO5&lt;&gt;""),AND(GR5&gt;=GS$19,GR5&lt;&gt;""),AND(HP5&gt;=IA$19,HP5&lt;&gt;""),AND(HS5&gt;=IA$19,HS5&lt;&gt;""),AND(HW5&gt;=IA$19,HW5&lt;&gt;""),AND(HZ5&gt;=IA$19,HZ5&lt;&gt;""),AND(IX5&gt;=JI$19,IX5&lt;&gt;""),AND(JA5&gt;=JI$19,JA5&lt;&gt;""),AND(JE5&gt;=JI$19,JE5&lt;&gt;""),AND(JH5&gt;=JI$19,JH5&lt;&gt;""),AND(KF5&gt;=KQ$19,KF5&lt;&gt;""),AND(KI5&gt;=KQ$19,KI5&lt;&gt;""),AND(KM5&gt;=KQ$19,KM5&lt;&gt;""),AND(KP5&gt;=KQ$19,KP5&lt;&gt;""),AND(LN5&gt;=LY$19,LN5&lt;&gt;""),AND(LQ5&gt;=LY$19,LQ5&lt;&gt;""),AND(LU5&gt;=LY$19,LU5&lt;&gt;""),AND(LX5&gt;=LY$19,LX5&lt;&gt;""),AND(MV5&gt;=NG$19,MV5&lt;&gt;""),AND(MY5&gt;=NG$19,MY5&lt;&gt;""),AND(NC5&gt;=NG$19,NC5&lt;&gt;""),AND(NF5&gt;=NG$19,NF5&lt;&gt;""),AND(OD5&gt;=OO$19,OD5&lt;&gt;""),AND(OG5&gt;=OO$19,OG5&lt;&gt;""),AND(OK5&gt;=OO$19,OK5&lt;&gt;""),AND(ON5&gt;=OO$19,ON5&lt;&gt;""),AND(PL5&gt;=PW$19,PL5&lt;&gt;""),AND(PO5&gt;=PW$19,PO5&lt;&gt;""),AND(PS5&gt;=PW$19,PS5&lt;&gt;""),AND(PV5&gt;=PW$19,PV5&lt;&gt;""),AND(QT5&gt;=RE$19,QT5&lt;&gt;""),AND(QW5&gt;=RE$19,QW5&lt;&gt;""),AND(RA5&gt;=RE$19,RA5&lt;&gt;""),AND(RD5&gt;=RE$19,RD5&lt;&gt;""),AND(SB5&gt;=SM$19,SB5&lt;&gt;""),AND(SE5&gt;=SM$19,SE5&lt;&gt;""),AND(SI5&gt;=SM$19,SI5&lt;&gt;""),AND(SL5&gt;=SM$19,SL5&lt;&gt;"")),"P","")</f>
        <v>P</v>
      </c>
      <c r="H5" s="37" t="str">
        <f>IF(AND(G5="P",F5=""),"No DD",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Merit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Excellence",IF(I5="P","Worlds Team",IF(F5="P","National Team","")))))</f>
        <v>Excellence</v>
      </c>
      <c r="I5" s="3" t="str">
        <f>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49.91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POR 1 (July 2)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48.02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49.91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>
        <v>7.4</v>
      </c>
      <c r="JK5" s="18">
        <v>9.3000000000000007</v>
      </c>
      <c r="JL5" s="18">
        <v>15.2</v>
      </c>
      <c r="JM5" s="18">
        <v>16.12</v>
      </c>
      <c r="JN5" s="18">
        <v>0</v>
      </c>
      <c r="JO5" s="18">
        <v>6.4</v>
      </c>
      <c r="JP5" s="18">
        <v>8.1999999999999993</v>
      </c>
      <c r="JQ5" s="18">
        <v>13.4</v>
      </c>
      <c r="JR5" s="18">
        <v>14.12</v>
      </c>
      <c r="JS5" s="18">
        <v>0</v>
      </c>
      <c r="JT5" s="18"/>
      <c r="JU5" s="18"/>
      <c r="JV5" s="18"/>
      <c r="JW5" s="18"/>
      <c r="JX5" s="18"/>
      <c r="JY5" s="18">
        <v>7.35</v>
      </c>
      <c r="JZ5" s="18">
        <v>9.3000000000000007</v>
      </c>
      <c r="KA5" s="18">
        <v>15.2</v>
      </c>
      <c r="KB5" s="18">
        <v>18.059999999999999</v>
      </c>
      <c r="KC5" s="18">
        <v>0</v>
      </c>
      <c r="KD5" s="11">
        <f>IF(JL5&gt;0,JL5,"")</f>
        <v>15.2</v>
      </c>
      <c r="KE5" s="11">
        <f>IF(JM5&gt;0,JM5,"")</f>
        <v>16.12</v>
      </c>
      <c r="KF5" s="11">
        <f>IF(SUM(JJ5:JM5)-JN5&gt;0,SUM(JJ5:JM5)-JN5,"")</f>
        <v>48.02</v>
      </c>
      <c r="KG5" s="11">
        <f>IF(JQ5&gt;0,JQ5,"")</f>
        <v>13.4</v>
      </c>
      <c r="KH5" s="11">
        <f>IF(JR5&gt;0,JR5,"")</f>
        <v>14.12</v>
      </c>
      <c r="KI5" s="11">
        <f>IF(SUM(JO5:JR5)-JS5&gt;0,SUM(JO5:JR5)-JS5,"")</f>
        <v>42.12</v>
      </c>
      <c r="KJ5" s="11">
        <f>IF(MAX(KF5,KI5)&gt;0,MAX(KF5,KI5),"")</f>
        <v>48.02</v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>
        <f>IF(KA5&gt;0,KA5,"")</f>
        <v>15.2</v>
      </c>
      <c r="KO5" s="11">
        <f>IF(KB5&gt;0,KB5,"")</f>
        <v>18.059999999999999</v>
      </c>
      <c r="KP5" s="11">
        <f>IF(SUM(JY5:KB5)-KC5&gt;0,SUM(JY5:KB5)-KC5,"")</f>
        <v>49.91</v>
      </c>
      <c r="KQ5" s="11">
        <f>IF(SUM(KJ5,KP5)&gt;0,SUM(KJ5,KP5),"")</f>
        <v>97.93</v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IF(AND(F6&lt;&gt;"",G6&lt;&gt;""),SUMPRODUCT((F$4:F$13&lt;&gt;"")*(G$4:G$13&lt;&gt;"")*(E$4:E$13&gt;E6))+1,IF(G6&lt;&gt;"",SUMPRODUCT((H$4:H$13="No DD")*(E$4:E$13&gt;E6))+1+SUMPRODUCT((F$4:F$13&lt;&gt;"")*(G$4:G$13&lt;&gt;"")),""))</f>
        <v>3</v>
      </c>
      <c r="B6" s="5" t="s">
        <v>166</v>
      </c>
      <c r="C6" s="4" t="s">
        <v>8</v>
      </c>
      <c r="D6" s="4" t="s">
        <v>169</v>
      </c>
      <c r="E6" s="9">
        <f>SUM(J6,L6,N6)</f>
        <v>94.859999999999985</v>
      </c>
      <c r="F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),"P","")</f>
        <v/>
      </c>
      <c r="G6" s="3" t="str">
        <f>IF(OR(AND(AI6&gt;=AQ$19,AI6&lt;&gt;"",AF6=""),AND(AL6&gt;=AQ$19,AL6&lt;&gt;"",AF6=""),AND(AP6&gt;=AQ$19,AP6&lt;&gt;"",AF6=""),AND(BJ6&gt;=BR$19,BJ6&lt;&gt;"",BG6=""),AND(BM6&gt;=BR$19,BM6&lt;&gt;"",BG6=""),AND(BQ6&gt;=BR$19,BQ6&lt;&gt;"",BG6=""),AND(CK6&gt;=CS$19,CK6&lt;&gt;"",CH6=""),AND(CN6&gt;=CS$19,CN6&lt;&gt;"",CH6=""),AND(CR6&gt;=CS$19,CR6&lt;&gt;"",CH6=""),AND(DR6&gt;=EC$19,DR6&lt;&gt;""),AND(DU6&gt;=EC$19,DU6&lt;&gt;""),AND(DY6&gt;=EC$19,DY6&lt;&gt;""),AND(EB6&gt;=EC$19,EB6&lt;&gt;""),AND(EZ6&gt;=FK$19,EZ6&lt;&gt;""),AND(FC6&gt;=FK$19,FC6&lt;&gt;""),AND(FG6&gt;=FK$19,FG6&lt;&gt;""),AND(FJ6&gt;=FK$19,FJ6&lt;&gt;""),AND(GH6&gt;=GS$19,GH6&lt;&gt;""),AND(GK6&gt;=GS$19,GK6&lt;&gt;""),AND(GO6&gt;=GS$19,GO6&lt;&gt;""),AND(GR6&gt;=GS$19,GR6&lt;&gt;""),AND(HP6&gt;=IA$19,HP6&lt;&gt;""),AND(HS6&gt;=IA$19,HS6&lt;&gt;""),AND(HW6&gt;=IA$19,HW6&lt;&gt;""),AND(HZ6&gt;=IA$19,HZ6&lt;&gt;""),AND(IX6&gt;=JI$19,IX6&lt;&gt;""),AND(JA6&gt;=JI$19,JA6&lt;&gt;""),AND(JE6&gt;=JI$19,JE6&lt;&gt;""),AND(JH6&gt;=JI$19,JH6&lt;&gt;""),AND(KF6&gt;=KQ$19,KF6&lt;&gt;""),AND(KI6&gt;=KQ$19,KI6&lt;&gt;""),AND(KM6&gt;=KQ$19,KM6&lt;&gt;""),AND(KP6&gt;=KQ$19,KP6&lt;&gt;""),AND(LN6&gt;=LY$19,LN6&lt;&gt;""),AND(LQ6&gt;=LY$19,LQ6&lt;&gt;""),AND(LU6&gt;=LY$19,LU6&lt;&gt;""),AND(LX6&gt;=LY$19,LX6&lt;&gt;""),AND(MV6&gt;=NG$19,MV6&lt;&gt;""),AND(MY6&gt;=NG$19,MY6&lt;&gt;""),AND(NC6&gt;=NG$19,NC6&lt;&gt;""),AND(NF6&gt;=NG$19,NF6&lt;&gt;""),AND(OD6&gt;=OO$19,OD6&lt;&gt;""),AND(OG6&gt;=OO$19,OG6&lt;&gt;""),AND(OK6&gt;=OO$19,OK6&lt;&gt;""),AND(ON6&gt;=OO$19,ON6&lt;&gt;""),AND(PL6&gt;=PW$19,PL6&lt;&gt;""),AND(PO6&gt;=PW$19,PO6&lt;&gt;""),AND(PS6&gt;=PW$19,PS6&lt;&gt;""),AND(PV6&gt;=PW$19,PV6&lt;&gt;""),AND(QT6&gt;=RE$19,QT6&lt;&gt;""),AND(QW6&gt;=RE$19,QW6&lt;&gt;""),AND(RA6&gt;=RE$19,RA6&lt;&gt;""),AND(RD6&gt;=RE$19,RD6&lt;&gt;""),AND(SB6&gt;=SM$19,SB6&lt;&gt;""),AND(SE6&gt;=SM$19,SE6&lt;&gt;""),AND(SI6&gt;=SM$19,SI6&lt;&gt;""),AND(SL6&gt;=SM$19,SL6&lt;&gt;"")),"P","")</f>
        <v>P</v>
      </c>
      <c r="H6" s="37" t="str">
        <f>IF(AND(G6="P",F6=""),"No DD",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Merit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Excellence",IF(I6="P","Worlds Team",IF(F6="P","National Team","")))))</f>
        <v>No DD</v>
      </c>
      <c r="I6" s="3" t="str">
        <f>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),"P","")</f>
        <v/>
      </c>
      <c r="J6" s="8">
        <f>IF(COUNT(AI6,AL6,AP6,BJ6,BM6,BQ6,CK6,CN6,CR6)&gt;0,LARGE((AI6,AL6,AP6,BJ6,BM6,BQ6,CK6,CN6,CR6),1),0)</f>
        <v>47.599999999999994</v>
      </c>
      <c r="K6" s="8" t="str">
        <f>IF(J6="","",IF(OR(J6=CK6,J6=CN6,J6=CR6),$BS$1,IF(OR(J6=BJ6,J6=BM6,J6=BQ6),$AR$1,IF(OR(J6=AI6,J6=AL6,J6=AP6),$Q$1,""))))</f>
        <v>2022 Nationals</v>
      </c>
      <c r="L6" s="8">
        <f>IF(COUNT(AI6,AL6,AP6,BJ6,BM6,BQ6,CK6,CN6,CR6)&gt;1,LARGE((AI6,AL6,AP6,BJ6,BM6,BQ6,CK6,CN6,CR6),2),0)</f>
        <v>47.26</v>
      </c>
      <c r="M6" s="8" t="str">
        <f>IF(L6="","",IF(OR(L6=CK6,L6=CN6,L6=CR6),$BS$1,IF(OR(L6=BJ6,L6=BM6,L6=BQ6),$AR$1,IF(OR(L6=AI6,L6=AL6,L6=AP6),$Q$1,""))))</f>
        <v>2023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7.95</v>
      </c>
      <c r="R6" s="23">
        <v>9.1</v>
      </c>
      <c r="S6" s="23">
        <v>10.5</v>
      </c>
      <c r="T6" s="23">
        <v>18.54</v>
      </c>
      <c r="U6" s="23">
        <v>0</v>
      </c>
      <c r="V6" s="23">
        <v>8.35</v>
      </c>
      <c r="W6" s="23">
        <v>9.4499999999999993</v>
      </c>
      <c r="X6" s="23">
        <v>10.5</v>
      </c>
      <c r="Y6" s="23">
        <v>19.3</v>
      </c>
      <c r="Z6" s="23">
        <v>0</v>
      </c>
      <c r="AA6" s="23">
        <v>8.5500000000000007</v>
      </c>
      <c r="AB6" s="23">
        <v>9.15</v>
      </c>
      <c r="AC6" s="23">
        <v>10.5</v>
      </c>
      <c r="AD6" s="23">
        <v>18.72</v>
      </c>
      <c r="AE6" s="23">
        <v>0</v>
      </c>
      <c r="AF6" s="28"/>
      <c r="AG6" s="39">
        <f>IF(S6&gt;0,S6,"")</f>
        <v>10.5</v>
      </c>
      <c r="AH6" s="39">
        <f>IF(T6&gt;0,T6,"")</f>
        <v>18.54</v>
      </c>
      <c r="AI6" s="41">
        <f>IF(SUM(Q6:T6)-U6&gt;0,SUM(Q6:T6)-U6,"")</f>
        <v>46.09</v>
      </c>
      <c r="AJ6" s="41">
        <f>IF(X6&gt;0,X6,"")</f>
        <v>10.5</v>
      </c>
      <c r="AK6" s="41">
        <f>IF(Y6&gt;0,Y6,"")</f>
        <v>19.3</v>
      </c>
      <c r="AL6" s="41">
        <f>IF(SUM(V6:Y6)-Z6&gt;0,SUM(V6:Y6)-Z6,"")</f>
        <v>47.599999999999994</v>
      </c>
      <c r="AM6" s="41">
        <f>IF(AI6="","",MAX(AI6,AL6))</f>
        <v>47.599999999999994</v>
      </c>
      <c r="AN6" s="41">
        <f>IF(AC6&gt;0,AC6,"")</f>
        <v>10.5</v>
      </c>
      <c r="AO6" s="41">
        <f>IF(AD6&gt;0,AD6,"")</f>
        <v>18.72</v>
      </c>
      <c r="AP6" s="41">
        <f>IF(SUM(AA6:AD6)-AE6&gt;0,SUM(AA6:AD6)-AE6,"")</f>
        <v>46.92</v>
      </c>
      <c r="AQ6" s="41">
        <f>IF(SUM(AM6,AP6)&gt;0,SUM(AM6,AP6),"")</f>
        <v>94.52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>
        <v>1.6</v>
      </c>
      <c r="BT6" s="23">
        <v>1.8</v>
      </c>
      <c r="BU6" s="23">
        <v>2.5</v>
      </c>
      <c r="BV6" s="23">
        <v>3.64</v>
      </c>
      <c r="BW6" s="23">
        <v>0</v>
      </c>
      <c r="BX6" s="23">
        <v>8.1</v>
      </c>
      <c r="BY6" s="23">
        <v>9.6</v>
      </c>
      <c r="BZ6" s="23">
        <v>11.2</v>
      </c>
      <c r="CA6" s="23">
        <v>18.36</v>
      </c>
      <c r="CB6" s="23">
        <v>0</v>
      </c>
      <c r="CC6" s="23">
        <v>8.4499999999999993</v>
      </c>
      <c r="CD6" s="23">
        <v>9.25</v>
      </c>
      <c r="CE6" s="23">
        <v>11.2</v>
      </c>
      <c r="CF6" s="23">
        <v>17.32</v>
      </c>
      <c r="CG6" s="23">
        <v>0</v>
      </c>
      <c r="CH6" s="28"/>
      <c r="CI6" s="39">
        <f>IF(BU6&gt;0,BU6,"")</f>
        <v>2.5</v>
      </c>
      <c r="CJ6" s="39">
        <f>IF(BV6&gt;0,BV6,"")</f>
        <v>3.64</v>
      </c>
      <c r="CK6" s="41">
        <f>IF(SUM(BS6:BV6)-BW6&gt;0,SUM(BS6:BV6)-BW6,"")</f>
        <v>9.5400000000000009</v>
      </c>
      <c r="CL6" s="41">
        <f>IF(BZ6&gt;0,BZ6,"")</f>
        <v>11.2</v>
      </c>
      <c r="CM6" s="41">
        <f>IF(CA6&gt;0,CA6,"")</f>
        <v>18.36</v>
      </c>
      <c r="CN6" s="41">
        <f>IF(SUM(BX6:CA6)-CB6&gt;0,SUM(BX6:CA6)-CB6,"")</f>
        <v>47.26</v>
      </c>
      <c r="CO6" s="41">
        <f>IF(CK6="","",MAX(CK6,CN6))</f>
        <v>47.26</v>
      </c>
      <c r="CP6" s="41">
        <f>IF(CE6&gt;0,CE6,"")</f>
        <v>11.2</v>
      </c>
      <c r="CQ6" s="41">
        <f>IF(CF6&gt;0,CF6,"")</f>
        <v>17.32</v>
      </c>
      <c r="CR6" s="41">
        <f>IF(SUM(CC6:CF6)-CG6&gt;0,SUM(CC6:CF6)-CG6,"")</f>
        <v>46.22</v>
      </c>
      <c r="CS6" s="41">
        <f>IF(SUM(CO6,CR6)&gt;0,SUM(CO6,CR6),"")</f>
        <v>93.47999999999999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7.85</v>
      </c>
      <c r="FM6" s="17">
        <v>9.15</v>
      </c>
      <c r="FN6" s="17">
        <v>11.2</v>
      </c>
      <c r="FO6" s="17">
        <v>18.84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5.15</v>
      </c>
      <c r="GB6" s="17">
        <v>6.55</v>
      </c>
      <c r="GC6" s="17">
        <v>8.4</v>
      </c>
      <c r="GD6" s="17">
        <v>12.62</v>
      </c>
      <c r="GE6" s="17">
        <v>0</v>
      </c>
      <c r="GF6" s="41">
        <f>IF(FN6&gt;0,FN6,"")</f>
        <v>11.2</v>
      </c>
      <c r="GG6" s="41">
        <f>IF(FO6&gt;0,FO6,"")</f>
        <v>18.84</v>
      </c>
      <c r="GH6" s="41">
        <f>IF(SUM(FL6:FO6)-FP6&gt;0,SUM(FL6:FO6)-FP6,"")</f>
        <v>47.04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47.04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>
        <f>IF(GC6&gt;0,GC6,"")</f>
        <v>8.4</v>
      </c>
      <c r="GQ6" s="41">
        <f>IF(GD6&gt;0,GD6,"")</f>
        <v>12.62</v>
      </c>
      <c r="GR6" s="41">
        <f>IF(SUM(GA6:GD6)-GE6&gt;0,SUM(GA6:GD6)-GE6,"")</f>
        <v>32.72</v>
      </c>
      <c r="GS6" s="41">
        <f>IF(SUM(GL6,GR6)&gt;0,SUM(GL6,GR6),"")</f>
        <v>79.759999999999991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0.8</v>
      </c>
      <c r="SO6" s="23">
        <f>IF($CH6="P",BT6,(BT6+AS6)/2)</f>
        <v>0.9</v>
      </c>
      <c r="SP6" s="23">
        <f>IF($CH6="P",BU6,(BU6+AT6)/2)</f>
        <v>1.25</v>
      </c>
      <c r="SQ6" s="23">
        <f>IF($CH6="P",BV6,(BV6+AU6)/2)</f>
        <v>1.82</v>
      </c>
      <c r="SR6" s="23">
        <f>IF($CH6="P",BW6,(BW6+AV6)/2)</f>
        <v>0</v>
      </c>
      <c r="SS6" s="23">
        <f>IF($CH6="P",BX6,(BX6+AW6)/2)</f>
        <v>4.05</v>
      </c>
      <c r="ST6" s="23">
        <f>IF($CH6="P",BY6,(BY6+AX6)/2)</f>
        <v>4.8</v>
      </c>
      <c r="SU6" s="23">
        <f>IF($CH6="P",BZ6,(BZ6+AY6)/2)</f>
        <v>5.6</v>
      </c>
      <c r="SV6" s="23">
        <f>IF($CH6="P",CA6,(CA6+AZ6)/2)</f>
        <v>9.18</v>
      </c>
      <c r="SW6" s="23">
        <f>IF($CH6="P",CB6,(CB6+BA6)/2)</f>
        <v>0</v>
      </c>
      <c r="SX6" s="23">
        <f>IF($CH6="P",CC6,(CC6+BB6)/2)</f>
        <v>4.2249999999999996</v>
      </c>
      <c r="SY6" s="23">
        <f>IF($CH6="P",CD6,(CD6+BC6)/2)</f>
        <v>4.625</v>
      </c>
      <c r="SZ6" s="23">
        <f>IF($CH6="P",CE6,(CE6+BD6)/2)</f>
        <v>5.6</v>
      </c>
      <c r="TA6" s="23">
        <f>IF($CH6="P",CF6,(CF6+BE6)/2)</f>
        <v>8.66</v>
      </c>
      <c r="TB6" s="23">
        <f>IF($CH6="P",CG6,(CG6+BF6)/2)</f>
        <v>0</v>
      </c>
      <c r="TC6" s="28" t="s">
        <v>57</v>
      </c>
      <c r="TD6" s="41">
        <f>IF(SP6&gt;0,SP6,"")</f>
        <v>1.25</v>
      </c>
      <c r="TE6" s="41">
        <f>IF(SQ6&gt;0,SQ6,"")</f>
        <v>1.82</v>
      </c>
      <c r="TF6" s="41">
        <f>IF(SUM(SN6:SQ6)-SR6&gt;0,SUM(SN6:SQ6)-SR6,"")</f>
        <v>4.7700000000000005</v>
      </c>
      <c r="TG6" s="41">
        <f>IF(SU6&gt;0,SU6,"")</f>
        <v>5.6</v>
      </c>
      <c r="TH6" s="41">
        <f>IF(SV6&gt;0,SV6,"")</f>
        <v>9.18</v>
      </c>
      <c r="TI6" s="41">
        <f>IF(SUM(SS6:SV6)-SW6&gt;0,SUM(SS6:SV6)-SW6,"")</f>
        <v>23.63</v>
      </c>
      <c r="TJ6" s="41">
        <f>IF(MAX(TF6,TI6)&gt;0,MAX(TF6,TI6),"")</f>
        <v>23.63</v>
      </c>
      <c r="TK6" s="41">
        <f>IF(SZ6&gt;0,SZ6,"")</f>
        <v>5.6</v>
      </c>
      <c r="TL6" s="41">
        <f>IF(TA6&gt;0,TA6,"")</f>
        <v>8.66</v>
      </c>
      <c r="TM6" s="41">
        <f>IF(SUM(SX6:TA6)-TB6&gt;0,SUM(SX6:TA6)-TB6,"")</f>
        <v>23.11</v>
      </c>
      <c r="TN6" s="41">
        <f>IF(SUM(TJ6,TM6)&gt;0,SUM(TJ6,TM6),"")</f>
        <v>46.739999999999995</v>
      </c>
    </row>
    <row r="7" spans="1:534" x14ac:dyDescent="0.2">
      <c r="A7" s="4" t="str" cm="1">
        <f t="array" ref="A7">IF(AND(F7&lt;&gt;"",G7&lt;&gt;""),SUMPRODUCT((F$4:F$13&lt;&gt;"")*(G$4:G$13&lt;&gt;"")*(E$4:E$13&gt;E7))+1,IF(G7&lt;&gt;"",SUMPRODUCT((H$4:H$13="No DD")*(E$4:E$13&gt;E7))+1+SUMPRODUCT((F$4:F$13&lt;&gt;"")*(G$4:G$13&lt;&gt;"")),""))</f>
        <v/>
      </c>
      <c r="B7" s="5" t="s">
        <v>224</v>
      </c>
      <c r="C7" s="4" t="s">
        <v>223</v>
      </c>
      <c r="D7" s="4" t="s">
        <v>222</v>
      </c>
      <c r="E7" s="9">
        <f>SUM(J7,L7,N7)</f>
        <v>89.539999999999992</v>
      </c>
      <c r="F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),"P","")</f>
        <v/>
      </c>
      <c r="G7" s="3" t="str">
        <f>IF(OR(AND(AI7&gt;=AQ$19,AI7&lt;&gt;"",AF7=""),AND(AL7&gt;=AQ$19,AL7&lt;&gt;"",AF7=""),AND(AP7&gt;=AQ$19,AP7&lt;&gt;"",AF7=""),AND(BJ7&gt;=BR$19,BJ7&lt;&gt;"",BG7=""),AND(BM7&gt;=BR$19,BM7&lt;&gt;"",BG7=""),AND(BQ7&gt;=BR$19,BQ7&lt;&gt;"",BG7=""),AND(CK7&gt;=CS$19,CK7&lt;&gt;"",CH7=""),AND(CN7&gt;=CS$19,CN7&lt;&gt;"",CH7=""),AND(CR7&gt;=CS$19,CR7&lt;&gt;"",CH7=""),AND(DR7&gt;=EC$19,DR7&lt;&gt;""),AND(DU7&gt;=EC$19,DU7&lt;&gt;""),AND(DY7&gt;=EC$19,DY7&lt;&gt;""),AND(EB7&gt;=EC$19,EB7&lt;&gt;""),AND(EZ7&gt;=FK$19,EZ7&lt;&gt;""),AND(FC7&gt;=FK$19,FC7&lt;&gt;""),AND(FG7&gt;=FK$19,FG7&lt;&gt;""),AND(FJ7&gt;=FK$19,FJ7&lt;&gt;""),AND(GH7&gt;=GS$19,GH7&lt;&gt;""),AND(GK7&gt;=GS$19,GK7&lt;&gt;""),AND(GO7&gt;=GS$19,GO7&lt;&gt;""),AND(GR7&gt;=GS$19,GR7&lt;&gt;""),AND(HP7&gt;=IA$19,HP7&lt;&gt;""),AND(HS7&gt;=IA$19,HS7&lt;&gt;""),AND(HW7&gt;=IA$19,HW7&lt;&gt;""),AND(HZ7&gt;=IA$19,HZ7&lt;&gt;""),AND(IX7&gt;=JI$19,IX7&lt;&gt;""),AND(JA7&gt;=JI$19,JA7&lt;&gt;""),AND(JE7&gt;=JI$19,JE7&lt;&gt;""),AND(JH7&gt;=JI$19,JH7&lt;&gt;""),AND(KF7&gt;=KQ$19,KF7&lt;&gt;""),AND(KI7&gt;=KQ$19,KI7&lt;&gt;""),AND(KM7&gt;=KQ$19,KM7&lt;&gt;""),AND(KP7&gt;=KQ$19,KP7&lt;&gt;""),AND(LN7&gt;=LY$19,LN7&lt;&gt;""),AND(LQ7&gt;=LY$19,LQ7&lt;&gt;""),AND(LU7&gt;=LY$19,LU7&lt;&gt;""),AND(LX7&gt;=LY$19,LX7&lt;&gt;""),AND(MV7&gt;=NG$19,MV7&lt;&gt;""),AND(MY7&gt;=NG$19,MY7&lt;&gt;""),AND(NC7&gt;=NG$19,NC7&lt;&gt;""),AND(NF7&gt;=NG$19,NF7&lt;&gt;""),AND(OD7&gt;=OO$19,OD7&lt;&gt;""),AND(OG7&gt;=OO$19,OG7&lt;&gt;""),AND(OK7&gt;=OO$19,OK7&lt;&gt;""),AND(ON7&gt;=OO$19,ON7&lt;&gt;""),AND(PL7&gt;=PW$19,PL7&lt;&gt;""),AND(PO7&gt;=PW$19,PO7&lt;&gt;""),AND(PS7&gt;=PW$19,PS7&lt;&gt;""),AND(PV7&gt;=PW$19,PV7&lt;&gt;""),AND(QT7&gt;=RE$19,QT7&lt;&gt;""),AND(QW7&gt;=RE$19,QW7&lt;&gt;""),AND(RA7&gt;=RE$19,RA7&lt;&gt;""),AND(RD7&gt;=RE$19,RD7&lt;&gt;""),AND(SB7&gt;=SM$19,SB7&lt;&gt;""),AND(SE7&gt;=SM$19,SE7&lt;&gt;""),AND(SI7&gt;=SM$19,SI7&lt;&gt;""),AND(SL7&gt;=SM$19,SL7&lt;&gt;"")),"P","")</f>
        <v/>
      </c>
      <c r="H7" s="37" t="str">
        <f>IF(AND(G7="P",F7=""),"No DD",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Merit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Excellence",IF(I7="P","Worlds Team",IF(F7="P","National Team","")))))</f>
        <v/>
      </c>
      <c r="I7" s="3" t="str">
        <f>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),"P","")</f>
        <v/>
      </c>
      <c r="J7" s="8">
        <f>IF(COUNT(AI7,AL7,AP7,BJ7,BM7,BQ7,CK7,CN7,CR7)&gt;0,LARGE((AI7,AL7,AP7,BJ7,BM7,BQ7,CK7,CN7,CR7),1),0)</f>
        <v>45.97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43.569999999999993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>
        <v>8.1999999999999993</v>
      </c>
      <c r="BT7" s="23">
        <v>9.35</v>
      </c>
      <c r="BU7" s="23">
        <v>10.7</v>
      </c>
      <c r="BV7" s="23">
        <v>15.32</v>
      </c>
      <c r="BW7" s="23">
        <v>0</v>
      </c>
      <c r="BX7" s="23">
        <v>7.95</v>
      </c>
      <c r="BY7" s="23">
        <v>9.1999999999999993</v>
      </c>
      <c r="BZ7" s="23">
        <v>11.8</v>
      </c>
      <c r="CA7" s="23">
        <v>17.02</v>
      </c>
      <c r="CB7" s="23">
        <v>0</v>
      </c>
      <c r="CC7" s="23">
        <v>4.7</v>
      </c>
      <c r="CD7" s="23">
        <v>5.35</v>
      </c>
      <c r="CE7" s="23">
        <v>7.5</v>
      </c>
      <c r="CF7" s="23">
        <v>8.7799999999999994</v>
      </c>
      <c r="CG7" s="23">
        <v>0</v>
      </c>
      <c r="CH7" s="28"/>
      <c r="CI7" s="39">
        <f>IF(BU7&gt;0,BU7,"")</f>
        <v>10.7</v>
      </c>
      <c r="CJ7" s="39">
        <f>IF(BV7&gt;0,BV7,"")</f>
        <v>15.32</v>
      </c>
      <c r="CK7" s="41">
        <f>IF(SUM(BS7:BV7)-BW7&gt;0,SUM(BS7:BV7)-BW7,"")</f>
        <v>43.569999999999993</v>
      </c>
      <c r="CL7" s="41">
        <f>IF(BZ7&gt;0,BZ7,"")</f>
        <v>11.8</v>
      </c>
      <c r="CM7" s="41">
        <f>IF(CA7&gt;0,CA7,"")</f>
        <v>17.02</v>
      </c>
      <c r="CN7" s="41">
        <f>IF(SUM(BX7:CA7)-CB7&gt;0,SUM(BX7:CA7)-CB7,"")</f>
        <v>45.97</v>
      </c>
      <c r="CO7" s="41">
        <f>IF(CK7="","",MAX(CK7,CN7))</f>
        <v>45.97</v>
      </c>
      <c r="CP7" s="41">
        <f>IF(CE7&gt;0,CE7,"")</f>
        <v>7.5</v>
      </c>
      <c r="CQ7" s="41">
        <f>IF(CF7&gt;0,CF7,"")</f>
        <v>8.7799999999999994</v>
      </c>
      <c r="CR7" s="41">
        <f>IF(SUM(CC7:CF7)-CG7&gt;0,SUM(CC7:CF7)-CG7,"")</f>
        <v>26.33</v>
      </c>
      <c r="CS7" s="41">
        <f>IF(SUM(CO7,CR7)&gt;0,SUM(CO7,CR7),"")</f>
        <v>72.3</v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4.0999999999999996</v>
      </c>
      <c r="SO7" s="23">
        <f>IF($CH7="P",BT7,(BT7+AS7)/2)</f>
        <v>4.6749999999999998</v>
      </c>
      <c r="SP7" s="23">
        <f>IF($CH7="P",BU7,(BU7+AT7)/2)</f>
        <v>5.35</v>
      </c>
      <c r="SQ7" s="23">
        <f>IF($CH7="P",BV7,(BV7+AU7)/2)</f>
        <v>7.66</v>
      </c>
      <c r="SR7" s="23">
        <f>IF($CH7="P",BW7,(BW7+AV7)/2)</f>
        <v>0</v>
      </c>
      <c r="SS7" s="23">
        <f>IF($CH7="P",BX7,(BX7+AW7)/2)</f>
        <v>3.9750000000000001</v>
      </c>
      <c r="ST7" s="23">
        <f>IF($CH7="P",BY7,(BY7+AX7)/2)</f>
        <v>4.5999999999999996</v>
      </c>
      <c r="SU7" s="23">
        <f>IF($CH7="P",BZ7,(BZ7+AY7)/2)</f>
        <v>5.9</v>
      </c>
      <c r="SV7" s="23">
        <f>IF($CH7="P",CA7,(CA7+AZ7)/2)</f>
        <v>8.51</v>
      </c>
      <c r="SW7" s="23">
        <f>IF($CH7="P",CB7,(CB7+BA7)/2)</f>
        <v>0</v>
      </c>
      <c r="SX7" s="23">
        <f>IF($CH7="P",CC7,(CC7+BB7)/2)</f>
        <v>2.35</v>
      </c>
      <c r="SY7" s="23">
        <f>IF($CH7="P",CD7,(CD7+BC7)/2)</f>
        <v>2.6749999999999998</v>
      </c>
      <c r="SZ7" s="23">
        <f>IF($CH7="P",CE7,(CE7+BD7)/2)</f>
        <v>3.75</v>
      </c>
      <c r="TA7" s="23">
        <f>IF($CH7="P",CF7,(CF7+BE7)/2)</f>
        <v>4.3899999999999997</v>
      </c>
      <c r="TB7" s="23">
        <f>IF($CH7="P",CG7,(CG7+BF7)/2)</f>
        <v>0</v>
      </c>
      <c r="TC7" s="28" t="s">
        <v>57</v>
      </c>
      <c r="TD7" s="41">
        <f>IF(SP7&gt;0,SP7,"")</f>
        <v>5.35</v>
      </c>
      <c r="TE7" s="41">
        <f>IF(SQ7&gt;0,SQ7,"")</f>
        <v>7.66</v>
      </c>
      <c r="TF7" s="41">
        <f>IF(SUM(SN7:SQ7)-SR7&gt;0,SUM(SN7:SQ7)-SR7,"")</f>
        <v>21.784999999999997</v>
      </c>
      <c r="TG7" s="41">
        <f>IF(SU7&gt;0,SU7,"")</f>
        <v>5.9</v>
      </c>
      <c r="TH7" s="41">
        <f>IF(SV7&gt;0,SV7,"")</f>
        <v>8.51</v>
      </c>
      <c r="TI7" s="41">
        <f>IF(SUM(SS7:SV7)-SW7&gt;0,SUM(SS7:SV7)-SW7,"")</f>
        <v>22.984999999999999</v>
      </c>
      <c r="TJ7" s="41">
        <f>IF(MAX(TF7,TI7)&gt;0,MAX(TF7,TI7),"")</f>
        <v>22.984999999999999</v>
      </c>
      <c r="TK7" s="41">
        <f>IF(SZ7&gt;0,SZ7,"")</f>
        <v>3.75</v>
      </c>
      <c r="TL7" s="41">
        <f>IF(TA7&gt;0,TA7,"")</f>
        <v>4.3899999999999997</v>
      </c>
      <c r="TM7" s="41">
        <f>IF(SUM(SX7:TA7)-TB7&gt;0,SUM(SX7:TA7)-TB7,"")</f>
        <v>13.164999999999999</v>
      </c>
      <c r="TN7" s="41">
        <f>IF(SUM(TJ7,TM7)&gt;0,SUM(TJ7,TM7),"")</f>
        <v>36.15</v>
      </c>
    </row>
    <row r="8" spans="1:534" x14ac:dyDescent="0.2">
      <c r="A8" s="4" t="str" cm="1">
        <f t="array" ref="A8">IF(AND(F8&lt;&gt;"",G8&lt;&gt;""),SUMPRODUCT((F$4:F$13&lt;&gt;"")*(G$4:G$13&lt;&gt;"")*(E$4:E$13&gt;E8))+1,IF(G8&lt;&gt;"",SUMPRODUCT((H$4:H$13="No DD")*(E$4:E$13&gt;E8))+1+SUMPRODUCT((F$4:F$13&lt;&gt;"")*(G$4:G$13&lt;&gt;"")),""))</f>
        <v/>
      </c>
      <c r="B8" s="5" t="s">
        <v>236</v>
      </c>
      <c r="C8" s="4" t="s">
        <v>8</v>
      </c>
      <c r="D8" s="4">
        <v>2001</v>
      </c>
      <c r="E8" s="9">
        <f>SUM(J8,L8,N8)</f>
        <v>63.18</v>
      </c>
      <c r="F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),"P","")</f>
        <v/>
      </c>
      <c r="G8" s="3" t="str">
        <f>IF(OR(AND(AI8&gt;=AQ$19,AI8&lt;&gt;"",AF8=""),AND(AL8&gt;=AQ$19,AL8&lt;&gt;"",AF8=""),AND(AP8&gt;=AQ$19,AP8&lt;&gt;"",AF8=""),AND(BJ8&gt;=BR$19,BJ8&lt;&gt;"",BG8=""),AND(BM8&gt;=BR$19,BM8&lt;&gt;"",BG8=""),AND(BQ8&gt;=BR$19,BQ8&lt;&gt;"",BG8=""),AND(CK8&gt;=CS$19,CK8&lt;&gt;"",CH8=""),AND(CN8&gt;=CS$19,CN8&lt;&gt;"",CH8=""),AND(CR8&gt;=CS$19,CR8&lt;&gt;"",CH8=""),AND(DR8&gt;=EC$19,DR8&lt;&gt;""),AND(DU8&gt;=EC$19,DU8&lt;&gt;""),AND(DY8&gt;=EC$19,DY8&lt;&gt;""),AND(EB8&gt;=EC$19,EB8&lt;&gt;""),AND(EZ8&gt;=FK$19,EZ8&lt;&gt;""),AND(FC8&gt;=FK$19,FC8&lt;&gt;""),AND(FG8&gt;=FK$19,FG8&lt;&gt;""),AND(FJ8&gt;=FK$19,FJ8&lt;&gt;""),AND(GH8&gt;=GS$19,GH8&lt;&gt;""),AND(GK8&gt;=GS$19,GK8&lt;&gt;""),AND(GO8&gt;=GS$19,GO8&lt;&gt;""),AND(GR8&gt;=GS$19,GR8&lt;&gt;""),AND(HP8&gt;=IA$19,HP8&lt;&gt;""),AND(HS8&gt;=IA$19,HS8&lt;&gt;""),AND(HW8&gt;=IA$19,HW8&lt;&gt;""),AND(HZ8&gt;=IA$19,HZ8&lt;&gt;""),AND(IX8&gt;=JI$19,IX8&lt;&gt;""),AND(JA8&gt;=JI$19,JA8&lt;&gt;""),AND(JE8&gt;=JI$19,JE8&lt;&gt;""),AND(JH8&gt;=JI$19,JH8&lt;&gt;""),AND(KF8&gt;=KQ$19,KF8&lt;&gt;""),AND(KI8&gt;=KQ$19,KI8&lt;&gt;""),AND(KM8&gt;=KQ$19,KM8&lt;&gt;""),AND(KP8&gt;=KQ$19,KP8&lt;&gt;""),AND(LN8&gt;=LY$19,LN8&lt;&gt;""),AND(LQ8&gt;=LY$19,LQ8&lt;&gt;""),AND(LU8&gt;=LY$19,LU8&lt;&gt;""),AND(LX8&gt;=LY$19,LX8&lt;&gt;""),AND(MV8&gt;=NG$19,MV8&lt;&gt;""),AND(MY8&gt;=NG$19,MY8&lt;&gt;""),AND(NC8&gt;=NG$19,NC8&lt;&gt;""),AND(NF8&gt;=NG$19,NF8&lt;&gt;""),AND(OD8&gt;=OO$19,OD8&lt;&gt;""),AND(OG8&gt;=OO$19,OG8&lt;&gt;""),AND(OK8&gt;=OO$19,OK8&lt;&gt;""),AND(ON8&gt;=OO$19,ON8&lt;&gt;""),AND(PL8&gt;=PW$19,PL8&lt;&gt;""),AND(PO8&gt;=PW$19,PO8&lt;&gt;""),AND(PS8&gt;=PW$19,PS8&lt;&gt;""),AND(PV8&gt;=PW$19,PV8&lt;&gt;""),AND(QT8&gt;=RE$19,QT8&lt;&gt;""),AND(QW8&gt;=RE$19,QW8&lt;&gt;""),AND(RA8&gt;=RE$19,RA8&lt;&gt;""),AND(RD8&gt;=RE$19,RD8&lt;&gt;""),AND(SB8&gt;=SM$19,SB8&lt;&gt;""),AND(SE8&gt;=SM$19,SE8&lt;&gt;""),AND(SI8&gt;=SM$19,SI8&lt;&gt;""),AND(SL8&gt;=SM$19,SL8&lt;&gt;"")),"P","")</f>
        <v/>
      </c>
      <c r="H8" s="37" t="str">
        <f>IF(AND(G8="P",F8=""),"No DD",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Merit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Excellence",IF(I8="P","Worlds Team",IF(F8="P","National Team","")))))</f>
        <v/>
      </c>
      <c r="I8" s="3" t="str">
        <f>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),"P","")</f>
        <v/>
      </c>
      <c r="J8" s="8">
        <f>IF(COUNT(AI8,AL8,AP8,BJ8,BM8,BQ8,CK8,CN8,CR8)&gt;0,LARGE((AI8,AL8,AP8,BJ8,BM8,BQ8,CK8,CN8,CR8),1),0)</f>
        <v>33.730000000000004</v>
      </c>
      <c r="K8" s="8" t="str">
        <f>IF(J8="","",IF(OR(J8=CK8,J8=CN8,J8=CR8),$BS$1,IF(OR(J8=BJ8,J8=BM8,J8=BQ8),$AR$1,IF(OR(J8=AI8,J8=AL8,J8=AP8),$Q$1,""))))</f>
        <v>2022 Nationals</v>
      </c>
      <c r="L8" s="8">
        <f>IF(COUNT(AI8,AL8,AP8,BJ8,BM8,BQ8,CK8,CN8,CR8)&gt;1,LARGE((AI8,AL8,AP8,BJ8,BM8,BQ8,CK8,CN8,CR8),2),0)</f>
        <v>15.8</v>
      </c>
      <c r="M8" s="8" t="str">
        <f>IF(L8="","",IF(OR(L8=CK8,L8=CN8,L8=CR8),$BS$1,IF(OR(L8=BJ8,L8=BM8,L8=BQ8),$AR$1,IF(OR(L8=AI8,L8=AL8,L8=AP8),$Q$1,""))))</f>
        <v>2022 Nationals</v>
      </c>
      <c r="N8" s="8">
        <f>IF(MAX(CT8,CU8)&gt;0,MAX(CT8,CU8),"")</f>
        <v>13.649999999999999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2022 Worlds (Nov 17)</v>
      </c>
      <c r="Q8" s="23">
        <v>5.75</v>
      </c>
      <c r="R8" s="23">
        <v>6.2</v>
      </c>
      <c r="S8" s="23">
        <v>10.3</v>
      </c>
      <c r="T8" s="23">
        <v>11.48</v>
      </c>
      <c r="U8" s="23">
        <v>0</v>
      </c>
      <c r="V8" s="23">
        <v>2.65</v>
      </c>
      <c r="W8" s="23">
        <v>2.85</v>
      </c>
      <c r="X8" s="23">
        <v>5.0999999999999996</v>
      </c>
      <c r="Y8" s="23">
        <v>5.2</v>
      </c>
      <c r="Z8" s="23">
        <v>0</v>
      </c>
      <c r="AA8" s="23">
        <v>1.8</v>
      </c>
      <c r="AB8" s="23">
        <v>1.6</v>
      </c>
      <c r="AC8" s="23">
        <v>3.4</v>
      </c>
      <c r="AD8" s="23">
        <v>2.2799999999999998</v>
      </c>
      <c r="AE8" s="23">
        <v>0</v>
      </c>
      <c r="AF8" s="28"/>
      <c r="AG8" s="39">
        <f>IF(S8&gt;0,S8,"")</f>
        <v>10.3</v>
      </c>
      <c r="AH8" s="39">
        <f>IF(T8&gt;0,T8,"")</f>
        <v>11.48</v>
      </c>
      <c r="AI8" s="41">
        <f>IF(SUM(Q8:T8)-U8&gt;0,SUM(Q8:T8)-U8,"")</f>
        <v>33.730000000000004</v>
      </c>
      <c r="AJ8" s="41">
        <f>IF(X8&gt;0,X8,"")</f>
        <v>5.0999999999999996</v>
      </c>
      <c r="AK8" s="41">
        <f>IF(Y8&gt;0,Y8,"")</f>
        <v>5.2</v>
      </c>
      <c r="AL8" s="41">
        <f>IF(SUM(V8:Y8)-Z8&gt;0,SUM(V8:Y8)-Z8,"")</f>
        <v>15.8</v>
      </c>
      <c r="AM8" s="41">
        <f>IF(AI8="","",MAX(AI8,AL8))</f>
        <v>33.730000000000004</v>
      </c>
      <c r="AN8" s="41">
        <f>IF(AC8&gt;0,AC8,"")</f>
        <v>3.4</v>
      </c>
      <c r="AO8" s="41">
        <f>IF(AD8&gt;0,AD8,"")</f>
        <v>2.2799999999999998</v>
      </c>
      <c r="AP8" s="41">
        <f>IF(SUM(AA8:AD8)-AE8&gt;0,SUM(AA8:AD8)-AE8,"")</f>
        <v>9.08</v>
      </c>
      <c r="AQ8" s="41">
        <f>IF(SUM(AM8,AP8)&gt;0,SUM(AM8,AP8),"")</f>
        <v>42.81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13.649999999999999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4.5599999999999987</v>
      </c>
      <c r="CV8" s="17">
        <v>4.6500000000000004</v>
      </c>
      <c r="CW8" s="17">
        <v>5.6</v>
      </c>
      <c r="CX8" s="17">
        <v>9</v>
      </c>
      <c r="CY8" s="17">
        <v>10.199999999999999</v>
      </c>
      <c r="CZ8" s="17">
        <v>0</v>
      </c>
      <c r="DA8" s="17">
        <v>3.95</v>
      </c>
      <c r="DB8" s="17">
        <v>4.6500000000000004</v>
      </c>
      <c r="DC8" s="17">
        <v>7.8</v>
      </c>
      <c r="DD8" s="17">
        <v>9.76</v>
      </c>
      <c r="DE8" s="17">
        <v>0</v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>
        <f>IF(CX8&gt;0,CX8,"")</f>
        <v>9</v>
      </c>
      <c r="DQ8" s="41">
        <f>IF(CY8&gt;0,CY8,"")</f>
        <v>10.199999999999999</v>
      </c>
      <c r="DR8" s="41">
        <f>IF(SUM(CV8:CY8)-CZ8&gt;0,SUM(CV8:CY8)-CZ8,"")</f>
        <v>29.45</v>
      </c>
      <c r="DS8" s="41">
        <f>IF(DC8&gt;0,DC8,"")</f>
        <v>7.8</v>
      </c>
      <c r="DT8" s="41">
        <f>IF(DD8&gt;0,DD8,"")</f>
        <v>9.76</v>
      </c>
      <c r="DU8" s="41">
        <f>IF(SUM(DA8:DD8)-DE8&gt;0,SUM(DA8:DD8)-DE8,"")</f>
        <v>26.160000000000004</v>
      </c>
      <c r="DV8" s="41">
        <f>IF(MAX(DR8,DU8)&gt;0,MAX(DR8,DU8),"")</f>
        <v>29.45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>
        <f>IF(SUM(DV8,EB8)&gt;0,SUM(DV8,EB8),"")</f>
        <v>29.45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>
        <v>3.1</v>
      </c>
      <c r="ET8" s="18">
        <v>3.7</v>
      </c>
      <c r="EU8" s="18">
        <v>6.3</v>
      </c>
      <c r="EV8" s="18">
        <v>7.26</v>
      </c>
      <c r="EW8" s="18">
        <v>0</v>
      </c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6.3</v>
      </c>
      <c r="FI8" s="11">
        <f>IF(EV8&gt;0,EV8,"")</f>
        <v>7.26</v>
      </c>
      <c r="FJ8" s="11">
        <f>IF(SUM(ES8:EV8)-EW8&gt;0,SUM(ES8:EV8)-EW8,"")</f>
        <v>20.36</v>
      </c>
      <c r="FK8" s="11">
        <f>IF(SUM(FD8,FJ8)&gt;0,SUM(FD8,FJ8),"")</f>
        <v>20.36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t="str" cm="1">
        <f t="array" ref="A9">IF(AND(F9&lt;&gt;"",G9&lt;&gt;""),SUMPRODUCT((F$4:F$13&lt;&gt;"")*(G$4:G$13&lt;&gt;"")*(E$4:E$13&gt;E9))+1,IF(G9&lt;&gt;"",SUMPRODUCT((H$4:H$13="No DD")*(E$4:E$13&gt;E9))+1+SUMPRODUCT((F$4:F$13&lt;&gt;"")*(G$4:G$13&lt;&gt;"")),""))</f>
        <v/>
      </c>
      <c r="B9" s="5" t="s">
        <v>167</v>
      </c>
      <c r="C9" s="4" t="s">
        <v>5</v>
      </c>
      <c r="D9" s="4" t="s">
        <v>168</v>
      </c>
      <c r="E9" s="9">
        <f>SUM(J9,L9,N9)</f>
        <v>52.37</v>
      </c>
      <c r="F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),"P","")</f>
        <v/>
      </c>
      <c r="G9" s="3" t="str">
        <f>IF(OR(AND(AI9&gt;=AQ$19,AI9&lt;&gt;"",AF9=""),AND(AL9&gt;=AQ$19,AL9&lt;&gt;"",AF9=""),AND(AP9&gt;=AQ$19,AP9&lt;&gt;"",AF9=""),AND(BJ9&gt;=BR$19,BJ9&lt;&gt;"",BG9=""),AND(BM9&gt;=BR$19,BM9&lt;&gt;"",BG9=""),AND(BQ9&gt;=BR$19,BQ9&lt;&gt;"",BG9=""),AND(CK9&gt;=CS$19,CK9&lt;&gt;"",CH9=""),AND(CN9&gt;=CS$19,CN9&lt;&gt;"",CH9=""),AND(CR9&gt;=CS$19,CR9&lt;&gt;"",CH9=""),AND(DR9&gt;=EC$19,DR9&lt;&gt;""),AND(DU9&gt;=EC$19,DU9&lt;&gt;""),AND(DY9&gt;=EC$19,DY9&lt;&gt;""),AND(EB9&gt;=EC$19,EB9&lt;&gt;""),AND(EZ9&gt;=FK$19,EZ9&lt;&gt;""),AND(FC9&gt;=FK$19,FC9&lt;&gt;""),AND(FG9&gt;=FK$19,FG9&lt;&gt;""),AND(FJ9&gt;=FK$19,FJ9&lt;&gt;""),AND(GH9&gt;=GS$19,GH9&lt;&gt;""),AND(GK9&gt;=GS$19,GK9&lt;&gt;""),AND(GO9&gt;=GS$19,GO9&lt;&gt;""),AND(GR9&gt;=GS$19,GR9&lt;&gt;""),AND(HP9&gt;=IA$19,HP9&lt;&gt;""),AND(HS9&gt;=IA$19,HS9&lt;&gt;""),AND(HW9&gt;=IA$19,HW9&lt;&gt;""),AND(HZ9&gt;=IA$19,HZ9&lt;&gt;""),AND(IX9&gt;=JI$19,IX9&lt;&gt;""),AND(JA9&gt;=JI$19,JA9&lt;&gt;""),AND(JE9&gt;=JI$19,JE9&lt;&gt;""),AND(JH9&gt;=JI$19,JH9&lt;&gt;""),AND(KF9&gt;=KQ$19,KF9&lt;&gt;""),AND(KI9&gt;=KQ$19,KI9&lt;&gt;""),AND(KM9&gt;=KQ$19,KM9&lt;&gt;""),AND(KP9&gt;=KQ$19,KP9&lt;&gt;""),AND(LN9&gt;=LY$19,LN9&lt;&gt;""),AND(LQ9&gt;=LY$19,LQ9&lt;&gt;""),AND(LU9&gt;=LY$19,LU9&lt;&gt;""),AND(LX9&gt;=LY$19,LX9&lt;&gt;""),AND(MV9&gt;=NG$19,MV9&lt;&gt;""),AND(MY9&gt;=NG$19,MY9&lt;&gt;""),AND(NC9&gt;=NG$19,NC9&lt;&gt;""),AND(NF9&gt;=NG$19,NF9&lt;&gt;""),AND(OD9&gt;=OO$19,OD9&lt;&gt;""),AND(OG9&gt;=OO$19,OG9&lt;&gt;""),AND(OK9&gt;=OO$19,OK9&lt;&gt;""),AND(ON9&gt;=OO$19,ON9&lt;&gt;""),AND(PL9&gt;=PW$19,PL9&lt;&gt;""),AND(PO9&gt;=PW$19,PO9&lt;&gt;""),AND(PS9&gt;=PW$19,PS9&lt;&gt;""),AND(PV9&gt;=PW$19,PV9&lt;&gt;""),AND(QT9&gt;=RE$19,QT9&lt;&gt;""),AND(QW9&gt;=RE$19,QW9&lt;&gt;""),AND(RA9&gt;=RE$19,RA9&lt;&gt;""),AND(RD9&gt;=RE$19,RD9&lt;&gt;""),AND(SB9&gt;=SM$19,SB9&lt;&gt;""),AND(SE9&gt;=SM$19,SE9&lt;&gt;""),AND(SI9&gt;=SM$19,SI9&lt;&gt;""),AND(SL9&gt;=SM$19,SL9&lt;&gt;"")),"P","")</f>
        <v/>
      </c>
      <c r="H9" s="37" t="str">
        <f>IF(AND(G9="P",F9=""),"No DD",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Merit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Excellence",IF(I9="P","Worlds Team",IF(F9="P","National Team","")))))</f>
        <v/>
      </c>
      <c r="I9" s="3" t="str">
        <f>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),"P","")</f>
        <v/>
      </c>
      <c r="J9" s="8">
        <f>IF(COUNT(AI9,AL9,AP9,BJ9,BM9,BQ9,CK9,CN9,CR9)&gt;0,LARGE((AI9,AL9,AP9,BJ9,BM9,BQ9,CK9,CN9,CR9),1),0)</f>
        <v>29.259999999999998</v>
      </c>
      <c r="K9" s="8" t="str">
        <f>IF(J9="","",IF(OR(J9=CK9,J9=CN9,J9=CR9),$BS$1,IF(OR(J9=BJ9,J9=BM9,J9=BQ9),$AR$1,IF(OR(J9=AI9,J9=AL9,J9=AP9),$Q$1,""))))</f>
        <v>2022 Nationals</v>
      </c>
      <c r="L9" s="8">
        <f>IF(COUNT(AI9,AL9,AP9,BJ9,BM9,BQ9,CK9,CN9,CR9)&gt;1,LARGE((AI9,AL9,AP9,BJ9,BM9,BQ9,CK9,CN9,CR9),2),0)</f>
        <v>23.11</v>
      </c>
      <c r="M9" s="8" t="str">
        <f>IF(L9="","",IF(OR(L9=CK9,L9=CN9,L9=CR9),$BS$1,IF(OR(L9=BJ9,L9=BM9,L9=BQ9),$AR$1,IF(OR(L9=AI9,L9=AL9,L9=AP9),$Q$1,""))))</f>
        <v>2022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4.1500000000000004</v>
      </c>
      <c r="R9" s="23">
        <v>4.5999999999999996</v>
      </c>
      <c r="S9" s="23">
        <v>6.1</v>
      </c>
      <c r="T9" s="23">
        <v>8.26</v>
      </c>
      <c r="U9" s="23">
        <v>0</v>
      </c>
      <c r="V9" s="23">
        <v>5.6</v>
      </c>
      <c r="W9" s="23">
        <v>6.5</v>
      </c>
      <c r="X9" s="23">
        <v>8.6</v>
      </c>
      <c r="Y9" s="23">
        <v>8.56</v>
      </c>
      <c r="Z9" s="23">
        <v>0</v>
      </c>
      <c r="AA9" s="23"/>
      <c r="AB9" s="23"/>
      <c r="AC9" s="23"/>
      <c r="AD9" s="23"/>
      <c r="AE9" s="23"/>
      <c r="AF9" s="28"/>
      <c r="AG9" s="39">
        <f>IF(S9&gt;0,S9,"")</f>
        <v>6.1</v>
      </c>
      <c r="AH9" s="39">
        <f>IF(T9&gt;0,T9,"")</f>
        <v>8.26</v>
      </c>
      <c r="AI9" s="41">
        <f>IF(SUM(Q9:T9)-U9&gt;0,SUM(Q9:T9)-U9,"")</f>
        <v>23.11</v>
      </c>
      <c r="AJ9" s="41">
        <f>IF(X9&gt;0,X9,"")</f>
        <v>8.6</v>
      </c>
      <c r="AK9" s="41">
        <f>IF(Y9&gt;0,Y9,"")</f>
        <v>8.56</v>
      </c>
      <c r="AL9" s="41">
        <f>IF(SUM(V9:Y9)-Z9&gt;0,SUM(V9:Y9)-Z9,"")</f>
        <v>29.259999999999998</v>
      </c>
      <c r="AM9" s="41">
        <f>IF(AI9="","",MAX(AI9,AL9))</f>
        <v>29.259999999999998</v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>
        <f>IF(SUM(AM9,AP9)&gt;0,SUM(AM9,AP9),"")</f>
        <v>29.259999999999998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IF(AND(F10&lt;&gt;"",G10&lt;&gt;""),SUMPRODUCT((F$4:F$13&lt;&gt;"")*(G$4:G$13&lt;&gt;"")*(E$4:E$13&gt;E10))+1,IF(G10&lt;&gt;"",SUMPRODUCT((H$4:H$13="No DD")*(E$4:E$13&gt;E10))+1+SUMPRODUCT((F$4:F$13&lt;&gt;"")*(G$4:G$13&lt;&gt;"")),""))</f>
        <v/>
      </c>
      <c r="B10" s="5" t="s">
        <v>171</v>
      </c>
      <c r="C10" s="4" t="s">
        <v>5</v>
      </c>
      <c r="D10" s="4" t="s">
        <v>170</v>
      </c>
      <c r="E10" s="9">
        <f>SUM(J10,L10,N10)</f>
        <v>47.9</v>
      </c>
      <c r="F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),"P","")</f>
        <v/>
      </c>
      <c r="G10" s="3" t="str">
        <f>IF(OR(AND(AI10&gt;=AQ$19,AI10&lt;&gt;"",AF10=""),AND(AL10&gt;=AQ$19,AL10&lt;&gt;"",AF10=""),AND(AP10&gt;=AQ$19,AP10&lt;&gt;"",AF10=""),AND(BJ10&gt;=BR$19,BJ10&lt;&gt;"",BG10=""),AND(BM10&gt;=BR$19,BM10&lt;&gt;"",BG10=""),AND(BQ10&gt;=BR$19,BQ10&lt;&gt;"",BG10=""),AND(CK10&gt;=CS$19,CK10&lt;&gt;"",CH10=""),AND(CN10&gt;=CS$19,CN10&lt;&gt;"",CH10=""),AND(CR10&gt;=CS$19,CR10&lt;&gt;"",CH10=""),AND(DR10&gt;=EC$19,DR10&lt;&gt;""),AND(DU10&gt;=EC$19,DU10&lt;&gt;""),AND(DY10&gt;=EC$19,DY10&lt;&gt;""),AND(EB10&gt;=EC$19,EB10&lt;&gt;""),AND(EZ10&gt;=FK$19,EZ10&lt;&gt;""),AND(FC10&gt;=FK$19,FC10&lt;&gt;""),AND(FG10&gt;=FK$19,FG10&lt;&gt;""),AND(FJ10&gt;=FK$19,FJ10&lt;&gt;""),AND(GH10&gt;=GS$19,GH10&lt;&gt;""),AND(GK10&gt;=GS$19,GK10&lt;&gt;""),AND(GO10&gt;=GS$19,GO10&lt;&gt;""),AND(GR10&gt;=GS$19,GR10&lt;&gt;""),AND(HP10&gt;=IA$19,HP10&lt;&gt;""),AND(HS10&gt;=IA$19,HS10&lt;&gt;""),AND(HW10&gt;=IA$19,HW10&lt;&gt;""),AND(HZ10&gt;=IA$19,HZ10&lt;&gt;""),AND(IX10&gt;=JI$19,IX10&lt;&gt;""),AND(JA10&gt;=JI$19,JA10&lt;&gt;""),AND(JE10&gt;=JI$19,JE10&lt;&gt;""),AND(JH10&gt;=JI$19,JH10&lt;&gt;""),AND(KF10&gt;=KQ$19,KF10&lt;&gt;""),AND(KI10&gt;=KQ$19,KI10&lt;&gt;""),AND(KM10&gt;=KQ$19,KM10&lt;&gt;""),AND(KP10&gt;=KQ$19,KP10&lt;&gt;""),AND(LN10&gt;=LY$19,LN10&lt;&gt;""),AND(LQ10&gt;=LY$19,LQ10&lt;&gt;""),AND(LU10&gt;=LY$19,LU10&lt;&gt;""),AND(LX10&gt;=LY$19,LX10&lt;&gt;""),AND(MV10&gt;=NG$19,MV10&lt;&gt;""),AND(MY10&gt;=NG$19,MY10&lt;&gt;""),AND(NC10&gt;=NG$19,NC10&lt;&gt;""),AND(NF10&gt;=NG$19,NF10&lt;&gt;""),AND(OD10&gt;=OO$19,OD10&lt;&gt;""),AND(OG10&gt;=OO$19,OG10&lt;&gt;""),AND(OK10&gt;=OO$19,OK10&lt;&gt;""),AND(ON10&gt;=OO$19,ON10&lt;&gt;""),AND(PL10&gt;=PW$19,PL10&lt;&gt;""),AND(PO10&gt;=PW$19,PO10&lt;&gt;""),AND(PS10&gt;=PW$19,PS10&lt;&gt;""),AND(PV10&gt;=PW$19,PV10&lt;&gt;""),AND(QT10&gt;=RE$19,QT10&lt;&gt;""),AND(QW10&gt;=RE$19,QW10&lt;&gt;""),AND(RA10&gt;=RE$19,RA10&lt;&gt;""),AND(RD10&gt;=RE$19,RD10&lt;&gt;""),AND(SB10&gt;=SM$19,SB10&lt;&gt;""),AND(SE10&gt;=SM$19,SE10&lt;&gt;""),AND(SI10&gt;=SM$19,SI10&lt;&gt;""),AND(SL10&gt;=SM$19,SL10&lt;&gt;"")),"P","")</f>
        <v/>
      </c>
      <c r="H10" s="37" t="str">
        <f>IF(AND(G10="P",F10=""),"No DD",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Merit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Excellence",IF(I10="P","Worlds Team",IF(F10="P","National Team","")))))</f>
        <v/>
      </c>
      <c r="I10" s="3" t="str">
        <f>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),"P","")</f>
        <v/>
      </c>
      <c r="J10" s="8">
        <f>IF(COUNT(AI10,AL10,AP10,BJ10,BM10,BQ10,CK10,CN10,CR10)&gt;0,LARGE((AI10,AL10,AP10,BJ10,BM10,BQ10,CK10,CN10,CR10),1),0)</f>
        <v>25.769999999999996</v>
      </c>
      <c r="K10" s="8" t="str">
        <f>IF(J10="","",IF(OR(J10=CK10,J10=CN10,J10=CR10),$BS$1,IF(OR(J10=BJ10,J10=BM10,J10=BQ10),$AR$1,IF(OR(J10=AI10,J10=AL10,J10=AP10),$Q$1,""))))</f>
        <v>2022 Nationals</v>
      </c>
      <c r="L10" s="8">
        <f>IF(COUNT(AI10,AL10,AP10,BJ10,BM10,BQ10,CK10,CN10,CR10)&gt;1,LARGE((AI10,AL10,AP10,BJ10,BM10,BQ10,CK10,CN10,CR10),2),0)</f>
        <v>22.130000000000003</v>
      </c>
      <c r="M10" s="8" t="str">
        <f>IF(L10="","",IF(OR(L10=CK10,L10=CN10,L10=CR10),$BS$1,IF(OR(L10=BJ10,L10=BM10,L10=BQ10),$AR$1,IF(OR(L10=AI10,L10=AL10,L10=AP10),$Q$1,""))))</f>
        <v>2022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>
        <v>3.45</v>
      </c>
      <c r="R10" s="23">
        <v>4.5999999999999996</v>
      </c>
      <c r="S10" s="23">
        <v>6</v>
      </c>
      <c r="T10" s="23">
        <v>8.08</v>
      </c>
      <c r="U10" s="23">
        <v>0</v>
      </c>
      <c r="V10" s="23">
        <v>4.45</v>
      </c>
      <c r="W10" s="23">
        <v>5.6</v>
      </c>
      <c r="X10" s="23">
        <v>6.6</v>
      </c>
      <c r="Y10" s="23">
        <v>9.1199999999999992</v>
      </c>
      <c r="Z10" s="23">
        <v>0</v>
      </c>
      <c r="AA10" s="23"/>
      <c r="AB10" s="23"/>
      <c r="AC10" s="23"/>
      <c r="AD10" s="23"/>
      <c r="AE10" s="23"/>
      <c r="AF10" s="28"/>
      <c r="AG10" s="39">
        <f>IF(S10&gt;0,S10,"")</f>
        <v>6</v>
      </c>
      <c r="AH10" s="39">
        <f>IF(T10&gt;0,T10,"")</f>
        <v>8.08</v>
      </c>
      <c r="AI10" s="41">
        <f>IF(SUM(Q10:T10)-U10&gt;0,SUM(Q10:T10)-U10,"")</f>
        <v>22.130000000000003</v>
      </c>
      <c r="AJ10" s="41">
        <f>IF(X10&gt;0,X10,"")</f>
        <v>6.6</v>
      </c>
      <c r="AK10" s="41">
        <f>IF(Y10&gt;0,Y10,"")</f>
        <v>9.1199999999999992</v>
      </c>
      <c r="AL10" s="41">
        <f>IF(SUM(V10:Y10)-Z10&gt;0,SUM(V10:Y10)-Z10,"")</f>
        <v>25.769999999999996</v>
      </c>
      <c r="AM10" s="41">
        <f>IF(AI10="","",MAX(AI10,AL10))</f>
        <v>25.769999999999996</v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>
        <f>IF(SUM(AM10,AP10)&gt;0,SUM(AM10,AP10),"")</f>
        <v>25.769999999999996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IF(AND(F11&lt;&gt;"",G11&lt;&gt;""),SUMPRODUCT((F$4:F$13&lt;&gt;"")*(G$4:G$13&lt;&gt;"")*(E$4:E$13&gt;E11))+1,IF(G11&lt;&gt;"",SUMPRODUCT((H$4:H$13="No DD")*(E$4:E$13&gt;E11))+1+SUMPRODUCT((F$4:F$13&lt;&gt;"")*(G$4:G$13&lt;&gt;"")),""))</f>
        <v/>
      </c>
      <c r="B11" s="5" t="s">
        <v>231</v>
      </c>
      <c r="C11" s="4" t="s">
        <v>230</v>
      </c>
      <c r="D11" s="4" t="s">
        <v>169</v>
      </c>
      <c r="E11" s="9">
        <f>SUM(J11,L11,N11)</f>
        <v>43.93</v>
      </c>
      <c r="F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),"P","")</f>
        <v/>
      </c>
      <c r="G11" s="3" t="str">
        <f>IF(OR(AND(AI11&gt;=AQ$19,AI11&lt;&gt;"",AF11=""),AND(AL11&gt;=AQ$19,AL11&lt;&gt;"",AF11=""),AND(AP11&gt;=AQ$19,AP11&lt;&gt;"",AF11=""),AND(BJ11&gt;=BR$19,BJ11&lt;&gt;"",BG11=""),AND(BM11&gt;=BR$19,BM11&lt;&gt;"",BG11=""),AND(BQ11&gt;=BR$19,BQ11&lt;&gt;"",BG11=""),AND(CK11&gt;=CS$19,CK11&lt;&gt;"",CH11=""),AND(CN11&gt;=CS$19,CN11&lt;&gt;"",CH11=""),AND(CR11&gt;=CS$19,CR11&lt;&gt;"",CH11=""),AND(DR11&gt;=EC$19,DR11&lt;&gt;""),AND(DU11&gt;=EC$19,DU11&lt;&gt;""),AND(DY11&gt;=EC$19,DY11&lt;&gt;""),AND(EB11&gt;=EC$19,EB11&lt;&gt;""),AND(EZ11&gt;=FK$19,EZ11&lt;&gt;""),AND(FC11&gt;=FK$19,FC11&lt;&gt;""),AND(FG11&gt;=FK$19,FG11&lt;&gt;""),AND(FJ11&gt;=FK$19,FJ11&lt;&gt;""),AND(GH11&gt;=GS$19,GH11&lt;&gt;""),AND(GK11&gt;=GS$19,GK11&lt;&gt;""),AND(GO11&gt;=GS$19,GO11&lt;&gt;""),AND(GR11&gt;=GS$19,GR11&lt;&gt;""),AND(HP11&gt;=IA$19,HP11&lt;&gt;""),AND(HS11&gt;=IA$19,HS11&lt;&gt;""),AND(HW11&gt;=IA$19,HW11&lt;&gt;""),AND(HZ11&gt;=IA$19,HZ11&lt;&gt;""),AND(IX11&gt;=JI$19,IX11&lt;&gt;""),AND(JA11&gt;=JI$19,JA11&lt;&gt;""),AND(JE11&gt;=JI$19,JE11&lt;&gt;""),AND(JH11&gt;=JI$19,JH11&lt;&gt;""),AND(KF11&gt;=KQ$19,KF11&lt;&gt;""),AND(KI11&gt;=KQ$19,KI11&lt;&gt;""),AND(KM11&gt;=KQ$19,KM11&lt;&gt;""),AND(KP11&gt;=KQ$19,KP11&lt;&gt;""),AND(LN11&gt;=LY$19,LN11&lt;&gt;""),AND(LQ11&gt;=LY$19,LQ11&lt;&gt;""),AND(LU11&gt;=LY$19,LU11&lt;&gt;""),AND(LX11&gt;=LY$19,LX11&lt;&gt;""),AND(MV11&gt;=NG$19,MV11&lt;&gt;""),AND(MY11&gt;=NG$19,MY11&lt;&gt;""),AND(NC11&gt;=NG$19,NC11&lt;&gt;""),AND(NF11&gt;=NG$19,NF11&lt;&gt;""),AND(OD11&gt;=OO$19,OD11&lt;&gt;""),AND(OG11&gt;=OO$19,OG11&lt;&gt;""),AND(OK11&gt;=OO$19,OK11&lt;&gt;""),AND(ON11&gt;=OO$19,ON11&lt;&gt;""),AND(PL11&gt;=PW$19,PL11&lt;&gt;""),AND(PO11&gt;=PW$19,PO11&lt;&gt;""),AND(PS11&gt;=PW$19,PS11&lt;&gt;""),AND(PV11&gt;=PW$19,PV11&lt;&gt;""),AND(QT11&gt;=RE$19,QT11&lt;&gt;""),AND(QW11&gt;=RE$19,QW11&lt;&gt;""),AND(RA11&gt;=RE$19,RA11&lt;&gt;""),AND(RD11&gt;=RE$19,RD11&lt;&gt;""),AND(SB11&gt;=SM$19,SB11&lt;&gt;""),AND(SE11&gt;=SM$19,SE11&lt;&gt;""),AND(SI11&gt;=SM$19,SI11&lt;&gt;""),AND(SL11&gt;=SM$19,SL11&lt;&gt;"")),"P","")</f>
        <v/>
      </c>
      <c r="H11" s="37" t="str">
        <f>IF(AND(G11="P",F11=""),"No DD",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Merit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Excellence",IF(I11="P","Worlds Team",IF(F11="P","National Team","")))))</f>
        <v/>
      </c>
      <c r="I11" s="3" t="str">
        <f>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43.93</v>
      </c>
      <c r="O11" s="11" t="str">
        <f>IF(N11="","",IF(N11=CT11,"("&amp;CT$2&amp;")",IF(N11=CU11,"("&amp;CU$2&amp;")")))</f>
        <v>(Final)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Pan Am Club Championships (May 14)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43.93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>
        <v>8.0500000000000007</v>
      </c>
      <c r="HJ11" s="18">
        <v>9.5</v>
      </c>
      <c r="HK11" s="18">
        <v>10</v>
      </c>
      <c r="HL11" s="18">
        <v>16.38</v>
      </c>
      <c r="HM11" s="18">
        <v>0</v>
      </c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>
        <f>IF(HK11&gt;0,HK11,"")</f>
        <v>10</v>
      </c>
      <c r="HY11" s="11">
        <f>IF(HL11&gt;0,HL11,"")</f>
        <v>16.38</v>
      </c>
      <c r="HZ11" s="11">
        <f>IF(SUM(HI11:HL11)-HM11&gt;0,SUM(HI11:HL11)-HM11,"")</f>
        <v>43.93</v>
      </c>
      <c r="IA11" s="11">
        <f>IF(SUM(HT11,HZ11)&gt;0,SUM(HT11,HZ11),"")</f>
        <v>43.93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IF(AND(F12&lt;&gt;"",G12&lt;&gt;""),SUMPRODUCT((F$4:F$13&lt;&gt;"")*(G$4:G$13&lt;&gt;"")*(E$4:E$13&gt;E12))+1,IF(G12&lt;&gt;"",SUMPRODUCT((H$4:H$13="No DD")*(E$4:E$13&gt;E12))+1+SUMPRODUCT((F$4:F$13&lt;&gt;"")*(G$4:G$13&lt;&gt;"")),""))</f>
        <v/>
      </c>
      <c r="B12" s="5" t="s">
        <v>201</v>
      </c>
      <c r="C12" s="4" t="s">
        <v>200</v>
      </c>
      <c r="D12" s="4">
        <v>2003</v>
      </c>
      <c r="E12" s="9">
        <f>SUM(J12,L12,N12)</f>
        <v>4.16</v>
      </c>
      <c r="F12" s="3" t="str">
        <f>IF(OR(AND(AG12&gt;=AQ$15,AG12&lt;&gt;"",AI12&gt;=AQ$19,AI12&lt;&gt;"",AF12=""),AND(AJ12&gt;=AQ$15,AJ12&lt;&gt;"",AL12&gt;=AQ$19,AL12&lt;&gt;"",AF12=""),AND(AN12&gt;=AQ$15,AN12&lt;&gt;"",AP12&gt;=AQ$19,AP12&lt;&gt;"",AF12=""),AND(BH12&gt;=BR$15,BH12&lt;&gt;"",BJ12&gt;=BR$19,BJ12&lt;&gt;"",BG12=""),AND(BK12&gt;=BR$15,BK12&lt;&gt;"",BM12&gt;=BR$19,BM12&lt;&gt;"",BG12=""),AND(BO12&gt;=BR$15,BO12&lt;&gt;"",BQ12&gt;=BR$19,BQ12&lt;&gt;"",BG12=""),AND(CI12&gt;=CS$15,CI12&lt;&gt;"",CK12&gt;=CS$19,CK12&lt;&gt;"",CH12=""),AND(CL12&gt;=CS$15,CL12&lt;&gt;"",CN12&gt;=CS$19,CN12&lt;&gt;"",CH12=""),AND(CP12&gt;=CS$15,CP12&lt;&gt;"",CR12&gt;=CS$19,CR12&lt;&gt;"",CH12=""),AND(DP12&gt;=EC$15,DP12&lt;&gt;"",DR12&gt;=EC$19,DR12&lt;&gt;""),AND(DS12&gt;=EC$15,DS12&lt;&gt;"",DU12&gt;=EC$19,DU12&lt;&gt;""),AND(DW12&gt;=EC$15,DW12&lt;&gt;"",DY12&gt;=EC$19,DY12&lt;&gt;""),AND(DZ12&gt;=EC$15,DZ12&lt;&gt;"",EB12&gt;=EC$19,EB12&lt;&gt;""),AND(EX12&gt;=FK$15,EX12&lt;&gt;"",EZ12&gt;=FK$19,EZ12&lt;&gt;""),AND(FA12&gt;=FK$15,FA12&lt;&gt;"",FC12&gt;=FK$19,FC12&lt;&gt;""),AND(FE12&gt;=FK$15,FE12&lt;&gt;"",FG12&gt;=FK$19,FG12&lt;&gt;""),AND(FH12&gt;=FK$15,FH12&lt;&gt;"",FJ12&gt;=FK$19,FJ12&lt;&gt;""),AND(GF12&gt;=GS$15,GF12&lt;&gt;"",GH12&gt;=GS$19,GH12&lt;&gt;""),AND(GI12&gt;=GS$15,GI12&lt;&gt;"",GK12&gt;=GS$19,GK12&lt;&gt;""),AND(GM12&gt;=GS$15,GM12&lt;&gt;"",GO12&gt;=GS$19,GO12&lt;&gt;""),AND(GP12&gt;=GS$15,GP12&lt;&gt;"",GR12&gt;=GS$19,GR12&lt;&gt;""),AND(HN12&gt;=IA$15,HN12&lt;&gt;"",HP12&gt;=IA$19,HP12&lt;&gt;""),AND(HQ12&gt;=IA$15,HQ12&lt;&gt;"",HS12&gt;=IA$19,HS12&lt;&gt;""),AND(HU12&gt;=IA$15,HU12&lt;&gt;"",HW12&gt;=IA$19,HW12&lt;&gt;""),AND(HX12&gt;=IA$15,HX12&lt;&gt;"",HZ12&gt;=IA$19,HZ12&lt;&gt;""),AND(IV12&gt;=JI$15,IV12&lt;&gt;"",IX12&gt;=JI$19,IX12&lt;&gt;""),AND(IY12&gt;=JI$15,IY12&lt;&gt;"",JA12&gt;=JI$19,JA12&lt;&gt;""),AND(JC12&gt;=JI$15,JC12&lt;&gt;"",JE12&gt;=JI$19,JE12&lt;&gt;""),AND(JF12&gt;=JI$15,JF12&lt;&gt;"",JH12&gt;=JI$19,JH12&lt;&gt;""),AND(KD12&gt;=KQ$15,KD12&lt;&gt;"",KF12&gt;=KQ$19,KF12&lt;&gt;""),AND(KG12&gt;=KQ$15,KG12&lt;&gt;"",KI12&gt;=KQ$19,KI12&lt;&gt;""),AND(KK12&gt;=KQ$15,KK12&lt;&gt;"",KM12&gt;=KQ$19,KM12&lt;&gt;""),AND(KN12&gt;=KQ$15,KN12&lt;&gt;"",KP12&gt;=KQ$19,KP12&lt;&gt;""),AND(LL12&gt;=LY$15,LL12&lt;&gt;"",LN12&gt;=LY$19,LN12&lt;&gt;""),AND(LO12&gt;=LY$15,LO12&lt;&gt;"",LQ12&gt;=LY$19,LQ12&lt;&gt;""),AND(LS12&gt;=LY$15,LS12&lt;&gt;"",LU12&gt;=LY$19,LU12&lt;&gt;""),AND(LV12&gt;=LY$15,LV12&lt;&gt;"",LX12&gt;=LY$19,LX12&lt;&gt;""),AND(MT12&gt;=NG$15,MT12&lt;&gt;"",MV12&gt;=NG$19,MV12&lt;&gt;""),AND(MW12&gt;=NG$15,MW12&lt;&gt;"",MY12&gt;=NG$19,MY12&lt;&gt;""),AND(NA12&gt;=NG$15,NA12&lt;&gt;"",NC12&gt;=NG$19,NC12&lt;&gt;""),AND(ND12&gt;=NG$15,ND12&lt;&gt;"",NF12&gt;=NG$19,NF12&lt;&gt;""),AND(OB12&gt;=OO$15,OB12&lt;&gt;"",OD12&gt;=OO$19,OD12&lt;&gt;""),AND(OE12&gt;=OO$15,OE12&lt;&gt;"",OG12&gt;=OO$19,OG12&lt;&gt;""),AND(OI12&gt;=OO$15,OI12&lt;&gt;"",OK12&gt;=OO$19,OK12&lt;&gt;""),AND(OL12&gt;=OO$15,OL12&lt;&gt;"",ON12&gt;=OO$19,ON12&lt;&gt;""),AND(PJ12&gt;=PW$15,PJ12&lt;&gt;"",PL12&gt;=PW$19,PL12&lt;&gt;""),AND(PM12&gt;=PW$15,PM12&lt;&gt;"",PO12&gt;=PW$19,PO12&lt;&gt;""),AND(PQ12&gt;=PW$15,PQ12&lt;&gt;"",PS12&gt;=PW$19,PS12&lt;&gt;""),AND(PT12&gt;=PW$15,PT12&lt;&gt;"",PV12&gt;=PW$19,PV12&lt;&gt;""),AND(QR12&gt;=RE$15,QR12&lt;&gt;"",QT12&gt;=RE$19,QT12&lt;&gt;""),AND(QU12&gt;=RE$15,QU12&lt;&gt;"",QW12&gt;=RE$19,QW12&lt;&gt;""),AND(QY12&gt;=RE$15,QY12&lt;&gt;"",RA12&gt;=RE$19,RA12&lt;&gt;""),AND(RB12&gt;=RE$15,RB12&lt;&gt;"",RD12&gt;=RE$19,RD12&lt;&gt;""),AND(RZ12&gt;=SM$15,RZ12&lt;&gt;"",SB12&gt;=SM$19,SB12&lt;&gt;""),AND(SC12&gt;=SM$15,SC12&lt;&gt;"",SE12&gt;=SM$19,SE12&lt;&gt;""),AND(SG12&gt;=SM$15,SG12&lt;&gt;"",SI12&gt;=SM$19,SI12&lt;&gt;""),AND(SJ12&gt;=SM$15,SJ12&lt;&gt;"",SL12&gt;=SM$19,SL12&lt;&gt;"")),"P","")</f>
        <v/>
      </c>
      <c r="G12" s="3" t="str">
        <f>IF(OR(AND(AI12&gt;=AQ$19,AI12&lt;&gt;"",AF12=""),AND(AL12&gt;=AQ$19,AL12&lt;&gt;"",AF12=""),AND(AP12&gt;=AQ$19,AP12&lt;&gt;"",AF12=""),AND(BJ12&gt;=BR$19,BJ12&lt;&gt;"",BG12=""),AND(BM12&gt;=BR$19,BM12&lt;&gt;"",BG12=""),AND(BQ12&gt;=BR$19,BQ12&lt;&gt;"",BG12=""),AND(CK12&gt;=CS$19,CK12&lt;&gt;"",CH12=""),AND(CN12&gt;=CS$19,CN12&lt;&gt;"",CH12=""),AND(CR12&gt;=CS$19,CR12&lt;&gt;"",CH12=""),AND(DR12&gt;=EC$19,DR12&lt;&gt;""),AND(DU12&gt;=EC$19,DU12&lt;&gt;""),AND(DY12&gt;=EC$19,DY12&lt;&gt;""),AND(EB12&gt;=EC$19,EB12&lt;&gt;""),AND(EZ12&gt;=FK$19,EZ12&lt;&gt;""),AND(FC12&gt;=FK$19,FC12&lt;&gt;""),AND(FG12&gt;=FK$19,FG12&lt;&gt;""),AND(FJ12&gt;=FK$19,FJ12&lt;&gt;""),AND(GH12&gt;=GS$19,GH12&lt;&gt;""),AND(GK12&gt;=GS$19,GK12&lt;&gt;""),AND(GO12&gt;=GS$19,GO12&lt;&gt;""),AND(GR12&gt;=GS$19,GR12&lt;&gt;""),AND(HP12&gt;=IA$19,HP12&lt;&gt;""),AND(HS12&gt;=IA$19,HS12&lt;&gt;""),AND(HW12&gt;=IA$19,HW12&lt;&gt;""),AND(HZ12&gt;=IA$19,HZ12&lt;&gt;""),AND(IX12&gt;=JI$19,IX12&lt;&gt;""),AND(JA12&gt;=JI$19,JA12&lt;&gt;""),AND(JE12&gt;=JI$19,JE12&lt;&gt;""),AND(JH12&gt;=JI$19,JH12&lt;&gt;""),AND(KF12&gt;=KQ$19,KF12&lt;&gt;""),AND(KI12&gt;=KQ$19,KI12&lt;&gt;""),AND(KM12&gt;=KQ$19,KM12&lt;&gt;""),AND(KP12&gt;=KQ$19,KP12&lt;&gt;""),AND(LN12&gt;=LY$19,LN12&lt;&gt;""),AND(LQ12&gt;=LY$19,LQ12&lt;&gt;""),AND(LU12&gt;=LY$19,LU12&lt;&gt;""),AND(LX12&gt;=LY$19,LX12&lt;&gt;""),AND(MV12&gt;=NG$19,MV12&lt;&gt;""),AND(MY12&gt;=NG$19,MY12&lt;&gt;""),AND(NC12&gt;=NG$19,NC12&lt;&gt;""),AND(NF12&gt;=NG$19,NF12&lt;&gt;""),AND(OD12&gt;=OO$19,OD12&lt;&gt;""),AND(OG12&gt;=OO$19,OG12&lt;&gt;""),AND(OK12&gt;=OO$19,OK12&lt;&gt;""),AND(ON12&gt;=OO$19,ON12&lt;&gt;""),AND(PL12&gt;=PW$19,PL12&lt;&gt;""),AND(PO12&gt;=PW$19,PO12&lt;&gt;""),AND(PS12&gt;=PW$19,PS12&lt;&gt;""),AND(PV12&gt;=PW$19,PV12&lt;&gt;""),AND(QT12&gt;=RE$19,QT12&lt;&gt;""),AND(QW12&gt;=RE$19,QW12&lt;&gt;""),AND(RA12&gt;=RE$19,RA12&lt;&gt;""),AND(RD12&gt;=RE$19,RD12&lt;&gt;""),AND(SB12&gt;=SM$19,SB12&lt;&gt;""),AND(SE12&gt;=SM$19,SE12&lt;&gt;""),AND(SI12&gt;=SM$19,SI12&lt;&gt;""),AND(SL12&gt;=SM$19,SL12&lt;&gt;"")),"P","")</f>
        <v/>
      </c>
      <c r="H12" s="37" t="str">
        <f>IF(AND(G12="P",F12=""),"No DD",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Merit",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Excellence",IF(I12="P","Worlds Team",IF(F12="P","National Team","")))))</f>
        <v/>
      </c>
      <c r="I12" s="3" t="str">
        <f>IF(OR(AND(AG12&gt;=AQ$16,AG12&lt;&gt;"",AI12&gt;=AQ$20,AI12&lt;&gt;"",AF12=""),AND(AJ12&gt;=AQ$16,AJ12&lt;&gt;"",AL12&gt;=AQ$20,AL12&lt;&gt;"",AF12=""),AND(AN12&gt;=AQ$16,AN12&lt;&gt;"",AP12&gt;=AQ$20,AP12&lt;&gt;"",AF12=""),AND(BH12&gt;=BR$16,BH12&lt;&gt;"",BJ12&gt;=BR$20,BJ12&lt;&gt;"",BG12=""),AND(BK12&gt;=BR$16,BK12&lt;&gt;"",BM12&gt;=BR$20,BM12&lt;&gt;"",BG12=""),AND(BO12&gt;=BR$16,BO12&lt;&gt;"",BQ12&gt;=BR$20,BQ12&lt;&gt;"",BG12=""),AND(CI12&gt;=CS$16,CI12&lt;&gt;"",CK12&gt;=CS$20,CK12&lt;&gt;"",CH12=""),AND(CL12&gt;=CS$16,CL12&lt;&gt;"",CN12&gt;=CS$20,CN12&lt;&gt;"",CH12=""),AND(CP12&gt;=CS$16,CP12&lt;&gt;"",CR12&gt;=CS$20,CR12&lt;&gt;"",CH12=""),AND(DP12&gt;=EC$16,DP12&lt;&gt;"",DR12&gt;=EC$20,DR12&lt;&gt;""),AND(DS12&gt;=EC$16,DS12&lt;&gt;"",DU12&gt;=EC$20,DU12&lt;&gt;""),AND(DW12&gt;=EC$16,DW12&lt;&gt;"",DY12&gt;=EC$20,DY12&lt;&gt;""),AND(DZ12&gt;=EC$16,DZ12&lt;&gt;"",EB12&gt;=EC$20,EB12&lt;&gt;""),AND(EX12&gt;=FK$16,EX12&lt;&gt;"",EZ12&gt;=FK$20,EZ12&lt;&gt;""),AND(FA12&gt;=FK$16,FA12&lt;&gt;"",FC12&gt;=FK$20,FC12&lt;&gt;""),AND(FE12&gt;=FK$16,FE12&lt;&gt;"",FG12&gt;=FK$20,FG12&lt;&gt;""),AND(FH12&gt;=FK$16,FH12&lt;&gt;"",FJ12&gt;=FK$20,FJ12&lt;&gt;""),AND(GF12&gt;=GS$16,GF12&lt;&gt;"",GH12&gt;=GS$20,GH12&lt;&gt;""),AND(GI12&gt;=GS$16,GI12&lt;&gt;"",GK12&gt;=GS$20,GK12&lt;&gt;""),AND(GM12&gt;=GS$16,GM12&lt;&gt;"",GO12&gt;=GS$20,GO12&lt;&gt;""),AND(GP12&gt;=GS$16,GP12&lt;&gt;"",GR12&gt;=GS$20,GR12&lt;&gt;""),AND(HN12&gt;=IA$16,HN12&lt;&gt;"",HP12&gt;=IA$20,HP12&lt;&gt;""),AND(HQ12&gt;=IA$16,HQ12&lt;&gt;"",HS12&gt;=IA$20,HS12&lt;&gt;""),AND(HU12&gt;=IA$16,HU12&lt;&gt;"",HW12&gt;=IA$20,HW12&lt;&gt;""),AND(HX12&gt;=IA$16,HX12&lt;&gt;"",HZ12&gt;=IA$20,HZ12&lt;&gt;""),AND(IV12&gt;=JI$16,IV12&lt;&gt;"",IX12&gt;=JI$20,IX12&lt;&gt;""),AND(IY12&gt;=JI$16,IY12&lt;&gt;"",JA12&gt;=JI$20,JA12&lt;&gt;""),AND(JC12&gt;=JI$16,JC12&lt;&gt;"",JE12&gt;=JI$20,JE12&lt;&gt;""),AND(JF12&gt;=JI$16,JF12&lt;&gt;"",JH12&gt;=JI$20,JH12&lt;&gt;""),AND(KD12&gt;=KQ$16,KD12&lt;&gt;"",KF12&gt;=KQ$20,KF12&lt;&gt;""),AND(KG12&gt;=KQ$16,KG12&lt;&gt;"",KI12&gt;=KQ$20,KI12&lt;&gt;""),AND(KK12&gt;=KQ$16,KK12&lt;&gt;"",KM12&gt;=KQ$20,KM12&lt;&gt;""),AND(KN12&gt;=KQ$16,KN12&lt;&gt;"",KP12&gt;=KQ$20,KP12&lt;&gt;""),AND(LL12&gt;=LY$16,LL12&lt;&gt;"",LN12&gt;=LY$20,LN12&lt;&gt;""),AND(LO12&gt;=LY$16,LO12&lt;&gt;"",LQ12&gt;=LY$20,LQ12&lt;&gt;""),AND(LS12&gt;=LY$16,LS12&lt;&gt;"",LU12&gt;=LY$20,LU12&lt;&gt;""),AND(LV12&gt;=LY$16,LV12&lt;&gt;"",LX12&gt;=LY$20,LX12&lt;&gt;""),AND(MT12&gt;=NG$16,MT12&lt;&gt;"",MV12&gt;=NG$20,MV12&lt;&gt;""),AND(MW12&gt;=NG$16,MW12&lt;&gt;"",MY12&gt;=NG$20,MY12&lt;&gt;""),AND(NA12&gt;=NG$16,NA12&lt;&gt;"",NC12&gt;=NG$20,NC12&lt;&gt;""),AND(ND12&gt;=NG$16,ND12&lt;&gt;"",NF12&gt;=NG$20,NF12&lt;&gt;""),AND(OB12&gt;=OO$16,OB12&lt;&gt;"",OD12&gt;=OO$20,OD12&lt;&gt;""),AND(OE12&gt;=OO$16,OE12&lt;&gt;"",OG12&gt;=OO$20,OG12&lt;&gt;""),AND(OI12&gt;=OO$16,OI12&lt;&gt;"",OK12&gt;=OO$20,OK12&lt;&gt;""),AND(OL12&gt;=OO$16,OL12&lt;&gt;"",ON12&gt;=OO$20,ON12&lt;&gt;""),AND(PJ12&gt;=PW$16,PJ12&lt;&gt;"",PL12&gt;=PW$20,PL12&lt;&gt;""),AND(PM12&gt;=PW$16,PM12&lt;&gt;"",PO12&gt;=PW$20,PO12&lt;&gt;""),AND(PQ12&gt;=PW$16,PQ12&lt;&gt;"",PS12&gt;=PW$20,PS12&lt;&gt;""),AND(PT12&gt;=PW$16,PT12&lt;&gt;"",PV12&gt;=PW$20,PV12&lt;&gt;""),AND(QR12&gt;=RE$16,QR12&lt;&gt;"",QT12&gt;=RE$20,QT12&lt;&gt;""),AND(QU12&gt;=RE$16,QU12&lt;&gt;"",QW12&gt;=RE$20,QW12&lt;&gt;""),AND(QY12&gt;=RE$16,QY12&lt;&gt;"",RA12&gt;=RE$20,RA12&lt;&gt;""),AND(RB12&gt;=RE$16,RB12&lt;&gt;"",RD12&gt;=RE$20,RD12&lt;&gt;""),AND(RZ12&gt;=SM$16,RZ12&lt;&gt;"",SB12&gt;=SM$20,SB12&lt;&gt;""),AND(SC12&gt;=SM$16,SC12&lt;&gt;"",SE12&gt;=SM$20,SE12&lt;&gt;""),AND(SG12&gt;=SM$16,SG12&lt;&gt;"",SI12&gt;=SM$20,SI12&lt;&gt;""),AND(SJ12&gt;=SM$16,SJ12&lt;&gt;"",SL12&gt;=SM$20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4.16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WAGC (Nov 26)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4.16</v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0.7</v>
      </c>
      <c r="FM12" s="17">
        <v>1</v>
      </c>
      <c r="FN12" s="17">
        <v>1.5</v>
      </c>
      <c r="FO12" s="17">
        <v>0.96</v>
      </c>
      <c r="FP12" s="17">
        <v>0</v>
      </c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>
        <f>IF(FN12&gt;0,FN12,"")</f>
        <v>1.5</v>
      </c>
      <c r="GG12" s="41">
        <f>IF(FO12&gt;0,FO12,"")</f>
        <v>0.96</v>
      </c>
      <c r="GH12" s="41">
        <f>IF(SUM(FL12:FO12)-FP12&gt;0,SUM(FL12:FO12)-FP12,"")</f>
        <v>4.16</v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>
        <f>IF(MAX(GH12,GK12)&gt;0,MAX(GH12,GK12),"")</f>
        <v>4.16</v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>
        <f>IF(SUM(GL12,GR12)&gt;0,SUM(GL12,GR12),"")</f>
        <v>4.16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B13" s="5"/>
      <c r="D13" s="1"/>
    </row>
    <row r="14" spans="1:534" x14ac:dyDescent="0.2">
      <c r="G14" s="37"/>
      <c r="I14" s="37"/>
    </row>
    <row r="15" spans="1:534" x14ac:dyDescent="0.2">
      <c r="B15" s="24" t="s">
        <v>54</v>
      </c>
      <c r="C15" s="5"/>
      <c r="G15" s="3"/>
      <c r="AJ15" s="42"/>
      <c r="AK15" s="42"/>
      <c r="AL15" s="42"/>
      <c r="AN15" s="33"/>
      <c r="AO15" s="33"/>
      <c r="AQ15" s="54">
        <v>14.2</v>
      </c>
      <c r="BK15" s="42"/>
      <c r="BL15" s="42"/>
      <c r="BM15" s="42"/>
      <c r="BO15" s="33"/>
      <c r="BP15" s="33"/>
      <c r="BR15" s="54">
        <v>14.2</v>
      </c>
      <c r="CL15" s="42"/>
      <c r="CM15" s="42"/>
      <c r="CN15" s="42"/>
      <c r="CP15" s="33"/>
      <c r="CQ15" s="33"/>
      <c r="CS15" s="54">
        <v>14.2</v>
      </c>
      <c r="DP15" s="5"/>
      <c r="DQ15" s="5"/>
      <c r="DZ15" s="2"/>
      <c r="EA15" s="2"/>
      <c r="EC15" s="43">
        <v>14.2</v>
      </c>
      <c r="EX15" s="5"/>
      <c r="EY15" s="5"/>
      <c r="FH15" s="2"/>
      <c r="FI15" s="2"/>
      <c r="FK15" s="43">
        <v>14.2</v>
      </c>
      <c r="GF15" s="5"/>
      <c r="GG15" s="5"/>
      <c r="GP15" s="2"/>
      <c r="GQ15" s="2"/>
      <c r="GS15" s="54">
        <v>14.2</v>
      </c>
      <c r="HN15" s="5"/>
      <c r="HO15" s="5"/>
      <c r="HX15" s="2"/>
      <c r="HY15" s="2"/>
      <c r="IA15" s="54">
        <v>14.2</v>
      </c>
      <c r="IV15" s="5"/>
      <c r="IW15" s="5"/>
      <c r="JF15" s="2"/>
      <c r="JG15" s="2"/>
      <c r="JI15" s="54">
        <v>14.2</v>
      </c>
      <c r="KD15" s="5"/>
      <c r="KE15" s="5"/>
      <c r="KN15" s="2"/>
      <c r="KO15" s="2"/>
      <c r="KQ15" s="54">
        <v>14.2</v>
      </c>
      <c r="LL15" s="5"/>
      <c r="LM15" s="5"/>
      <c r="LV15" s="2"/>
      <c r="LW15" s="2"/>
      <c r="LY15" s="54">
        <v>14.2</v>
      </c>
      <c r="MT15" s="5"/>
      <c r="MU15" s="5"/>
      <c r="ND15" s="2"/>
      <c r="NE15" s="2"/>
      <c r="NG15" s="54">
        <v>14.2</v>
      </c>
      <c r="OB15" s="5"/>
      <c r="OC15" s="5"/>
      <c r="OL15" s="2"/>
      <c r="OM15" s="2"/>
      <c r="OO15" s="54">
        <v>14.2</v>
      </c>
      <c r="PJ15" s="5"/>
      <c r="PK15" s="5"/>
      <c r="PT15" s="2"/>
      <c r="PU15" s="2"/>
      <c r="PW15" s="54">
        <v>14.2</v>
      </c>
      <c r="QR15" s="5"/>
      <c r="QS15" s="5"/>
      <c r="RB15" s="2"/>
      <c r="RC15" s="2"/>
      <c r="RE15" s="54">
        <v>14.2</v>
      </c>
      <c r="RZ15" s="5"/>
      <c r="SA15" s="5"/>
      <c r="SJ15" s="2"/>
      <c r="SK15" s="2"/>
      <c r="SM15" s="54">
        <v>14.2</v>
      </c>
    </row>
    <row r="16" spans="1:534" x14ac:dyDescent="0.2">
      <c r="B16" s="31" t="s">
        <v>53</v>
      </c>
      <c r="C16" s="5"/>
      <c r="P16" s="2"/>
      <c r="AJ16" s="42"/>
      <c r="AK16" s="42"/>
      <c r="AL16" s="42"/>
      <c r="AN16" s="33"/>
      <c r="AO16" s="33"/>
      <c r="AQ16" s="44">
        <v>14.6</v>
      </c>
      <c r="BK16" s="42"/>
      <c r="BL16" s="42"/>
      <c r="BM16" s="42"/>
      <c r="BO16" s="33"/>
      <c r="BP16" s="33"/>
      <c r="BR16" s="44">
        <v>14.6</v>
      </c>
      <c r="CL16" s="42"/>
      <c r="CM16" s="42"/>
      <c r="CN16" s="42"/>
      <c r="CP16" s="33"/>
      <c r="CQ16" s="33"/>
      <c r="CS16" s="44">
        <v>14.6</v>
      </c>
      <c r="DP16" s="5"/>
      <c r="DQ16" s="5"/>
      <c r="DZ16" s="2"/>
      <c r="EA16" s="2"/>
      <c r="EC16" s="44">
        <v>14.6</v>
      </c>
      <c r="EX16" s="5"/>
      <c r="EY16" s="5"/>
      <c r="FH16" s="2"/>
      <c r="FI16" s="2"/>
      <c r="FK16" s="44">
        <v>14.6</v>
      </c>
      <c r="GF16" s="5"/>
      <c r="GG16" s="5"/>
      <c r="GP16" s="2"/>
      <c r="GQ16" s="2"/>
      <c r="GS16" s="44">
        <v>14.6</v>
      </c>
      <c r="HN16" s="5"/>
      <c r="HO16" s="5"/>
      <c r="HX16" s="2"/>
      <c r="HY16" s="2"/>
      <c r="IA16" s="44">
        <v>14.6</v>
      </c>
      <c r="IV16" s="5"/>
      <c r="IW16" s="5"/>
      <c r="JF16" s="2"/>
      <c r="JG16" s="2"/>
      <c r="JI16" s="44">
        <v>14.6</v>
      </c>
      <c r="KD16" s="5"/>
      <c r="KE16" s="5"/>
      <c r="KN16" s="2"/>
      <c r="KO16" s="2"/>
      <c r="KQ16" s="44">
        <v>14.6</v>
      </c>
      <c r="LL16" s="5"/>
      <c r="LM16" s="5"/>
      <c r="LV16" s="2"/>
      <c r="LW16" s="2"/>
      <c r="LY16" s="44">
        <v>14.6</v>
      </c>
      <c r="MT16" s="5"/>
      <c r="MU16" s="5"/>
      <c r="ND16" s="2"/>
      <c r="NE16" s="2"/>
      <c r="NG16" s="44">
        <v>14.6</v>
      </c>
      <c r="OB16" s="5"/>
      <c r="OC16" s="5"/>
      <c r="OL16" s="2"/>
      <c r="OM16" s="2"/>
      <c r="OO16" s="44">
        <v>14.6</v>
      </c>
      <c r="PJ16" s="5"/>
      <c r="PK16" s="5"/>
      <c r="PT16" s="2"/>
      <c r="PU16" s="2"/>
      <c r="PW16" s="44">
        <v>14.6</v>
      </c>
      <c r="QR16" s="5"/>
      <c r="QS16" s="5"/>
      <c r="RB16" s="2"/>
      <c r="RC16" s="2"/>
      <c r="RE16" s="44">
        <v>14.6</v>
      </c>
      <c r="RZ16" s="5"/>
      <c r="SA16" s="5"/>
      <c r="SJ16" s="2"/>
      <c r="SK16" s="2"/>
      <c r="SM16" s="44">
        <v>14.6</v>
      </c>
    </row>
    <row r="17" spans="1:536" x14ac:dyDescent="0.2">
      <c r="A17" s="5"/>
      <c r="B17" s="32" t="s">
        <v>67</v>
      </c>
      <c r="C17" s="5"/>
      <c r="E17" s="2"/>
      <c r="AJ17" s="42"/>
      <c r="AK17" s="42"/>
      <c r="AL17" s="42"/>
      <c r="AM17" s="33"/>
      <c r="AN17" s="33"/>
      <c r="AO17" s="33"/>
      <c r="AP17" s="33"/>
      <c r="AQ17" s="55">
        <v>15.2</v>
      </c>
      <c r="BK17" s="42"/>
      <c r="BL17" s="42"/>
      <c r="BM17" s="42"/>
      <c r="BO17" s="33"/>
      <c r="BP17" s="33"/>
      <c r="BR17" s="55">
        <v>15.2</v>
      </c>
      <c r="CL17" s="42"/>
      <c r="CM17" s="42"/>
      <c r="CN17" s="42"/>
      <c r="CO17" s="33"/>
      <c r="CP17" s="33"/>
      <c r="CQ17" s="33"/>
      <c r="CR17" s="33"/>
      <c r="CS17" s="55">
        <v>15.2</v>
      </c>
      <c r="DP17" s="5"/>
      <c r="DQ17" s="5"/>
      <c r="DZ17" s="2"/>
      <c r="EA17" s="2"/>
      <c r="EC17" s="45">
        <v>15.2</v>
      </c>
      <c r="EX17" s="5"/>
      <c r="EY17" s="5"/>
      <c r="FH17" s="2"/>
      <c r="FI17" s="2"/>
      <c r="FK17" s="45">
        <v>15.2</v>
      </c>
      <c r="GF17" s="5"/>
      <c r="GG17" s="5"/>
      <c r="GP17" s="2"/>
      <c r="GQ17" s="2"/>
      <c r="GS17" s="55">
        <v>15.2</v>
      </c>
      <c r="HN17" s="5"/>
      <c r="HO17" s="5"/>
      <c r="HX17" s="2"/>
      <c r="HY17" s="2"/>
      <c r="IA17" s="55">
        <v>15.2</v>
      </c>
      <c r="IV17" s="5"/>
      <c r="IW17" s="5"/>
      <c r="JF17" s="2"/>
      <c r="JG17" s="2"/>
      <c r="JI17" s="55">
        <v>15.2</v>
      </c>
      <c r="KD17" s="5"/>
      <c r="KE17" s="5"/>
      <c r="KN17" s="2"/>
      <c r="KO17" s="2"/>
      <c r="KQ17" s="55">
        <v>15.2</v>
      </c>
      <c r="LL17" s="5"/>
      <c r="LM17" s="5"/>
      <c r="LV17" s="2"/>
      <c r="LW17" s="2"/>
      <c r="LY17" s="55">
        <v>15.2</v>
      </c>
      <c r="MT17" s="5"/>
      <c r="MU17" s="5"/>
      <c r="ND17" s="2"/>
      <c r="NE17" s="2"/>
      <c r="NG17" s="55">
        <v>15.2</v>
      </c>
      <c r="OB17" s="5"/>
      <c r="OC17" s="5"/>
      <c r="OL17" s="2"/>
      <c r="OM17" s="2"/>
      <c r="OO17" s="55">
        <v>15.2</v>
      </c>
      <c r="PJ17" s="5"/>
      <c r="PK17" s="5"/>
      <c r="PT17" s="2"/>
      <c r="PU17" s="2"/>
      <c r="PW17" s="55">
        <v>15.2</v>
      </c>
      <c r="QR17" s="5"/>
      <c r="QS17" s="5"/>
      <c r="RB17" s="2"/>
      <c r="RC17" s="2"/>
      <c r="RE17" s="55">
        <v>15.2</v>
      </c>
      <c r="RZ17" s="5"/>
      <c r="SA17" s="5"/>
      <c r="SJ17" s="2"/>
      <c r="SK17" s="2"/>
      <c r="SM17" s="55">
        <v>15.2</v>
      </c>
    </row>
    <row r="18" spans="1:536" x14ac:dyDescent="0.2">
      <c r="A18" s="5"/>
      <c r="B18" s="36" t="s">
        <v>80</v>
      </c>
      <c r="C18" s="5"/>
      <c r="E18" s="2"/>
      <c r="AJ18" s="42"/>
      <c r="AK18" s="42"/>
      <c r="AL18" s="42"/>
      <c r="AM18" s="33"/>
      <c r="AN18" s="33"/>
      <c r="AO18" s="33"/>
      <c r="AP18" s="33"/>
      <c r="AQ18" s="56">
        <v>16</v>
      </c>
      <c r="BK18" s="42"/>
      <c r="BL18" s="42"/>
      <c r="BM18" s="42"/>
      <c r="BO18" s="33"/>
      <c r="BP18" s="33"/>
      <c r="BR18" s="56">
        <v>16</v>
      </c>
      <c r="CL18" s="42"/>
      <c r="CM18" s="42"/>
      <c r="CN18" s="42"/>
      <c r="CO18" s="33"/>
      <c r="CP18" s="33"/>
      <c r="CQ18" s="33"/>
      <c r="CR18" s="33"/>
      <c r="CS18" s="56">
        <v>16</v>
      </c>
      <c r="DP18" s="5"/>
      <c r="DQ18" s="5"/>
      <c r="DZ18" s="2"/>
      <c r="EA18" s="2"/>
      <c r="EC18" s="46">
        <v>16</v>
      </c>
      <c r="EX18" s="5"/>
      <c r="EY18" s="5"/>
      <c r="FH18" s="2"/>
      <c r="FI18" s="2"/>
      <c r="FK18" s="46">
        <v>16</v>
      </c>
      <c r="GF18" s="5"/>
      <c r="GG18" s="5"/>
      <c r="GP18" s="2"/>
      <c r="GQ18" s="2"/>
      <c r="GS18" s="56">
        <v>16</v>
      </c>
      <c r="HN18" s="5"/>
      <c r="HO18" s="5"/>
      <c r="HX18" s="2"/>
      <c r="HY18" s="2"/>
      <c r="IA18" s="56">
        <v>16</v>
      </c>
      <c r="IV18" s="5"/>
      <c r="IW18" s="5"/>
      <c r="JF18" s="2"/>
      <c r="JG18" s="2"/>
      <c r="JI18" s="56">
        <v>16</v>
      </c>
      <c r="KD18" s="5"/>
      <c r="KE18" s="5"/>
      <c r="KN18" s="2"/>
      <c r="KO18" s="2"/>
      <c r="KQ18" s="56">
        <v>16</v>
      </c>
      <c r="LL18" s="5"/>
      <c r="LM18" s="5"/>
      <c r="LV18" s="2"/>
      <c r="LW18" s="2"/>
      <c r="LY18" s="56">
        <v>16</v>
      </c>
      <c r="MT18" s="5"/>
      <c r="MU18" s="5"/>
      <c r="ND18" s="2"/>
      <c r="NE18" s="2"/>
      <c r="NG18" s="56">
        <v>16</v>
      </c>
      <c r="OB18" s="5"/>
      <c r="OC18" s="5"/>
      <c r="OL18" s="2"/>
      <c r="OM18" s="2"/>
      <c r="OO18" s="56">
        <v>16</v>
      </c>
      <c r="PJ18" s="5"/>
      <c r="PK18" s="5"/>
      <c r="PT18" s="2"/>
      <c r="PU18" s="2"/>
      <c r="PW18" s="56">
        <v>16</v>
      </c>
      <c r="QR18" s="5"/>
      <c r="QS18" s="5"/>
      <c r="RB18" s="2"/>
      <c r="RC18" s="2"/>
      <c r="RE18" s="56">
        <v>16</v>
      </c>
      <c r="RZ18" s="5"/>
      <c r="SA18" s="5"/>
      <c r="SJ18" s="2"/>
      <c r="SK18" s="2"/>
      <c r="SM18" s="56">
        <v>16</v>
      </c>
    </row>
    <row r="19" spans="1:536" x14ac:dyDescent="0.2">
      <c r="A19" s="5"/>
      <c r="B19" s="35" t="s">
        <v>51</v>
      </c>
      <c r="C19" s="5"/>
      <c r="AJ19" s="42"/>
      <c r="AK19" s="42"/>
      <c r="AL19" s="42"/>
      <c r="AM19" s="33"/>
      <c r="AN19" s="33"/>
      <c r="AO19" s="33"/>
      <c r="AP19" s="33"/>
      <c r="AQ19" s="57">
        <v>47.2</v>
      </c>
      <c r="BK19" s="42"/>
      <c r="BL19" s="42"/>
      <c r="BM19" s="42"/>
      <c r="BO19" s="33"/>
      <c r="BP19" s="33"/>
      <c r="BR19" s="57">
        <v>47.2</v>
      </c>
      <c r="CL19" s="42"/>
      <c r="CM19" s="42"/>
      <c r="CN19" s="42"/>
      <c r="CO19" s="33"/>
      <c r="CP19" s="33"/>
      <c r="CQ19" s="33"/>
      <c r="CR19" s="33"/>
      <c r="CS19" s="57">
        <v>47.2</v>
      </c>
      <c r="DP19" s="5"/>
      <c r="DQ19" s="5"/>
      <c r="DZ19" s="2"/>
      <c r="EA19" s="2"/>
      <c r="EC19" s="47">
        <v>47.2</v>
      </c>
      <c r="EX19" s="5"/>
      <c r="EY19" s="5"/>
      <c r="FH19" s="2"/>
      <c r="FI19" s="2"/>
      <c r="FK19" s="47">
        <v>47.2</v>
      </c>
      <c r="GF19" s="5"/>
      <c r="GG19" s="5"/>
      <c r="GP19" s="2"/>
      <c r="GQ19" s="2"/>
      <c r="GS19" s="57">
        <v>47.2</v>
      </c>
      <c r="HN19" s="5"/>
      <c r="HO19" s="5"/>
      <c r="HX19" s="2"/>
      <c r="HY19" s="2"/>
      <c r="IA19" s="57">
        <v>47.2</v>
      </c>
      <c r="IV19" s="5"/>
      <c r="IW19" s="5"/>
      <c r="JF19" s="2"/>
      <c r="JG19" s="2"/>
      <c r="JI19" s="57">
        <v>47.2</v>
      </c>
      <c r="KD19" s="5"/>
      <c r="KE19" s="5"/>
      <c r="KN19" s="2"/>
      <c r="KO19" s="2"/>
      <c r="KQ19" s="57">
        <v>47.2</v>
      </c>
      <c r="LL19" s="5"/>
      <c r="LM19" s="5"/>
      <c r="LV19" s="2"/>
      <c r="LW19" s="2"/>
      <c r="LY19" s="57">
        <v>47.2</v>
      </c>
      <c r="MT19" s="5"/>
      <c r="MU19" s="5"/>
      <c r="ND19" s="2"/>
      <c r="NE19" s="2"/>
      <c r="NG19" s="57">
        <v>47.2</v>
      </c>
      <c r="OB19" s="5"/>
      <c r="OC19" s="5"/>
      <c r="OL19" s="2"/>
      <c r="OM19" s="2"/>
      <c r="OO19" s="57">
        <v>47.2</v>
      </c>
      <c r="PJ19" s="5"/>
      <c r="PK19" s="5"/>
      <c r="PT19" s="2"/>
      <c r="PU19" s="2"/>
      <c r="PW19" s="57">
        <v>47.2</v>
      </c>
      <c r="QR19" s="5"/>
      <c r="QS19" s="5"/>
      <c r="RB19" s="2"/>
      <c r="RC19" s="2"/>
      <c r="RE19" s="57">
        <v>47.2</v>
      </c>
      <c r="RZ19" s="5"/>
      <c r="SA19" s="5"/>
      <c r="SJ19" s="2"/>
      <c r="SK19" s="2"/>
      <c r="SM19" s="57">
        <v>47.2</v>
      </c>
    </row>
    <row r="20" spans="1:536" x14ac:dyDescent="0.2">
      <c r="A20" s="5"/>
      <c r="B20" s="25" t="s">
        <v>52</v>
      </c>
      <c r="C20" s="5"/>
      <c r="AJ20" s="42"/>
      <c r="AK20" s="42"/>
      <c r="AL20" s="42"/>
      <c r="AM20" s="33"/>
      <c r="AN20" s="33"/>
      <c r="AO20" s="33"/>
      <c r="AP20" s="33"/>
      <c r="AQ20" s="58">
        <v>48.5</v>
      </c>
      <c r="BK20" s="42"/>
      <c r="BL20" s="42"/>
      <c r="BM20" s="42"/>
      <c r="BO20" s="33"/>
      <c r="BP20" s="33"/>
      <c r="BR20" s="58">
        <v>48.5</v>
      </c>
      <c r="CL20" s="42"/>
      <c r="CM20" s="42"/>
      <c r="CN20" s="42"/>
      <c r="CO20" s="33"/>
      <c r="CP20" s="33"/>
      <c r="CQ20" s="33"/>
      <c r="CR20" s="33"/>
      <c r="CS20" s="58">
        <v>48.5</v>
      </c>
      <c r="DP20" s="5"/>
      <c r="DQ20" s="5"/>
      <c r="DZ20" s="2"/>
      <c r="EA20" s="2"/>
      <c r="EC20" s="48">
        <v>48.5</v>
      </c>
      <c r="EX20" s="5"/>
      <c r="EY20" s="5"/>
      <c r="FH20" s="2"/>
      <c r="FI20" s="2"/>
      <c r="FK20" s="48">
        <v>48.5</v>
      </c>
      <c r="GF20" s="5"/>
      <c r="GG20" s="5"/>
      <c r="GP20" s="2"/>
      <c r="GQ20" s="2"/>
      <c r="GS20" s="58">
        <v>48.5</v>
      </c>
      <c r="HN20" s="5"/>
      <c r="HO20" s="5"/>
      <c r="HX20" s="2"/>
      <c r="HY20" s="2"/>
      <c r="IA20" s="58">
        <v>48.5</v>
      </c>
      <c r="IV20" s="5"/>
      <c r="IW20" s="5"/>
      <c r="JF20" s="2"/>
      <c r="JG20" s="2"/>
      <c r="JI20" s="58">
        <v>48.5</v>
      </c>
      <c r="KD20" s="5"/>
      <c r="KE20" s="5"/>
      <c r="KN20" s="2"/>
      <c r="KO20" s="2"/>
      <c r="KQ20" s="58">
        <v>48.5</v>
      </c>
      <c r="LL20" s="5"/>
      <c r="LM20" s="5"/>
      <c r="LV20" s="2"/>
      <c r="LW20" s="2"/>
      <c r="LY20" s="58">
        <v>48.5</v>
      </c>
      <c r="MT20" s="5"/>
      <c r="MU20" s="5"/>
      <c r="ND20" s="2"/>
      <c r="NE20" s="2"/>
      <c r="NG20" s="58">
        <v>48.5</v>
      </c>
      <c r="OB20" s="5"/>
      <c r="OC20" s="5"/>
      <c r="OL20" s="2"/>
      <c r="OM20" s="2"/>
      <c r="OO20" s="58">
        <v>48.5</v>
      </c>
      <c r="PJ20" s="5"/>
      <c r="PK20" s="5"/>
      <c r="PT20" s="2"/>
      <c r="PU20" s="2"/>
      <c r="PW20" s="58">
        <v>48.5</v>
      </c>
      <c r="QR20" s="5"/>
      <c r="QS20" s="5"/>
      <c r="RB20" s="2"/>
      <c r="RC20" s="2"/>
      <c r="RE20" s="58">
        <v>48.5</v>
      </c>
      <c r="RZ20" s="5"/>
      <c r="SA20" s="5"/>
      <c r="SJ20" s="2"/>
      <c r="SK20" s="2"/>
      <c r="SM20" s="58">
        <v>48.5</v>
      </c>
    </row>
    <row r="21" spans="1:536" x14ac:dyDescent="0.2">
      <c r="A21" s="5"/>
      <c r="B21" s="34" t="s">
        <v>66</v>
      </c>
      <c r="C21" s="5"/>
      <c r="AJ21" s="42"/>
      <c r="AK21" s="42"/>
      <c r="AL21" s="42"/>
      <c r="AM21" s="33"/>
      <c r="AN21" s="33"/>
      <c r="AO21" s="33"/>
      <c r="AP21" s="33"/>
      <c r="AQ21" s="59">
        <v>49.2</v>
      </c>
      <c r="BK21" s="42"/>
      <c r="BL21" s="42"/>
      <c r="BM21" s="42"/>
      <c r="BO21" s="33"/>
      <c r="BP21" s="33"/>
      <c r="BR21" s="59">
        <v>49.2</v>
      </c>
      <c r="CL21" s="42"/>
      <c r="CM21" s="42"/>
      <c r="CN21" s="42"/>
      <c r="CO21" s="33"/>
      <c r="CP21" s="33"/>
      <c r="CQ21" s="33"/>
      <c r="CR21" s="33"/>
      <c r="CS21" s="59">
        <v>49.2</v>
      </c>
      <c r="DP21" s="5"/>
      <c r="DQ21" s="5"/>
      <c r="DZ21" s="2"/>
      <c r="EA21" s="2"/>
      <c r="EB21" s="38"/>
      <c r="EC21" s="49">
        <v>49.2</v>
      </c>
      <c r="EX21" s="5"/>
      <c r="EY21" s="5"/>
      <c r="FH21" s="2"/>
      <c r="FI21" s="2"/>
      <c r="FJ21" s="38"/>
      <c r="FK21" s="49">
        <v>49.2</v>
      </c>
      <c r="GF21" s="5"/>
      <c r="GG21" s="5"/>
      <c r="GP21" s="2"/>
      <c r="GQ21" s="2"/>
      <c r="GR21" s="38"/>
      <c r="GS21" s="59">
        <v>49.2</v>
      </c>
      <c r="HN21" s="5"/>
      <c r="HO21" s="5"/>
      <c r="HX21" s="2"/>
      <c r="HY21" s="2"/>
      <c r="HZ21" s="38"/>
      <c r="IA21" s="59">
        <v>49.2</v>
      </c>
      <c r="IV21" s="5"/>
      <c r="IW21" s="5"/>
      <c r="JF21" s="2"/>
      <c r="JG21" s="2"/>
      <c r="JH21" s="38"/>
      <c r="JI21" s="59">
        <v>49.2</v>
      </c>
      <c r="KD21" s="5"/>
      <c r="KE21" s="5"/>
      <c r="KN21" s="2"/>
      <c r="KO21" s="2"/>
      <c r="KP21" s="38"/>
      <c r="KQ21" s="59">
        <v>49.2</v>
      </c>
      <c r="LL21" s="5"/>
      <c r="LM21" s="5"/>
      <c r="LV21" s="2"/>
      <c r="LW21" s="2"/>
      <c r="LX21" s="38"/>
      <c r="LY21" s="59">
        <v>49.2</v>
      </c>
      <c r="MT21" s="5"/>
      <c r="MU21" s="5"/>
      <c r="ND21" s="2"/>
      <c r="NE21" s="2"/>
      <c r="NF21" s="38"/>
      <c r="NG21" s="59">
        <v>49.2</v>
      </c>
      <c r="OB21" s="5"/>
      <c r="OC21" s="5"/>
      <c r="OL21" s="2"/>
      <c r="OM21" s="2"/>
      <c r="ON21" s="38"/>
      <c r="OO21" s="59">
        <v>49.2</v>
      </c>
      <c r="PJ21" s="5"/>
      <c r="PK21" s="5"/>
      <c r="PT21" s="2"/>
      <c r="PU21" s="2"/>
      <c r="PV21" s="38"/>
      <c r="PW21" s="59">
        <v>49.2</v>
      </c>
      <c r="QR21" s="5"/>
      <c r="QS21" s="5"/>
      <c r="RB21" s="2"/>
      <c r="RC21" s="2"/>
      <c r="RD21" s="38"/>
      <c r="RE21" s="59">
        <v>49.2</v>
      </c>
      <c r="RZ21" s="5"/>
      <c r="SA21" s="5"/>
      <c r="SJ21" s="2"/>
      <c r="SK21" s="2"/>
      <c r="SL21" s="38"/>
      <c r="SM21" s="59">
        <v>49.2</v>
      </c>
    </row>
    <row r="22" spans="1:536" x14ac:dyDescent="0.2">
      <c r="A22" s="5"/>
      <c r="B22" s="26" t="s">
        <v>35</v>
      </c>
      <c r="C22" s="5"/>
      <c r="AJ22" s="42"/>
      <c r="AK22" s="42"/>
      <c r="AL22" s="42"/>
      <c r="AM22" s="33"/>
      <c r="AN22" s="42"/>
      <c r="AO22" s="42"/>
      <c r="AP22" s="33"/>
      <c r="AQ22" s="60">
        <v>50</v>
      </c>
      <c r="BK22" s="42"/>
      <c r="BL22" s="42"/>
      <c r="BM22" s="42"/>
      <c r="BO22" s="42"/>
      <c r="BP22" s="33"/>
      <c r="BR22" s="60">
        <v>50</v>
      </c>
      <c r="CL22" s="42"/>
      <c r="CM22" s="42"/>
      <c r="CN22" s="42"/>
      <c r="CO22" s="33"/>
      <c r="CP22" s="42"/>
      <c r="CQ22" s="33"/>
      <c r="CR22" s="33"/>
      <c r="CS22" s="60">
        <v>50</v>
      </c>
      <c r="DP22" s="5"/>
      <c r="DQ22" s="5"/>
      <c r="DZ22" s="42"/>
      <c r="EA22" s="2"/>
      <c r="EC22" s="50">
        <v>50</v>
      </c>
      <c r="EX22" s="5"/>
      <c r="EY22" s="5"/>
      <c r="FH22" s="42"/>
      <c r="FI22" s="2"/>
      <c r="FK22" s="50">
        <v>50</v>
      </c>
      <c r="GF22" s="5"/>
      <c r="GG22" s="5"/>
      <c r="GP22" s="2"/>
      <c r="GQ22" s="2"/>
      <c r="GS22" s="60">
        <v>50</v>
      </c>
      <c r="HN22" s="5"/>
      <c r="HO22" s="5"/>
      <c r="HX22" s="42"/>
      <c r="HY22" s="2"/>
      <c r="IA22" s="60">
        <v>50</v>
      </c>
      <c r="IV22" s="5"/>
      <c r="IW22" s="5"/>
      <c r="JF22" s="2"/>
      <c r="JG22" s="2"/>
      <c r="JI22" s="60">
        <v>50</v>
      </c>
      <c r="KD22" s="5"/>
      <c r="KE22" s="5"/>
      <c r="KN22" s="2"/>
      <c r="KO22" s="2"/>
      <c r="KQ22" s="60">
        <v>50</v>
      </c>
      <c r="LL22" s="5"/>
      <c r="LM22" s="5"/>
      <c r="LV22" s="2"/>
      <c r="LW22" s="2"/>
      <c r="LY22" s="60">
        <v>50</v>
      </c>
      <c r="MT22" s="5"/>
      <c r="MU22" s="5"/>
      <c r="ND22" s="2"/>
      <c r="NE22" s="2"/>
      <c r="NG22" s="60">
        <v>50</v>
      </c>
      <c r="OB22" s="5"/>
      <c r="OC22" s="5"/>
      <c r="OL22" s="2"/>
      <c r="OM22" s="2"/>
      <c r="OO22" s="60">
        <v>50</v>
      </c>
      <c r="PJ22" s="5"/>
      <c r="PK22" s="5"/>
      <c r="PT22" s="2"/>
      <c r="PU22" s="2"/>
      <c r="PW22" s="60">
        <v>50</v>
      </c>
      <c r="QR22" s="5"/>
      <c r="QS22" s="5"/>
      <c r="RB22" s="2"/>
      <c r="RC22" s="2"/>
      <c r="RE22" s="60">
        <v>50</v>
      </c>
      <c r="RZ22" s="5"/>
      <c r="SA22" s="5"/>
      <c r="SJ22" s="2"/>
      <c r="SK22" s="2"/>
      <c r="SM22" s="60">
        <v>50</v>
      </c>
    </row>
    <row r="23" spans="1:536" s="37" customFormat="1" x14ac:dyDescent="0.2">
      <c r="A23"/>
      <c r="B23" s="30" t="s">
        <v>58</v>
      </c>
      <c r="C23" s="2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M23" s="33"/>
      <c r="AP23" s="3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O23" s="33"/>
      <c r="CR23" s="3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536" s="37" customFormat="1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3"/>
      <c r="AJ24" s="33"/>
      <c r="AK24" s="33"/>
      <c r="AL24" s="33"/>
      <c r="AM24" s="33"/>
      <c r="AP24" s="33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3"/>
      <c r="CL24" s="33"/>
      <c r="CM24" s="33"/>
      <c r="CN24" s="33"/>
      <c r="CO24" s="33"/>
      <c r="CR24" s="33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536" s="37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3"/>
      <c r="AJ25" s="33"/>
      <c r="AK25" s="33"/>
      <c r="AL25" s="33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3"/>
      <c r="CL25" s="33"/>
      <c r="CM25" s="33"/>
      <c r="CN25" s="33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ht="17" x14ac:dyDescent="0.2">
      <c r="N39" s="10"/>
      <c r="O39" s="10"/>
      <c r="P39" s="10"/>
    </row>
    <row r="40" spans="1:536" ht="17" x14ac:dyDescent="0.2">
      <c r="N40" s="10"/>
      <c r="O40" s="10"/>
      <c r="P40" s="1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2">
      <sortCondition descending="1" ref="F1:F13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2">
    <cfRule type="expression" dxfId="421" priority="41" stopIfTrue="1">
      <formula>IF($AF4&lt;&gt;"",1,0)</formula>
    </cfRule>
  </conditionalFormatting>
  <conditionalFormatting sqref="AR4:BR12">
    <cfRule type="expression" dxfId="420" priority="34" stopIfTrue="1">
      <formula>IF($BG4&lt;&gt;"",1,0)</formula>
    </cfRule>
  </conditionalFormatting>
  <conditionalFormatting sqref="BS4:CS12">
    <cfRule type="expression" dxfId="419" priority="33" stopIfTrue="1">
      <formula>IF($CH4&lt;&gt;"",1,0)</formula>
    </cfRule>
  </conditionalFormatting>
  <conditionalFormatting sqref="BO23:BO1048576 BH1:BH1048576 BK1:BK1048576 BO1:BO21">
    <cfRule type="cellIs" dxfId="418" priority="46" operator="between">
      <formula>$BR$18</formula>
      <formula>1000</formula>
    </cfRule>
    <cfRule type="cellIs" dxfId="417" priority="47" operator="between">
      <formula>$BR$17</formula>
      <formula>$BR$18</formula>
    </cfRule>
    <cfRule type="cellIs" dxfId="416" priority="48" operator="between">
      <formula>$BR$16</formula>
      <formula>$BR$17</formula>
    </cfRule>
    <cfRule type="cellIs" dxfId="415" priority="49" operator="between">
      <formula>$BR$15</formula>
      <formula>$BR$16</formula>
    </cfRule>
  </conditionalFormatting>
  <conditionalFormatting sqref="CP23:CP1048576 CI1:CI1048576 CL1:CL1048576 CP1:CP21">
    <cfRule type="cellIs" dxfId="414" priority="42" operator="between">
      <formula>$CS$18</formula>
      <formula>1000</formula>
    </cfRule>
    <cfRule type="cellIs" dxfId="413" priority="43" operator="between">
      <formula>$CS$17</formula>
      <formula>$CS$18</formula>
    </cfRule>
    <cfRule type="cellIs" dxfId="412" priority="44" operator="between">
      <formula>$CS$16</formula>
      <formula>$CS$17</formula>
    </cfRule>
    <cfRule type="cellIs" dxfId="411" priority="45" operator="between">
      <formula>$CS$15</formula>
      <formula>$CS$16</formula>
    </cfRule>
  </conditionalFormatting>
  <conditionalFormatting sqref="DZ23:DZ1048576 DP1:DP1048576 DS1:DS1048576 DW1:DW1048576 DZ1:DZ21">
    <cfRule type="cellIs" dxfId="410" priority="53" operator="between">
      <formula>$EC$18</formula>
      <formula>1000</formula>
    </cfRule>
    <cfRule type="cellIs" dxfId="409" priority="54" operator="between">
      <formula>$EC$17</formula>
      <formula>$EC$18</formula>
    </cfRule>
    <cfRule type="cellIs" dxfId="408" priority="55" operator="between">
      <formula>$EC$16</formula>
      <formula>$EC$17</formula>
    </cfRule>
    <cfRule type="cellIs" dxfId="407" priority="56" operator="between">
      <formula>$EC$15</formula>
      <formula>$EC$16</formula>
    </cfRule>
  </conditionalFormatting>
  <conditionalFormatting sqref="FH23:FH1048576 EX1:EX1048576 FA1:FA1048576 FE1:FE1048576 FH1:FH21">
    <cfRule type="cellIs" dxfId="406" priority="29" operator="between">
      <formula>$FK$18</formula>
      <formula>1000</formula>
    </cfRule>
    <cfRule type="cellIs" dxfId="405" priority="30" operator="between">
      <formula>$FK$17</formula>
      <formula>$FK$18</formula>
    </cfRule>
    <cfRule type="cellIs" dxfId="404" priority="31" operator="between">
      <formula>$FK$16</formula>
      <formula>$FK$17</formula>
    </cfRule>
    <cfRule type="cellIs" dxfId="403" priority="32" operator="between">
      <formula>$FK$15</formula>
      <formula>$FK$16</formula>
    </cfRule>
  </conditionalFormatting>
  <conditionalFormatting sqref="HX23:HX1048576 HN1:HN1048576 HQ1:HQ1048576 HU1:HU1048576 HX1:HX21">
    <cfRule type="cellIs" dxfId="402" priority="25" operator="between">
      <formula>$IA$18</formula>
      <formula>1000</formula>
    </cfRule>
    <cfRule type="cellIs" dxfId="401" priority="26" operator="between">
      <formula>$IA$17</formula>
      <formula>$IA$18</formula>
    </cfRule>
    <cfRule type="cellIs" dxfId="400" priority="27" operator="between">
      <formula>$IA$16</formula>
      <formula>$IA$17</formula>
    </cfRule>
    <cfRule type="cellIs" dxfId="399" priority="28" operator="between">
      <formula>$IA$15</formula>
      <formula>$IA$16</formula>
    </cfRule>
  </conditionalFormatting>
  <conditionalFormatting sqref="AO22 AG1:AG1048576 AJ1:AJ1048576 AN1:AN1048576">
    <cfRule type="cellIs" dxfId="398" priority="21" operator="between">
      <formula>$AQ$18</formula>
      <formula>1000</formula>
    </cfRule>
    <cfRule type="cellIs" dxfId="397" priority="22" operator="between">
      <formula>$AQ$17</formula>
      <formula>$AQ$18</formula>
    </cfRule>
    <cfRule type="cellIs" dxfId="396" priority="23" operator="between">
      <formula>$AQ$16</formula>
      <formula>$AQ$17</formula>
    </cfRule>
    <cfRule type="cellIs" dxfId="395" priority="24" operator="between">
      <formula>$AQ$15</formula>
      <formula>$AQ$16</formula>
    </cfRule>
  </conditionalFormatting>
  <conditionalFormatting sqref="BO22">
    <cfRule type="cellIs" dxfId="394" priority="17" operator="between">
      <formula>$AQ$18</formula>
      <formula>1000</formula>
    </cfRule>
    <cfRule type="cellIs" dxfId="393" priority="18" operator="between">
      <formula>$AQ$17</formula>
      <formula>$AQ$18</formula>
    </cfRule>
    <cfRule type="cellIs" dxfId="392" priority="19" operator="between">
      <formula>$AQ$16</formula>
      <formula>$AQ$17</formula>
    </cfRule>
    <cfRule type="cellIs" dxfId="391" priority="20" operator="between">
      <formula>$AQ$15</formula>
      <formula>$AQ$16</formula>
    </cfRule>
  </conditionalFormatting>
  <conditionalFormatting sqref="CP22">
    <cfRule type="cellIs" dxfId="390" priority="13" operator="between">
      <formula>$AQ$18</formula>
      <formula>1000</formula>
    </cfRule>
    <cfRule type="cellIs" dxfId="389" priority="14" operator="between">
      <formula>$AQ$17</formula>
      <formula>$AQ$18</formula>
    </cfRule>
    <cfRule type="cellIs" dxfId="388" priority="15" operator="between">
      <formula>$AQ$16</formula>
      <formula>$AQ$17</formula>
    </cfRule>
    <cfRule type="cellIs" dxfId="387" priority="16" operator="between">
      <formula>$AQ$15</formula>
      <formula>$AQ$16</formula>
    </cfRule>
  </conditionalFormatting>
  <conditionalFormatting sqref="DZ22">
    <cfRule type="cellIs" dxfId="386" priority="9" operator="between">
      <formula>$AQ$18</formula>
      <formula>1000</formula>
    </cfRule>
    <cfRule type="cellIs" dxfId="385" priority="10" operator="between">
      <formula>$AQ$17</formula>
      <formula>$AQ$18</formula>
    </cfRule>
    <cfRule type="cellIs" dxfId="384" priority="11" operator="between">
      <formula>$AQ$16</formula>
      <formula>$AQ$17</formula>
    </cfRule>
    <cfRule type="cellIs" dxfId="383" priority="12" operator="between">
      <formula>$AQ$15</formula>
      <formula>$AQ$16</formula>
    </cfRule>
  </conditionalFormatting>
  <conditionalFormatting sqref="FH22">
    <cfRule type="cellIs" dxfId="382" priority="5" operator="between">
      <formula>$AQ$18</formula>
      <formula>1000</formula>
    </cfRule>
    <cfRule type="cellIs" dxfId="381" priority="6" operator="between">
      <formula>$AQ$17</formula>
      <formula>$AQ$18</formula>
    </cfRule>
    <cfRule type="cellIs" dxfId="380" priority="7" operator="between">
      <formula>$AQ$16</formula>
      <formula>$AQ$17</formula>
    </cfRule>
    <cfRule type="cellIs" dxfId="379" priority="8" operator="between">
      <formula>$AQ$15</formula>
      <formula>$AQ$16</formula>
    </cfRule>
  </conditionalFormatting>
  <conditionalFormatting sqref="HX22">
    <cfRule type="cellIs" dxfId="378" priority="1" operator="between">
      <formula>$AQ$18</formula>
      <formula>1000</formula>
    </cfRule>
    <cfRule type="cellIs" dxfId="377" priority="2" operator="between">
      <formula>$AQ$17</formula>
      <formula>$AQ$18</formula>
    </cfRule>
    <cfRule type="cellIs" dxfId="376" priority="3" operator="between">
      <formula>$AQ$16</formula>
      <formula>$AQ$17</formula>
    </cfRule>
    <cfRule type="cellIs" dxfId="375" priority="4" operator="between">
      <formula>$AQ$15</formula>
      <formula>$AQ$16</formula>
    </cfRule>
  </conditionalFormatting>
  <conditionalFormatting sqref="CN1:CN1048576 AL1:AL1048576">
    <cfRule type="cellIs" dxfId="374" priority="63835" operator="between">
      <formula>AQ$22</formula>
      <formula>1000</formula>
    </cfRule>
    <cfRule type="cellIs" dxfId="373" priority="63836" operator="between">
      <formula>AQ$21</formula>
      <formula>AQ$22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2" priority="63847" operator="between">
      <formula>EC$22</formula>
      <formula>1000</formula>
    </cfRule>
    <cfRule type="cellIs" dxfId="371" priority="63848" operator="between">
      <formula>EC$21</formula>
      <formula>EC$22</formula>
    </cfRule>
  </conditionalFormatting>
  <conditionalFormatting sqref="AI1:AI1048576 AL1:AL1048576 AP1:AP1048576">
    <cfRule type="cellIs" dxfId="370" priority="63991" operator="between">
      <formula>$AQ$22</formula>
      <formula>1000</formula>
    </cfRule>
    <cfRule type="cellIs" dxfId="369" priority="63992" operator="between">
      <formula>$AQ$21</formula>
      <formula>$AQ$22</formula>
    </cfRule>
    <cfRule type="cellIs" dxfId="368" priority="63993" operator="between">
      <formula>$AQ$20</formula>
      <formula>$AQ$21</formula>
    </cfRule>
    <cfRule type="cellIs" dxfId="367" priority="63994" operator="between">
      <formula>$AQ$19</formula>
      <formula>$AQ$20</formula>
    </cfRule>
  </conditionalFormatting>
  <conditionalFormatting sqref="BJ1:BJ1048576 BM1:BM1048576 BQ1:BQ1048576">
    <cfRule type="cellIs" dxfId="366" priority="64027" operator="between">
      <formula>$BR$22</formula>
      <formula>1000</formula>
    </cfRule>
    <cfRule type="cellIs" dxfId="365" priority="64028" operator="between">
      <formula>$BR$21</formula>
      <formula>$BR$22</formula>
    </cfRule>
    <cfRule type="cellIs" dxfId="364" priority="64029" operator="between">
      <formula>$BR$20</formula>
      <formula>$BR$21</formula>
    </cfRule>
    <cfRule type="cellIs" dxfId="363" priority="64030" operator="between">
      <formula>$BR$19</formula>
      <formula>$BR$20</formula>
    </cfRule>
  </conditionalFormatting>
  <conditionalFormatting sqref="CK1:CK1048576 CN1:CN1048576 CR1:CR1048576">
    <cfRule type="cellIs" dxfId="362" priority="64063" operator="between">
      <formula>$CS$22</formula>
      <formula>1000</formula>
    </cfRule>
    <cfRule type="cellIs" dxfId="361" priority="64064" operator="between">
      <formula>$CS$21</formula>
      <formula>$CS$22</formula>
    </cfRule>
    <cfRule type="cellIs" dxfId="360" priority="64065" operator="between">
      <formula>$CS$20</formula>
      <formula>$CS$21</formula>
    </cfRule>
    <cfRule type="cellIs" dxfId="359" priority="64066" operator="between">
      <formula>$CS$19</formula>
      <formula>$CS$20</formula>
    </cfRule>
  </conditionalFormatting>
  <conditionalFormatting sqref="MT1:MT1048576 MW1:MW1048576 NA1:NA1048576 ND1:ND1048576">
    <cfRule type="cellIs" dxfId="358" priority="64099" operator="between">
      <formula>$NG$15</formula>
      <formula>$NG$16</formula>
    </cfRule>
  </conditionalFormatting>
  <conditionalFormatting sqref="DR1:DR1048576 DU1:DU1048576 DY1:DY1048576 EB1:EB1048576">
    <cfRule type="cellIs" dxfId="357" priority="64111" operator="between">
      <formula>$EC$22</formula>
      <formula>1000</formula>
    </cfRule>
    <cfRule type="cellIs" dxfId="356" priority="64112" operator="between">
      <formula>$EC$21</formula>
      <formula>$EC$22</formula>
    </cfRule>
    <cfRule type="cellIs" dxfId="355" priority="64113" operator="between">
      <formula>$EC$20</formula>
      <formula>$EC$21</formula>
    </cfRule>
    <cfRule type="cellIs" dxfId="354" priority="64114" operator="between">
      <formula>$EC$19</formula>
      <formula>$EC$20</formula>
    </cfRule>
  </conditionalFormatting>
  <conditionalFormatting sqref="EZ1:EZ1048576 FC1:FC1048576 FG1:FG1048576 FJ1:FJ1048576">
    <cfRule type="cellIs" dxfId="353" priority="64159" operator="between">
      <formula>$FK$22</formula>
      <formula>1000</formula>
    </cfRule>
    <cfRule type="cellIs" dxfId="352" priority="64160" operator="between">
      <formula>$FK$21</formula>
      <formula>$FK$22</formula>
    </cfRule>
    <cfRule type="cellIs" dxfId="351" priority="64161" operator="between">
      <formula>$FK$20</formula>
      <formula>$FK$21</formula>
    </cfRule>
    <cfRule type="cellIs" dxfId="350" priority="64162" operator="between">
      <formula>$FK$19</formula>
      <formula>$FK$20</formula>
    </cfRule>
  </conditionalFormatting>
  <conditionalFormatting sqref="GF1:GF1048576 GI1:GI1048576 GM1:GM1048576 GP1:GP1048576">
    <cfRule type="cellIs" dxfId="349" priority="64207" operator="between">
      <formula>$GS$18</formula>
      <formula>1000</formula>
    </cfRule>
    <cfRule type="cellIs" dxfId="348" priority="64208" operator="between">
      <formula>$GS$17</formula>
      <formula>$GS$18</formula>
    </cfRule>
    <cfRule type="cellIs" dxfId="347" priority="64209" operator="between">
      <formula>$GS$16</formula>
      <formula>$GS$17</formula>
    </cfRule>
    <cfRule type="cellIs" dxfId="346" priority="64210" operator="between">
      <formula>$GS$15</formula>
      <formula>$GS$16</formula>
    </cfRule>
  </conditionalFormatting>
  <conditionalFormatting sqref="GH1:GH1048576 GK1:GK1048576 GO1:GO1048576 GR1:GR1048576">
    <cfRule type="cellIs" dxfId="345" priority="64255" operator="between">
      <formula>$GS$22</formula>
      <formula>1000</formula>
    </cfRule>
    <cfRule type="cellIs" dxfId="344" priority="64256" operator="between">
      <formula>$GS$21</formula>
      <formula>$GS$22</formula>
    </cfRule>
    <cfRule type="cellIs" dxfId="343" priority="64257" operator="between">
      <formula>$GS$20</formula>
      <formula>$GS$21</formula>
    </cfRule>
    <cfRule type="cellIs" dxfId="342" priority="64258" operator="between">
      <formula>$GS$19</formula>
      <formula>$GS$20</formula>
    </cfRule>
  </conditionalFormatting>
  <conditionalFormatting sqref="HP1:HP1048576 HS1:HS1048576 HW1:HW1048576 HZ1:HZ1048576">
    <cfRule type="cellIs" dxfId="341" priority="64303" operator="between">
      <formula>$IA$22</formula>
      <formula>1000</formula>
    </cfRule>
    <cfRule type="cellIs" dxfId="340" priority="64304" operator="between">
      <formula>$IA$21</formula>
      <formula>$IA$22</formula>
    </cfRule>
    <cfRule type="cellIs" dxfId="339" priority="64305" operator="between">
      <formula>$IA$20</formula>
      <formula>$IA$21</formula>
    </cfRule>
    <cfRule type="cellIs" dxfId="338" priority="64306" operator="between">
      <formula>$IA$19</formula>
      <formula>$IA$20</formula>
    </cfRule>
  </conditionalFormatting>
  <conditionalFormatting sqref="IV1:IV1048576 IY1:IY1048576 JC1:JC1048576 JF1:JF1048576">
    <cfRule type="cellIs" dxfId="337" priority="64351" operator="between">
      <formula>$JI$18</formula>
      <formula>1000</formula>
    </cfRule>
    <cfRule type="cellIs" dxfId="336" priority="64352" operator="between">
      <formula>$JI$17</formula>
      <formula>$JI$18</formula>
    </cfRule>
    <cfRule type="cellIs" dxfId="335" priority="64353" operator="between">
      <formula>$JI$16</formula>
      <formula>$JI$17</formula>
    </cfRule>
    <cfRule type="cellIs" dxfId="334" priority="64354" operator="between">
      <formula>$JI$15</formula>
      <formula>$JI$16</formula>
    </cfRule>
  </conditionalFormatting>
  <conditionalFormatting sqref="IX1:IX1048576 JA1:JA1048576 JE1:JE1048576 JH1:JH1048576">
    <cfRule type="cellIs" dxfId="333" priority="64399" operator="between">
      <formula>$JI$22</formula>
      <formula>1000</formula>
    </cfRule>
    <cfRule type="cellIs" dxfId="332" priority="64400" operator="between">
      <formula>$JI$21</formula>
      <formula>$JI$22</formula>
    </cfRule>
    <cfRule type="cellIs" dxfId="331" priority="64401" operator="between">
      <formula>$JI$20</formula>
      <formula>$JI$21</formula>
    </cfRule>
    <cfRule type="cellIs" dxfId="330" priority="64402" operator="between">
      <formula>$JI$19</formula>
      <formula>$JI$20</formula>
    </cfRule>
  </conditionalFormatting>
  <conditionalFormatting sqref="KD1:KD1048576 KG1:KG1048576 KK1:KK1048576 KN1:KN1048576">
    <cfRule type="cellIs" dxfId="329" priority="64447" operator="between">
      <formula>$KQ$18</formula>
      <formula>1000</formula>
    </cfRule>
    <cfRule type="cellIs" dxfId="328" priority="64448" operator="between">
      <formula>$KQ$17</formula>
      <formula>$KQ$18</formula>
    </cfRule>
    <cfRule type="cellIs" dxfId="327" priority="64449" operator="between">
      <formula>$KQ$16</formula>
      <formula>$KQ$17</formula>
    </cfRule>
    <cfRule type="cellIs" dxfId="326" priority="64450" operator="between">
      <formula>$KQ$15</formula>
      <formula>$KQ$16</formula>
    </cfRule>
  </conditionalFormatting>
  <conditionalFormatting sqref="KF1:KF1048576 KI1:KI1048576 KM1:KM1048576 KP1:KP1048576">
    <cfRule type="cellIs" dxfId="325" priority="64495" operator="between">
      <formula>$KQ$22</formula>
      <formula>1000</formula>
    </cfRule>
    <cfRule type="cellIs" dxfId="324" priority="64496" operator="between">
      <formula>$KQ$21</formula>
      <formula>$KQ$22</formula>
    </cfRule>
    <cfRule type="cellIs" dxfId="323" priority="64497" operator="between">
      <formula>$KQ$20</formula>
      <formula>$KQ$21</formula>
    </cfRule>
    <cfRule type="cellIs" dxfId="322" priority="64498" operator="between">
      <formula>$KQ$19</formula>
      <formula>$KQ$20</formula>
    </cfRule>
  </conditionalFormatting>
  <conditionalFormatting sqref="LL1:LL1048576 LO1:LO1048576 LS1:LS1048576 LV1:LV1048576">
    <cfRule type="cellIs" dxfId="321" priority="64543" operator="between">
      <formula>$LY$18</formula>
      <formula>1000</formula>
    </cfRule>
    <cfRule type="cellIs" dxfId="320" priority="64544" operator="between">
      <formula>$LY$17</formula>
      <formula>$LY$18</formula>
    </cfRule>
    <cfRule type="cellIs" dxfId="319" priority="64545" operator="between">
      <formula>$LY$16</formula>
      <formula>$LY$17</formula>
    </cfRule>
    <cfRule type="cellIs" dxfId="318" priority="64546" operator="between">
      <formula>$LY$15</formula>
      <formula>$LY$16</formula>
    </cfRule>
  </conditionalFormatting>
  <conditionalFormatting sqref="LN1:LN1048576 LQ1:LQ1048576 LU1:LU1048576 LX1:LX1048576">
    <cfRule type="cellIs" dxfId="317" priority="64591" operator="between">
      <formula>$LY$22</formula>
      <formula>1000</formula>
    </cfRule>
    <cfRule type="cellIs" dxfId="316" priority="64592" operator="between">
      <formula>$LY$21</formula>
      <formula>$LY$22</formula>
    </cfRule>
    <cfRule type="cellIs" dxfId="315" priority="64593" operator="between">
      <formula>$LY$20</formula>
      <formula>$LY$21</formula>
    </cfRule>
    <cfRule type="cellIs" dxfId="314" priority="64594" operator="between">
      <formula>$LY$19</formula>
      <formula>$LY$20</formula>
    </cfRule>
  </conditionalFormatting>
  <conditionalFormatting sqref="MT1:MT1048576 MW1:MW1048576 NA1:NA1048576">
    <cfRule type="cellIs" dxfId="313" priority="64639" operator="between">
      <formula>$NG$18</formula>
      <formula>1000</formula>
    </cfRule>
    <cfRule type="cellIs" dxfId="312" priority="64640" operator="between">
      <formula>$NG$17</formula>
      <formula>$NG$18</formula>
    </cfRule>
    <cfRule type="cellIs" dxfId="311" priority="64641" operator="between">
      <formula>$NG$16</formula>
      <formula>$NG$17</formula>
    </cfRule>
  </conditionalFormatting>
  <conditionalFormatting sqref="MV1:MV1048576 MY1:MY1048576 NC1:NC1048576 NF1:NF1048576">
    <cfRule type="cellIs" dxfId="310" priority="64666" operator="between">
      <formula>$NG$22</formula>
      <formula>1000</formula>
    </cfRule>
    <cfRule type="cellIs" dxfId="309" priority="64667" operator="between">
      <formula>$NG$21</formula>
      <formula>$NG$22</formula>
    </cfRule>
    <cfRule type="cellIs" dxfId="308" priority="64668" operator="between">
      <formula>$NG$20</formula>
      <formula>$NG$21</formula>
    </cfRule>
    <cfRule type="cellIs" dxfId="307" priority="64669" operator="between">
      <formula>$NG$19</formula>
      <formula>$NG$20</formula>
    </cfRule>
  </conditionalFormatting>
  <conditionalFormatting sqref="OB1:OB1048576 OE1:OE1048576 OI1:OI1048576 OL1:OL1048576">
    <cfRule type="cellIs" dxfId="306" priority="64714" operator="between">
      <formula>$OO$18</formula>
      <formula>1000</formula>
    </cfRule>
    <cfRule type="cellIs" dxfId="305" priority="64715" operator="between">
      <formula>$OO$17</formula>
      <formula>$OO$18</formula>
    </cfRule>
    <cfRule type="cellIs" dxfId="304" priority="64716" operator="between">
      <formula>$OO$16</formula>
      <formula>$OO$17</formula>
    </cfRule>
    <cfRule type="cellIs" dxfId="303" priority="64717" operator="between">
      <formula>$OO$15</formula>
      <formula>$OO$16</formula>
    </cfRule>
  </conditionalFormatting>
  <conditionalFormatting sqref="OD1:OD1048576 OG1:OG1048576 OK1:OK1048576 ON1:ON1048576">
    <cfRule type="cellIs" dxfId="302" priority="64762" operator="between">
      <formula>$OO$22</formula>
      <formula>1000</formula>
    </cfRule>
    <cfRule type="cellIs" dxfId="301" priority="64763" operator="between">
      <formula>$OO$21</formula>
      <formula>$OO$22</formula>
    </cfRule>
    <cfRule type="cellIs" dxfId="300" priority="64764" operator="between">
      <formula>$OO$20</formula>
      <formula>$OO$21</formula>
    </cfRule>
    <cfRule type="cellIs" dxfId="299" priority="64765" operator="between">
      <formula>$OO$19</formula>
      <formula>$OO$20</formula>
    </cfRule>
  </conditionalFormatting>
  <conditionalFormatting sqref="PJ1:PJ1048576 PM1:PM1048576 PQ1:PQ1048576 PT1:PT1048576">
    <cfRule type="cellIs" dxfId="298" priority="64810" operator="between">
      <formula>$PW$18</formula>
      <formula>1000</formula>
    </cfRule>
    <cfRule type="cellIs" dxfId="297" priority="64811" operator="between">
      <formula>$PW$17</formula>
      <formula>$PW$18</formula>
    </cfRule>
    <cfRule type="cellIs" dxfId="296" priority="64812" operator="between">
      <formula>$PW$16</formula>
      <formula>$PW$17</formula>
    </cfRule>
    <cfRule type="cellIs" dxfId="295" priority="64813" operator="between">
      <formula>$PW$15</formula>
      <formula>$PW$16</formula>
    </cfRule>
  </conditionalFormatting>
  <conditionalFormatting sqref="PL1:PL1048576 PO1:PO1048576 PS1:PS1048576 PV1:PV1048576">
    <cfRule type="cellIs" dxfId="294" priority="64858" operator="between">
      <formula>$PW$22</formula>
      <formula>1000</formula>
    </cfRule>
    <cfRule type="cellIs" dxfId="293" priority="64859" operator="between">
      <formula>$PW$21</formula>
      <formula>$PW$22</formula>
    </cfRule>
    <cfRule type="cellIs" dxfId="292" priority="64860" operator="between">
      <formula>$PW$20</formula>
      <formula>$PW$21</formula>
    </cfRule>
    <cfRule type="cellIs" dxfId="291" priority="64861" operator="between">
      <formula>$PW$19</formula>
      <formula>$PW$20</formula>
    </cfRule>
  </conditionalFormatting>
  <conditionalFormatting sqref="QR1:QR1048576 QU1:QU1048576 QY1:QY1048576 RB1:RB1048576">
    <cfRule type="cellIs" dxfId="290" priority="64906" operator="between">
      <formula>$RE$18</formula>
      <formula>1000</formula>
    </cfRule>
    <cfRule type="cellIs" dxfId="289" priority="64907" operator="between">
      <formula>$RE$17</formula>
      <formula>$RE$18</formula>
    </cfRule>
    <cfRule type="cellIs" dxfId="288" priority="64908" operator="between">
      <formula>$RE$16</formula>
      <formula>$RE$17</formula>
    </cfRule>
    <cfRule type="cellIs" dxfId="287" priority="64909" operator="between">
      <formula>$RE$15</formula>
      <formula>$RE$16</formula>
    </cfRule>
  </conditionalFormatting>
  <conditionalFormatting sqref="QT1:QT1048576 QW1:QW1048576 RA1:RA1048576 RD1:RD1048576">
    <cfRule type="cellIs" dxfId="286" priority="64954" operator="between">
      <formula>$RE$22</formula>
      <formula>1000</formula>
    </cfRule>
    <cfRule type="cellIs" dxfId="285" priority="64955" operator="between">
      <formula>$RE$21</formula>
      <formula>$RE$22</formula>
    </cfRule>
    <cfRule type="cellIs" dxfId="284" priority="64956" operator="between">
      <formula>$RE$20</formula>
      <formula>$RE$21</formula>
    </cfRule>
    <cfRule type="cellIs" dxfId="283" priority="64957" operator="between">
      <formula>$RE$19</formula>
      <formula>$RE$20</formula>
    </cfRule>
  </conditionalFormatting>
  <conditionalFormatting sqref="RZ1:RZ1048576 SC1:SC1048576 SG1:SG1048576 SJ1:SJ1048576">
    <cfRule type="cellIs" dxfId="282" priority="65002" operator="between">
      <formula>$SM$18</formula>
      <formula>1000</formula>
    </cfRule>
    <cfRule type="cellIs" dxfId="281" priority="65003" operator="between">
      <formula>$SM$17</formula>
      <formula>$SM$18</formula>
    </cfRule>
    <cfRule type="cellIs" dxfId="280" priority="65004" operator="between">
      <formula>$SM$16</formula>
      <formula>$SM$17</formula>
    </cfRule>
    <cfRule type="cellIs" dxfId="279" priority="65005" operator="between">
      <formula>$SM$15</formula>
      <formula>$SM$16</formula>
    </cfRule>
  </conditionalFormatting>
  <conditionalFormatting sqref="SB1:SB1048576 SE1:SE1048576 SI1:SI1048576 SL1:SL1048576">
    <cfRule type="cellIs" dxfId="278" priority="65050" operator="between">
      <formula>$SM$22</formula>
      <formula>1000</formula>
    </cfRule>
    <cfRule type="cellIs" dxfId="277" priority="65051" operator="between">
      <formula>$SM$21</formula>
      <formula>$SM$22</formula>
    </cfRule>
    <cfRule type="cellIs" dxfId="276" priority="65052" operator="between">
      <formula>$SM$20</formula>
      <formula>$SM$21</formula>
    </cfRule>
    <cfRule type="cellIs" dxfId="275" priority="65053" operator="between">
      <formula>$SM$19</formula>
      <formula>$SM$20</formula>
    </cfRule>
  </conditionalFormatting>
  <conditionalFormatting sqref="K1:K1048576 M1:M1048576">
    <cfRule type="expression" dxfId="274" priority="50">
      <formula>IF(K1=$BS$1,1,0)</formula>
    </cfRule>
    <cfRule type="expression" dxfId="273" priority="51">
      <formula>IF(K1=$AR$1,1,0)</formula>
    </cfRule>
    <cfRule type="expression" dxfId="272" priority="52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534" width="10.83203125" hidden="1" customWidth="1"/>
  </cols>
  <sheetData>
    <row r="1" spans="1:534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3" t="s">
        <v>11</v>
      </c>
      <c r="H1" s="63" t="s">
        <v>12</v>
      </c>
      <c r="I1" s="63" t="s">
        <v>90</v>
      </c>
      <c r="J1" s="69" t="s">
        <v>116</v>
      </c>
      <c r="K1" s="65" t="s">
        <v>33</v>
      </c>
      <c r="L1" s="69" t="s">
        <v>203</v>
      </c>
      <c r="M1" s="65" t="s">
        <v>33</v>
      </c>
      <c r="N1" s="68" t="s">
        <v>14</v>
      </c>
      <c r="O1" s="65" t="s">
        <v>34</v>
      </c>
      <c r="P1" s="65" t="s">
        <v>33</v>
      </c>
      <c r="Q1" s="66" t="s">
        <v>160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71" t="s">
        <v>186</v>
      </c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6" t="s">
        <v>205</v>
      </c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72" t="s">
        <v>14</v>
      </c>
      <c r="CU1" s="72"/>
      <c r="CV1" s="66" t="s">
        <v>189</v>
      </c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71" t="s">
        <v>193</v>
      </c>
      <c r="EE1" s="71"/>
      <c r="EF1" s="71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66" t="s">
        <v>199</v>
      </c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71" t="s">
        <v>202</v>
      </c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66" t="s">
        <v>227</v>
      </c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71" t="s">
        <v>226</v>
      </c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66" t="s">
        <v>235</v>
      </c>
      <c r="KS1" s="66"/>
      <c r="KT1" s="66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66"/>
      <c r="PY1" s="66"/>
      <c r="PZ1" s="66"/>
      <c r="QA1" s="66"/>
      <c r="QB1" s="66"/>
      <c r="QC1" s="66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71"/>
      <c r="RG1" s="71"/>
      <c r="RH1" s="71"/>
      <c r="RI1" s="71"/>
      <c r="RJ1" s="71"/>
      <c r="RK1" s="71"/>
      <c r="RL1" s="71"/>
      <c r="RM1" s="71"/>
      <c r="RN1" s="71"/>
      <c r="RO1" s="71"/>
      <c r="RP1" s="71"/>
      <c r="RQ1" s="71"/>
      <c r="RR1" s="71"/>
      <c r="RS1" s="71"/>
      <c r="RT1" s="71"/>
      <c r="RU1" s="71"/>
      <c r="RV1" s="71"/>
      <c r="RW1" s="71"/>
      <c r="RX1" s="71"/>
      <c r="RY1" s="71"/>
      <c r="RZ1" s="71"/>
      <c r="SA1" s="71"/>
      <c r="SB1" s="71"/>
      <c r="SC1" s="71"/>
      <c r="SD1" s="71"/>
      <c r="SE1" s="71"/>
      <c r="SF1" s="71"/>
      <c r="SG1" s="71"/>
      <c r="SH1" s="71"/>
      <c r="SI1" s="71"/>
      <c r="SJ1" s="71"/>
      <c r="SK1" s="71"/>
      <c r="SL1" s="71"/>
      <c r="SM1" s="71"/>
      <c r="SN1" s="66" t="s">
        <v>68</v>
      </c>
      <c r="SO1" s="66"/>
      <c r="SP1" s="66"/>
      <c r="SQ1" s="66"/>
      <c r="SR1" s="66"/>
      <c r="SS1" s="66"/>
      <c r="ST1" s="66"/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</row>
    <row r="2" spans="1:534" x14ac:dyDescent="0.2">
      <c r="A2" s="63"/>
      <c r="B2" s="63"/>
      <c r="C2" s="63"/>
      <c r="D2" s="63"/>
      <c r="E2" s="63"/>
      <c r="F2" s="64"/>
      <c r="G2" s="63"/>
      <c r="H2" s="63"/>
      <c r="I2" s="63"/>
      <c r="J2" s="69"/>
      <c r="K2" s="65"/>
      <c r="L2" s="69"/>
      <c r="M2" s="65"/>
      <c r="N2" s="68"/>
      <c r="O2" s="65"/>
      <c r="P2" s="65"/>
      <c r="Q2" s="67" t="s">
        <v>19</v>
      </c>
      <c r="R2" s="67"/>
      <c r="S2" s="67"/>
      <c r="T2" s="67"/>
      <c r="U2" s="67"/>
      <c r="V2" s="67" t="s">
        <v>20</v>
      </c>
      <c r="W2" s="67"/>
      <c r="X2" s="67"/>
      <c r="Y2" s="67"/>
      <c r="Z2" s="67"/>
      <c r="AA2" s="67" t="s">
        <v>23</v>
      </c>
      <c r="AB2" s="67"/>
      <c r="AC2" s="67"/>
      <c r="AD2" s="67"/>
      <c r="AE2" s="67"/>
      <c r="AF2" s="14"/>
      <c r="AG2" s="14" t="s">
        <v>108</v>
      </c>
      <c r="AH2" s="14" t="s">
        <v>149</v>
      </c>
      <c r="AI2" s="14" t="s">
        <v>21</v>
      </c>
      <c r="AJ2" s="14" t="s">
        <v>81</v>
      </c>
      <c r="AK2" s="14" t="s">
        <v>148</v>
      </c>
      <c r="AL2" s="14" t="s">
        <v>22</v>
      </c>
      <c r="AM2" s="14" t="s">
        <v>24</v>
      </c>
      <c r="AN2" s="14" t="s">
        <v>111</v>
      </c>
      <c r="AO2" s="14" t="s">
        <v>150</v>
      </c>
      <c r="AP2" s="14" t="s">
        <v>23</v>
      </c>
      <c r="AQ2" s="14" t="s">
        <v>18</v>
      </c>
      <c r="AR2" s="70" t="s">
        <v>19</v>
      </c>
      <c r="AS2" s="70"/>
      <c r="AT2" s="70"/>
      <c r="AU2" s="70"/>
      <c r="AV2" s="70"/>
      <c r="AW2" s="70" t="s">
        <v>20</v>
      </c>
      <c r="AX2" s="70"/>
      <c r="AY2" s="70"/>
      <c r="AZ2" s="70"/>
      <c r="BA2" s="70"/>
      <c r="BB2" s="70" t="s">
        <v>23</v>
      </c>
      <c r="BC2" s="70"/>
      <c r="BD2" s="70"/>
      <c r="BE2" s="70"/>
      <c r="BF2" s="70"/>
      <c r="BG2" s="13"/>
      <c r="BH2" s="13" t="s">
        <v>108</v>
      </c>
      <c r="BI2" s="13" t="s">
        <v>149</v>
      </c>
      <c r="BJ2" s="13" t="s">
        <v>21</v>
      </c>
      <c r="BK2" s="13" t="s">
        <v>81</v>
      </c>
      <c r="BL2" s="13" t="s">
        <v>148</v>
      </c>
      <c r="BM2" s="13" t="s">
        <v>22</v>
      </c>
      <c r="BN2" s="13" t="s">
        <v>24</v>
      </c>
      <c r="BO2" s="13" t="s">
        <v>111</v>
      </c>
      <c r="BP2" s="13" t="s">
        <v>150</v>
      </c>
      <c r="BQ2" s="13" t="s">
        <v>23</v>
      </c>
      <c r="BR2" s="13" t="s">
        <v>18</v>
      </c>
      <c r="BS2" s="67" t="s">
        <v>19</v>
      </c>
      <c r="BT2" s="67"/>
      <c r="BU2" s="67"/>
      <c r="BV2" s="67"/>
      <c r="BW2" s="67"/>
      <c r="BX2" s="67" t="s">
        <v>20</v>
      </c>
      <c r="BY2" s="67"/>
      <c r="BZ2" s="67"/>
      <c r="CA2" s="67"/>
      <c r="CB2" s="67"/>
      <c r="CC2" s="67" t="s">
        <v>23</v>
      </c>
      <c r="CD2" s="67"/>
      <c r="CE2" s="67"/>
      <c r="CF2" s="67"/>
      <c r="CG2" s="67"/>
      <c r="CH2" s="14"/>
      <c r="CI2" s="14" t="s">
        <v>108</v>
      </c>
      <c r="CJ2" s="14" t="s">
        <v>149</v>
      </c>
      <c r="CK2" s="14" t="s">
        <v>21</v>
      </c>
      <c r="CL2" s="14" t="s">
        <v>81</v>
      </c>
      <c r="CM2" s="14" t="s">
        <v>148</v>
      </c>
      <c r="CN2" s="14" t="s">
        <v>22</v>
      </c>
      <c r="CO2" s="14" t="s">
        <v>24</v>
      </c>
      <c r="CP2" s="14" t="s">
        <v>111</v>
      </c>
      <c r="CQ2" s="14" t="s">
        <v>150</v>
      </c>
      <c r="CR2" s="14" t="s">
        <v>23</v>
      </c>
      <c r="CS2" s="14" t="s">
        <v>18</v>
      </c>
      <c r="CT2" s="51" t="s">
        <v>24</v>
      </c>
      <c r="CU2" s="51" t="s">
        <v>23</v>
      </c>
      <c r="CV2" s="67" t="s">
        <v>19</v>
      </c>
      <c r="CW2" s="67"/>
      <c r="CX2" s="67"/>
      <c r="CY2" s="67"/>
      <c r="CZ2" s="67"/>
      <c r="DA2" s="67" t="s">
        <v>20</v>
      </c>
      <c r="DB2" s="67"/>
      <c r="DC2" s="67"/>
      <c r="DD2" s="67"/>
      <c r="DE2" s="67"/>
      <c r="DF2" s="67" t="s">
        <v>113</v>
      </c>
      <c r="DG2" s="67"/>
      <c r="DH2" s="67"/>
      <c r="DI2" s="67"/>
      <c r="DJ2" s="67"/>
      <c r="DK2" s="67" t="s">
        <v>23</v>
      </c>
      <c r="DL2" s="67"/>
      <c r="DM2" s="67"/>
      <c r="DN2" s="67"/>
      <c r="DO2" s="67"/>
      <c r="DP2" s="14" t="s">
        <v>108</v>
      </c>
      <c r="DQ2" s="14" t="s">
        <v>149</v>
      </c>
      <c r="DR2" s="14" t="s">
        <v>21</v>
      </c>
      <c r="DS2" s="14" t="s">
        <v>81</v>
      </c>
      <c r="DT2" s="14" t="s">
        <v>148</v>
      </c>
      <c r="DU2" s="14" t="s">
        <v>22</v>
      </c>
      <c r="DV2" s="14" t="s">
        <v>24</v>
      </c>
      <c r="DW2" s="14" t="s">
        <v>114</v>
      </c>
      <c r="DX2" s="14" t="s">
        <v>151</v>
      </c>
      <c r="DY2" s="14" t="s">
        <v>113</v>
      </c>
      <c r="DZ2" s="14" t="s">
        <v>111</v>
      </c>
      <c r="EA2" s="14" t="s">
        <v>150</v>
      </c>
      <c r="EB2" s="14" t="s">
        <v>23</v>
      </c>
      <c r="EC2" s="14" t="s">
        <v>18</v>
      </c>
      <c r="ED2" s="70" t="s">
        <v>19</v>
      </c>
      <c r="EE2" s="70"/>
      <c r="EF2" s="70"/>
      <c r="EG2" s="70"/>
      <c r="EH2" s="70"/>
      <c r="EI2" s="70" t="s">
        <v>20</v>
      </c>
      <c r="EJ2" s="70"/>
      <c r="EK2" s="70"/>
      <c r="EL2" s="70"/>
      <c r="EM2" s="70"/>
      <c r="EN2" s="70" t="s">
        <v>113</v>
      </c>
      <c r="EO2" s="70"/>
      <c r="EP2" s="70"/>
      <c r="EQ2" s="70"/>
      <c r="ER2" s="70"/>
      <c r="ES2" s="70" t="s">
        <v>23</v>
      </c>
      <c r="ET2" s="70"/>
      <c r="EU2" s="70"/>
      <c r="EV2" s="70"/>
      <c r="EW2" s="70"/>
      <c r="EX2" s="13" t="s">
        <v>108</v>
      </c>
      <c r="EY2" s="13" t="s">
        <v>149</v>
      </c>
      <c r="EZ2" s="13" t="s">
        <v>21</v>
      </c>
      <c r="FA2" s="13" t="s">
        <v>81</v>
      </c>
      <c r="FB2" s="13" t="s">
        <v>148</v>
      </c>
      <c r="FC2" s="13" t="s">
        <v>22</v>
      </c>
      <c r="FD2" s="13" t="s">
        <v>24</v>
      </c>
      <c r="FE2" s="13" t="s">
        <v>114</v>
      </c>
      <c r="FF2" s="13" t="s">
        <v>151</v>
      </c>
      <c r="FG2" s="13" t="s">
        <v>113</v>
      </c>
      <c r="FH2" s="13" t="s">
        <v>111</v>
      </c>
      <c r="FI2" s="13" t="s">
        <v>150</v>
      </c>
      <c r="FJ2" s="13" t="s">
        <v>23</v>
      </c>
      <c r="FK2" s="13" t="s">
        <v>18</v>
      </c>
      <c r="FL2" s="67" t="s">
        <v>19</v>
      </c>
      <c r="FM2" s="67"/>
      <c r="FN2" s="67"/>
      <c r="FO2" s="67"/>
      <c r="FP2" s="67"/>
      <c r="FQ2" s="67" t="s">
        <v>20</v>
      </c>
      <c r="FR2" s="67"/>
      <c r="FS2" s="67"/>
      <c r="FT2" s="67"/>
      <c r="FU2" s="67"/>
      <c r="FV2" s="67" t="s">
        <v>113</v>
      </c>
      <c r="FW2" s="67"/>
      <c r="FX2" s="67"/>
      <c r="FY2" s="67"/>
      <c r="FZ2" s="67"/>
      <c r="GA2" s="67" t="s">
        <v>23</v>
      </c>
      <c r="GB2" s="67"/>
      <c r="GC2" s="67"/>
      <c r="GD2" s="67"/>
      <c r="GE2" s="67"/>
      <c r="GF2" s="14" t="s">
        <v>108</v>
      </c>
      <c r="GG2" s="14" t="s">
        <v>149</v>
      </c>
      <c r="GH2" s="14" t="s">
        <v>21</v>
      </c>
      <c r="GI2" s="14" t="s">
        <v>81</v>
      </c>
      <c r="GJ2" s="14" t="s">
        <v>148</v>
      </c>
      <c r="GK2" s="14" t="s">
        <v>22</v>
      </c>
      <c r="GL2" s="14" t="s">
        <v>24</v>
      </c>
      <c r="GM2" s="14" t="s">
        <v>114</v>
      </c>
      <c r="GN2" s="14" t="s">
        <v>151</v>
      </c>
      <c r="GO2" s="14" t="s">
        <v>113</v>
      </c>
      <c r="GP2" s="14" t="s">
        <v>111</v>
      </c>
      <c r="GQ2" s="14" t="s">
        <v>150</v>
      </c>
      <c r="GR2" s="14" t="s">
        <v>23</v>
      </c>
      <c r="GS2" s="14" t="s">
        <v>18</v>
      </c>
      <c r="GT2" s="70" t="s">
        <v>19</v>
      </c>
      <c r="GU2" s="70"/>
      <c r="GV2" s="70"/>
      <c r="GW2" s="70"/>
      <c r="GX2" s="70"/>
      <c r="GY2" s="70" t="s">
        <v>20</v>
      </c>
      <c r="GZ2" s="70"/>
      <c r="HA2" s="70"/>
      <c r="HB2" s="70"/>
      <c r="HC2" s="70"/>
      <c r="HD2" s="70" t="s">
        <v>113</v>
      </c>
      <c r="HE2" s="70"/>
      <c r="HF2" s="70"/>
      <c r="HG2" s="70"/>
      <c r="HH2" s="70"/>
      <c r="HI2" s="70" t="s">
        <v>23</v>
      </c>
      <c r="HJ2" s="70"/>
      <c r="HK2" s="70"/>
      <c r="HL2" s="70"/>
      <c r="HM2" s="70"/>
      <c r="HN2" s="13" t="s">
        <v>108</v>
      </c>
      <c r="HO2" s="13" t="s">
        <v>149</v>
      </c>
      <c r="HP2" s="13" t="s">
        <v>21</v>
      </c>
      <c r="HQ2" s="13" t="s">
        <v>81</v>
      </c>
      <c r="HR2" s="13" t="s">
        <v>148</v>
      </c>
      <c r="HS2" s="13" t="s">
        <v>22</v>
      </c>
      <c r="HT2" s="13" t="s">
        <v>24</v>
      </c>
      <c r="HU2" s="13" t="s">
        <v>114</v>
      </c>
      <c r="HV2" s="13" t="s">
        <v>151</v>
      </c>
      <c r="HW2" s="13" t="s">
        <v>113</v>
      </c>
      <c r="HX2" s="13" t="s">
        <v>111</v>
      </c>
      <c r="HY2" s="13" t="s">
        <v>150</v>
      </c>
      <c r="HZ2" s="13" t="s">
        <v>23</v>
      </c>
      <c r="IA2" s="13" t="s">
        <v>18</v>
      </c>
      <c r="IB2" s="67" t="s">
        <v>19</v>
      </c>
      <c r="IC2" s="67"/>
      <c r="ID2" s="67"/>
      <c r="IE2" s="67"/>
      <c r="IF2" s="67"/>
      <c r="IG2" s="67" t="s">
        <v>20</v>
      </c>
      <c r="IH2" s="67"/>
      <c r="II2" s="67"/>
      <c r="IJ2" s="67"/>
      <c r="IK2" s="67"/>
      <c r="IL2" s="67" t="s">
        <v>113</v>
      </c>
      <c r="IM2" s="67"/>
      <c r="IN2" s="67"/>
      <c r="IO2" s="67"/>
      <c r="IP2" s="67"/>
      <c r="IQ2" s="67" t="s">
        <v>23</v>
      </c>
      <c r="IR2" s="67"/>
      <c r="IS2" s="67"/>
      <c r="IT2" s="67"/>
      <c r="IU2" s="67"/>
      <c r="IV2" s="14" t="s">
        <v>108</v>
      </c>
      <c r="IW2" s="14" t="s">
        <v>149</v>
      </c>
      <c r="IX2" s="14" t="s">
        <v>21</v>
      </c>
      <c r="IY2" s="14" t="s">
        <v>81</v>
      </c>
      <c r="IZ2" s="14" t="s">
        <v>148</v>
      </c>
      <c r="JA2" s="14" t="s">
        <v>22</v>
      </c>
      <c r="JB2" s="14" t="s">
        <v>24</v>
      </c>
      <c r="JC2" s="14" t="s">
        <v>114</v>
      </c>
      <c r="JD2" s="14" t="s">
        <v>151</v>
      </c>
      <c r="JE2" s="14" t="s">
        <v>113</v>
      </c>
      <c r="JF2" s="14" t="s">
        <v>111</v>
      </c>
      <c r="JG2" s="14" t="s">
        <v>150</v>
      </c>
      <c r="JH2" s="14" t="s">
        <v>23</v>
      </c>
      <c r="JI2" s="14" t="s">
        <v>18</v>
      </c>
      <c r="JJ2" s="70" t="s">
        <v>19</v>
      </c>
      <c r="JK2" s="70"/>
      <c r="JL2" s="70"/>
      <c r="JM2" s="70"/>
      <c r="JN2" s="70"/>
      <c r="JO2" s="70" t="s">
        <v>20</v>
      </c>
      <c r="JP2" s="70"/>
      <c r="JQ2" s="70"/>
      <c r="JR2" s="70"/>
      <c r="JS2" s="70"/>
      <c r="JT2" s="70" t="s">
        <v>113</v>
      </c>
      <c r="JU2" s="70"/>
      <c r="JV2" s="70"/>
      <c r="JW2" s="70"/>
      <c r="JX2" s="70"/>
      <c r="JY2" s="70" t="s">
        <v>23</v>
      </c>
      <c r="JZ2" s="70"/>
      <c r="KA2" s="70"/>
      <c r="KB2" s="70"/>
      <c r="KC2" s="70"/>
      <c r="KD2" s="13" t="s">
        <v>108</v>
      </c>
      <c r="KE2" s="13" t="s">
        <v>149</v>
      </c>
      <c r="KF2" s="13" t="s">
        <v>21</v>
      </c>
      <c r="KG2" s="13" t="s">
        <v>81</v>
      </c>
      <c r="KH2" s="13" t="s">
        <v>148</v>
      </c>
      <c r="KI2" s="13" t="s">
        <v>22</v>
      </c>
      <c r="KJ2" s="13" t="s">
        <v>24</v>
      </c>
      <c r="KK2" s="13" t="s">
        <v>114</v>
      </c>
      <c r="KL2" s="13" t="s">
        <v>151</v>
      </c>
      <c r="KM2" s="13" t="s">
        <v>113</v>
      </c>
      <c r="KN2" s="13" t="s">
        <v>111</v>
      </c>
      <c r="KO2" s="13" t="s">
        <v>150</v>
      </c>
      <c r="KP2" s="13" t="s">
        <v>23</v>
      </c>
      <c r="KQ2" s="13" t="s">
        <v>18</v>
      </c>
      <c r="KR2" s="67" t="s">
        <v>19</v>
      </c>
      <c r="KS2" s="67"/>
      <c r="KT2" s="67"/>
      <c r="KU2" s="67"/>
      <c r="KV2" s="67"/>
      <c r="KW2" s="67" t="s">
        <v>20</v>
      </c>
      <c r="KX2" s="67"/>
      <c r="KY2" s="67"/>
      <c r="KZ2" s="67"/>
      <c r="LA2" s="67"/>
      <c r="LB2" s="67" t="s">
        <v>113</v>
      </c>
      <c r="LC2" s="67"/>
      <c r="LD2" s="67"/>
      <c r="LE2" s="67"/>
      <c r="LF2" s="67"/>
      <c r="LG2" s="67" t="s">
        <v>23</v>
      </c>
      <c r="LH2" s="67"/>
      <c r="LI2" s="67"/>
      <c r="LJ2" s="67"/>
      <c r="LK2" s="67"/>
      <c r="LL2" s="14" t="s">
        <v>108</v>
      </c>
      <c r="LM2" s="14" t="s">
        <v>149</v>
      </c>
      <c r="LN2" s="14" t="s">
        <v>21</v>
      </c>
      <c r="LO2" s="14" t="s">
        <v>81</v>
      </c>
      <c r="LP2" s="14" t="s">
        <v>148</v>
      </c>
      <c r="LQ2" s="14" t="s">
        <v>22</v>
      </c>
      <c r="LR2" s="14" t="s">
        <v>24</v>
      </c>
      <c r="LS2" s="14" t="s">
        <v>114</v>
      </c>
      <c r="LT2" s="14" t="s">
        <v>151</v>
      </c>
      <c r="LU2" s="14" t="s">
        <v>113</v>
      </c>
      <c r="LV2" s="14" t="s">
        <v>111</v>
      </c>
      <c r="LW2" s="14" t="s">
        <v>150</v>
      </c>
      <c r="LX2" s="14" t="s">
        <v>23</v>
      </c>
      <c r="LY2" s="14" t="s">
        <v>18</v>
      </c>
      <c r="LZ2" s="70" t="s">
        <v>19</v>
      </c>
      <c r="MA2" s="70"/>
      <c r="MB2" s="70"/>
      <c r="MC2" s="70"/>
      <c r="MD2" s="70"/>
      <c r="ME2" s="70" t="s">
        <v>20</v>
      </c>
      <c r="MF2" s="70"/>
      <c r="MG2" s="70"/>
      <c r="MH2" s="70"/>
      <c r="MI2" s="70"/>
      <c r="MJ2" s="70" t="s">
        <v>113</v>
      </c>
      <c r="MK2" s="70"/>
      <c r="ML2" s="70"/>
      <c r="MM2" s="70"/>
      <c r="MN2" s="70"/>
      <c r="MO2" s="70" t="s">
        <v>23</v>
      </c>
      <c r="MP2" s="70"/>
      <c r="MQ2" s="70"/>
      <c r="MR2" s="70"/>
      <c r="MS2" s="70"/>
      <c r="MT2" s="13" t="s">
        <v>108</v>
      </c>
      <c r="MU2" s="13" t="s">
        <v>149</v>
      </c>
      <c r="MV2" s="13" t="s">
        <v>21</v>
      </c>
      <c r="MW2" s="13" t="s">
        <v>81</v>
      </c>
      <c r="MX2" s="13" t="s">
        <v>148</v>
      </c>
      <c r="MY2" s="13" t="s">
        <v>22</v>
      </c>
      <c r="MZ2" s="13" t="s">
        <v>24</v>
      </c>
      <c r="NA2" s="13" t="s">
        <v>114</v>
      </c>
      <c r="NB2" s="13" t="s">
        <v>151</v>
      </c>
      <c r="NC2" s="13" t="s">
        <v>113</v>
      </c>
      <c r="ND2" s="13" t="s">
        <v>111</v>
      </c>
      <c r="NE2" s="13" t="s">
        <v>150</v>
      </c>
      <c r="NF2" s="13" t="s">
        <v>23</v>
      </c>
      <c r="NG2" s="13" t="s">
        <v>18</v>
      </c>
      <c r="NH2" s="67" t="s">
        <v>19</v>
      </c>
      <c r="NI2" s="67"/>
      <c r="NJ2" s="67"/>
      <c r="NK2" s="67"/>
      <c r="NL2" s="67"/>
      <c r="NM2" s="67" t="s">
        <v>20</v>
      </c>
      <c r="NN2" s="67"/>
      <c r="NO2" s="67"/>
      <c r="NP2" s="67"/>
      <c r="NQ2" s="67"/>
      <c r="NR2" s="67" t="s">
        <v>113</v>
      </c>
      <c r="NS2" s="67"/>
      <c r="NT2" s="67"/>
      <c r="NU2" s="67"/>
      <c r="NV2" s="67"/>
      <c r="NW2" s="67" t="s">
        <v>23</v>
      </c>
      <c r="NX2" s="67"/>
      <c r="NY2" s="67"/>
      <c r="NZ2" s="67"/>
      <c r="OA2" s="67"/>
      <c r="OB2" s="14" t="s">
        <v>108</v>
      </c>
      <c r="OC2" s="14" t="s">
        <v>149</v>
      </c>
      <c r="OD2" s="14" t="s">
        <v>21</v>
      </c>
      <c r="OE2" s="14" t="s">
        <v>81</v>
      </c>
      <c r="OF2" s="14" t="s">
        <v>148</v>
      </c>
      <c r="OG2" s="14" t="s">
        <v>22</v>
      </c>
      <c r="OH2" s="14" t="s">
        <v>24</v>
      </c>
      <c r="OI2" s="14" t="s">
        <v>114</v>
      </c>
      <c r="OJ2" s="14" t="s">
        <v>151</v>
      </c>
      <c r="OK2" s="14" t="s">
        <v>113</v>
      </c>
      <c r="OL2" s="14" t="s">
        <v>111</v>
      </c>
      <c r="OM2" s="14" t="s">
        <v>150</v>
      </c>
      <c r="ON2" s="14" t="s">
        <v>23</v>
      </c>
      <c r="OO2" s="14" t="s">
        <v>18</v>
      </c>
      <c r="OP2" s="70" t="s">
        <v>19</v>
      </c>
      <c r="OQ2" s="70"/>
      <c r="OR2" s="70"/>
      <c r="OS2" s="70"/>
      <c r="OT2" s="70"/>
      <c r="OU2" s="70" t="s">
        <v>20</v>
      </c>
      <c r="OV2" s="70"/>
      <c r="OW2" s="70"/>
      <c r="OX2" s="70"/>
      <c r="OY2" s="70"/>
      <c r="OZ2" s="70" t="s">
        <v>113</v>
      </c>
      <c r="PA2" s="70"/>
      <c r="PB2" s="70"/>
      <c r="PC2" s="70"/>
      <c r="PD2" s="70"/>
      <c r="PE2" s="70" t="s">
        <v>23</v>
      </c>
      <c r="PF2" s="70"/>
      <c r="PG2" s="70"/>
      <c r="PH2" s="70"/>
      <c r="PI2" s="70"/>
      <c r="PJ2" s="13" t="s">
        <v>108</v>
      </c>
      <c r="PK2" s="13" t="s">
        <v>149</v>
      </c>
      <c r="PL2" s="13" t="s">
        <v>21</v>
      </c>
      <c r="PM2" s="13" t="s">
        <v>81</v>
      </c>
      <c r="PN2" s="13" t="s">
        <v>148</v>
      </c>
      <c r="PO2" s="13" t="s">
        <v>22</v>
      </c>
      <c r="PP2" s="13" t="s">
        <v>24</v>
      </c>
      <c r="PQ2" s="13" t="s">
        <v>114</v>
      </c>
      <c r="PR2" s="13" t="s">
        <v>151</v>
      </c>
      <c r="PS2" s="13" t="s">
        <v>113</v>
      </c>
      <c r="PT2" s="13" t="s">
        <v>111</v>
      </c>
      <c r="PU2" s="13" t="s">
        <v>150</v>
      </c>
      <c r="PV2" s="13" t="s">
        <v>23</v>
      </c>
      <c r="PW2" s="13" t="s">
        <v>18</v>
      </c>
      <c r="PX2" s="67" t="s">
        <v>19</v>
      </c>
      <c r="PY2" s="67"/>
      <c r="PZ2" s="67"/>
      <c r="QA2" s="67"/>
      <c r="QB2" s="67"/>
      <c r="QC2" s="67" t="s">
        <v>20</v>
      </c>
      <c r="QD2" s="67"/>
      <c r="QE2" s="67"/>
      <c r="QF2" s="67"/>
      <c r="QG2" s="67"/>
      <c r="QH2" s="67" t="s">
        <v>113</v>
      </c>
      <c r="QI2" s="67"/>
      <c r="QJ2" s="67"/>
      <c r="QK2" s="67"/>
      <c r="QL2" s="67"/>
      <c r="QM2" s="67" t="s">
        <v>23</v>
      </c>
      <c r="QN2" s="67"/>
      <c r="QO2" s="67"/>
      <c r="QP2" s="67"/>
      <c r="QQ2" s="67"/>
      <c r="QR2" s="14" t="s">
        <v>108</v>
      </c>
      <c r="QS2" s="14" t="s">
        <v>149</v>
      </c>
      <c r="QT2" s="14" t="s">
        <v>21</v>
      </c>
      <c r="QU2" s="14" t="s">
        <v>81</v>
      </c>
      <c r="QV2" s="14" t="s">
        <v>148</v>
      </c>
      <c r="QW2" s="14" t="s">
        <v>22</v>
      </c>
      <c r="QX2" s="14" t="s">
        <v>24</v>
      </c>
      <c r="QY2" s="14" t="s">
        <v>114</v>
      </c>
      <c r="QZ2" s="14" t="s">
        <v>151</v>
      </c>
      <c r="RA2" s="14" t="s">
        <v>113</v>
      </c>
      <c r="RB2" s="14" t="s">
        <v>111</v>
      </c>
      <c r="RC2" s="14" t="s">
        <v>150</v>
      </c>
      <c r="RD2" s="14" t="s">
        <v>23</v>
      </c>
      <c r="RE2" s="14" t="s">
        <v>18</v>
      </c>
      <c r="RF2" s="70" t="s">
        <v>19</v>
      </c>
      <c r="RG2" s="70"/>
      <c r="RH2" s="70"/>
      <c r="RI2" s="70"/>
      <c r="RJ2" s="70"/>
      <c r="RK2" s="70" t="s">
        <v>20</v>
      </c>
      <c r="RL2" s="70"/>
      <c r="RM2" s="70"/>
      <c r="RN2" s="70"/>
      <c r="RO2" s="70"/>
      <c r="RP2" s="70" t="s">
        <v>113</v>
      </c>
      <c r="RQ2" s="70"/>
      <c r="RR2" s="70"/>
      <c r="RS2" s="70"/>
      <c r="RT2" s="70"/>
      <c r="RU2" s="70" t="s">
        <v>23</v>
      </c>
      <c r="RV2" s="70"/>
      <c r="RW2" s="70"/>
      <c r="RX2" s="70"/>
      <c r="RY2" s="70"/>
      <c r="RZ2" s="13" t="s">
        <v>108</v>
      </c>
      <c r="SA2" s="13" t="s">
        <v>149</v>
      </c>
      <c r="SB2" s="13" t="s">
        <v>21</v>
      </c>
      <c r="SC2" s="13" t="s">
        <v>81</v>
      </c>
      <c r="SD2" s="13" t="s">
        <v>148</v>
      </c>
      <c r="SE2" s="13" t="s">
        <v>22</v>
      </c>
      <c r="SF2" s="13" t="s">
        <v>24</v>
      </c>
      <c r="SG2" s="13" t="s">
        <v>114</v>
      </c>
      <c r="SH2" s="13" t="s">
        <v>151</v>
      </c>
      <c r="SI2" s="13" t="s">
        <v>113</v>
      </c>
      <c r="SJ2" s="13" t="s">
        <v>111</v>
      </c>
      <c r="SK2" s="13" t="s">
        <v>150</v>
      </c>
      <c r="SL2" s="13" t="s">
        <v>23</v>
      </c>
      <c r="SM2" s="13" t="s">
        <v>18</v>
      </c>
      <c r="SN2" s="67" t="s">
        <v>19</v>
      </c>
      <c r="SO2" s="67"/>
      <c r="SP2" s="67"/>
      <c r="SQ2" s="67"/>
      <c r="SR2" s="67"/>
      <c r="SS2" s="67" t="s">
        <v>20</v>
      </c>
      <c r="ST2" s="67"/>
      <c r="SU2" s="67"/>
      <c r="SV2" s="67"/>
      <c r="SW2" s="67"/>
      <c r="SX2" s="67" t="s">
        <v>23</v>
      </c>
      <c r="SY2" s="67"/>
      <c r="SZ2" s="67"/>
      <c r="TA2" s="67"/>
      <c r="TB2" s="67"/>
      <c r="TC2" s="14"/>
      <c r="TD2" s="14" t="s">
        <v>108</v>
      </c>
      <c r="TE2" s="14" t="s">
        <v>149</v>
      </c>
      <c r="TF2" s="14" t="s">
        <v>21</v>
      </c>
      <c r="TG2" s="14" t="s">
        <v>81</v>
      </c>
      <c r="TH2" s="14" t="s">
        <v>148</v>
      </c>
      <c r="TI2" s="14" t="s">
        <v>22</v>
      </c>
      <c r="TJ2" s="14" t="s">
        <v>24</v>
      </c>
      <c r="TK2" s="14" t="s">
        <v>111</v>
      </c>
      <c r="TL2" s="14" t="s">
        <v>150</v>
      </c>
      <c r="TM2" s="14" t="s">
        <v>23</v>
      </c>
      <c r="TN2" s="14" t="s">
        <v>18</v>
      </c>
    </row>
    <row r="3" spans="1:534" x14ac:dyDescent="0.2">
      <c r="A3" s="63"/>
      <c r="B3" s="63"/>
      <c r="C3" s="63"/>
      <c r="D3" s="63"/>
      <c r="E3" s="63"/>
      <c r="F3" s="64"/>
      <c r="G3" s="63"/>
      <c r="H3" s="63"/>
      <c r="I3" s="63"/>
      <c r="J3" s="69"/>
      <c r="K3" s="65"/>
      <c r="L3" s="69"/>
      <c r="M3" s="65"/>
      <c r="N3" s="68"/>
      <c r="O3" s="65"/>
      <c r="P3" s="65"/>
      <c r="Q3" s="14" t="s">
        <v>15</v>
      </c>
      <c r="R3" s="14" t="s">
        <v>16</v>
      </c>
      <c r="S3" s="14" t="s">
        <v>10</v>
      </c>
      <c r="T3" s="14" t="s">
        <v>147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147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147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147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147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147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147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147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147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147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147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147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147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147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147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147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147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147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147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147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147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147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147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147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147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147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147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147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147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147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147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147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147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147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147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147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147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147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147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147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147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147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147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147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147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147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147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147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147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147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147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147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147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147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147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147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147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147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147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147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5" t="s">
        <v>143</v>
      </c>
      <c r="C4" s="4" t="s">
        <v>142</v>
      </c>
      <c r="D4" s="4" t="s">
        <v>141</v>
      </c>
      <c r="E4" s="9">
        <f>SUM(J4,L4,N4)</f>
        <v>95.1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),"P","")</f>
        <v>P</v>
      </c>
      <c r="H4" s="37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Excellence",IF(I4="P","Worlds Team",IF(F4="P","National Team","")))))</f>
        <v>Merit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J4" s="8">
        <f>IF(COUNT(AI4,AL4,AP4,BJ4,BM4,BQ4,CK4,CN4,CR4)&gt;0,LARGE((AI4,AL4,AP4,BJ4,BM4,BQ4,CK4,CN4,CR4),1),0)</f>
        <v>47.550000000000004</v>
      </c>
      <c r="K4" s="8" t="str">
        <f>IF(J4="","",IF(OR(J4=CK4,J4=CN4,J4=CR4),$BS$1,IF(OR(J4=BJ4,J4=BM4,J4=BQ4),$AR$1,IF(OR(J4=AI4,J4=AL4,J4=AP4),$Q$1,""))))</f>
        <v>2022 Nationals</v>
      </c>
      <c r="L4" s="8">
        <f>IF(COUNT(AI4,AL4,AP4,BJ4,BM4,BQ4,CK4,CN4,CR4)&gt;1,LARGE((AI4,AL4,AP4,BJ4,BM4,BQ4,CK4,CN4,CR4),2),0)</f>
        <v>47.2</v>
      </c>
      <c r="M4" s="8" t="str">
        <f>IF(L4="","",IF(OR(L4=CK4,L4=CN4,L4=CR4),$BS$1,IF(OR(L4=BJ4,L4=BM4,L4=BQ4),$AR$1,IF(OR(L4=AI4,L4=AL4,L4=AP4),$Q$1,""))))</f>
        <v>2022 Nationals</v>
      </c>
      <c r="N4" s="8">
        <f>IF(MAX(CT4,CU4)&gt;0,MAX(CT4,CU4),"")</f>
        <v>0.34999999999999432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Pan Am Championships (May 14)</v>
      </c>
      <c r="Q4" s="23">
        <v>7.65</v>
      </c>
      <c r="R4" s="23">
        <v>9.0500000000000007</v>
      </c>
      <c r="S4" s="23">
        <v>13.1</v>
      </c>
      <c r="T4" s="23">
        <v>17.399999999999999</v>
      </c>
      <c r="U4" s="23">
        <v>0</v>
      </c>
      <c r="V4" s="23">
        <v>2.2999999999999998</v>
      </c>
      <c r="W4" s="23">
        <v>2.75</v>
      </c>
      <c r="X4" s="23">
        <v>4.4000000000000004</v>
      </c>
      <c r="Y4" s="23">
        <v>5.4</v>
      </c>
      <c r="Z4" s="23">
        <v>0</v>
      </c>
      <c r="AA4" s="23">
        <v>8.1</v>
      </c>
      <c r="AB4" s="23">
        <v>8.75</v>
      </c>
      <c r="AC4" s="23">
        <v>13.1</v>
      </c>
      <c r="AD4" s="23">
        <v>17.600000000000001</v>
      </c>
      <c r="AE4" s="23">
        <v>0</v>
      </c>
      <c r="AF4" s="28"/>
      <c r="AG4" s="39">
        <f>IF(S4&gt;0,S4,"")</f>
        <v>13.1</v>
      </c>
      <c r="AH4" s="39">
        <f>IF(T4&gt;0,T4,"")</f>
        <v>17.399999999999999</v>
      </c>
      <c r="AI4" s="41">
        <f>IF(SUM(Q4:T4)-U4&gt;0,SUM(Q4:T4)-U4,"")</f>
        <v>47.2</v>
      </c>
      <c r="AJ4" s="41">
        <f>IF(X4&gt;0,X4,"")</f>
        <v>4.4000000000000004</v>
      </c>
      <c r="AK4" s="41">
        <f>IF(Y4&gt;0,Y4,"")</f>
        <v>5.4</v>
      </c>
      <c r="AL4" s="41">
        <f>IF(SUM(V4:Y4)-Z4&gt;0,SUM(V4:Y4)-Z4,"")</f>
        <v>14.85</v>
      </c>
      <c r="AM4" s="41">
        <f>IF(AI4="","",MAX(AI4,AL4))</f>
        <v>47.2</v>
      </c>
      <c r="AN4" s="41">
        <f>IF(AC4&gt;0,AC4,"")</f>
        <v>13.1</v>
      </c>
      <c r="AO4" s="41">
        <f>IF(AD4&gt;0,AD4,"")</f>
        <v>17.600000000000001</v>
      </c>
      <c r="AP4" s="41">
        <f>IF(SUM(AA4:AD4)-AE4&gt;0,SUM(AA4:AD4)-AE4,"")</f>
        <v>47.550000000000004</v>
      </c>
      <c r="AQ4" s="41">
        <f>IF(SUM(AM4,AP4)&gt;0,SUM(AM4,AP4),"")</f>
        <v>94.75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0.34999999999999432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7.6</v>
      </c>
      <c r="JK4" s="18">
        <v>9.15</v>
      </c>
      <c r="JL4" s="18">
        <v>13.1</v>
      </c>
      <c r="JM4" s="18">
        <v>17.7</v>
      </c>
      <c r="JN4" s="18">
        <v>0</v>
      </c>
      <c r="JO4" s="18">
        <v>5.3</v>
      </c>
      <c r="JP4" s="18">
        <v>6.6</v>
      </c>
      <c r="JQ4" s="18">
        <v>9.4</v>
      </c>
      <c r="JR4" s="18">
        <v>12.56</v>
      </c>
      <c r="JS4" s="18">
        <v>0</v>
      </c>
      <c r="JT4" s="18"/>
      <c r="JU4" s="18"/>
      <c r="JV4" s="18"/>
      <c r="JW4" s="18"/>
      <c r="JX4" s="18"/>
      <c r="JY4" s="18">
        <v>0.75</v>
      </c>
      <c r="JZ4" s="18">
        <v>0.95</v>
      </c>
      <c r="KA4" s="18">
        <v>1.5</v>
      </c>
      <c r="KB4" s="18">
        <v>2</v>
      </c>
      <c r="KC4" s="18">
        <v>0</v>
      </c>
      <c r="KD4" s="11">
        <f>IF(JL4&gt;0,JL4,"")</f>
        <v>13.1</v>
      </c>
      <c r="KE4" s="11">
        <f>IF(JM4&gt;0,JM4,"")</f>
        <v>17.7</v>
      </c>
      <c r="KF4" s="11">
        <f>IF(SUM(JJ4:JM4)-JN4&gt;0,SUM(JJ4:JM4)-JN4,"")</f>
        <v>47.55</v>
      </c>
      <c r="KG4" s="11">
        <f>IF(JQ4&gt;0,JQ4,"")</f>
        <v>9.4</v>
      </c>
      <c r="KH4" s="11">
        <f>IF(JR4&gt;0,JR4,"")</f>
        <v>12.56</v>
      </c>
      <c r="KI4" s="11">
        <f>IF(SUM(JO4:JR4)-JS4&gt;0,SUM(JO4:JR4)-JS4,"")</f>
        <v>33.86</v>
      </c>
      <c r="KJ4" s="11">
        <f>IF(MAX(KF4,KI4)&gt;0,MAX(KF4,KI4),"")</f>
        <v>47.55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1.5</v>
      </c>
      <c r="KO4" s="11">
        <f>IF(KB4&gt;0,KB4,"")</f>
        <v>2</v>
      </c>
      <c r="KP4" s="11">
        <f>IF(SUM(JY4:KB4)-KC4&gt;0,SUM(JY4:KB4)-KC4,"")</f>
        <v>5.2</v>
      </c>
      <c r="KQ4" s="11">
        <f>IF(SUM(KJ4,KP4)&gt;0,SUM(KJ4,KP4),"")</f>
        <v>52.75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5" t="s">
        <v>103</v>
      </c>
      <c r="C5" s="4" t="s">
        <v>8</v>
      </c>
      <c r="D5" s="4" t="s">
        <v>102</v>
      </c>
      <c r="E5" s="9">
        <f>SUM(J5,L5,N5)</f>
        <v>93.359999999999985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),"P","")</f>
        <v>P</v>
      </c>
      <c r="H5" s="37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Excellence",IF(I5="P","Worlds Team",IF(F5="P","National Team","")))))</f>
        <v>Worlds Team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J5" s="8">
        <f>IF(COUNT(AI5,AL5,AP5,BJ5,BM5,BQ5,CK5,CN5,CR5)&gt;0,LARGE((AI5,AL5,AP5,BJ5,BM5,BQ5,CK5,CN5,CR5),1),0)</f>
        <v>45.21</v>
      </c>
      <c r="K5" s="8" t="str">
        <f>IF(J5="","",IF(OR(J5=CK5,J5=CN5,J5=CR5),$BS$1,IF(OR(J5=BJ5,J5=BM5,J5=BQ5),$AR$1,IF(OR(J5=AI5,J5=AL5,J5=AP5),$Q$1,""))))</f>
        <v>2023 Elite Canada</v>
      </c>
      <c r="L5" s="8">
        <f>IF(COUNT(AI5,AL5,AP5,BJ5,BM5,BQ5,CK5,CN5,CR5)&gt;1,LARGE((AI5,AL5,AP5,BJ5,BM5,BQ5,CK5,CN5,CR5),2),0)</f>
        <v>28.700000000000003</v>
      </c>
      <c r="M5" s="8" t="str">
        <f>IF(L5="","",IF(OR(L5=CK5,L5=CN5,L5=CR5),$BS$1,IF(OR(L5=BJ5,L5=BM5,L5=BQ5),$AR$1,IF(OR(L5=AI5,L5=AL5,L5=AP5),$Q$1,""))))</f>
        <v>2022 Nationals</v>
      </c>
      <c r="N5" s="8">
        <f>IF(MAX(CT5,CU5)&gt;0,MAX(CT5,CU5),"")</f>
        <v>19.449999999999996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2022 Worlds (Nov 19)</v>
      </c>
      <c r="Q5" s="23">
        <v>4.9000000000000004</v>
      </c>
      <c r="R5" s="23">
        <v>5.2</v>
      </c>
      <c r="S5" s="23">
        <v>7.7</v>
      </c>
      <c r="T5" s="23">
        <v>10.9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/>
      <c r="AB5" s="23"/>
      <c r="AC5" s="23"/>
      <c r="AD5" s="23"/>
      <c r="AE5" s="23"/>
      <c r="AF5" s="28"/>
      <c r="AG5" s="39">
        <f>IF(S5&gt;0,S5,"")</f>
        <v>7.7</v>
      </c>
      <c r="AH5" s="39">
        <f>IF(T5&gt;0,T5,"")</f>
        <v>10.9</v>
      </c>
      <c r="AI5" s="41">
        <f>IF(SUM(Q5:T5)-U5&gt;0,SUM(Q5:T5)-U5,"")</f>
        <v>28.700000000000003</v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>
        <f>IF(AI5="","",MAX(AI5,AL5))</f>
        <v>28.700000000000003</v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>
        <f>IF(SUM(AM5,AP5)&gt;0,SUM(AM5,AP5),"")</f>
        <v>28.700000000000003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>
        <v>8.9</v>
      </c>
      <c r="BT5" s="23">
        <v>9.15</v>
      </c>
      <c r="BU5" s="23">
        <v>12</v>
      </c>
      <c r="BV5" s="23">
        <v>15.16</v>
      </c>
      <c r="BW5" s="23">
        <v>0</v>
      </c>
      <c r="BX5" s="23">
        <v>1.75</v>
      </c>
      <c r="BY5" s="23">
        <v>1.95</v>
      </c>
      <c r="BZ5" s="23">
        <v>2.9</v>
      </c>
      <c r="CA5" s="23">
        <v>2.54</v>
      </c>
      <c r="CB5" s="23">
        <v>0</v>
      </c>
      <c r="CC5" s="23">
        <v>0.85</v>
      </c>
      <c r="CD5" s="23">
        <v>0.95</v>
      </c>
      <c r="CE5" s="23">
        <v>1.5</v>
      </c>
      <c r="CF5" s="23">
        <v>1.4</v>
      </c>
      <c r="CG5" s="23">
        <v>0</v>
      </c>
      <c r="CH5" s="28"/>
      <c r="CI5" s="39">
        <f>IF(BU5&gt;0,BU5,"")</f>
        <v>12</v>
      </c>
      <c r="CJ5" s="39">
        <f>IF(BV5&gt;0,BV5,"")</f>
        <v>15.16</v>
      </c>
      <c r="CK5" s="41">
        <f>IF(SUM(BS5:BV5)-BW5&gt;0,SUM(BS5:BV5)-BW5,"")</f>
        <v>45.21</v>
      </c>
      <c r="CL5" s="41">
        <f>IF(BZ5&gt;0,BZ5,"")</f>
        <v>2.9</v>
      </c>
      <c r="CM5" s="41">
        <f>IF(CA5&gt;0,CA5,"")</f>
        <v>2.54</v>
      </c>
      <c r="CN5" s="41">
        <f>IF(SUM(BX5:CA5)-CB5&gt;0,SUM(BX5:CA5)-CB5,"")</f>
        <v>9.14</v>
      </c>
      <c r="CO5" s="41">
        <f>IF(CK5="","",MAX(CK5,CN5))</f>
        <v>45.21</v>
      </c>
      <c r="CP5" s="41">
        <f>IF(CE5&gt;0,CE5,"")</f>
        <v>1.5</v>
      </c>
      <c r="CQ5" s="41">
        <f>IF(CF5&gt;0,CF5,"")</f>
        <v>1.4</v>
      </c>
      <c r="CR5" s="41">
        <f>IF(SUM(CC5:CF5)-CG5&gt;0,SUM(CC5:CF5)-CG5,"")</f>
        <v>4.6999999999999993</v>
      </c>
      <c r="CS5" s="41">
        <f>IF(SUM(CO5,CR5)&gt;0,SUM(CO5,CR5),"")</f>
        <v>49.91</v>
      </c>
      <c r="CT5" s="52">
        <f>IF(MAX(DV5,FD5,GL5,HT5,JB5,KJ5,LR5,MZ5,OH5,PP5,QX5,SF5)-IF(L5="",0,L5)&gt;0.001,MAX(DV5,FD5,GL5,HT5,JB5,KJ5,LR5,MZ5,OH5,PP5,QX5,SF5)-IF(L5="",0,L5),"")</f>
        <v>19.449999999999996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14.959999999999994</v>
      </c>
      <c r="CV5" s="17">
        <v>8.1999999999999993</v>
      </c>
      <c r="CW5" s="17">
        <v>9.4</v>
      </c>
      <c r="CX5" s="17">
        <v>11.8</v>
      </c>
      <c r="CY5" s="17">
        <v>16.54</v>
      </c>
      <c r="CZ5" s="17">
        <v>0</v>
      </c>
      <c r="DA5" s="17">
        <v>8.4</v>
      </c>
      <c r="DB5" s="17">
        <v>9.5500000000000007</v>
      </c>
      <c r="DC5" s="17">
        <v>11.8</v>
      </c>
      <c r="DD5" s="17">
        <v>19</v>
      </c>
      <c r="DE5" s="17">
        <v>0.6</v>
      </c>
      <c r="DF5" s="17"/>
      <c r="DG5" s="17"/>
      <c r="DH5" s="17"/>
      <c r="DI5" s="17"/>
      <c r="DJ5" s="17"/>
      <c r="DK5" s="17">
        <v>7.55</v>
      </c>
      <c r="DL5" s="17">
        <v>8.4499999999999993</v>
      </c>
      <c r="DM5" s="17">
        <v>10.199999999999999</v>
      </c>
      <c r="DN5" s="17">
        <v>17.46</v>
      </c>
      <c r="DO5" s="17">
        <v>0</v>
      </c>
      <c r="DP5" s="41">
        <f>IF(CX5&gt;0,CX5,"")</f>
        <v>11.8</v>
      </c>
      <c r="DQ5" s="41">
        <f>IF(CY5&gt;0,CY5,"")</f>
        <v>16.54</v>
      </c>
      <c r="DR5" s="41">
        <f>IF(SUM(CV5:CY5)-CZ5&gt;0,SUM(CV5:CY5)-CZ5,"")</f>
        <v>45.94</v>
      </c>
      <c r="DS5" s="41">
        <f>IF(DC5&gt;0,DC5,"")</f>
        <v>11.8</v>
      </c>
      <c r="DT5" s="41">
        <f>IF(DD5&gt;0,DD5,"")</f>
        <v>19</v>
      </c>
      <c r="DU5" s="41">
        <f>IF(SUM(DA5:DD5)-DE5&gt;0,SUM(DA5:DD5)-DE5,"")</f>
        <v>48.15</v>
      </c>
      <c r="DV5" s="41">
        <f>IF(MAX(DR5,DU5)&gt;0,MAX(DR5,DU5),"")</f>
        <v>48.15</v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>
        <f>IF(DM5&gt;0,DM5,"")</f>
        <v>10.199999999999999</v>
      </c>
      <c r="EA5" s="41">
        <f>IF(DN5&gt;0,DN5,"")</f>
        <v>17.46</v>
      </c>
      <c r="EB5" s="41">
        <f>IF(SUM(DK5:DN5)-DO5&gt;0,SUM(DK5:DN5)-DO5,"")</f>
        <v>43.66</v>
      </c>
      <c r="EC5" s="41">
        <f>IF(SUM(DV5,EB5)&gt;0,SUM(DV5,EB5),"")</f>
        <v>91.81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>
        <v>3.05</v>
      </c>
      <c r="ET5" s="18">
        <v>3.8</v>
      </c>
      <c r="EU5" s="18">
        <v>5.4</v>
      </c>
      <c r="EV5" s="18">
        <v>5.64</v>
      </c>
      <c r="EW5" s="18">
        <v>0</v>
      </c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>
        <f>IF(EU5&gt;0,EU5,"")</f>
        <v>5.4</v>
      </c>
      <c r="FI5" s="11">
        <f>IF(EV5&gt;0,EV5,"")</f>
        <v>5.64</v>
      </c>
      <c r="FJ5" s="11">
        <f>IF(SUM(ES5:EV5)-EW5&gt;0,SUM(ES5:EV5)-EW5,"")</f>
        <v>17.89</v>
      </c>
      <c r="FK5" s="11">
        <f>IF(SUM(FD5,FJ5)&gt;0,SUM(FD5,FJ5),"")</f>
        <v>17.89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>
        <v>8.5500000000000007</v>
      </c>
      <c r="JK5" s="18">
        <v>9.35</v>
      </c>
      <c r="JL5" s="18">
        <v>11.8</v>
      </c>
      <c r="JM5" s="18">
        <v>17.66</v>
      </c>
      <c r="JN5" s="18">
        <v>0</v>
      </c>
      <c r="JO5" s="18">
        <v>8.35</v>
      </c>
      <c r="JP5" s="18">
        <v>9.6</v>
      </c>
      <c r="JQ5" s="18">
        <v>11.8</v>
      </c>
      <c r="JR5" s="18">
        <v>17</v>
      </c>
      <c r="JS5" s="18">
        <v>0.6</v>
      </c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>
        <f>IF(JL5&gt;0,JL5,"")</f>
        <v>11.8</v>
      </c>
      <c r="KE5" s="11">
        <f>IF(JM5&gt;0,JM5,"")</f>
        <v>17.66</v>
      </c>
      <c r="KF5" s="11">
        <f>IF(SUM(JJ5:JM5)-JN5&gt;0,SUM(JJ5:JM5)-JN5,"")</f>
        <v>47.36</v>
      </c>
      <c r="KG5" s="11">
        <f>IF(JQ5&gt;0,JQ5,"")</f>
        <v>11.8</v>
      </c>
      <c r="KH5" s="11">
        <f>IF(JR5&gt;0,JR5,"")</f>
        <v>17</v>
      </c>
      <c r="KI5" s="11">
        <f>IF(SUM(JO5:JR5)-JS5&gt;0,SUM(JO5:JR5)-JS5,"")</f>
        <v>46.15</v>
      </c>
      <c r="KJ5" s="11">
        <f>IF(MAX(KF5,KI5)&gt;0,MAX(KF5,KI5),"")</f>
        <v>47.36</v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>
        <f>IF(SUM(KJ5,KP5)&gt;0,SUM(KJ5,KP5),"")</f>
        <v>47.36</v>
      </c>
      <c r="KR5" s="17">
        <v>8.1</v>
      </c>
      <c r="KS5" s="17">
        <v>9</v>
      </c>
      <c r="KT5" s="17">
        <v>11.8</v>
      </c>
      <c r="KU5" s="17">
        <v>15.96</v>
      </c>
      <c r="KV5" s="17">
        <v>0</v>
      </c>
      <c r="KW5" s="17">
        <v>7.9</v>
      </c>
      <c r="KX5" s="17">
        <v>9.1</v>
      </c>
      <c r="KY5" s="17">
        <v>11.8</v>
      </c>
      <c r="KZ5" s="17">
        <v>16.2</v>
      </c>
      <c r="LA5" s="17">
        <v>0.2</v>
      </c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>
        <f>IF(KT5&gt;0,KT5,"")</f>
        <v>11.8</v>
      </c>
      <c r="LM5" s="41">
        <f>IF(KU5&gt;0,KU5,"")</f>
        <v>15.96</v>
      </c>
      <c r="LN5" s="41">
        <f>IF(SUM(KR5:KU5)-KV5&gt;0,SUM(KR5:KU5)-KV5,"")</f>
        <v>44.86</v>
      </c>
      <c r="LO5" s="41">
        <f>IF(KY5&gt;0,KY5,"")</f>
        <v>11.8</v>
      </c>
      <c r="LP5" s="41">
        <f>IF(KZ5&gt;0,KZ5,"")</f>
        <v>16.2</v>
      </c>
      <c r="LQ5" s="41">
        <f>IF(SUM(KW5:KZ5)-LA5&gt;0,SUM(KW5:KZ5)-LA5,"")</f>
        <v>44.8</v>
      </c>
      <c r="LR5" s="41">
        <f>IF(MAX(LN5,LQ5)&gt;0,MAX(LN5,LQ5),"")</f>
        <v>44.86</v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>
        <f>IF(SUM(LR5,LX5)&gt;0,SUM(LR5,LX5),"")</f>
        <v>44.86</v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4.45</v>
      </c>
      <c r="SO5" s="23">
        <f>IF($CH5="P",BT5,(BT5+AS5)/2)</f>
        <v>4.5750000000000002</v>
      </c>
      <c r="SP5" s="23">
        <f>IF($CH5="P",BU5,(BU5+AT5)/2)</f>
        <v>6</v>
      </c>
      <c r="SQ5" s="23">
        <f>IF($CH5="P",BV5,(BV5+AU5)/2)</f>
        <v>7.58</v>
      </c>
      <c r="SR5" s="23">
        <f>IF($CH5="P",BW5,(BW5+AV5)/2)</f>
        <v>0</v>
      </c>
      <c r="SS5" s="23">
        <f>IF($CH5="P",BX5,(BX5+AW5)/2)</f>
        <v>0.875</v>
      </c>
      <c r="ST5" s="23">
        <f>IF($CH5="P",BY5,(BY5+AX5)/2)</f>
        <v>0.97499999999999998</v>
      </c>
      <c r="SU5" s="23">
        <f>IF($CH5="P",BZ5,(BZ5+AY5)/2)</f>
        <v>1.45</v>
      </c>
      <c r="SV5" s="23">
        <f>IF($CH5="P",CA5,(CA5+AZ5)/2)</f>
        <v>1.27</v>
      </c>
      <c r="SW5" s="23">
        <f>IF($CH5="P",CB5,(CB5+BA5)/2)</f>
        <v>0</v>
      </c>
      <c r="SX5" s="23">
        <f>IF($CH5="P",CC5,(CC5+BB5)/2)</f>
        <v>0.42499999999999999</v>
      </c>
      <c r="SY5" s="23">
        <f>IF($CH5="P",CD5,(CD5+BC5)/2)</f>
        <v>0.47499999999999998</v>
      </c>
      <c r="SZ5" s="23">
        <f>IF($CH5="P",CE5,(CE5+BD5)/2)</f>
        <v>0.75</v>
      </c>
      <c r="TA5" s="23">
        <f>IF($CH5="P",CF5,(CF5+BE5)/2)</f>
        <v>0.7</v>
      </c>
      <c r="TB5" s="23">
        <f>IF($CH5="P",CG5,(CG5+BF5)/2)</f>
        <v>0</v>
      </c>
      <c r="TC5" s="28" t="s">
        <v>57</v>
      </c>
      <c r="TD5" s="41">
        <f>IF(SP5&gt;0,SP5,"")</f>
        <v>6</v>
      </c>
      <c r="TE5" s="41">
        <f>IF(SQ5&gt;0,SQ5,"")</f>
        <v>7.58</v>
      </c>
      <c r="TF5" s="41">
        <f>IF(SUM(SN5:SQ5)-SR5&gt;0,SUM(SN5:SQ5)-SR5,"")</f>
        <v>22.605</v>
      </c>
      <c r="TG5" s="41">
        <f>IF(SU5&gt;0,SU5,"")</f>
        <v>1.45</v>
      </c>
      <c r="TH5" s="41">
        <f>IF(SV5&gt;0,SV5,"")</f>
        <v>1.27</v>
      </c>
      <c r="TI5" s="41">
        <f>IF(SUM(SS5:SV5)-SW5&gt;0,SUM(SS5:SV5)-SW5,"")</f>
        <v>4.57</v>
      </c>
      <c r="TJ5" s="41">
        <f>IF(MAX(TF5,TI5)&gt;0,MAX(TF5,TI5),"")</f>
        <v>22.605</v>
      </c>
      <c r="TK5" s="41">
        <f>IF(SZ5&gt;0,SZ5,"")</f>
        <v>0.75</v>
      </c>
      <c r="TL5" s="41">
        <f>IF(TA5&gt;0,TA5,"")</f>
        <v>0.7</v>
      </c>
      <c r="TM5" s="41">
        <f>IF(SUM(SX5:TA5)-TB5&gt;0,SUM(SX5:TA5)-TB5,"")</f>
        <v>2.3499999999999996</v>
      </c>
      <c r="TN5" s="41">
        <f>IF(SUM(TJ5,TM5)&gt;0,SUM(TJ5,TM5),"")</f>
        <v>24.954999999999998</v>
      </c>
    </row>
    <row r="6" spans="1:534" x14ac:dyDescent="0.2">
      <c r="A6" s="4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5" t="s">
        <v>156</v>
      </c>
      <c r="C6" s="4" t="s">
        <v>6</v>
      </c>
      <c r="D6" s="4" t="s">
        <v>155</v>
      </c>
      <c r="E6" s="9">
        <f>SUM(J6,L6,N6)</f>
        <v>91.490000000000009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),"P","")</f>
        <v>P</v>
      </c>
      <c r="H6" s="37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Excellence",IF(I6="P","Worlds Team",IF(F6="P","National Team","")))))</f>
        <v>Worlds Team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J6" s="8">
        <f>IF(COUNT(AI6,AL6,AP6,BJ6,BM6,BQ6,CK6,CN6,CR6)&gt;0,LARGE((AI6,AL6,AP6,BJ6,BM6,BQ6,CK6,CN6,CR6),1),0)</f>
        <v>45.510000000000005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45.31</v>
      </c>
      <c r="M6" s="8" t="str">
        <f>IF(L6="","",IF(OR(L6=CK6,L6=CN6,L6=CR6),$BS$1,IF(OR(L6=BJ6,L6=BM6,L6=BQ6),$AR$1,IF(OR(L6=AI6,L6=AL6,L6=AP6),$Q$1,""))))</f>
        <v>2023 Elite Canada</v>
      </c>
      <c r="N6" s="8">
        <f>IF(MAX(CT6,CU6)&gt;0,MAX(CT6,CU6),"")</f>
        <v>0.67000000000000171</v>
      </c>
      <c r="O6" s="11" t="str">
        <f>IF(N6="","",IF(N6=CT6,"("&amp;CT$2&amp;")",IF(N6=CU6,"("&amp;CU$2&amp;")")))</f>
        <v>(Prelim)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AZE (Feb 19)</v>
      </c>
      <c r="Q6" s="23">
        <v>7.1</v>
      </c>
      <c r="R6" s="23">
        <v>9</v>
      </c>
      <c r="S6" s="23">
        <v>11.3</v>
      </c>
      <c r="T6" s="23">
        <v>14.68</v>
      </c>
      <c r="U6" s="23">
        <v>0</v>
      </c>
      <c r="V6" s="23">
        <v>5.9</v>
      </c>
      <c r="W6" s="23">
        <v>5.9</v>
      </c>
      <c r="X6" s="23">
        <v>0.6</v>
      </c>
      <c r="Y6" s="23">
        <v>1.74</v>
      </c>
      <c r="Z6" s="23">
        <v>0</v>
      </c>
      <c r="AA6" s="23">
        <v>4.6500000000000004</v>
      </c>
      <c r="AB6" s="23">
        <v>5.4</v>
      </c>
      <c r="AC6" s="23">
        <v>7.2</v>
      </c>
      <c r="AD6" s="23">
        <v>10.92</v>
      </c>
      <c r="AE6" s="23">
        <v>1</v>
      </c>
      <c r="AF6" s="28"/>
      <c r="AG6" s="39">
        <f>IF(S6&gt;0,S6,"")</f>
        <v>11.3</v>
      </c>
      <c r="AH6" s="39">
        <f>IF(T6&gt;0,T6,"")</f>
        <v>14.68</v>
      </c>
      <c r="AI6" s="41">
        <f>IF(SUM(Q6:T6)-U6&gt;0,SUM(Q6:T6)-U6,"")</f>
        <v>42.08</v>
      </c>
      <c r="AJ6" s="41">
        <f>IF(X6&gt;0,X6,"")</f>
        <v>0.6</v>
      </c>
      <c r="AK6" s="41">
        <f>IF(Y6&gt;0,Y6,"")</f>
        <v>1.74</v>
      </c>
      <c r="AL6" s="41">
        <f>IF(SUM(V6:Y6)-Z6&gt;0,SUM(V6:Y6)-Z6,"")</f>
        <v>14.14</v>
      </c>
      <c r="AM6" s="41">
        <f>IF(AI6="","",MAX(AI6,AL6))</f>
        <v>42.08</v>
      </c>
      <c r="AN6" s="41">
        <f>IF(AC6&gt;0,AC6,"")</f>
        <v>7.2</v>
      </c>
      <c r="AO6" s="41">
        <f>IF(AD6&gt;0,AD6,"")</f>
        <v>10.92</v>
      </c>
      <c r="AP6" s="41">
        <f>IF(SUM(AA6:AD6)-AE6&gt;0,SUM(AA6:AD6)-AE6,"")</f>
        <v>27.17</v>
      </c>
      <c r="AQ6" s="41">
        <f>IF(SUM(AM6,AP6)&gt;0,SUM(AM6,AP6),"")</f>
        <v>69.25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>
        <v>7.55</v>
      </c>
      <c r="BT6" s="23">
        <v>9.4</v>
      </c>
      <c r="BU6" s="23">
        <v>11.3</v>
      </c>
      <c r="BV6" s="23">
        <v>17.059999999999999</v>
      </c>
      <c r="BW6" s="23">
        <v>0</v>
      </c>
      <c r="BX6" s="23">
        <v>8.65</v>
      </c>
      <c r="BY6" s="23">
        <v>9.3000000000000007</v>
      </c>
      <c r="BZ6" s="23">
        <v>6.9</v>
      </c>
      <c r="CA6" s="23">
        <v>16.739999999999998</v>
      </c>
      <c r="CB6" s="23">
        <v>2.1</v>
      </c>
      <c r="CC6" s="23">
        <v>7.65</v>
      </c>
      <c r="CD6" s="23">
        <v>9.1</v>
      </c>
      <c r="CE6" s="23">
        <v>11.3</v>
      </c>
      <c r="CF6" s="23">
        <v>17.46</v>
      </c>
      <c r="CG6" s="23">
        <v>0</v>
      </c>
      <c r="CH6" s="28"/>
      <c r="CI6" s="39">
        <f>IF(BU6&gt;0,BU6,"")</f>
        <v>11.3</v>
      </c>
      <c r="CJ6" s="39">
        <f>IF(BV6&gt;0,BV6,"")</f>
        <v>17.059999999999999</v>
      </c>
      <c r="CK6" s="41">
        <f>IF(SUM(BS6:BV6)-BW6&gt;0,SUM(BS6:BV6)-BW6,"")</f>
        <v>45.31</v>
      </c>
      <c r="CL6" s="41">
        <f>IF(BZ6&gt;0,BZ6,"")</f>
        <v>6.9</v>
      </c>
      <c r="CM6" s="41">
        <f>IF(CA6&gt;0,CA6,"")</f>
        <v>16.739999999999998</v>
      </c>
      <c r="CN6" s="41">
        <f>IF(SUM(BX6:CA6)-CB6&gt;0,SUM(BX6:CA6)-CB6,"")</f>
        <v>39.49</v>
      </c>
      <c r="CO6" s="41">
        <f>IF(CK6="","",MAX(CK6,CN6))</f>
        <v>45.31</v>
      </c>
      <c r="CP6" s="41">
        <f>IF(CE6&gt;0,CE6,"")</f>
        <v>11.3</v>
      </c>
      <c r="CQ6" s="41">
        <f>IF(CF6&gt;0,CF6,"")</f>
        <v>17.46</v>
      </c>
      <c r="CR6" s="41">
        <f>IF(SUM(CC6:CF6)-CG6&gt;0,SUM(CC6:CF6)-CG6,"")</f>
        <v>45.510000000000005</v>
      </c>
      <c r="CS6" s="41">
        <f>IF(SUM(CO6,CR6)&gt;0,SUM(CO6,CR6),"")</f>
        <v>90.820000000000007</v>
      </c>
      <c r="CT6" s="52">
        <f>IF(MAX(DV6,FD6,GL6,HT6,JB6,KJ6,LR6,MZ6,OH6,PP6,QX6,SF6)-IF(L6="",0,L6)&gt;0.001,MAX(DV6,FD6,GL6,HT6,JB6,KJ6,LR6,MZ6,OH6,PP6,QX6,SF6)-IF(L6="",0,L6),"")</f>
        <v>0.67000000000000171</v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7.15</v>
      </c>
      <c r="FM6" s="17">
        <v>9.1</v>
      </c>
      <c r="FN6" s="17">
        <v>10.4</v>
      </c>
      <c r="FO6" s="17">
        <v>11.98</v>
      </c>
      <c r="FP6" s="17">
        <v>0.4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10.4</v>
      </c>
      <c r="GG6" s="41">
        <f>IF(FO6&gt;0,FO6,"")</f>
        <v>11.98</v>
      </c>
      <c r="GH6" s="41">
        <f>IF(SUM(FL6:FO6)-FP6&gt;0,SUM(FL6:FO6)-FP6,"")</f>
        <v>38.229999999999997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38.229999999999997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38.229999999999997</v>
      </c>
      <c r="GT6" s="18">
        <v>7.2</v>
      </c>
      <c r="GU6" s="18">
        <v>9.1</v>
      </c>
      <c r="GV6" s="18">
        <v>11.3</v>
      </c>
      <c r="GW6" s="18">
        <v>18.38</v>
      </c>
      <c r="GX6" s="18">
        <v>0</v>
      </c>
      <c r="GY6" s="18">
        <v>5.95</v>
      </c>
      <c r="GZ6" s="18">
        <v>7.95</v>
      </c>
      <c r="HA6" s="18">
        <v>9.9</v>
      </c>
      <c r="HB6" s="18">
        <v>13.98</v>
      </c>
      <c r="HC6" s="18">
        <v>0</v>
      </c>
      <c r="HD6" s="18"/>
      <c r="HE6" s="18"/>
      <c r="HF6" s="18"/>
      <c r="HG6" s="18"/>
      <c r="HH6" s="18"/>
      <c r="HI6" s="18">
        <v>6.75</v>
      </c>
      <c r="HJ6" s="18">
        <v>9.4</v>
      </c>
      <c r="HK6" s="18">
        <v>11.3</v>
      </c>
      <c r="HL6" s="18">
        <v>15.96</v>
      </c>
      <c r="HM6" s="18">
        <v>0</v>
      </c>
      <c r="HN6" s="11">
        <f>IF(GV6&gt;0,GV6,"")</f>
        <v>11.3</v>
      </c>
      <c r="HO6" s="11">
        <f>IF(GW6&gt;0,GW6,"")</f>
        <v>18.38</v>
      </c>
      <c r="HP6" s="11">
        <f>IF(SUM(GT6:GW6)-GX6&gt;0,SUM(GT6:GW6)-GX6,"")</f>
        <v>45.980000000000004</v>
      </c>
      <c r="HQ6" s="11">
        <f>IF(HA6&gt;0,HA6,"")</f>
        <v>9.9</v>
      </c>
      <c r="HR6" s="11">
        <f>IF(HB6&gt;0,HB6,"")</f>
        <v>13.98</v>
      </c>
      <c r="HS6" s="11">
        <f>IF(SUM(GY6:HB6)-HC6&gt;0,SUM(GY6:HB6)-HC6,"")</f>
        <v>37.78</v>
      </c>
      <c r="HT6" s="11">
        <f>IF(MAX(HP6,HS6)&gt;0,MAX(HP6,HS6),"")</f>
        <v>45.980000000000004</v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>
        <f>IF(HK6&gt;0,HK6,"")</f>
        <v>11.3</v>
      </c>
      <c r="HY6" s="11">
        <f>IF(HL6&gt;0,HL6,"")</f>
        <v>15.96</v>
      </c>
      <c r="HZ6" s="11">
        <f>IF(SUM(HI6:HL6)-HM6&gt;0,SUM(HI6:HL6)-HM6,"")</f>
        <v>43.41</v>
      </c>
      <c r="IA6" s="11">
        <f>IF(SUM(HT6,HZ6)&gt;0,SUM(HT6,HZ6),"")</f>
        <v>89.39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3.7749999999999999</v>
      </c>
      <c r="SO6" s="23">
        <f>IF($CH6="P",BT6,(BT6+AS6)/2)</f>
        <v>4.7</v>
      </c>
      <c r="SP6" s="23">
        <f>IF($CH6="P",BU6,(BU6+AT6)/2)</f>
        <v>5.65</v>
      </c>
      <c r="SQ6" s="23">
        <f>IF($CH6="P",BV6,(BV6+AU6)/2)</f>
        <v>8.5299999999999994</v>
      </c>
      <c r="SR6" s="23">
        <f>IF($CH6="P",BW6,(BW6+AV6)/2)</f>
        <v>0</v>
      </c>
      <c r="SS6" s="23">
        <f>IF($CH6="P",BX6,(BX6+AW6)/2)</f>
        <v>4.3250000000000002</v>
      </c>
      <c r="ST6" s="23">
        <f>IF($CH6="P",BY6,(BY6+AX6)/2)</f>
        <v>4.6500000000000004</v>
      </c>
      <c r="SU6" s="23">
        <f>IF($CH6="P",BZ6,(BZ6+AY6)/2)</f>
        <v>3.45</v>
      </c>
      <c r="SV6" s="23">
        <f>IF($CH6="P",CA6,(CA6+AZ6)/2)</f>
        <v>8.3699999999999992</v>
      </c>
      <c r="SW6" s="23">
        <f>IF($CH6="P",CB6,(CB6+BA6)/2)</f>
        <v>1.05</v>
      </c>
      <c r="SX6" s="23">
        <f>IF($CH6="P",CC6,(CC6+BB6)/2)</f>
        <v>3.8250000000000002</v>
      </c>
      <c r="SY6" s="23">
        <f>IF($CH6="P",CD6,(CD6+BC6)/2)</f>
        <v>4.55</v>
      </c>
      <c r="SZ6" s="23">
        <f>IF($CH6="P",CE6,(CE6+BD6)/2)</f>
        <v>5.65</v>
      </c>
      <c r="TA6" s="23">
        <f>IF($CH6="P",CF6,(CF6+BE6)/2)</f>
        <v>8.73</v>
      </c>
      <c r="TB6" s="23">
        <f>IF($CH6="P",CG6,(CG6+BF6)/2)</f>
        <v>0</v>
      </c>
      <c r="TC6" s="28" t="s">
        <v>57</v>
      </c>
      <c r="TD6" s="41">
        <f>IF(SP6&gt;0,SP6,"")</f>
        <v>5.65</v>
      </c>
      <c r="TE6" s="41">
        <f>IF(SQ6&gt;0,SQ6,"")</f>
        <v>8.5299999999999994</v>
      </c>
      <c r="TF6" s="41">
        <f>IF(SUM(SN6:SQ6)-SR6&gt;0,SUM(SN6:SQ6)-SR6,"")</f>
        <v>22.655000000000001</v>
      </c>
      <c r="TG6" s="41">
        <f>IF(SU6&gt;0,SU6,"")</f>
        <v>3.45</v>
      </c>
      <c r="TH6" s="41">
        <f>IF(SV6&gt;0,SV6,"")</f>
        <v>8.3699999999999992</v>
      </c>
      <c r="TI6" s="41">
        <f>IF(SUM(SS6:SV6)-SW6&gt;0,SUM(SS6:SV6)-SW6,"")</f>
        <v>19.745000000000001</v>
      </c>
      <c r="TJ6" s="41">
        <f>IF(MAX(TF6,TI6)&gt;0,MAX(TF6,TI6),"")</f>
        <v>22.655000000000001</v>
      </c>
      <c r="TK6" s="41">
        <f>IF(SZ6&gt;0,SZ6,"")</f>
        <v>5.65</v>
      </c>
      <c r="TL6" s="41">
        <f>IF(TA6&gt;0,TA6,"")</f>
        <v>8.73</v>
      </c>
      <c r="TM6" s="41">
        <f>IF(SUM(SX6:TA6)-TB6&gt;0,SUM(SX6:TA6)-TB6,"")</f>
        <v>22.755000000000003</v>
      </c>
      <c r="TN6" s="41">
        <f>IF(SUM(TJ6,TM6)&gt;0,SUM(TJ6,TM6),"")</f>
        <v>45.410000000000004</v>
      </c>
    </row>
    <row r="7" spans="1:534" x14ac:dyDescent="0.2">
      <c r="A7" s="4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5" t="s">
        <v>173</v>
      </c>
      <c r="C7" s="4" t="s">
        <v>5</v>
      </c>
      <c r="D7" s="4" t="s">
        <v>172</v>
      </c>
      <c r="E7" s="9">
        <f>SUM(J7,L7,N7)</f>
        <v>89.4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),"P","")</f>
        <v>P</v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),"P","")</f>
        <v>P</v>
      </c>
      <c r="H7" s="37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Excellence",IF(I7="P","Worlds Team",IF(F7="P","National Team","")))))</f>
        <v>National Team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J7" s="8">
        <f>IF(COUNT(AI7,AL7,AP7,BJ7,BM7,BQ7,CK7,CN7,CR7)&gt;0,LARGE((AI7,AL7,AP7,BJ7,BM7,BQ7,CK7,CN7,CR7),1),0)</f>
        <v>45.59</v>
      </c>
      <c r="K7" s="8" t="str">
        <f>IF(J7="","",IF(OR(J7=CK7,J7=CN7,J7=CR7),$BS$1,IF(OR(J7=BJ7,J7=BM7,J7=BQ7),$AR$1,IF(OR(J7=AI7,J7=AL7,J7=AP7),$Q$1,""))))</f>
        <v>2022 Nationals</v>
      </c>
      <c r="L7" s="8">
        <f>IF(COUNT(AI7,AL7,AP7,BJ7,BM7,BQ7,CK7,CN7,CR7)&gt;1,LARGE((AI7,AL7,AP7,BJ7,BM7,BQ7,CK7,CN7,CR7),2),0)</f>
        <v>43.81</v>
      </c>
      <c r="M7" s="8" t="str">
        <f>IF(L7="","",IF(OR(L7=CK7,L7=CN7,L7=CR7),$BS$1,IF(OR(L7=BJ7,L7=BM7,L7=BQ7),$AR$1,IF(OR(L7=AI7,L7=AL7,L7=AP7),$Q$1,""))))</f>
        <v>2022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5.0999999999999996</v>
      </c>
      <c r="R7" s="23">
        <v>6.15</v>
      </c>
      <c r="S7" s="23">
        <v>7.3</v>
      </c>
      <c r="T7" s="23">
        <v>11</v>
      </c>
      <c r="U7" s="23">
        <v>0</v>
      </c>
      <c r="V7" s="23">
        <v>7.15</v>
      </c>
      <c r="W7" s="23">
        <v>9.1999999999999993</v>
      </c>
      <c r="X7" s="23">
        <v>10.5</v>
      </c>
      <c r="Y7" s="23">
        <v>16.96</v>
      </c>
      <c r="Z7" s="23">
        <v>0</v>
      </c>
      <c r="AA7" s="23">
        <v>7.95</v>
      </c>
      <c r="AB7" s="23">
        <v>9.1999999999999993</v>
      </c>
      <c r="AC7" s="23">
        <v>10.5</v>
      </c>
      <c r="AD7" s="23">
        <v>17.940000000000001</v>
      </c>
      <c r="AE7" s="23">
        <v>0</v>
      </c>
      <c r="AF7" s="28"/>
      <c r="AG7" s="39">
        <f>IF(S7&gt;0,S7,"")</f>
        <v>7.3</v>
      </c>
      <c r="AH7" s="39">
        <f>IF(T7&gt;0,T7,"")</f>
        <v>11</v>
      </c>
      <c r="AI7" s="41">
        <f>IF(SUM(Q7:T7)-U7&gt;0,SUM(Q7:T7)-U7,"")</f>
        <v>29.55</v>
      </c>
      <c r="AJ7" s="41">
        <f>IF(X7&gt;0,X7,"")</f>
        <v>10.5</v>
      </c>
      <c r="AK7" s="41">
        <f>IF(Y7&gt;0,Y7,"")</f>
        <v>16.96</v>
      </c>
      <c r="AL7" s="41">
        <f>IF(SUM(V7:Y7)-Z7&gt;0,SUM(V7:Y7)-Z7,"")</f>
        <v>43.81</v>
      </c>
      <c r="AM7" s="41">
        <f>IF(AI7="","",MAX(AI7,AL7))</f>
        <v>43.81</v>
      </c>
      <c r="AN7" s="41">
        <f>IF(AC7&gt;0,AC7,"")</f>
        <v>10.5</v>
      </c>
      <c r="AO7" s="41">
        <f>IF(AD7&gt;0,AD7,"")</f>
        <v>17.940000000000001</v>
      </c>
      <c r="AP7" s="41">
        <f>IF(SUM(AA7:AD7)-AE7&gt;0,SUM(AA7:AD7)-AE7,"")</f>
        <v>45.59</v>
      </c>
      <c r="AQ7" s="41">
        <f>IF(SUM(AM7,AP7)&gt;0,SUM(AM7,AP7),"")</f>
        <v>89.4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5" t="s">
        <v>174</v>
      </c>
      <c r="C8" s="4" t="s">
        <v>3</v>
      </c>
      <c r="D8" s="4" t="s">
        <v>175</v>
      </c>
      <c r="E8" s="9">
        <f>SUM(J8,L8,N8)</f>
        <v>89.100000000000009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),"P","")</f>
        <v>P</v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),"P","")</f>
        <v>P</v>
      </c>
      <c r="H8" s="37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Excellence",IF(I8="P","Worlds Team",IF(F8="P","National Team","")))))</f>
        <v>National Team</v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J8" s="8">
        <f>IF(COUNT(AI8,AL8,AP8,BJ8,BM8,BQ8,CK8,CN8,CR8)&gt;0,LARGE((AI8,AL8,AP8,BJ8,BM8,BQ8,CK8,CN8,CR8),1),0)</f>
        <v>44.790000000000006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44.31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7.3</v>
      </c>
      <c r="R8" s="23">
        <v>9.4</v>
      </c>
      <c r="S8" s="23">
        <v>10.5</v>
      </c>
      <c r="T8" s="23">
        <v>16.16</v>
      </c>
      <c r="U8" s="23">
        <v>0</v>
      </c>
      <c r="V8" s="23">
        <v>6.95</v>
      </c>
      <c r="W8" s="23">
        <v>9.1</v>
      </c>
      <c r="X8" s="23">
        <v>10.5</v>
      </c>
      <c r="Y8" s="23">
        <v>17.04</v>
      </c>
      <c r="Z8" s="23">
        <v>0</v>
      </c>
      <c r="AA8" s="23">
        <v>7.65</v>
      </c>
      <c r="AB8" s="23">
        <v>8.9499999999999993</v>
      </c>
      <c r="AC8" s="23">
        <v>10.5</v>
      </c>
      <c r="AD8" s="23">
        <v>16.8</v>
      </c>
      <c r="AE8" s="23">
        <v>0</v>
      </c>
      <c r="AF8" s="28"/>
      <c r="AG8" s="39">
        <f>IF(S8&gt;0,S8,"")</f>
        <v>10.5</v>
      </c>
      <c r="AH8" s="39">
        <f>IF(T8&gt;0,T8,"")</f>
        <v>16.16</v>
      </c>
      <c r="AI8" s="41">
        <f>IF(SUM(Q8:T8)-U8&gt;0,SUM(Q8:T8)-U8,"")</f>
        <v>43.36</v>
      </c>
      <c r="AJ8" s="41">
        <f>IF(X8&gt;0,X8,"")</f>
        <v>10.5</v>
      </c>
      <c r="AK8" s="41">
        <f>IF(Y8&gt;0,Y8,"")</f>
        <v>17.04</v>
      </c>
      <c r="AL8" s="41">
        <f>IF(SUM(V8:Y8)-Z8&gt;0,SUM(V8:Y8)-Z8,"")</f>
        <v>43.59</v>
      </c>
      <c r="AM8" s="41">
        <f>IF(AI8="","",MAX(AI8,AL8))</f>
        <v>43.59</v>
      </c>
      <c r="AN8" s="41">
        <f>IF(AC8&gt;0,AC8,"")</f>
        <v>10.5</v>
      </c>
      <c r="AO8" s="41">
        <f>IF(AD8&gt;0,AD8,"")</f>
        <v>16.8</v>
      </c>
      <c r="AP8" s="41">
        <f>IF(SUM(AA8:AD8)-AE8&gt;0,SUM(AA8:AD8)-AE8,"")</f>
        <v>43.900000000000006</v>
      </c>
      <c r="AQ8" s="41">
        <f>IF(SUM(AM8,AP8)&gt;0,SUM(AM8,AP8),"")</f>
        <v>87.490000000000009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>
        <v>7.35</v>
      </c>
      <c r="BT8" s="23">
        <v>8.85</v>
      </c>
      <c r="BU8" s="23">
        <v>11.3</v>
      </c>
      <c r="BV8" s="23">
        <v>14.62</v>
      </c>
      <c r="BW8" s="23">
        <v>0</v>
      </c>
      <c r="BX8" s="23">
        <v>7</v>
      </c>
      <c r="BY8" s="23">
        <v>9.15</v>
      </c>
      <c r="BZ8" s="23">
        <v>11.3</v>
      </c>
      <c r="CA8" s="23">
        <v>16.86</v>
      </c>
      <c r="CB8" s="23">
        <v>0</v>
      </c>
      <c r="CC8" s="23">
        <v>7.55</v>
      </c>
      <c r="CD8" s="23">
        <v>9.3000000000000007</v>
      </c>
      <c r="CE8" s="23">
        <v>11.3</v>
      </c>
      <c r="CF8" s="23">
        <v>16.64</v>
      </c>
      <c r="CG8" s="23">
        <v>0</v>
      </c>
      <c r="CH8" s="28"/>
      <c r="CI8" s="39">
        <f>IF(BU8&gt;0,BU8,"")</f>
        <v>11.3</v>
      </c>
      <c r="CJ8" s="39">
        <f>IF(BV8&gt;0,BV8,"")</f>
        <v>14.62</v>
      </c>
      <c r="CK8" s="41">
        <f>IF(SUM(BS8:BV8)-BW8&gt;0,SUM(BS8:BV8)-BW8,"")</f>
        <v>42.12</v>
      </c>
      <c r="CL8" s="41">
        <f>IF(BZ8&gt;0,BZ8,"")</f>
        <v>11.3</v>
      </c>
      <c r="CM8" s="41">
        <f>IF(CA8&gt;0,CA8,"")</f>
        <v>16.86</v>
      </c>
      <c r="CN8" s="41">
        <f>IF(SUM(BX8:CA8)-CB8&gt;0,SUM(BX8:CA8)-CB8,"")</f>
        <v>44.31</v>
      </c>
      <c r="CO8" s="41">
        <f>IF(CK8="","",MAX(CK8,CN8))</f>
        <v>44.31</v>
      </c>
      <c r="CP8" s="41">
        <f>IF(CE8&gt;0,CE8,"")</f>
        <v>11.3</v>
      </c>
      <c r="CQ8" s="41">
        <f>IF(CF8&gt;0,CF8,"")</f>
        <v>16.64</v>
      </c>
      <c r="CR8" s="41">
        <f>IF(SUM(CC8:CF8)-CG8&gt;0,SUM(CC8:CF8)-CG8,"")</f>
        <v>44.790000000000006</v>
      </c>
      <c r="CS8" s="41">
        <f>IF(SUM(CO8,CR8)&gt;0,SUM(CO8,CR8),"")</f>
        <v>89.100000000000009</v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>
        <v>5.2</v>
      </c>
      <c r="FM8" s="17">
        <v>6.25</v>
      </c>
      <c r="FN8" s="17">
        <v>7.2</v>
      </c>
      <c r="FO8" s="17">
        <v>13.2</v>
      </c>
      <c r="FP8" s="17">
        <v>0</v>
      </c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>
        <f>IF(FN8&gt;0,FN8,"")</f>
        <v>7.2</v>
      </c>
      <c r="GG8" s="41">
        <f>IF(FO8&gt;0,FO8,"")</f>
        <v>13.2</v>
      </c>
      <c r="GH8" s="41">
        <f>IF(SUM(FL8:FO8)-FP8&gt;0,SUM(FL8:FO8)-FP8,"")</f>
        <v>31.849999999999998</v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>
        <f>IF(MAX(GH8,GK8)&gt;0,MAX(GH8,GK8),"")</f>
        <v>31.849999999999998</v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>
        <f>IF(SUM(GL8,GR8)&gt;0,SUM(GL8,GR8),"")</f>
        <v>31.849999999999998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3.6749999999999998</v>
      </c>
      <c r="SO8" s="23">
        <f>IF($CH8="P",BT8,(BT8+AS8)/2)</f>
        <v>4.4249999999999998</v>
      </c>
      <c r="SP8" s="23">
        <f>IF($CH8="P",BU8,(BU8+AT8)/2)</f>
        <v>5.65</v>
      </c>
      <c r="SQ8" s="23">
        <f>IF($CH8="P",BV8,(BV8+AU8)/2)</f>
        <v>7.31</v>
      </c>
      <c r="SR8" s="23">
        <f>IF($CH8="P",BW8,(BW8+AV8)/2)</f>
        <v>0</v>
      </c>
      <c r="SS8" s="23">
        <f>IF($CH8="P",BX8,(BX8+AW8)/2)</f>
        <v>3.5</v>
      </c>
      <c r="ST8" s="23">
        <f>IF($CH8="P",BY8,(BY8+AX8)/2)</f>
        <v>4.5750000000000002</v>
      </c>
      <c r="SU8" s="23">
        <f>IF($CH8="P",BZ8,(BZ8+AY8)/2)</f>
        <v>5.65</v>
      </c>
      <c r="SV8" s="23">
        <f>IF($CH8="P",CA8,(CA8+AZ8)/2)</f>
        <v>8.43</v>
      </c>
      <c r="SW8" s="23">
        <f>IF($CH8="P",CB8,(CB8+BA8)/2)</f>
        <v>0</v>
      </c>
      <c r="SX8" s="23">
        <f>IF($CH8="P",CC8,(CC8+BB8)/2)</f>
        <v>3.7749999999999999</v>
      </c>
      <c r="SY8" s="23">
        <f>IF($CH8="P",CD8,(CD8+BC8)/2)</f>
        <v>4.6500000000000004</v>
      </c>
      <c r="SZ8" s="23">
        <f>IF($CH8="P",CE8,(CE8+BD8)/2)</f>
        <v>5.65</v>
      </c>
      <c r="TA8" s="23">
        <f>IF($CH8="P",CF8,(CF8+BE8)/2)</f>
        <v>8.32</v>
      </c>
      <c r="TB8" s="23">
        <f>IF($CH8="P",CG8,(CG8+BF8)/2)</f>
        <v>0</v>
      </c>
      <c r="TC8" s="28" t="s">
        <v>57</v>
      </c>
      <c r="TD8" s="41">
        <f>IF(SP8&gt;0,SP8,"")</f>
        <v>5.65</v>
      </c>
      <c r="TE8" s="41">
        <f>IF(SQ8&gt;0,SQ8,"")</f>
        <v>7.31</v>
      </c>
      <c r="TF8" s="41">
        <f>IF(SUM(SN8:SQ8)-SR8&gt;0,SUM(SN8:SQ8)-SR8,"")</f>
        <v>21.06</v>
      </c>
      <c r="TG8" s="41">
        <f>IF(SU8&gt;0,SU8,"")</f>
        <v>5.65</v>
      </c>
      <c r="TH8" s="41">
        <f>IF(SV8&gt;0,SV8,"")</f>
        <v>8.43</v>
      </c>
      <c r="TI8" s="41">
        <f>IF(SUM(SS8:SV8)-SW8&gt;0,SUM(SS8:SV8)-SW8,"")</f>
        <v>22.155000000000001</v>
      </c>
      <c r="TJ8" s="41">
        <f>IF(MAX(TF8,TI8)&gt;0,MAX(TF8,TI8),"")</f>
        <v>22.155000000000001</v>
      </c>
      <c r="TK8" s="41">
        <f>IF(SZ8&gt;0,SZ8,"")</f>
        <v>5.65</v>
      </c>
      <c r="TL8" s="41">
        <f>IF(TA8&gt;0,TA8,"")</f>
        <v>8.32</v>
      </c>
      <c r="TM8" s="41">
        <f>IF(SUM(SX8:TA8)-TB8&gt;0,SUM(SX8:TA8)-TB8,"")</f>
        <v>22.395000000000003</v>
      </c>
      <c r="TN8" s="41">
        <f>IF(SUM(TJ8,TM8)&gt;0,SUM(TJ8,TM8),"")</f>
        <v>44.550000000000004</v>
      </c>
    </row>
    <row r="9" spans="1:534" x14ac:dyDescent="0.2">
      <c r="A9" s="4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5" t="s">
        <v>219</v>
      </c>
      <c r="C9" s="4" t="s">
        <v>218</v>
      </c>
      <c r="D9" s="4" t="s">
        <v>217</v>
      </c>
      <c r="E9" s="9">
        <f>SUM(J9,L9,N9)</f>
        <v>87.78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),"P","")</f>
        <v>P</v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),"P","")</f>
        <v>P</v>
      </c>
      <c r="H9" s="37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Excellence",IF(I9="P","Worlds Team",IF(F9="P","National Team","")))))</f>
        <v>National Team</v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J9" s="8">
        <f>IF(COUNT(AI9,AL9,AP9,BJ9,BM9,BQ9,CK9,CN9,CR9)&gt;0,LARGE((AI9,AL9,AP9,BJ9,BM9,BQ9,CK9,CN9,CR9),1),0)</f>
        <v>44.230000000000004</v>
      </c>
      <c r="K9" s="8" t="str">
        <f>IF(J9="","",IF(OR(J9=CK9,J9=CN9,J9=CR9),$BS$1,IF(OR(J9=BJ9,J9=BM9,J9=BQ9),$AR$1,IF(OR(J9=AI9,J9=AL9,J9=AP9),$Q$1,""))))</f>
        <v>2023 Elite Canada</v>
      </c>
      <c r="L9" s="8">
        <f>IF(COUNT(AI9,AL9,AP9,BJ9,BM9,BQ9,CK9,CN9,CR9)&gt;1,LARGE((AI9,AL9,AP9,BJ9,BM9,BQ9,CK9,CN9,CR9),2),0)</f>
        <v>43.55</v>
      </c>
      <c r="M9" s="8" t="str">
        <f>IF(L9="","",IF(OR(L9=CK9,L9=CN9,L9=CR9),$BS$1,IF(OR(L9=BJ9,L9=BM9,L9=BQ9),$AR$1,IF(OR(L9=AI9,L9=AL9,L9=AP9),$Q$1,""))))</f>
        <v>2023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8.4499999999999993</v>
      </c>
      <c r="BT9" s="23">
        <v>9.5</v>
      </c>
      <c r="BU9" s="23">
        <v>9.6</v>
      </c>
      <c r="BV9" s="23">
        <v>16</v>
      </c>
      <c r="BW9" s="23">
        <v>0</v>
      </c>
      <c r="BX9" s="23">
        <v>3.9</v>
      </c>
      <c r="BY9" s="23">
        <v>4.8</v>
      </c>
      <c r="BZ9" s="23">
        <v>5.2</v>
      </c>
      <c r="CA9" s="23">
        <v>7.86</v>
      </c>
      <c r="CB9" s="23">
        <v>0</v>
      </c>
      <c r="CC9" s="23">
        <v>7.9</v>
      </c>
      <c r="CD9" s="23">
        <v>9.65</v>
      </c>
      <c r="CE9" s="23">
        <v>10.4</v>
      </c>
      <c r="CF9" s="23">
        <v>16.28</v>
      </c>
      <c r="CG9" s="23">
        <v>0</v>
      </c>
      <c r="CH9" s="28"/>
      <c r="CI9" s="39">
        <f>IF(BU9&gt;0,BU9,"")</f>
        <v>9.6</v>
      </c>
      <c r="CJ9" s="39">
        <f>IF(BV9&gt;0,BV9,"")</f>
        <v>16</v>
      </c>
      <c r="CK9" s="41">
        <f>IF(SUM(BS9:BV9)-BW9&gt;0,SUM(BS9:BV9)-BW9,"")</f>
        <v>43.55</v>
      </c>
      <c r="CL9" s="41">
        <f>IF(BZ9&gt;0,BZ9,"")</f>
        <v>5.2</v>
      </c>
      <c r="CM9" s="41">
        <f>IF(CA9&gt;0,CA9,"")</f>
        <v>7.86</v>
      </c>
      <c r="CN9" s="41">
        <f>IF(SUM(BX9:CA9)-CB9&gt;0,SUM(BX9:CA9)-CB9,"")</f>
        <v>21.759999999999998</v>
      </c>
      <c r="CO9" s="41">
        <f>IF(CK9="","",MAX(CK9,CN9))</f>
        <v>43.55</v>
      </c>
      <c r="CP9" s="41">
        <f>IF(CE9&gt;0,CE9,"")</f>
        <v>10.4</v>
      </c>
      <c r="CQ9" s="41">
        <f>IF(CF9&gt;0,CF9,"")</f>
        <v>16.28</v>
      </c>
      <c r="CR9" s="41">
        <f>IF(SUM(CC9:CF9)-CG9&gt;0,SUM(CC9:CF9)-CG9,"")</f>
        <v>44.230000000000004</v>
      </c>
      <c r="CS9" s="41">
        <f>IF(SUM(CO9,CR9)&gt;0,SUM(CO9,CR9),"")</f>
        <v>87.78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4.2249999999999996</v>
      </c>
      <c r="SO9" s="23">
        <f>IF($CH9="P",BT9,(BT9+AS9)/2)</f>
        <v>4.75</v>
      </c>
      <c r="SP9" s="23">
        <f>IF($CH9="P",BU9,(BU9+AT9)/2)</f>
        <v>4.8</v>
      </c>
      <c r="SQ9" s="23">
        <f>IF($CH9="P",BV9,(BV9+AU9)/2)</f>
        <v>8</v>
      </c>
      <c r="SR9" s="23">
        <f>IF($CH9="P",BW9,(BW9+AV9)/2)</f>
        <v>0</v>
      </c>
      <c r="SS9" s="23">
        <f>IF($CH9="P",BX9,(BX9+AW9)/2)</f>
        <v>1.95</v>
      </c>
      <c r="ST9" s="23">
        <f>IF($CH9="P",BY9,(BY9+AX9)/2)</f>
        <v>2.4</v>
      </c>
      <c r="SU9" s="23">
        <f>IF($CH9="P",BZ9,(BZ9+AY9)/2)</f>
        <v>2.6</v>
      </c>
      <c r="SV9" s="23">
        <f>IF($CH9="P",CA9,(CA9+AZ9)/2)</f>
        <v>3.93</v>
      </c>
      <c r="SW9" s="23">
        <f>IF($CH9="P",CB9,(CB9+BA9)/2)</f>
        <v>0</v>
      </c>
      <c r="SX9" s="23">
        <f>IF($CH9="P",CC9,(CC9+BB9)/2)</f>
        <v>3.95</v>
      </c>
      <c r="SY9" s="23">
        <f>IF($CH9="P",CD9,(CD9+BC9)/2)</f>
        <v>4.8250000000000002</v>
      </c>
      <c r="SZ9" s="23">
        <f>IF($CH9="P",CE9,(CE9+BD9)/2)</f>
        <v>5.2</v>
      </c>
      <c r="TA9" s="23">
        <f>IF($CH9="P",CF9,(CF9+BE9)/2)</f>
        <v>8.14</v>
      </c>
      <c r="TB9" s="23">
        <f>IF($CH9="P",CG9,(CG9+BF9)/2)</f>
        <v>0</v>
      </c>
      <c r="TC9" s="28" t="s">
        <v>57</v>
      </c>
      <c r="TD9" s="41">
        <f>IF(SP9&gt;0,SP9,"")</f>
        <v>4.8</v>
      </c>
      <c r="TE9" s="41">
        <f>IF(SQ9&gt;0,SQ9,"")</f>
        <v>8</v>
      </c>
      <c r="TF9" s="41">
        <f>IF(SUM(SN9:SQ9)-SR9&gt;0,SUM(SN9:SQ9)-SR9,"")</f>
        <v>21.774999999999999</v>
      </c>
      <c r="TG9" s="41">
        <f>IF(SU9&gt;0,SU9,"")</f>
        <v>2.6</v>
      </c>
      <c r="TH9" s="41">
        <f>IF(SV9&gt;0,SV9,"")</f>
        <v>3.93</v>
      </c>
      <c r="TI9" s="41">
        <f>IF(SUM(SS9:SV9)-SW9&gt;0,SUM(SS9:SV9)-SW9,"")</f>
        <v>10.879999999999999</v>
      </c>
      <c r="TJ9" s="41">
        <f>IF(MAX(TF9,TI9)&gt;0,MAX(TF9,TI9),"")</f>
        <v>21.774999999999999</v>
      </c>
      <c r="TK9" s="41">
        <f>IF(SZ9&gt;0,SZ9,"")</f>
        <v>5.2</v>
      </c>
      <c r="TL9" s="41">
        <f>IF(TA9&gt;0,TA9,"")</f>
        <v>8.14</v>
      </c>
      <c r="TM9" s="41">
        <f>IF(SUM(SX9:TA9)-TB9&gt;0,SUM(SX9:TA9)-TB9,"")</f>
        <v>22.115000000000002</v>
      </c>
      <c r="TN9" s="41">
        <f>IF(SUM(TJ9,TM9)&gt;0,SUM(TJ9,TM9),"")</f>
        <v>43.89</v>
      </c>
    </row>
    <row r="10" spans="1:534" x14ac:dyDescent="0.2">
      <c r="A10" s="4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5" t="s">
        <v>241</v>
      </c>
      <c r="C10" s="4" t="s">
        <v>142</v>
      </c>
      <c r="D10" s="4" t="s">
        <v>240</v>
      </c>
      <c r="E10" s="9">
        <f>SUM(J10,L10,N10)</f>
        <v>45.22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),"P","")</f>
        <v>P</v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),"P","")</f>
        <v>P</v>
      </c>
      <c r="H10" s="37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Excellence",IF(I10="P","Worlds Team",IF(F10="P","National Team","")))))</f>
        <v>National Team</v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45.22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45.22</v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>IF(KT10&gt;0,KT10,"")</f>
        <v>12.1</v>
      </c>
      <c r="LM10" s="41">
        <f>IF(KU10&gt;0,KU10,"")</f>
        <v>15.6</v>
      </c>
      <c r="LN10" s="41">
        <f>IF(SUM(KR10:KU10)-KV10&gt;0,SUM(KR10:KU10)-KV10,"")</f>
        <v>43.95</v>
      </c>
      <c r="LO10" s="41">
        <f>IF(KY10&gt;0,KY10,"")</f>
        <v>12.1</v>
      </c>
      <c r="LP10" s="41">
        <f>IF(KZ10&gt;0,KZ10,"")</f>
        <v>16.32</v>
      </c>
      <c r="LQ10" s="41">
        <f>IF(SUM(KW10:KZ10)-LA10&gt;0,SUM(KW10:KZ10)-LA10,"")</f>
        <v>45.22</v>
      </c>
      <c r="LR10" s="41">
        <f>IF(MAX(LN10,LQ10)&gt;0,MAX(LN10,LQ10),"")</f>
        <v>45.22</v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>
        <f>IF(LI10&gt;0,LI10,"")</f>
        <v>12.1</v>
      </c>
      <c r="LW10" s="41">
        <f>IF(LJ10&gt;0,LJ10,"")</f>
        <v>16.68</v>
      </c>
      <c r="LX10" s="41">
        <f>IF(SUM(LG10:LJ10)-LK10&gt;0,SUM(LG10:LJ10)-LK10,"")</f>
        <v>44.18</v>
      </c>
      <c r="LY10" s="41">
        <f>IF(SUM(LR10,LX10)&gt;0,SUM(LR10,LX10),"")</f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/>
      </c>
      <c r="B11" s="5" t="s">
        <v>177</v>
      </c>
      <c r="C11" s="4" t="s">
        <v>3</v>
      </c>
      <c r="D11" s="4" t="s">
        <v>176</v>
      </c>
      <c r="E11" s="9">
        <f>SUM(J11,L11,N11)</f>
        <v>83.9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),"P","")</f>
        <v/>
      </c>
      <c r="H11" s="37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Excellence",IF(I11="P","Worlds Team",IF(F11="P","National Team","")))))</f>
        <v/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J11" s="8">
        <f>IF(COUNT(AI11,AL11,AP11,BJ11,BM11,BQ11,CK11,CN11,CR11)&gt;0,LARGE((AI11,AL11,AP11,BJ11,BM11,BQ11,CK11,CN11,CR11),1),0)</f>
        <v>42.620000000000005</v>
      </c>
      <c r="K11" s="8" t="str">
        <f>IF(J11="","",IF(OR(J11=CK11,J11=CN11,J11=CR11),$BS$1,IF(OR(J11=BJ11,J11=BM11,J11=BQ11),$AR$1,IF(OR(J11=AI11,J11=AL11,J11=AP11),$Q$1,""))))</f>
        <v>2022 Nationals</v>
      </c>
      <c r="L11" s="8">
        <f>IF(COUNT(AI11,AL11,AP11,BJ11,BM11,BQ11,CK11,CN11,CR11)&gt;1,LARGE((AI11,AL11,AP11,BJ11,BM11,BQ11,CK11,CN11,CR11),2),0)</f>
        <v>41.28</v>
      </c>
      <c r="M11" s="8" t="str">
        <f>IF(L11="","",IF(OR(L11=CK11,L11=CN11,L11=CR11),$BS$1,IF(OR(L11=BJ11,L11=BM11,L11=BQ11),$AR$1,IF(OR(L11=AI11,L11=AL11,L11=AP11),$Q$1,""))))</f>
        <v>2022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6.55</v>
      </c>
      <c r="R11" s="23">
        <v>9.15</v>
      </c>
      <c r="S11" s="23">
        <v>10.5</v>
      </c>
      <c r="T11" s="23">
        <v>16.420000000000002</v>
      </c>
      <c r="U11" s="23">
        <v>0</v>
      </c>
      <c r="V11" s="23">
        <v>7</v>
      </c>
      <c r="W11" s="23">
        <v>8.9</v>
      </c>
      <c r="X11" s="23">
        <v>10.5</v>
      </c>
      <c r="Y11" s="23">
        <v>14.88</v>
      </c>
      <c r="Z11" s="23">
        <v>0</v>
      </c>
      <c r="AA11" s="23">
        <v>0.7</v>
      </c>
      <c r="AB11" s="23">
        <v>0.9</v>
      </c>
      <c r="AC11" s="23">
        <v>1.5</v>
      </c>
      <c r="AD11" s="23">
        <v>1.88</v>
      </c>
      <c r="AE11" s="23">
        <v>0</v>
      </c>
      <c r="AF11" s="28"/>
      <c r="AG11" s="39">
        <f>IF(S11&gt;0,S11,"")</f>
        <v>10.5</v>
      </c>
      <c r="AH11" s="39">
        <f>IF(T11&gt;0,T11,"")</f>
        <v>16.420000000000002</v>
      </c>
      <c r="AI11" s="41">
        <f>IF(SUM(Q11:T11)-U11&gt;0,SUM(Q11:T11)-U11,"")</f>
        <v>42.620000000000005</v>
      </c>
      <c r="AJ11" s="41">
        <f>IF(X11&gt;0,X11,"")</f>
        <v>10.5</v>
      </c>
      <c r="AK11" s="41">
        <f>IF(Y11&gt;0,Y11,"")</f>
        <v>14.88</v>
      </c>
      <c r="AL11" s="41">
        <f>IF(SUM(V11:Y11)-Z11&gt;0,SUM(V11:Y11)-Z11,"")</f>
        <v>41.28</v>
      </c>
      <c r="AM11" s="41">
        <f>IF(AI11="","",MAX(AI11,AL11))</f>
        <v>42.620000000000005</v>
      </c>
      <c r="AN11" s="41">
        <f>IF(AC11&gt;0,AC11,"")</f>
        <v>1.5</v>
      </c>
      <c r="AO11" s="41">
        <f>IF(AD11&gt;0,AD11,"")</f>
        <v>1.88</v>
      </c>
      <c r="AP11" s="41">
        <f>IF(SUM(AA11:AD11)-AE11&gt;0,SUM(AA11:AD11)-AE11,"")</f>
        <v>4.9800000000000004</v>
      </c>
      <c r="AQ11" s="41">
        <f>IF(SUM(AM11,AP11)&gt;0,SUM(AM11,AP11),"")</f>
        <v>47.600000000000009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5" t="s">
        <v>220</v>
      </c>
      <c r="C12" s="4" t="s">
        <v>3</v>
      </c>
      <c r="D12" s="4" t="s">
        <v>221</v>
      </c>
      <c r="E12" s="9">
        <f>SUM(J12,L12,N12)</f>
        <v>70.430000000000007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),"P","")</f>
        <v/>
      </c>
      <c r="H12" s="37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J12" s="8">
        <f>IF(COUNT(AI12,AL12,AP12,BJ12,BM12,BQ12,CK12,CN12,CR12)&gt;0,LARGE((AI12,AL12,AP12,BJ12,BM12,BQ12,CK12,CN12,CR12),1),0)</f>
        <v>43.260000000000005</v>
      </c>
      <c r="K12" s="8" t="str">
        <f>IF(J12="","",IF(OR(J12=CK12,J12=CN12,J12=CR12),$BS$1,IF(OR(J12=BJ12,J12=BM12,J12=BQ12),$AR$1,IF(OR(J12=AI12,J12=AL12,J12=AP12),$Q$1,""))))</f>
        <v>2023 Elite Canada</v>
      </c>
      <c r="L12" s="8">
        <f>IF(COUNT(AI12,AL12,AP12,BJ12,BM12,BQ12,CK12,CN12,CR12)&gt;1,LARGE((AI12,AL12,AP12,BJ12,BM12,BQ12,CK12,CN12,CR12),2),0)</f>
        <v>27.17</v>
      </c>
      <c r="M12" s="8" t="str">
        <f>IF(L12="","",IF(OR(L12=CK12,L12=CN12,L12=CR12),$BS$1,IF(OR(L12=BJ12,L12=BM12,L12=BQ12),$AR$1,IF(OR(L12=AI12,L12=AL12,L12=AP12),$Q$1,""))))</f>
        <v>2023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7.25</v>
      </c>
      <c r="BT12" s="23">
        <v>9.65</v>
      </c>
      <c r="BU12" s="23">
        <v>9.6</v>
      </c>
      <c r="BV12" s="23">
        <v>16.760000000000002</v>
      </c>
      <c r="BW12" s="23">
        <v>0</v>
      </c>
      <c r="BX12" s="23">
        <v>1.4</v>
      </c>
      <c r="BY12" s="23">
        <v>1.65</v>
      </c>
      <c r="BZ12" s="23">
        <v>2.1</v>
      </c>
      <c r="CA12" s="23">
        <v>3.78</v>
      </c>
      <c r="CB12" s="23">
        <v>0</v>
      </c>
      <c r="CC12" s="23">
        <v>4.3</v>
      </c>
      <c r="CD12" s="23">
        <v>5.55</v>
      </c>
      <c r="CE12" s="23">
        <v>7.1</v>
      </c>
      <c r="CF12" s="23">
        <v>10.220000000000001</v>
      </c>
      <c r="CG12" s="23">
        <v>0</v>
      </c>
      <c r="CH12" s="28"/>
      <c r="CI12" s="39">
        <f>IF(BU12&gt;0,BU12,"")</f>
        <v>9.6</v>
      </c>
      <c r="CJ12" s="39">
        <f>IF(BV12&gt;0,BV12,"")</f>
        <v>16.760000000000002</v>
      </c>
      <c r="CK12" s="41">
        <f>IF(SUM(BS12:BV12)-BW12&gt;0,SUM(BS12:BV12)-BW12,"")</f>
        <v>43.260000000000005</v>
      </c>
      <c r="CL12" s="41">
        <f>IF(BZ12&gt;0,BZ12,"")</f>
        <v>2.1</v>
      </c>
      <c r="CM12" s="41">
        <f>IF(CA12&gt;0,CA12,"")</f>
        <v>3.78</v>
      </c>
      <c r="CN12" s="41">
        <f>IF(SUM(BX12:CA12)-CB12&gt;0,SUM(BX12:CA12)-CB12,"")</f>
        <v>8.93</v>
      </c>
      <c r="CO12" s="41">
        <f>IF(CK12="","",MAX(CK12,CN12))</f>
        <v>43.260000000000005</v>
      </c>
      <c r="CP12" s="41">
        <f>IF(CE12&gt;0,CE12,"")</f>
        <v>7.1</v>
      </c>
      <c r="CQ12" s="41">
        <f>IF(CF12&gt;0,CF12,"")</f>
        <v>10.220000000000001</v>
      </c>
      <c r="CR12" s="41">
        <f>IF(SUM(CC12:CF12)-CG12&gt;0,SUM(CC12:CF12)-CG12,"")</f>
        <v>27.17</v>
      </c>
      <c r="CS12" s="41">
        <f>IF(SUM(CO12,CR12)&gt;0,SUM(CO12,CR12),"")</f>
        <v>70.430000000000007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3.625</v>
      </c>
      <c r="SO12" s="23">
        <f>IF($CH12="P",BT12,(BT12+AS12)/2)</f>
        <v>4.8250000000000002</v>
      </c>
      <c r="SP12" s="23">
        <f>IF($CH12="P",BU12,(BU12+AT12)/2)</f>
        <v>4.8</v>
      </c>
      <c r="SQ12" s="23">
        <f>IF($CH12="P",BV12,(BV12+AU12)/2)</f>
        <v>8.3800000000000008</v>
      </c>
      <c r="SR12" s="23">
        <f>IF($CH12="P",BW12,(BW12+AV12)/2)</f>
        <v>0</v>
      </c>
      <c r="SS12" s="23">
        <f>IF($CH12="P",BX12,(BX12+AW12)/2)</f>
        <v>0.7</v>
      </c>
      <c r="ST12" s="23">
        <f>IF($CH12="P",BY12,(BY12+AX12)/2)</f>
        <v>0.82499999999999996</v>
      </c>
      <c r="SU12" s="23">
        <f>IF($CH12="P",BZ12,(BZ12+AY12)/2)</f>
        <v>1.05</v>
      </c>
      <c r="SV12" s="23">
        <f>IF($CH12="P",CA12,(CA12+AZ12)/2)</f>
        <v>1.89</v>
      </c>
      <c r="SW12" s="23">
        <f>IF($CH12="P",CB12,(CB12+BA12)/2)</f>
        <v>0</v>
      </c>
      <c r="SX12" s="23">
        <f>IF($CH12="P",CC12,(CC12+BB12)/2)</f>
        <v>2.15</v>
      </c>
      <c r="SY12" s="23">
        <f>IF($CH12="P",CD12,(CD12+BC12)/2)</f>
        <v>2.7749999999999999</v>
      </c>
      <c r="SZ12" s="23">
        <f>IF($CH12="P",CE12,(CE12+BD12)/2)</f>
        <v>3.55</v>
      </c>
      <c r="TA12" s="23">
        <f>IF($CH12="P",CF12,(CF12+BE12)/2)</f>
        <v>5.1100000000000003</v>
      </c>
      <c r="TB12" s="23">
        <f>IF($CH12="P",CG12,(CG12+BF12)/2)</f>
        <v>0</v>
      </c>
      <c r="TC12" s="28" t="s">
        <v>57</v>
      </c>
      <c r="TD12" s="41">
        <f>IF(SP12&gt;0,SP12,"")</f>
        <v>4.8</v>
      </c>
      <c r="TE12" s="41">
        <f>IF(SQ12&gt;0,SQ12,"")</f>
        <v>8.3800000000000008</v>
      </c>
      <c r="TF12" s="41">
        <f>IF(SUM(SN12:SQ12)-SR12&gt;0,SUM(SN12:SQ12)-SR12,"")</f>
        <v>21.630000000000003</v>
      </c>
      <c r="TG12" s="41">
        <f>IF(SU12&gt;0,SU12,"")</f>
        <v>1.05</v>
      </c>
      <c r="TH12" s="41">
        <f>IF(SV12&gt;0,SV12,"")</f>
        <v>1.89</v>
      </c>
      <c r="TI12" s="41">
        <f>IF(SUM(SS12:SV12)-SW12&gt;0,SUM(SS12:SV12)-SW12,"")</f>
        <v>4.4649999999999999</v>
      </c>
      <c r="TJ12" s="41">
        <f>IF(MAX(TF12,TI12)&gt;0,MAX(TF12,TI12),"")</f>
        <v>21.630000000000003</v>
      </c>
      <c r="TK12" s="41">
        <f>IF(SZ12&gt;0,SZ12,"")</f>
        <v>3.55</v>
      </c>
      <c r="TL12" s="41">
        <f>IF(TA12&gt;0,TA12,"")</f>
        <v>5.1100000000000003</v>
      </c>
      <c r="TM12" s="41">
        <f>IF(SUM(SX12:TA12)-TB12&gt;0,SUM(SX12:TA12)-TB12,"")</f>
        <v>13.585000000000001</v>
      </c>
      <c r="TN12" s="41">
        <f>IF(SUM(TJ12,TM12)&gt;0,SUM(TJ12,TM12),"")</f>
        <v>35.215000000000003</v>
      </c>
    </row>
    <row r="13" spans="1:534" x14ac:dyDescent="0.2">
      <c r="A13" s="4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8</v>
      </c>
      <c r="B13" s="5" t="s">
        <v>229</v>
      </c>
      <c r="C13" s="4" t="s">
        <v>3</v>
      </c>
      <c r="D13" s="4" t="s">
        <v>221</v>
      </c>
      <c r="E13" s="9">
        <f>SUM(J13,L13,N13)</f>
        <v>44.25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),"P","")</f>
        <v>P</v>
      </c>
      <c r="H13" s="37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Excellence",IF(I13="P","Worlds Team",IF(F13="P","National Team","")))))</f>
        <v>No DD</v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44.25</v>
      </c>
      <c r="O13" s="11" t="str">
        <f>IF(N13="","",IF(N13=CT13,"("&amp;CT$2&amp;")",IF(N13=CU13,"("&amp;CU$2&amp;")")))</f>
        <v>(Final)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Pan Am Club Championships (May 14)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>44.25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>
        <v>7.35</v>
      </c>
      <c r="IR13" s="17">
        <v>9</v>
      </c>
      <c r="IS13" s="17">
        <v>9.6</v>
      </c>
      <c r="IT13" s="17">
        <v>18.3</v>
      </c>
      <c r="IU13" s="17">
        <v>0</v>
      </c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>
        <f>IF(IS13&gt;0,IS13,"")</f>
        <v>9.6</v>
      </c>
      <c r="JG13" s="41">
        <f>IF(IT13&gt;0,IT13,"")</f>
        <v>18.3</v>
      </c>
      <c r="JH13" s="41">
        <f>IF(SUM(IQ13:IT13)-IU13&gt;0,SUM(IQ13:IT13)-IU13,"")</f>
        <v>44.25</v>
      </c>
      <c r="JI13" s="41">
        <f>IF(SUM(JB13,JH13)&gt;0,SUM(JB13,JH13),"")</f>
        <v>44.25</v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5" t="s">
        <v>234</v>
      </c>
      <c r="C14" s="4" t="s">
        <v>233</v>
      </c>
      <c r="D14" s="4" t="s">
        <v>232</v>
      </c>
      <c r="E14" s="9">
        <f>SUM(J14,L14,N14)</f>
        <v>4.6800000000000006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),"P","")</f>
        <v/>
      </c>
      <c r="H14" s="37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Excellence",IF(I14="P","Worlds Team",IF(F14="P","National Team","")))))</f>
        <v/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4.6800000000000006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4.6800000000000006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>
        <v>0.75</v>
      </c>
      <c r="JZ14" s="18">
        <v>0.85</v>
      </c>
      <c r="KA14" s="18">
        <v>1.3</v>
      </c>
      <c r="KB14" s="18">
        <v>1.78</v>
      </c>
      <c r="KC14" s="18">
        <v>0</v>
      </c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>
        <f>IF(KA14&gt;0,KA14,"")</f>
        <v>1.3</v>
      </c>
      <c r="KO14" s="11">
        <f>IF(KB14&gt;0,KB14,"")</f>
        <v>1.78</v>
      </c>
      <c r="KP14" s="11">
        <f>IF(SUM(JY14:KB14)-KC14&gt;0,SUM(JY14:KB14)-KC14,"")</f>
        <v>4.6800000000000006</v>
      </c>
      <c r="KQ14" s="11">
        <f>IF(SUM(KJ14,KP14)&gt;0,SUM(KJ14,KP14),"")</f>
        <v>4.6800000000000006</v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B15" s="5"/>
      <c r="D15" s="1"/>
    </row>
    <row r="16" spans="1:534" x14ac:dyDescent="0.2">
      <c r="G16" s="37"/>
      <c r="I16" s="37"/>
    </row>
    <row r="17" spans="1:536" x14ac:dyDescent="0.2">
      <c r="B17" s="24" t="s">
        <v>54</v>
      </c>
      <c r="C17" s="5"/>
      <c r="G17" s="3"/>
      <c r="AJ17" s="42"/>
      <c r="AK17" s="42"/>
      <c r="AL17" s="42"/>
      <c r="AN17" s="33"/>
      <c r="AO17" s="33"/>
      <c r="AQ17" s="43">
        <v>10.4</v>
      </c>
      <c r="BK17" s="42"/>
      <c r="BL17" s="42"/>
      <c r="BM17" s="42"/>
      <c r="BO17" s="33"/>
      <c r="BP17" s="33"/>
      <c r="BR17" s="43">
        <v>10.4</v>
      </c>
      <c r="CL17" s="42"/>
      <c r="CM17" s="42"/>
      <c r="CN17" s="42"/>
      <c r="CP17" s="33"/>
      <c r="CQ17" s="33"/>
      <c r="CS17" s="43">
        <v>10.4</v>
      </c>
      <c r="DP17" s="5"/>
      <c r="DQ17" s="5"/>
      <c r="DZ17" s="2"/>
      <c r="EA17" s="2"/>
      <c r="EC17" s="43">
        <v>10.4</v>
      </c>
      <c r="EX17" s="5"/>
      <c r="EY17" s="5"/>
      <c r="FH17" s="2"/>
      <c r="FI17" s="2"/>
      <c r="FK17" s="43">
        <v>10.4</v>
      </c>
      <c r="GF17" s="5"/>
      <c r="GG17" s="5"/>
      <c r="GP17" s="2"/>
      <c r="GQ17" s="2"/>
      <c r="GS17" s="43">
        <v>10.4</v>
      </c>
      <c r="HN17" s="5"/>
      <c r="HO17" s="5"/>
      <c r="HX17" s="2"/>
      <c r="HY17" s="2"/>
      <c r="IA17" s="43">
        <v>10.4</v>
      </c>
      <c r="IV17" s="5"/>
      <c r="IW17" s="5"/>
      <c r="JF17" s="2"/>
      <c r="JG17" s="2"/>
      <c r="JI17" s="43">
        <v>10.4</v>
      </c>
      <c r="KD17" s="5"/>
      <c r="KE17" s="5"/>
      <c r="KN17" s="2"/>
      <c r="KO17" s="2"/>
      <c r="KQ17" s="43">
        <v>10.4</v>
      </c>
      <c r="LL17" s="5"/>
      <c r="LM17" s="5"/>
      <c r="LV17" s="2"/>
      <c r="LW17" s="2"/>
      <c r="LY17" s="43">
        <v>10.4</v>
      </c>
      <c r="MT17" s="5"/>
      <c r="MU17" s="5"/>
      <c r="ND17" s="2"/>
      <c r="NE17" s="2"/>
      <c r="NG17" s="43">
        <v>10.4</v>
      </c>
      <c r="OB17" s="5"/>
      <c r="OC17" s="5"/>
      <c r="OL17" s="2"/>
      <c r="OM17" s="2"/>
      <c r="OO17" s="43">
        <v>10.4</v>
      </c>
      <c r="PJ17" s="5"/>
      <c r="PK17" s="5"/>
      <c r="PT17" s="2"/>
      <c r="PU17" s="2"/>
      <c r="PW17" s="43">
        <v>10.4</v>
      </c>
      <c r="QR17" s="5"/>
      <c r="QS17" s="5"/>
      <c r="RB17" s="2"/>
      <c r="RC17" s="2"/>
      <c r="RE17" s="43">
        <v>10.4</v>
      </c>
      <c r="RZ17" s="5"/>
      <c r="SA17" s="5"/>
      <c r="SJ17" s="2"/>
      <c r="SK17" s="2"/>
      <c r="SM17" s="43">
        <v>10.4</v>
      </c>
    </row>
    <row r="18" spans="1:536" x14ac:dyDescent="0.2">
      <c r="B18" s="31" t="s">
        <v>53</v>
      </c>
      <c r="C18" s="5"/>
      <c r="P18" s="2"/>
      <c r="AJ18" s="42"/>
      <c r="AK18" s="42"/>
      <c r="AL18" s="42"/>
      <c r="AN18" s="33"/>
      <c r="AO18" s="33"/>
      <c r="AQ18" s="44">
        <v>11.2</v>
      </c>
      <c r="BK18" s="42"/>
      <c r="BL18" s="42"/>
      <c r="BM18" s="42"/>
      <c r="BO18" s="33"/>
      <c r="BP18" s="33"/>
      <c r="BR18" s="44">
        <v>11.2</v>
      </c>
      <c r="CL18" s="42"/>
      <c r="CM18" s="42"/>
      <c r="CN18" s="42"/>
      <c r="CP18" s="33"/>
      <c r="CQ18" s="33"/>
      <c r="CS18" s="44">
        <v>11.2</v>
      </c>
      <c r="DP18" s="5"/>
      <c r="DQ18" s="5"/>
      <c r="DZ18" s="2"/>
      <c r="EA18" s="2"/>
      <c r="EC18" s="44">
        <v>11.2</v>
      </c>
      <c r="EX18" s="5"/>
      <c r="EY18" s="5"/>
      <c r="FH18" s="2"/>
      <c r="FI18" s="2"/>
      <c r="FK18" s="44">
        <v>11.2</v>
      </c>
      <c r="GF18" s="5"/>
      <c r="GG18" s="5"/>
      <c r="GP18" s="2"/>
      <c r="GQ18" s="2"/>
      <c r="GS18" s="44">
        <v>11.2</v>
      </c>
      <c r="HN18" s="5"/>
      <c r="HO18" s="5"/>
      <c r="HX18" s="2"/>
      <c r="HY18" s="2"/>
      <c r="IA18" s="44">
        <v>11.2</v>
      </c>
      <c r="IV18" s="5"/>
      <c r="IW18" s="5"/>
      <c r="JF18" s="2"/>
      <c r="JG18" s="2"/>
      <c r="JI18" s="44">
        <v>11.2</v>
      </c>
      <c r="KD18" s="5"/>
      <c r="KE18" s="5"/>
      <c r="KN18" s="2"/>
      <c r="KO18" s="2"/>
      <c r="KQ18" s="44">
        <v>11.2</v>
      </c>
      <c r="LL18" s="5"/>
      <c r="LM18" s="5"/>
      <c r="LV18" s="2"/>
      <c r="LW18" s="2"/>
      <c r="LY18" s="44">
        <v>11.2</v>
      </c>
      <c r="MT18" s="5"/>
      <c r="MU18" s="5"/>
      <c r="ND18" s="2"/>
      <c r="NE18" s="2"/>
      <c r="NG18" s="44">
        <v>11.2</v>
      </c>
      <c r="OB18" s="5"/>
      <c r="OC18" s="5"/>
      <c r="OL18" s="2"/>
      <c r="OM18" s="2"/>
      <c r="OO18" s="44">
        <v>11.2</v>
      </c>
      <c r="PJ18" s="5"/>
      <c r="PK18" s="5"/>
      <c r="PT18" s="2"/>
      <c r="PU18" s="2"/>
      <c r="PW18" s="44">
        <v>11.2</v>
      </c>
      <c r="QR18" s="5"/>
      <c r="QS18" s="5"/>
      <c r="RB18" s="2"/>
      <c r="RC18" s="2"/>
      <c r="RE18" s="44">
        <v>11.2</v>
      </c>
      <c r="RZ18" s="5"/>
      <c r="SA18" s="5"/>
      <c r="SJ18" s="2"/>
      <c r="SK18" s="2"/>
      <c r="SM18" s="44">
        <v>11.2</v>
      </c>
    </row>
    <row r="19" spans="1:536" x14ac:dyDescent="0.2">
      <c r="A19" s="5"/>
      <c r="B19" s="32" t="s">
        <v>67</v>
      </c>
      <c r="C19" s="5"/>
      <c r="E19" s="2"/>
      <c r="AJ19" s="42"/>
      <c r="AK19" s="42"/>
      <c r="AL19" s="42"/>
      <c r="AM19" s="33"/>
      <c r="AN19" s="33"/>
      <c r="AO19" s="33"/>
      <c r="AP19" s="33"/>
      <c r="AQ19" s="45">
        <v>12</v>
      </c>
      <c r="BK19" s="42"/>
      <c r="BL19" s="42"/>
      <c r="BM19" s="42"/>
      <c r="BO19" s="33"/>
      <c r="BP19" s="33"/>
      <c r="BR19" s="45">
        <v>12</v>
      </c>
      <c r="CL19" s="42"/>
      <c r="CM19" s="42"/>
      <c r="CN19" s="42"/>
      <c r="CO19" s="33"/>
      <c r="CP19" s="33"/>
      <c r="CQ19" s="33"/>
      <c r="CR19" s="33"/>
      <c r="CS19" s="45">
        <v>12</v>
      </c>
      <c r="DP19" s="5"/>
      <c r="DQ19" s="5"/>
      <c r="DZ19" s="2"/>
      <c r="EA19" s="2"/>
      <c r="EC19" s="45">
        <v>12</v>
      </c>
      <c r="EX19" s="5"/>
      <c r="EY19" s="5"/>
      <c r="FH19" s="2"/>
      <c r="FI19" s="2"/>
      <c r="FK19" s="45">
        <v>12</v>
      </c>
      <c r="GF19" s="5"/>
      <c r="GG19" s="5"/>
      <c r="GP19" s="2"/>
      <c r="GQ19" s="2"/>
      <c r="GS19" s="45">
        <v>12</v>
      </c>
      <c r="HN19" s="5"/>
      <c r="HO19" s="5"/>
      <c r="HX19" s="2"/>
      <c r="HY19" s="2"/>
      <c r="IA19" s="45">
        <v>12</v>
      </c>
      <c r="IV19" s="5"/>
      <c r="IW19" s="5"/>
      <c r="JF19" s="2"/>
      <c r="JG19" s="2"/>
      <c r="JI19" s="45">
        <v>12</v>
      </c>
      <c r="KD19" s="5"/>
      <c r="KE19" s="5"/>
      <c r="KN19" s="2"/>
      <c r="KO19" s="2"/>
      <c r="KQ19" s="45">
        <v>12</v>
      </c>
      <c r="LL19" s="5"/>
      <c r="LM19" s="5"/>
      <c r="LV19" s="2"/>
      <c r="LW19" s="2"/>
      <c r="LY19" s="45">
        <v>12</v>
      </c>
      <c r="MT19" s="5"/>
      <c r="MU19" s="5"/>
      <c r="ND19" s="2"/>
      <c r="NE19" s="2"/>
      <c r="NG19" s="45">
        <v>12</v>
      </c>
      <c r="OB19" s="5"/>
      <c r="OC19" s="5"/>
      <c r="OL19" s="2"/>
      <c r="OM19" s="2"/>
      <c r="OO19" s="45">
        <v>12</v>
      </c>
      <c r="PJ19" s="5"/>
      <c r="PK19" s="5"/>
      <c r="PT19" s="2"/>
      <c r="PU19" s="2"/>
      <c r="PW19" s="45">
        <v>12</v>
      </c>
      <c r="QR19" s="5"/>
      <c r="QS19" s="5"/>
      <c r="RB19" s="2"/>
      <c r="RC19" s="2"/>
      <c r="RE19" s="45">
        <v>12</v>
      </c>
      <c r="RZ19" s="5"/>
      <c r="SA19" s="5"/>
      <c r="SJ19" s="2"/>
      <c r="SK19" s="2"/>
      <c r="SM19" s="45">
        <v>12</v>
      </c>
    </row>
    <row r="20" spans="1:536" x14ac:dyDescent="0.2">
      <c r="A20" s="5"/>
      <c r="B20" s="36" t="s">
        <v>80</v>
      </c>
      <c r="C20" s="5"/>
      <c r="E20" s="2"/>
      <c r="AJ20" s="42"/>
      <c r="AK20" s="42"/>
      <c r="AL20" s="42"/>
      <c r="AM20" s="33"/>
      <c r="AN20" s="33"/>
      <c r="AO20" s="33"/>
      <c r="AP20" s="33"/>
      <c r="AQ20" s="46">
        <v>12.4</v>
      </c>
      <c r="BK20" s="42"/>
      <c r="BL20" s="42"/>
      <c r="BM20" s="42"/>
      <c r="BO20" s="33"/>
      <c r="BP20" s="33"/>
      <c r="BR20" s="46">
        <v>12.4</v>
      </c>
      <c r="CL20" s="42"/>
      <c r="CM20" s="42"/>
      <c r="CN20" s="42"/>
      <c r="CO20" s="33"/>
      <c r="CP20" s="33"/>
      <c r="CQ20" s="33"/>
      <c r="CR20" s="33"/>
      <c r="CS20" s="46">
        <v>12.4</v>
      </c>
      <c r="DP20" s="5"/>
      <c r="DQ20" s="5"/>
      <c r="DZ20" s="2"/>
      <c r="EA20" s="2"/>
      <c r="EC20" s="46">
        <v>12.4</v>
      </c>
      <c r="EX20" s="5"/>
      <c r="EY20" s="5"/>
      <c r="FH20" s="2"/>
      <c r="FI20" s="2"/>
      <c r="FK20" s="46">
        <v>12.4</v>
      </c>
      <c r="GF20" s="5"/>
      <c r="GG20" s="5"/>
      <c r="GP20" s="2"/>
      <c r="GQ20" s="2"/>
      <c r="GS20" s="46">
        <v>12.4</v>
      </c>
      <c r="HN20" s="5"/>
      <c r="HO20" s="5"/>
      <c r="HX20" s="2"/>
      <c r="HY20" s="2"/>
      <c r="IA20" s="46">
        <v>12.4</v>
      </c>
      <c r="IV20" s="5"/>
      <c r="IW20" s="5"/>
      <c r="JF20" s="2"/>
      <c r="JG20" s="2"/>
      <c r="JI20" s="46">
        <v>12.4</v>
      </c>
      <c r="KD20" s="5"/>
      <c r="KE20" s="5"/>
      <c r="KN20" s="2"/>
      <c r="KO20" s="2"/>
      <c r="KQ20" s="46">
        <v>12.4</v>
      </c>
      <c r="LL20" s="5"/>
      <c r="LM20" s="5"/>
      <c r="LV20" s="2"/>
      <c r="LW20" s="2"/>
      <c r="LY20" s="46">
        <v>12.4</v>
      </c>
      <c r="MT20" s="5"/>
      <c r="MU20" s="5"/>
      <c r="ND20" s="2"/>
      <c r="NE20" s="2"/>
      <c r="NG20" s="46">
        <v>12.4</v>
      </c>
      <c r="OB20" s="5"/>
      <c r="OC20" s="5"/>
      <c r="OL20" s="2"/>
      <c r="OM20" s="2"/>
      <c r="OO20" s="46">
        <v>12.4</v>
      </c>
      <c r="PJ20" s="5"/>
      <c r="PK20" s="5"/>
      <c r="PT20" s="2"/>
      <c r="PU20" s="2"/>
      <c r="PW20" s="46">
        <v>12.4</v>
      </c>
      <c r="QR20" s="5"/>
      <c r="QS20" s="5"/>
      <c r="RB20" s="2"/>
      <c r="RC20" s="2"/>
      <c r="RE20" s="46">
        <v>12.4</v>
      </c>
      <c r="RZ20" s="5"/>
      <c r="SA20" s="5"/>
      <c r="SJ20" s="2"/>
      <c r="SK20" s="2"/>
      <c r="SM20" s="46">
        <v>12.4</v>
      </c>
    </row>
    <row r="21" spans="1:536" x14ac:dyDescent="0.2">
      <c r="A21" s="5"/>
      <c r="B21" s="35" t="s">
        <v>51</v>
      </c>
      <c r="C21" s="5"/>
      <c r="AJ21" s="42"/>
      <c r="AK21" s="42"/>
      <c r="AL21" s="42"/>
      <c r="AM21" s="33"/>
      <c r="AN21" s="33"/>
      <c r="AO21" s="33"/>
      <c r="AP21" s="33"/>
      <c r="AQ21" s="47">
        <v>44</v>
      </c>
      <c r="BK21" s="42"/>
      <c r="BL21" s="42"/>
      <c r="BM21" s="42"/>
      <c r="BO21" s="33"/>
      <c r="BP21" s="33"/>
      <c r="BR21" s="47">
        <v>44</v>
      </c>
      <c r="CL21" s="42"/>
      <c r="CM21" s="42"/>
      <c r="CN21" s="42"/>
      <c r="CO21" s="33"/>
      <c r="CP21" s="33"/>
      <c r="CQ21" s="33"/>
      <c r="CR21" s="33"/>
      <c r="CS21" s="47">
        <v>44</v>
      </c>
      <c r="DP21" s="5"/>
      <c r="DQ21" s="5"/>
      <c r="DZ21" s="2"/>
      <c r="EA21" s="2"/>
      <c r="EC21" s="47">
        <v>44</v>
      </c>
      <c r="EX21" s="5"/>
      <c r="EY21" s="5"/>
      <c r="FH21" s="2"/>
      <c r="FI21" s="2"/>
      <c r="FK21" s="47">
        <v>44</v>
      </c>
      <c r="GF21" s="5"/>
      <c r="GG21" s="5"/>
      <c r="GP21" s="2"/>
      <c r="GQ21" s="2"/>
      <c r="GS21" s="47">
        <v>44</v>
      </c>
      <c r="HN21" s="5"/>
      <c r="HO21" s="5"/>
      <c r="HX21" s="2"/>
      <c r="HY21" s="2"/>
      <c r="IA21" s="47">
        <v>44</v>
      </c>
      <c r="IV21" s="5"/>
      <c r="IW21" s="5"/>
      <c r="JF21" s="2"/>
      <c r="JG21" s="2"/>
      <c r="JI21" s="47">
        <v>44</v>
      </c>
      <c r="KD21" s="5"/>
      <c r="KE21" s="5"/>
      <c r="KN21" s="2"/>
      <c r="KO21" s="2"/>
      <c r="KQ21" s="47">
        <v>44</v>
      </c>
      <c r="LL21" s="5"/>
      <c r="LM21" s="5"/>
      <c r="LV21" s="2"/>
      <c r="LW21" s="2"/>
      <c r="LY21" s="47">
        <v>44</v>
      </c>
      <c r="MT21" s="5"/>
      <c r="MU21" s="5"/>
      <c r="ND21" s="2"/>
      <c r="NE21" s="2"/>
      <c r="NG21" s="47">
        <v>44</v>
      </c>
      <c r="OB21" s="5"/>
      <c r="OC21" s="5"/>
      <c r="OL21" s="2"/>
      <c r="OM21" s="2"/>
      <c r="OO21" s="47">
        <v>44</v>
      </c>
      <c r="PJ21" s="5"/>
      <c r="PK21" s="5"/>
      <c r="PT21" s="2"/>
      <c r="PU21" s="2"/>
      <c r="PW21" s="47">
        <v>44</v>
      </c>
      <c r="QR21" s="5"/>
      <c r="QS21" s="5"/>
      <c r="RB21" s="2"/>
      <c r="RC21" s="2"/>
      <c r="RE21" s="47">
        <v>44</v>
      </c>
      <c r="RZ21" s="5"/>
      <c r="SA21" s="5"/>
      <c r="SJ21" s="2"/>
      <c r="SK21" s="2"/>
      <c r="SM21" s="47">
        <v>44</v>
      </c>
    </row>
    <row r="22" spans="1:536" x14ac:dyDescent="0.2">
      <c r="A22" s="5"/>
      <c r="B22" s="25" t="s">
        <v>52</v>
      </c>
      <c r="C22" s="5"/>
      <c r="AJ22" s="42"/>
      <c r="AK22" s="42"/>
      <c r="AL22" s="42"/>
      <c r="AM22" s="33"/>
      <c r="AN22" s="33"/>
      <c r="AO22" s="33"/>
      <c r="AP22" s="33"/>
      <c r="AQ22" s="48">
        <v>45.3</v>
      </c>
      <c r="BK22" s="42"/>
      <c r="BL22" s="42"/>
      <c r="BM22" s="42"/>
      <c r="BO22" s="33"/>
      <c r="BP22" s="33"/>
      <c r="BR22" s="48">
        <v>45.3</v>
      </c>
      <c r="CL22" s="42"/>
      <c r="CM22" s="42"/>
      <c r="CN22" s="42"/>
      <c r="CO22" s="33"/>
      <c r="CP22" s="33"/>
      <c r="CQ22" s="33"/>
      <c r="CR22" s="33"/>
      <c r="CS22" s="48">
        <v>45.3</v>
      </c>
      <c r="DP22" s="5"/>
      <c r="DQ22" s="5"/>
      <c r="DZ22" s="2"/>
      <c r="EA22" s="2"/>
      <c r="EC22" s="48">
        <v>45.3</v>
      </c>
      <c r="EX22" s="5"/>
      <c r="EY22" s="5"/>
      <c r="FH22" s="2"/>
      <c r="FI22" s="2"/>
      <c r="FK22" s="48">
        <v>45.3</v>
      </c>
      <c r="GF22" s="5"/>
      <c r="GG22" s="5"/>
      <c r="GP22" s="2"/>
      <c r="GQ22" s="2"/>
      <c r="GS22" s="48">
        <v>45.3</v>
      </c>
      <c r="HN22" s="5"/>
      <c r="HO22" s="5"/>
      <c r="HX22" s="2"/>
      <c r="HY22" s="2"/>
      <c r="IA22" s="48">
        <v>45.3</v>
      </c>
      <c r="IV22" s="5"/>
      <c r="IW22" s="5"/>
      <c r="JF22" s="2"/>
      <c r="JG22" s="2"/>
      <c r="JI22" s="48">
        <v>45.3</v>
      </c>
      <c r="KD22" s="5"/>
      <c r="KE22" s="5"/>
      <c r="KN22" s="2"/>
      <c r="KO22" s="2"/>
      <c r="KQ22" s="48">
        <v>45.3</v>
      </c>
      <c r="LL22" s="5"/>
      <c r="LM22" s="5"/>
      <c r="LV22" s="2"/>
      <c r="LW22" s="2"/>
      <c r="LY22" s="48">
        <v>45.3</v>
      </c>
      <c r="MT22" s="5"/>
      <c r="MU22" s="5"/>
      <c r="ND22" s="2"/>
      <c r="NE22" s="2"/>
      <c r="NG22" s="48">
        <v>45.3</v>
      </c>
      <c r="OB22" s="5"/>
      <c r="OC22" s="5"/>
      <c r="OL22" s="2"/>
      <c r="OM22" s="2"/>
      <c r="OO22" s="48">
        <v>45.3</v>
      </c>
      <c r="PJ22" s="5"/>
      <c r="PK22" s="5"/>
      <c r="PT22" s="2"/>
      <c r="PU22" s="2"/>
      <c r="PW22" s="48">
        <v>45.3</v>
      </c>
      <c r="QR22" s="5"/>
      <c r="QS22" s="5"/>
      <c r="RB22" s="2"/>
      <c r="RC22" s="2"/>
      <c r="RE22" s="48">
        <v>45.3</v>
      </c>
      <c r="RZ22" s="5"/>
      <c r="SA22" s="5"/>
      <c r="SJ22" s="2"/>
      <c r="SK22" s="2"/>
      <c r="SM22" s="48">
        <v>45.3</v>
      </c>
    </row>
    <row r="23" spans="1:536" x14ac:dyDescent="0.2">
      <c r="A23" s="5"/>
      <c r="B23" s="34" t="s">
        <v>66</v>
      </c>
      <c r="C23" s="5"/>
      <c r="AJ23" s="42"/>
      <c r="AK23" s="42"/>
      <c r="AL23" s="42"/>
      <c r="AM23" s="33"/>
      <c r="AN23" s="33"/>
      <c r="AO23" s="33"/>
      <c r="AP23" s="33"/>
      <c r="AQ23" s="49">
        <v>46</v>
      </c>
      <c r="BK23" s="42"/>
      <c r="BL23" s="42"/>
      <c r="BM23" s="42"/>
      <c r="BO23" s="33"/>
      <c r="BP23" s="33"/>
      <c r="BR23" s="49">
        <v>46</v>
      </c>
      <c r="CL23" s="42"/>
      <c r="CM23" s="42"/>
      <c r="CN23" s="42"/>
      <c r="CO23" s="33"/>
      <c r="CP23" s="33"/>
      <c r="CQ23" s="33"/>
      <c r="CR23" s="33"/>
      <c r="CS23" s="49">
        <v>46</v>
      </c>
      <c r="DP23" s="5"/>
      <c r="DQ23" s="5"/>
      <c r="DZ23" s="2"/>
      <c r="EA23" s="2"/>
      <c r="EB23" s="38"/>
      <c r="EC23" s="49">
        <v>46</v>
      </c>
      <c r="EX23" s="5"/>
      <c r="EY23" s="5"/>
      <c r="FH23" s="2"/>
      <c r="FI23" s="2"/>
      <c r="FJ23" s="38"/>
      <c r="FK23" s="49">
        <v>46</v>
      </c>
      <c r="GF23" s="5"/>
      <c r="GG23" s="5"/>
      <c r="GP23" s="2"/>
      <c r="GQ23" s="2"/>
      <c r="GR23" s="38"/>
      <c r="GS23" s="49">
        <v>46</v>
      </c>
      <c r="HN23" s="5"/>
      <c r="HO23" s="5"/>
      <c r="HX23" s="2"/>
      <c r="HY23" s="2"/>
      <c r="HZ23" s="38"/>
      <c r="IA23" s="49">
        <v>46</v>
      </c>
      <c r="IV23" s="5"/>
      <c r="IW23" s="5"/>
      <c r="JF23" s="2"/>
      <c r="JG23" s="2"/>
      <c r="JH23" s="38"/>
      <c r="JI23" s="49">
        <v>46</v>
      </c>
      <c r="KD23" s="5"/>
      <c r="KE23" s="5"/>
      <c r="KN23" s="2"/>
      <c r="KO23" s="2"/>
      <c r="KP23" s="38"/>
      <c r="KQ23" s="49">
        <v>46</v>
      </c>
      <c r="LL23" s="5"/>
      <c r="LM23" s="5"/>
      <c r="LV23" s="2"/>
      <c r="LW23" s="2"/>
      <c r="LX23" s="38"/>
      <c r="LY23" s="49">
        <v>46</v>
      </c>
      <c r="MT23" s="5"/>
      <c r="MU23" s="5"/>
      <c r="ND23" s="2"/>
      <c r="NE23" s="2"/>
      <c r="NF23" s="38"/>
      <c r="NG23" s="49">
        <v>46</v>
      </c>
      <c r="OB23" s="5"/>
      <c r="OC23" s="5"/>
      <c r="OL23" s="2"/>
      <c r="OM23" s="2"/>
      <c r="ON23" s="38"/>
      <c r="OO23" s="49">
        <v>46</v>
      </c>
      <c r="PJ23" s="5"/>
      <c r="PK23" s="5"/>
      <c r="PT23" s="2"/>
      <c r="PU23" s="2"/>
      <c r="PV23" s="38"/>
      <c r="PW23" s="49">
        <v>46</v>
      </c>
      <c r="QR23" s="5"/>
      <c r="QS23" s="5"/>
      <c r="RB23" s="2"/>
      <c r="RC23" s="2"/>
      <c r="RD23" s="38"/>
      <c r="RE23" s="49">
        <v>46</v>
      </c>
      <c r="RZ23" s="5"/>
      <c r="SA23" s="5"/>
      <c r="SJ23" s="2"/>
      <c r="SK23" s="2"/>
      <c r="SL23" s="38"/>
      <c r="SM23" s="49">
        <v>46</v>
      </c>
    </row>
    <row r="24" spans="1:536" x14ac:dyDescent="0.2">
      <c r="A24" s="5"/>
      <c r="B24" s="26" t="s">
        <v>35</v>
      </c>
      <c r="C24" s="5"/>
      <c r="AJ24" s="42"/>
      <c r="AK24" s="42"/>
      <c r="AL24" s="42"/>
      <c r="AM24" s="33"/>
      <c r="AN24" s="42"/>
      <c r="AO24" s="42"/>
      <c r="AP24" s="33"/>
      <c r="AQ24" s="50">
        <v>46.6</v>
      </c>
      <c r="BK24" s="42"/>
      <c r="BL24" s="42"/>
      <c r="BM24" s="42"/>
      <c r="BO24" s="42"/>
      <c r="BP24" s="33"/>
      <c r="BR24" s="50">
        <v>46.6</v>
      </c>
      <c r="CL24" s="42"/>
      <c r="CM24" s="42"/>
      <c r="CN24" s="42"/>
      <c r="CO24" s="33"/>
      <c r="CP24" s="42"/>
      <c r="CQ24" s="33"/>
      <c r="CR24" s="33"/>
      <c r="CS24" s="50">
        <v>46.6</v>
      </c>
      <c r="DP24" s="5"/>
      <c r="DQ24" s="5"/>
      <c r="DZ24" s="42"/>
      <c r="EA24" s="2"/>
      <c r="EC24" s="50">
        <v>46.6</v>
      </c>
      <c r="EX24" s="5"/>
      <c r="EY24" s="5"/>
      <c r="FH24" s="42"/>
      <c r="FI24" s="2"/>
      <c r="FK24" s="50">
        <v>46.6</v>
      </c>
      <c r="GF24" s="5"/>
      <c r="GG24" s="5"/>
      <c r="GP24" s="42"/>
      <c r="GQ24" s="2"/>
      <c r="GS24" s="50">
        <v>46.6</v>
      </c>
      <c r="HN24" s="5"/>
      <c r="HO24" s="5"/>
      <c r="HX24" s="42"/>
      <c r="HY24" s="2"/>
      <c r="IA24" s="50">
        <v>46.6</v>
      </c>
      <c r="IV24" s="5"/>
      <c r="IW24" s="5"/>
      <c r="JF24" s="2"/>
      <c r="JG24" s="2"/>
      <c r="JI24" s="50">
        <v>46.6</v>
      </c>
      <c r="KD24" s="5"/>
      <c r="KE24" s="5"/>
      <c r="KN24" s="2"/>
      <c r="KO24" s="2"/>
      <c r="KQ24" s="50">
        <v>46.6</v>
      </c>
      <c r="LL24" s="5"/>
      <c r="LM24" s="5"/>
      <c r="LV24" s="2"/>
      <c r="LW24" s="2"/>
      <c r="LY24" s="50">
        <v>46.6</v>
      </c>
      <c r="MT24" s="5"/>
      <c r="MU24" s="5"/>
      <c r="ND24" s="2"/>
      <c r="NE24" s="2"/>
      <c r="NG24" s="50">
        <v>46.6</v>
      </c>
      <c r="OB24" s="5"/>
      <c r="OC24" s="5"/>
      <c r="OL24" s="2"/>
      <c r="OM24" s="2"/>
      <c r="OO24" s="50">
        <v>46.6</v>
      </c>
      <c r="PJ24" s="5"/>
      <c r="PK24" s="5"/>
      <c r="PT24" s="2"/>
      <c r="PU24" s="2"/>
      <c r="PW24" s="50">
        <v>46.6</v>
      </c>
      <c r="QR24" s="5"/>
      <c r="QS24" s="5"/>
      <c r="RB24" s="2"/>
      <c r="RC24" s="2"/>
      <c r="RE24" s="50">
        <v>46.6</v>
      </c>
      <c r="RZ24" s="5"/>
      <c r="SA24" s="5"/>
      <c r="SJ24" s="2"/>
      <c r="SK24" s="2"/>
      <c r="SM24" s="50">
        <v>46.6</v>
      </c>
    </row>
    <row r="25" spans="1:536" s="37" customFormat="1" x14ac:dyDescent="0.2">
      <c r="A25"/>
      <c r="B25" s="30" t="s">
        <v>58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3"/>
      <c r="AP25" s="33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3"/>
      <c r="CR25" s="33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536" s="37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3"/>
      <c r="AJ26" s="33"/>
      <c r="AK26" s="33"/>
      <c r="AL26" s="33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3"/>
      <c r="CL26" s="33"/>
      <c r="CM26" s="33"/>
      <c r="CN26" s="33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4">
      <sortCondition descending="1" ref="F1:F15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4">
    <cfRule type="expression" dxfId="265" priority="45" stopIfTrue="1">
      <formula>IF($AF4&lt;&gt;"",1,0)</formula>
    </cfRule>
  </conditionalFormatting>
  <conditionalFormatting sqref="AR4:BR14">
    <cfRule type="expression" dxfId="264" priority="38" stopIfTrue="1">
      <formula>IF($BG4&lt;&gt;"",1,0)</formula>
    </cfRule>
  </conditionalFormatting>
  <conditionalFormatting sqref="BS4:CS14">
    <cfRule type="expression" dxfId="263" priority="37" stopIfTrue="1">
      <formula>IF($CH4&lt;&gt;"",1,0)</formula>
    </cfRule>
  </conditionalFormatting>
  <conditionalFormatting sqref="BO25:BO1048576 BH1:BH1048576 BK1:BK1048576 BO1:BO23">
    <cfRule type="cellIs" dxfId="262" priority="50" operator="between">
      <formula>$BR$20</formula>
      <formula>1000</formula>
    </cfRule>
    <cfRule type="cellIs" dxfId="261" priority="51" operator="between">
      <formula>$BR$19</formula>
      <formula>$BR$20</formula>
    </cfRule>
    <cfRule type="cellIs" dxfId="260" priority="52" operator="between">
      <formula>$BR$18</formula>
      <formula>$BR$19</formula>
    </cfRule>
    <cfRule type="cellIs" dxfId="259" priority="53" operator="between">
      <formula>$BR$17</formula>
      <formula>$BR$18</formula>
    </cfRule>
  </conditionalFormatting>
  <conditionalFormatting sqref="CP25:CP1048576 CI1:CI1048576 CL1:CL1048576 CP1:CP23">
    <cfRule type="cellIs" dxfId="258" priority="46" operator="between">
      <formula>$CS$20</formula>
      <formula>1000</formula>
    </cfRule>
    <cfRule type="cellIs" dxfId="257" priority="47" operator="between">
      <formula>$CS$19</formula>
      <formula>$CS$20</formula>
    </cfRule>
    <cfRule type="cellIs" dxfId="256" priority="48" operator="between">
      <formula>$CS$18</formula>
      <formula>$CS$19</formula>
    </cfRule>
    <cfRule type="cellIs" dxfId="255" priority="49" operator="between">
      <formula>$CS$17</formula>
      <formula>$CS$18</formula>
    </cfRule>
  </conditionalFormatting>
  <conditionalFormatting sqref="DZ25:DZ1048576 DP1:DP1048576 DS1:DS1048576 DW1:DW1048576 DZ1:DZ23">
    <cfRule type="cellIs" dxfId="254" priority="57" operator="between">
      <formula>$EC$20</formula>
      <formula>1000</formula>
    </cfRule>
    <cfRule type="cellIs" dxfId="253" priority="58" operator="between">
      <formula>$EC$19</formula>
      <formula>$EC$20</formula>
    </cfRule>
    <cfRule type="cellIs" dxfId="252" priority="59" operator="between">
      <formula>$EC$18</formula>
      <formula>$EC$19</formula>
    </cfRule>
    <cfRule type="cellIs" dxfId="251" priority="60" operator="between">
      <formula>$EC$17</formula>
      <formula>$EC$18</formula>
    </cfRule>
  </conditionalFormatting>
  <conditionalFormatting sqref="FH25:FH1048576 EX1:EX1048576 FA1:FA1048576 FE1:FE1048576 FH1:FH23">
    <cfRule type="cellIs" dxfId="250" priority="33" operator="between">
      <formula>$FK$20</formula>
      <formula>1000</formula>
    </cfRule>
    <cfRule type="cellIs" dxfId="249" priority="34" operator="between">
      <formula>$FK$19</formula>
      <formula>$FK$20</formula>
    </cfRule>
    <cfRule type="cellIs" dxfId="248" priority="35" operator="between">
      <formula>$FK$18</formula>
      <formula>$FK$19</formula>
    </cfRule>
    <cfRule type="cellIs" dxfId="247" priority="36" operator="between">
      <formula>$FK$17</formula>
      <formula>$FK$18</formula>
    </cfRule>
  </conditionalFormatting>
  <conditionalFormatting sqref="HX25:HX1048576 HN1:HN1048576 HQ1:HQ1048576 HU1:HU1048576 HX1:HX23">
    <cfRule type="cellIs" dxfId="246" priority="29" operator="between">
      <formula>$IA$20</formula>
      <formula>1000</formula>
    </cfRule>
    <cfRule type="cellIs" dxfId="245" priority="30" operator="between">
      <formula>$IA$19</formula>
      <formula>$IA$20</formula>
    </cfRule>
    <cfRule type="cellIs" dxfId="244" priority="31" operator="between">
      <formula>$IA$18</formula>
      <formula>$IA$19</formula>
    </cfRule>
    <cfRule type="cellIs" dxfId="243" priority="32" operator="between">
      <formula>$IA$17</formula>
      <formula>$IA$18</formula>
    </cfRule>
  </conditionalFormatting>
  <conditionalFormatting sqref="AO24 AG1:AG1048576 AJ1:AJ1048576 AN1:AN1048576">
    <cfRule type="cellIs" dxfId="242" priority="25" operator="between">
      <formula>$AQ$20</formula>
      <formula>1000</formula>
    </cfRule>
    <cfRule type="cellIs" dxfId="241" priority="26" operator="between">
      <formula>$AQ$19</formula>
      <formula>$AQ$20</formula>
    </cfRule>
    <cfRule type="cellIs" dxfId="240" priority="27" operator="between">
      <formula>$AQ$18</formula>
      <formula>$AQ$19</formula>
    </cfRule>
    <cfRule type="cellIs" dxfId="239" priority="28" operator="between">
      <formula>$AQ$17</formula>
      <formula>$AQ$18</formula>
    </cfRule>
  </conditionalFormatting>
  <conditionalFormatting sqref="BO24">
    <cfRule type="cellIs" dxfId="238" priority="21" operator="between">
      <formula>$AQ$20</formula>
      <formula>1000</formula>
    </cfRule>
    <cfRule type="cellIs" dxfId="237" priority="22" operator="between">
      <formula>$AQ$19</formula>
      <formula>$AQ$20</formula>
    </cfRule>
    <cfRule type="cellIs" dxfId="236" priority="23" operator="between">
      <formula>$AQ$18</formula>
      <formula>$AQ$19</formula>
    </cfRule>
    <cfRule type="cellIs" dxfId="235" priority="24" operator="between">
      <formula>$AQ$17</formula>
      <formula>$AQ$18</formula>
    </cfRule>
  </conditionalFormatting>
  <conditionalFormatting sqref="CP24">
    <cfRule type="cellIs" dxfId="234" priority="17" operator="between">
      <formula>$AQ$20</formula>
      <formula>1000</formula>
    </cfRule>
    <cfRule type="cellIs" dxfId="233" priority="18" operator="between">
      <formula>$AQ$19</formula>
      <formula>$AQ$20</formula>
    </cfRule>
    <cfRule type="cellIs" dxfId="232" priority="19" operator="between">
      <formula>$AQ$18</formula>
      <formula>$AQ$19</formula>
    </cfRule>
    <cfRule type="cellIs" dxfId="231" priority="20" operator="between">
      <formula>$AQ$17</formula>
      <formula>$AQ$18</formula>
    </cfRule>
  </conditionalFormatting>
  <conditionalFormatting sqref="DZ24">
    <cfRule type="cellIs" dxfId="230" priority="13" operator="between">
      <formula>$AQ$20</formula>
      <formula>1000</formula>
    </cfRule>
    <cfRule type="cellIs" dxfId="229" priority="14" operator="between">
      <formula>$AQ$19</formula>
      <formula>$AQ$20</formula>
    </cfRule>
    <cfRule type="cellIs" dxfId="228" priority="15" operator="between">
      <formula>$AQ$18</formula>
      <formula>$AQ$19</formula>
    </cfRule>
    <cfRule type="cellIs" dxfId="227" priority="16" operator="between">
      <formula>$AQ$17</formula>
      <formula>$AQ$18</formula>
    </cfRule>
  </conditionalFormatting>
  <conditionalFormatting sqref="FH24">
    <cfRule type="cellIs" dxfId="226" priority="9" operator="between">
      <formula>$AQ$20</formula>
      <formula>1000</formula>
    </cfRule>
    <cfRule type="cellIs" dxfId="225" priority="10" operator="between">
      <formula>$AQ$19</formula>
      <formula>$AQ$20</formula>
    </cfRule>
    <cfRule type="cellIs" dxfId="224" priority="11" operator="between">
      <formula>$AQ$18</formula>
      <formula>$AQ$19</formula>
    </cfRule>
    <cfRule type="cellIs" dxfId="223" priority="12" operator="between">
      <formula>$AQ$17</formula>
      <formula>$AQ$18</formula>
    </cfRule>
  </conditionalFormatting>
  <conditionalFormatting sqref="HX24">
    <cfRule type="cellIs" dxfId="222" priority="5" operator="between">
      <formula>$AQ$20</formula>
      <formula>1000</formula>
    </cfRule>
    <cfRule type="cellIs" dxfId="221" priority="6" operator="between">
      <formula>$AQ$19</formula>
      <formula>$AQ$20</formula>
    </cfRule>
    <cfRule type="cellIs" dxfId="220" priority="7" operator="between">
      <formula>$AQ$18</formula>
      <formula>$AQ$19</formula>
    </cfRule>
    <cfRule type="cellIs" dxfId="219" priority="8" operator="between">
      <formula>$AQ$17</formula>
      <formula>$AQ$18</formula>
    </cfRule>
  </conditionalFormatting>
  <conditionalFormatting sqref="CN1:CN1048576 AL1:AL1048576">
    <cfRule type="cellIs" dxfId="218" priority="61" operator="between">
      <formula>AQ$24</formula>
      <formula>1000</formula>
    </cfRule>
    <cfRule type="cellIs" dxfId="217" priority="62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16" priority="63" operator="between">
      <formula>EC$24</formula>
      <formula>1000</formula>
    </cfRule>
    <cfRule type="cellIs" dxfId="215" priority="64" operator="between">
      <formula>EC$23</formula>
      <formula>EC$24</formula>
    </cfRule>
  </conditionalFormatting>
  <conditionalFormatting sqref="AI1:AI1048576 AL1:AL1048576 AP1:AP1048576">
    <cfRule type="cellIs" dxfId="214" priority="67" operator="between">
      <formula>$AQ$24</formula>
      <formula>1000</formula>
    </cfRule>
    <cfRule type="cellIs" dxfId="213" priority="68" operator="between">
      <formula>$AQ$23</formula>
      <formula>$AQ$24</formula>
    </cfRule>
    <cfRule type="cellIs" dxfId="212" priority="69" operator="between">
      <formula>$AQ$22</formula>
      <formula>$AQ$23</formula>
    </cfRule>
    <cfRule type="cellIs" dxfId="211" priority="70" operator="between">
      <formula>$AQ$21</formula>
      <formula>$AQ$22</formula>
    </cfRule>
  </conditionalFormatting>
  <conditionalFormatting sqref="BJ1:BJ1048576 BM1:BM1048576 BQ1:BQ1048576">
    <cfRule type="cellIs" dxfId="210" priority="71" operator="between">
      <formula>$BR$24</formula>
      <formula>1000</formula>
    </cfRule>
    <cfRule type="cellIs" dxfId="209" priority="72" operator="between">
      <formula>$BR$23</formula>
      <formula>$BR$24</formula>
    </cfRule>
    <cfRule type="cellIs" dxfId="208" priority="73" operator="between">
      <formula>$BR$22</formula>
      <formula>$BR$23</formula>
    </cfRule>
    <cfRule type="cellIs" dxfId="207" priority="74" operator="between">
      <formula>$BR$21</formula>
      <formula>$BR$22</formula>
    </cfRule>
  </conditionalFormatting>
  <conditionalFormatting sqref="CK1:CK1048576 CN1:CN1048576 CR1:CR1048576">
    <cfRule type="cellIs" dxfId="206" priority="75" operator="between">
      <formula>$CS$24</formula>
      <formula>1000</formula>
    </cfRule>
    <cfRule type="cellIs" dxfId="205" priority="76" operator="between">
      <formula>$CS$23</formula>
      <formula>$CS$24</formula>
    </cfRule>
    <cfRule type="cellIs" dxfId="204" priority="77" operator="between">
      <formula>$CS$22</formula>
      <formula>$CS$23</formula>
    </cfRule>
    <cfRule type="cellIs" dxfId="203" priority="78" operator="between">
      <formula>$CS$21</formula>
      <formula>$CS$22</formula>
    </cfRule>
  </conditionalFormatting>
  <conditionalFormatting sqref="MT1:MT1048576 MW1:MW1048576 NA1:NA1048576 ND1:ND1048576">
    <cfRule type="cellIs" dxfId="202" priority="79" operator="between">
      <formula>$NG$17</formula>
      <formula>$NG$18</formula>
    </cfRule>
  </conditionalFormatting>
  <conditionalFormatting sqref="DR1:DR1048576 DU1:DU1048576 DY1:DY1048576 EB1:EB1048576">
    <cfRule type="cellIs" dxfId="201" priority="80" operator="between">
      <formula>$EC$24</formula>
      <formula>1000</formula>
    </cfRule>
    <cfRule type="cellIs" dxfId="200" priority="81" operator="between">
      <formula>$EC$23</formula>
      <formula>$EC$24</formula>
    </cfRule>
    <cfRule type="cellIs" dxfId="199" priority="82" operator="between">
      <formula>$EC$22</formula>
      <formula>$EC$23</formula>
    </cfRule>
    <cfRule type="cellIs" dxfId="198" priority="83" operator="between">
      <formula>$EC$21</formula>
      <formula>$EC$22</formula>
    </cfRule>
  </conditionalFormatting>
  <conditionalFormatting sqref="EZ1:EZ1048576 FC1:FC1048576 FG1:FG1048576 FJ1:FJ1048576">
    <cfRule type="cellIs" dxfId="197" priority="84" operator="between">
      <formula>$FK$24</formula>
      <formula>1000</formula>
    </cfRule>
    <cfRule type="cellIs" dxfId="196" priority="85" operator="between">
      <formula>$FK$23</formula>
      <formula>$FK$24</formula>
    </cfRule>
    <cfRule type="cellIs" dxfId="195" priority="86" operator="between">
      <formula>$FK$22</formula>
      <formula>$FK$23</formula>
    </cfRule>
    <cfRule type="cellIs" dxfId="194" priority="87" operator="between">
      <formula>$FK$21</formula>
      <formula>$FK$22</formula>
    </cfRule>
  </conditionalFormatting>
  <conditionalFormatting sqref="GP25:GP1048576 GF1:GF1048576 GI1:GI1048576 GM1:GM1048576 GP1:GP23">
    <cfRule type="cellIs" dxfId="193" priority="88" operator="between">
      <formula>$GS$20</formula>
      <formula>1000</formula>
    </cfRule>
    <cfRule type="cellIs" dxfId="192" priority="89" operator="between">
      <formula>$GS$19</formula>
      <formula>$GS$20</formula>
    </cfRule>
    <cfRule type="cellIs" dxfId="191" priority="90" operator="between">
      <formula>$GS$18</formula>
      <formula>$GS$19</formula>
    </cfRule>
    <cfRule type="cellIs" dxfId="190" priority="91" operator="between">
      <formula>$GS$17</formula>
      <formula>$GS$18</formula>
    </cfRule>
  </conditionalFormatting>
  <conditionalFormatting sqref="GH1:GH1048576 GK1:GK1048576 GO1:GO1048576 GR1:GR1048576">
    <cfRule type="cellIs" dxfId="189" priority="92" operator="between">
      <formula>$GS$24</formula>
      <formula>1000</formula>
    </cfRule>
    <cfRule type="cellIs" dxfId="188" priority="93" operator="between">
      <formula>$GS$23</formula>
      <formula>$GS$24</formula>
    </cfRule>
    <cfRule type="cellIs" dxfId="187" priority="94" operator="between">
      <formula>$GS$22</formula>
      <formula>$GS$23</formula>
    </cfRule>
    <cfRule type="cellIs" dxfId="186" priority="95" operator="between">
      <formula>$GS$21</formula>
      <formula>$GS$22</formula>
    </cfRule>
  </conditionalFormatting>
  <conditionalFormatting sqref="HP1:HP1048576 HS1:HS1048576 HW1:HW1048576 HZ1:HZ1048576">
    <cfRule type="cellIs" dxfId="185" priority="96" operator="between">
      <formula>$IA$24</formula>
      <formula>1000</formula>
    </cfRule>
    <cfRule type="cellIs" dxfId="184" priority="97" operator="between">
      <formula>$IA$23</formula>
      <formula>$IA$24</formula>
    </cfRule>
    <cfRule type="cellIs" dxfId="183" priority="98" operator="between">
      <formula>$IA$22</formula>
      <formula>$IA$23</formula>
    </cfRule>
    <cfRule type="cellIs" dxfId="182" priority="99" operator="between">
      <formula>$IA$21</formula>
      <formula>$IA$22</formula>
    </cfRule>
  </conditionalFormatting>
  <conditionalFormatting sqref="IV1:IV1048576 IY1:IY1048576 JC1:JC1048576 JF1:JF1048576">
    <cfRule type="cellIs" dxfId="181" priority="100" operator="between">
      <formula>$JI$20</formula>
      <formula>1000</formula>
    </cfRule>
    <cfRule type="cellIs" dxfId="180" priority="101" operator="between">
      <formula>$JI$19</formula>
      <formula>$JI$20</formula>
    </cfRule>
    <cfRule type="cellIs" dxfId="179" priority="102" operator="between">
      <formula>$JI$18</formula>
      <formula>$JI$19</formula>
    </cfRule>
    <cfRule type="cellIs" dxfId="178" priority="103" operator="between">
      <formula>$JI$17</formula>
      <formula>$JI$18</formula>
    </cfRule>
  </conditionalFormatting>
  <conditionalFormatting sqref="IX1:IX1048576 JA1:JA1048576 JE1:JE1048576 JH1:JH1048576">
    <cfRule type="cellIs" dxfId="177" priority="104" operator="between">
      <formula>$JI$24</formula>
      <formula>1000</formula>
    </cfRule>
    <cfRule type="cellIs" dxfId="176" priority="105" operator="between">
      <formula>$JI$23</formula>
      <formula>$JI$24</formula>
    </cfRule>
    <cfRule type="cellIs" dxfId="175" priority="106" operator="between">
      <formula>$JI$22</formula>
      <formula>$JI$23</formula>
    </cfRule>
    <cfRule type="cellIs" dxfId="174" priority="107" operator="between">
      <formula>$JI$21</formula>
      <formula>$JI$22</formula>
    </cfRule>
  </conditionalFormatting>
  <conditionalFormatting sqref="KD1:KD1048576 KG1:KG1048576 KK1:KK1048576 KN1:KN1048576">
    <cfRule type="cellIs" dxfId="173" priority="108" operator="between">
      <formula>$KQ$20</formula>
      <formula>1000</formula>
    </cfRule>
    <cfRule type="cellIs" dxfId="172" priority="109" operator="between">
      <formula>$KQ$19</formula>
      <formula>$KQ$20</formula>
    </cfRule>
    <cfRule type="cellIs" dxfId="171" priority="110" operator="between">
      <formula>$KQ$18</formula>
      <formula>$KQ$19</formula>
    </cfRule>
    <cfRule type="cellIs" dxfId="170" priority="111" operator="between">
      <formula>$KQ$17</formula>
      <formula>$KQ$18</formula>
    </cfRule>
  </conditionalFormatting>
  <conditionalFormatting sqref="KF1:KF1048576 KI1:KI1048576 KM1:KM1048576 KP1:KP1048576">
    <cfRule type="cellIs" dxfId="169" priority="112" operator="between">
      <formula>$KQ$24</formula>
      <formula>1000</formula>
    </cfRule>
    <cfRule type="cellIs" dxfId="168" priority="113" operator="between">
      <formula>$KQ$23</formula>
      <formula>$KQ$24</formula>
    </cfRule>
    <cfRule type="cellIs" dxfId="167" priority="114" operator="between">
      <formula>$KQ$22</formula>
      <formula>$KQ$23</formula>
    </cfRule>
    <cfRule type="cellIs" dxfId="166" priority="115" operator="between">
      <formula>$KQ$21</formula>
      <formula>$KQ$22</formula>
    </cfRule>
  </conditionalFormatting>
  <conditionalFormatting sqref="LL1:LL1048576 LO1:LO1048576 LS1:LS1048576 LV1:LV1048576">
    <cfRule type="cellIs" dxfId="165" priority="116" operator="between">
      <formula>$LY$20</formula>
      <formula>1000</formula>
    </cfRule>
    <cfRule type="cellIs" dxfId="164" priority="117" operator="between">
      <formula>$LY$19</formula>
      <formula>$LY$20</formula>
    </cfRule>
    <cfRule type="cellIs" dxfId="163" priority="118" operator="between">
      <formula>$LY$18</formula>
      <formula>$LY$19</formula>
    </cfRule>
    <cfRule type="cellIs" dxfId="162" priority="119" operator="between">
      <formula>$LY$17</formula>
      <formula>$LY$18</formula>
    </cfRule>
  </conditionalFormatting>
  <conditionalFormatting sqref="LN1:LN1048576 LQ1:LQ1048576 LU1:LU1048576 LX1:LX1048576">
    <cfRule type="cellIs" dxfId="161" priority="120" operator="between">
      <formula>$LY$24</formula>
      <formula>1000</formula>
    </cfRule>
    <cfRule type="cellIs" dxfId="160" priority="121" operator="between">
      <formula>$LY$23</formula>
      <formula>$LY$24</formula>
    </cfRule>
    <cfRule type="cellIs" dxfId="159" priority="122" operator="between">
      <formula>$LY$22</formula>
      <formula>$LY$23</formula>
    </cfRule>
    <cfRule type="cellIs" dxfId="158" priority="123" operator="between">
      <formula>$LY$21</formula>
      <formula>$LY$22</formula>
    </cfRule>
  </conditionalFormatting>
  <conditionalFormatting sqref="MT1:MT1048576 MW1:MW1048576 NA1:NA1048576">
    <cfRule type="cellIs" dxfId="157" priority="124" operator="between">
      <formula>$NG$20</formula>
      <formula>1000</formula>
    </cfRule>
    <cfRule type="cellIs" dxfId="156" priority="125" operator="between">
      <formula>$NG$19</formula>
      <formula>$NG$20</formula>
    </cfRule>
    <cfRule type="cellIs" dxfId="155" priority="126" operator="between">
      <formula>$NG$18</formula>
      <formula>$NG$19</formula>
    </cfRule>
  </conditionalFormatting>
  <conditionalFormatting sqref="MV1:MV1048576 MY1:MY1048576 NC1:NC1048576 NF1:NF1048576">
    <cfRule type="cellIs" dxfId="154" priority="127" operator="between">
      <formula>$NG$24</formula>
      <formula>1000</formula>
    </cfRule>
    <cfRule type="cellIs" dxfId="153" priority="128" operator="between">
      <formula>$NG$23</formula>
      <formula>$NG$24</formula>
    </cfRule>
    <cfRule type="cellIs" dxfId="152" priority="129" operator="between">
      <formula>$NG$22</formula>
      <formula>$NG$23</formula>
    </cfRule>
    <cfRule type="cellIs" dxfId="151" priority="130" operator="between">
      <formula>$NG$21</formula>
      <formula>$NG$22</formula>
    </cfRule>
  </conditionalFormatting>
  <conditionalFormatting sqref="OB1:OB1048576 OE1:OE1048576 OI1:OI1048576 OL1:OL1048576">
    <cfRule type="cellIs" dxfId="150" priority="131" operator="between">
      <formula>$OO$20</formula>
      <formula>1000</formula>
    </cfRule>
    <cfRule type="cellIs" dxfId="149" priority="132" operator="between">
      <formula>$OO$19</formula>
      <formula>$OO$20</formula>
    </cfRule>
    <cfRule type="cellIs" dxfId="148" priority="133" operator="between">
      <formula>$OO$18</formula>
      <formula>$OO$19</formula>
    </cfRule>
    <cfRule type="cellIs" dxfId="147" priority="134" operator="between">
      <formula>$OO$17</formula>
      <formula>$OO$18</formula>
    </cfRule>
  </conditionalFormatting>
  <conditionalFormatting sqref="OD1:OD1048576 OG1:OG1048576 OK1:OK1048576 ON1:ON1048576">
    <cfRule type="cellIs" dxfId="146" priority="135" operator="between">
      <formula>$OO$24</formula>
      <formula>1000</formula>
    </cfRule>
    <cfRule type="cellIs" dxfId="145" priority="136" operator="between">
      <formula>$OO$23</formula>
      <formula>$OO$24</formula>
    </cfRule>
    <cfRule type="cellIs" dxfId="144" priority="137" operator="between">
      <formula>$OO$22</formula>
      <formula>$OO$23</formula>
    </cfRule>
    <cfRule type="cellIs" dxfId="143" priority="138" operator="between">
      <formula>$OO$21</formula>
      <formula>$OO$22</formula>
    </cfRule>
  </conditionalFormatting>
  <conditionalFormatting sqref="PJ1:PJ1048576 PM1:PM1048576 PQ1:PQ1048576 PT1:PT1048576">
    <cfRule type="cellIs" dxfId="142" priority="139" operator="between">
      <formula>$PW$20</formula>
      <formula>1000</formula>
    </cfRule>
    <cfRule type="cellIs" dxfId="141" priority="140" operator="between">
      <formula>$PW$19</formula>
      <formula>$PW$20</formula>
    </cfRule>
    <cfRule type="cellIs" dxfId="140" priority="141" operator="between">
      <formula>$PW$18</formula>
      <formula>$PW$19</formula>
    </cfRule>
    <cfRule type="cellIs" dxfId="139" priority="142" operator="between">
      <formula>$PW$17</formula>
      <formula>$PW$18</formula>
    </cfRule>
  </conditionalFormatting>
  <conditionalFormatting sqref="PL1:PL1048576 PO1:PO1048576 PS1:PS1048576 PV1:PV1048576">
    <cfRule type="cellIs" dxfId="138" priority="143" operator="between">
      <formula>$PW$24</formula>
      <formula>1000</formula>
    </cfRule>
    <cfRule type="cellIs" dxfId="137" priority="144" operator="between">
      <formula>$PW$23</formula>
      <formula>$PW$24</formula>
    </cfRule>
    <cfRule type="cellIs" dxfId="136" priority="145" operator="between">
      <formula>$PW$22</formula>
      <formula>$PW$23</formula>
    </cfRule>
    <cfRule type="cellIs" dxfId="135" priority="146" operator="between">
      <formula>$PW$21</formula>
      <formula>$PW$22</formula>
    </cfRule>
  </conditionalFormatting>
  <conditionalFormatting sqref="QR1:QR1048576 QU1:QU1048576 QY1:QY1048576 RB1:RB1048576">
    <cfRule type="cellIs" dxfId="134" priority="147" operator="between">
      <formula>$RE$20</formula>
      <formula>1000</formula>
    </cfRule>
    <cfRule type="cellIs" dxfId="133" priority="148" operator="between">
      <formula>$RE$19</formula>
      <formula>$RE$20</formula>
    </cfRule>
    <cfRule type="cellIs" dxfId="132" priority="149" operator="between">
      <formula>$RE$18</formula>
      <formula>$RE$19</formula>
    </cfRule>
    <cfRule type="cellIs" dxfId="131" priority="150" operator="between">
      <formula>$RE$17</formula>
      <formula>$RE$18</formula>
    </cfRule>
  </conditionalFormatting>
  <conditionalFormatting sqref="QT1:QT1048576 QW1:QW1048576 RA1:RA1048576 RD1:RD1048576">
    <cfRule type="cellIs" dxfId="130" priority="151" operator="between">
      <formula>$RE$24</formula>
      <formula>1000</formula>
    </cfRule>
    <cfRule type="cellIs" dxfId="129" priority="152" operator="between">
      <formula>$RE$23</formula>
      <formula>$RE$24</formula>
    </cfRule>
    <cfRule type="cellIs" dxfId="128" priority="153" operator="between">
      <formula>$RE$22</formula>
      <formula>$RE$23</formula>
    </cfRule>
    <cfRule type="cellIs" dxfId="127" priority="154" operator="between">
      <formula>$RE$21</formula>
      <formula>$RE$22</formula>
    </cfRule>
  </conditionalFormatting>
  <conditionalFormatting sqref="RZ1:RZ1048576 SC1:SC1048576 SG1:SG1048576 SJ1:SJ1048576">
    <cfRule type="cellIs" dxfId="126" priority="155" operator="between">
      <formula>$SM$20</formula>
      <formula>1000</formula>
    </cfRule>
    <cfRule type="cellIs" dxfId="125" priority="156" operator="between">
      <formula>$SM$19</formula>
      <formula>$SM$20</formula>
    </cfRule>
    <cfRule type="cellIs" dxfId="124" priority="157" operator="between">
      <formula>$SM$18</formula>
      <formula>$SM$19</formula>
    </cfRule>
    <cfRule type="cellIs" dxfId="123" priority="158" operator="between">
      <formula>$SM$17</formula>
      <formula>$SM$18</formula>
    </cfRule>
  </conditionalFormatting>
  <conditionalFormatting sqref="SB1:SB1048576 SE1:SE1048576 SI1:SI1048576 SL1:SL1048576">
    <cfRule type="cellIs" dxfId="122" priority="159" operator="between">
      <formula>$SM$24</formula>
      <formula>1000</formula>
    </cfRule>
    <cfRule type="cellIs" dxfId="121" priority="160" operator="between">
      <formula>$SM$23</formula>
      <formula>$SM$24</formula>
    </cfRule>
    <cfRule type="cellIs" dxfId="120" priority="161" operator="between">
      <formula>$SM$22</formula>
      <formula>$SM$23</formula>
    </cfRule>
    <cfRule type="cellIs" dxfId="119" priority="162" operator="between">
      <formula>$SM$21</formula>
      <formula>$SM$22</formula>
    </cfRule>
  </conditionalFormatting>
  <conditionalFormatting sqref="GP24">
    <cfRule type="cellIs" dxfId="118" priority="1" operator="between">
      <formula>$AQ$20</formula>
      <formula>1000</formula>
    </cfRule>
    <cfRule type="cellIs" dxfId="117" priority="2" operator="between">
      <formula>$AQ$19</formula>
      <formula>$AQ$20</formula>
    </cfRule>
    <cfRule type="cellIs" dxfId="116" priority="3" operator="between">
      <formula>$AQ$18</formula>
      <formula>$AQ$19</formula>
    </cfRule>
    <cfRule type="cellIs" dxfId="115" priority="4" operator="between">
      <formula>$AQ$17</formula>
      <formula>$AQ$18</formula>
    </cfRule>
  </conditionalFormatting>
  <conditionalFormatting sqref="K1:K1048576 M1:M1048576">
    <cfRule type="expression" dxfId="114" priority="54" stopIfTrue="1">
      <formula>IF(K1=$BS$1,1,0)</formula>
    </cfRule>
    <cfRule type="expression" dxfId="113" priority="55">
      <formula>IF(K1=$AR$1,1,0)</formula>
    </cfRule>
    <cfRule type="expression" dxfId="112" priority="56">
      <formula>IF(K1=$Q$1,1,0)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90</v>
      </c>
      <c r="J1" s="69" t="s">
        <v>125</v>
      </c>
      <c r="K1" s="65" t="s">
        <v>33</v>
      </c>
      <c r="L1" s="69" t="s">
        <v>126</v>
      </c>
      <c r="M1" s="65" t="s">
        <v>33</v>
      </c>
      <c r="N1" s="69" t="s">
        <v>127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160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186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205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157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195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193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198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235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117</v>
      </c>
      <c r="V2" s="67"/>
      <c r="W2" s="67"/>
      <c r="X2" s="67"/>
      <c r="Y2" s="67" t="s">
        <v>118</v>
      </c>
      <c r="Z2" s="67"/>
      <c r="AA2" s="67"/>
      <c r="AB2" s="67"/>
      <c r="AC2" s="67" t="s">
        <v>119</v>
      </c>
      <c r="AD2" s="67"/>
      <c r="AE2" s="67"/>
      <c r="AF2" s="67"/>
      <c r="AG2" s="67" t="s">
        <v>120</v>
      </c>
      <c r="AH2" s="67"/>
      <c r="AI2" s="67"/>
      <c r="AJ2" s="67"/>
      <c r="AK2" s="74" t="s">
        <v>121</v>
      </c>
      <c r="AL2" s="74"/>
      <c r="AM2" s="74"/>
      <c r="AN2" s="74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70" t="s">
        <v>117</v>
      </c>
      <c r="AY2" s="70"/>
      <c r="AZ2" s="70"/>
      <c r="BA2" s="70"/>
      <c r="BB2" s="70" t="s">
        <v>118</v>
      </c>
      <c r="BC2" s="70"/>
      <c r="BD2" s="70"/>
      <c r="BE2" s="70"/>
      <c r="BF2" s="70" t="s">
        <v>119</v>
      </c>
      <c r="BG2" s="70"/>
      <c r="BH2" s="70"/>
      <c r="BI2" s="70"/>
      <c r="BJ2" s="70" t="s">
        <v>120</v>
      </c>
      <c r="BK2" s="70"/>
      <c r="BL2" s="70"/>
      <c r="BM2" s="70"/>
      <c r="BN2" s="73" t="s">
        <v>121</v>
      </c>
      <c r="BO2" s="73"/>
      <c r="BP2" s="73"/>
      <c r="BQ2" s="73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7" t="s">
        <v>117</v>
      </c>
      <c r="CB2" s="67"/>
      <c r="CC2" s="67"/>
      <c r="CD2" s="67"/>
      <c r="CE2" s="67" t="s">
        <v>118</v>
      </c>
      <c r="CF2" s="67"/>
      <c r="CG2" s="67"/>
      <c r="CH2" s="67"/>
      <c r="CI2" s="67" t="s">
        <v>119</v>
      </c>
      <c r="CJ2" s="67"/>
      <c r="CK2" s="67"/>
      <c r="CL2" s="67"/>
      <c r="CM2" s="67" t="s">
        <v>120</v>
      </c>
      <c r="CN2" s="67"/>
      <c r="CO2" s="67"/>
      <c r="CP2" s="67"/>
      <c r="CQ2" s="74" t="s">
        <v>121</v>
      </c>
      <c r="CR2" s="74"/>
      <c r="CS2" s="74"/>
      <c r="CT2" s="74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7" t="s">
        <v>117</v>
      </c>
      <c r="DH2" s="67"/>
      <c r="DI2" s="67"/>
      <c r="DJ2" s="67"/>
      <c r="DK2" s="67" t="s">
        <v>118</v>
      </c>
      <c r="DL2" s="67"/>
      <c r="DM2" s="67"/>
      <c r="DN2" s="67"/>
      <c r="DO2" s="67" t="s">
        <v>119</v>
      </c>
      <c r="DP2" s="67"/>
      <c r="DQ2" s="67"/>
      <c r="DR2" s="67"/>
      <c r="DS2" s="67" t="s">
        <v>120</v>
      </c>
      <c r="DT2" s="67"/>
      <c r="DU2" s="67"/>
      <c r="DV2" s="67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70" t="s">
        <v>117</v>
      </c>
      <c r="EJ2" s="70"/>
      <c r="EK2" s="70"/>
      <c r="EL2" s="70"/>
      <c r="EM2" s="70" t="s">
        <v>118</v>
      </c>
      <c r="EN2" s="70"/>
      <c r="EO2" s="70"/>
      <c r="EP2" s="70"/>
      <c r="EQ2" s="70" t="s">
        <v>119</v>
      </c>
      <c r="ER2" s="70"/>
      <c r="ES2" s="70"/>
      <c r="ET2" s="70"/>
      <c r="EU2" s="70" t="s">
        <v>120</v>
      </c>
      <c r="EV2" s="70"/>
      <c r="EW2" s="70"/>
      <c r="EX2" s="70"/>
      <c r="EY2" s="73" t="s">
        <v>121</v>
      </c>
      <c r="EZ2" s="73"/>
      <c r="FA2" s="73"/>
      <c r="FB2" s="73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7" t="s">
        <v>117</v>
      </c>
      <c r="FL2" s="67"/>
      <c r="FM2" s="67"/>
      <c r="FN2" s="67"/>
      <c r="FO2" s="67" t="s">
        <v>118</v>
      </c>
      <c r="FP2" s="67"/>
      <c r="FQ2" s="67"/>
      <c r="FR2" s="67"/>
      <c r="FS2" s="67" t="s">
        <v>119</v>
      </c>
      <c r="FT2" s="67"/>
      <c r="FU2" s="67"/>
      <c r="FV2" s="67"/>
      <c r="FW2" s="67" t="s">
        <v>120</v>
      </c>
      <c r="FX2" s="67"/>
      <c r="FY2" s="67"/>
      <c r="FZ2" s="67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70" t="s">
        <v>117</v>
      </c>
      <c r="GN2" s="70"/>
      <c r="GO2" s="70"/>
      <c r="GP2" s="70"/>
      <c r="GQ2" s="70" t="s">
        <v>118</v>
      </c>
      <c r="GR2" s="70"/>
      <c r="GS2" s="70"/>
      <c r="GT2" s="70"/>
      <c r="GU2" s="70" t="s">
        <v>119</v>
      </c>
      <c r="GV2" s="70"/>
      <c r="GW2" s="70"/>
      <c r="GX2" s="70"/>
      <c r="GY2" s="70" t="s">
        <v>120</v>
      </c>
      <c r="GZ2" s="70"/>
      <c r="HA2" s="70"/>
      <c r="HB2" s="70"/>
      <c r="HC2" s="73" t="s">
        <v>121</v>
      </c>
      <c r="HD2" s="73"/>
      <c r="HE2" s="73"/>
      <c r="HF2" s="73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7" t="s">
        <v>117</v>
      </c>
      <c r="HP2" s="67"/>
      <c r="HQ2" s="67"/>
      <c r="HR2" s="67"/>
      <c r="HS2" s="67" t="s">
        <v>118</v>
      </c>
      <c r="HT2" s="67"/>
      <c r="HU2" s="67"/>
      <c r="HV2" s="67"/>
      <c r="HW2" s="67" t="s">
        <v>119</v>
      </c>
      <c r="HX2" s="67"/>
      <c r="HY2" s="67"/>
      <c r="HZ2" s="67"/>
      <c r="IA2" s="67" t="s">
        <v>120</v>
      </c>
      <c r="IB2" s="67"/>
      <c r="IC2" s="67"/>
      <c r="ID2" s="67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70" t="s">
        <v>117</v>
      </c>
      <c r="IR2" s="70"/>
      <c r="IS2" s="70"/>
      <c r="IT2" s="70"/>
      <c r="IU2" s="70" t="s">
        <v>118</v>
      </c>
      <c r="IV2" s="70"/>
      <c r="IW2" s="70"/>
      <c r="IX2" s="70"/>
      <c r="IY2" s="70" t="s">
        <v>119</v>
      </c>
      <c r="IZ2" s="70"/>
      <c r="JA2" s="70"/>
      <c r="JB2" s="70"/>
      <c r="JC2" s="70" t="s">
        <v>120</v>
      </c>
      <c r="JD2" s="70"/>
      <c r="JE2" s="70"/>
      <c r="JF2" s="70"/>
      <c r="JG2" s="73" t="s">
        <v>121</v>
      </c>
      <c r="JH2" s="73"/>
      <c r="JI2" s="73"/>
      <c r="JJ2" s="73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7" t="s">
        <v>117</v>
      </c>
      <c r="JT2" s="67"/>
      <c r="JU2" s="67"/>
      <c r="JV2" s="67"/>
      <c r="JW2" s="67" t="s">
        <v>118</v>
      </c>
      <c r="JX2" s="67"/>
      <c r="JY2" s="67"/>
      <c r="JZ2" s="67"/>
      <c r="KA2" s="67" t="s">
        <v>119</v>
      </c>
      <c r="KB2" s="67"/>
      <c r="KC2" s="67"/>
      <c r="KD2" s="67"/>
      <c r="KE2" s="67" t="s">
        <v>120</v>
      </c>
      <c r="KF2" s="67"/>
      <c r="KG2" s="67"/>
      <c r="KH2" s="67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70" t="s">
        <v>117</v>
      </c>
      <c r="KV2" s="70"/>
      <c r="KW2" s="70"/>
      <c r="KX2" s="70"/>
      <c r="KY2" s="70" t="s">
        <v>118</v>
      </c>
      <c r="KZ2" s="70"/>
      <c r="LA2" s="70"/>
      <c r="LB2" s="70"/>
      <c r="LC2" s="70" t="s">
        <v>119</v>
      </c>
      <c r="LD2" s="70"/>
      <c r="LE2" s="70"/>
      <c r="LF2" s="70"/>
      <c r="LG2" s="70" t="s">
        <v>120</v>
      </c>
      <c r="LH2" s="70"/>
      <c r="LI2" s="70"/>
      <c r="LJ2" s="70"/>
      <c r="LK2" s="73" t="s">
        <v>121</v>
      </c>
      <c r="LL2" s="73"/>
      <c r="LM2" s="73"/>
      <c r="LN2" s="73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7" t="s">
        <v>117</v>
      </c>
      <c r="LX2" s="67"/>
      <c r="LY2" s="67"/>
      <c r="LZ2" s="67"/>
      <c r="MA2" s="67" t="s">
        <v>118</v>
      </c>
      <c r="MB2" s="67"/>
      <c r="MC2" s="67"/>
      <c r="MD2" s="67"/>
      <c r="ME2" s="67" t="s">
        <v>119</v>
      </c>
      <c r="MF2" s="67"/>
      <c r="MG2" s="67"/>
      <c r="MH2" s="67"/>
      <c r="MI2" s="67" t="s">
        <v>120</v>
      </c>
      <c r="MJ2" s="67"/>
      <c r="MK2" s="67"/>
      <c r="ML2" s="67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70" t="s">
        <v>117</v>
      </c>
      <c r="MZ2" s="70"/>
      <c r="NA2" s="70"/>
      <c r="NB2" s="70"/>
      <c r="NC2" s="70" t="s">
        <v>118</v>
      </c>
      <c r="ND2" s="70"/>
      <c r="NE2" s="70"/>
      <c r="NF2" s="70"/>
      <c r="NG2" s="70" t="s">
        <v>119</v>
      </c>
      <c r="NH2" s="70"/>
      <c r="NI2" s="70"/>
      <c r="NJ2" s="70"/>
      <c r="NK2" s="70" t="s">
        <v>120</v>
      </c>
      <c r="NL2" s="70"/>
      <c r="NM2" s="70"/>
      <c r="NN2" s="70"/>
      <c r="NO2" s="73" t="s">
        <v>121</v>
      </c>
      <c r="NP2" s="73"/>
      <c r="NQ2" s="73"/>
      <c r="NR2" s="73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7" t="s">
        <v>117</v>
      </c>
      <c r="OB2" s="67"/>
      <c r="OC2" s="67"/>
      <c r="OD2" s="67"/>
      <c r="OE2" s="67" t="s">
        <v>118</v>
      </c>
      <c r="OF2" s="67"/>
      <c r="OG2" s="67"/>
      <c r="OH2" s="67"/>
      <c r="OI2" s="67" t="s">
        <v>119</v>
      </c>
      <c r="OJ2" s="67"/>
      <c r="OK2" s="67"/>
      <c r="OL2" s="67"/>
      <c r="OM2" s="67" t="s">
        <v>120</v>
      </c>
      <c r="ON2" s="67"/>
      <c r="OO2" s="67"/>
      <c r="OP2" s="67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70" t="s">
        <v>117</v>
      </c>
      <c r="PD2" s="70"/>
      <c r="PE2" s="70"/>
      <c r="PF2" s="70"/>
      <c r="PG2" s="70" t="s">
        <v>118</v>
      </c>
      <c r="PH2" s="70"/>
      <c r="PI2" s="70"/>
      <c r="PJ2" s="70"/>
      <c r="PK2" s="70" t="s">
        <v>119</v>
      </c>
      <c r="PL2" s="70"/>
      <c r="PM2" s="70"/>
      <c r="PN2" s="70"/>
      <c r="PO2" s="70" t="s">
        <v>120</v>
      </c>
      <c r="PP2" s="70"/>
      <c r="PQ2" s="70"/>
      <c r="PR2" s="70"/>
      <c r="PS2" s="73" t="s">
        <v>121</v>
      </c>
      <c r="PT2" s="73"/>
      <c r="PU2" s="73"/>
      <c r="PV2" s="73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7" t="s">
        <v>117</v>
      </c>
      <c r="QF2" s="67"/>
      <c r="QG2" s="67"/>
      <c r="QH2" s="67"/>
      <c r="QI2" s="67" t="s">
        <v>118</v>
      </c>
      <c r="QJ2" s="67"/>
      <c r="QK2" s="67"/>
      <c r="QL2" s="67"/>
      <c r="QM2" s="67" t="s">
        <v>119</v>
      </c>
      <c r="QN2" s="67"/>
      <c r="QO2" s="67"/>
      <c r="QP2" s="67"/>
      <c r="QQ2" s="67" t="s">
        <v>120</v>
      </c>
      <c r="QR2" s="67"/>
      <c r="QS2" s="67"/>
      <c r="QT2" s="67"/>
      <c r="QU2" s="74" t="s">
        <v>121</v>
      </c>
      <c r="QV2" s="74"/>
      <c r="QW2" s="74"/>
      <c r="QX2" s="74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IF(AND(F4="P",G4="P"),SUMPRODUCT((F$4:F$11="P")*(G$4:G$11="P")*(E$4:E$11&gt;E4))+1,IF(G4="P",SUMPRODUCT((F$4:F$11="")*(G$4:G$11="P")*(E$4:E$11&gt;E4))+1+SUMPRODUCT((F$4:F$11="P")*(G$4:G$11="P")),""))</f>
        <v>1</v>
      </c>
      <c r="B4" s="5" t="s">
        <v>132</v>
      </c>
      <c r="C4" s="4" t="s">
        <v>3</v>
      </c>
      <c r="D4" s="4">
        <v>2003</v>
      </c>
      <c r="E4" s="9">
        <f>SUM(J4:R4)+SUM(J4:N4)*0.0000001+SUM(J4)*0.0000000000001</f>
        <v>183.6000127900052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2.2999999999999972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8" t="s">
        <v>57</v>
      </c>
      <c r="AP4" s="41">
        <f>IF(SUM(V4,Z4)&gt;0,SUM(V4,Z4),"")</f>
        <v>6.2</v>
      </c>
      <c r="AQ4" s="41">
        <f>IF(SUM(U4:V4,X4:Z4,AB4)-W4-AA4&gt;0,SUM(U4:V4,X4:Z4,AB4)-W4-AA4,"")</f>
        <v>24.13</v>
      </c>
      <c r="AR4" s="41" t="str">
        <f>IF(SUM(AC4:AD4,AF4)-AE4&gt;0,SUM(AC4:AD4,AF4)-AE4,"")</f>
        <v/>
      </c>
      <c r="AS4" s="41">
        <f>IF(SUM(V4,Z4,AD4)&gt;0,SUM(V4,Z4,AD4),"")</f>
        <v>6.2</v>
      </c>
      <c r="AT4" s="41">
        <f>IF(SUM(AQ4,AR4)&gt;0,SUM(AQ4,AR4),"")</f>
        <v>24.13</v>
      </c>
      <c r="AU4" s="41">
        <f>IF(SUM(AH4,AL4)&gt;0,SUM(AH4,AL4),"")</f>
        <v>6.2</v>
      </c>
      <c r="AV4" s="41">
        <f>IF(SUM(AG4:AH4,AJ4:AL4,AN4)-SUM(AI4,AM4)&gt;0,SUM(AG4:AH4,AJ4:AL4,AN4)-SUM(AI4,AM4),"")</f>
        <v>24.349999999999998</v>
      </c>
      <c r="AW4" s="41">
        <f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9"/>
      <c r="BS4" s="11">
        <f>IF(SUM(AY4,BC4)&gt;0,SUM(AY4,BC4),"")</f>
        <v>13.8</v>
      </c>
      <c r="BT4" s="11">
        <f>IF(SUM(AX4:AY4,BA4:BC4,BE4)-AZ4-BD4&gt;0,SUM(AX4:AY4,BA4:BC4,BE4)-AZ4-BD4,"")</f>
        <v>49.300000000000004</v>
      </c>
      <c r="BU4" s="11" t="str">
        <f>IF(SUM(BF4:BG4,BI4)-BH4&gt;0,SUM(BF4:BG4,BI4)-BH4,"")</f>
        <v/>
      </c>
      <c r="BV4" s="11">
        <f>IF(SUM(AY4,BC4,BG4)&gt;0,SUM(AY4,BC4,BG4),"")</f>
        <v>13.8</v>
      </c>
      <c r="BW4" s="11">
        <f>IF(SUM(BT4,BU4)&gt;0,SUM(BT4,BU4),"")</f>
        <v>49.300000000000004</v>
      </c>
      <c r="BX4" s="11">
        <f>IF(SUM(BK4,BO4)&gt;0,SUM(BK4,BO4),"")</f>
        <v>13.8</v>
      </c>
      <c r="BY4" s="11">
        <f>IF(SUM(BJ4:BK4,BM4:BO4,BQ4)-SUM(BL4,BP4)&gt;0,SUM(BJ4:BK4,BM4:BO4,BQ4)-SUM(BL4,BP4),"")</f>
        <v>49.46</v>
      </c>
      <c r="BZ4" s="11">
        <f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14.6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27</v>
      </c>
      <c r="CY4" s="41">
        <f>IF(SUM(CB4,CF4,CJ4)&gt;0,SUM(CB4,CF4,CJ4),"")</f>
        <v>22.7</v>
      </c>
      <c r="CZ4" s="41">
        <f>IF(SUM(CW4,CX4)&gt;0,SUM(CW4,CX4),"")</f>
        <v>78.599999999999994</v>
      </c>
      <c r="DA4" s="41">
        <f>IF(SUM(CN4,CR4)&gt;0,SUM(CN4,CR4),"")</f>
        <v>15.8</v>
      </c>
      <c r="DB4" s="41">
        <f>IF(SUM(CM4:CN4,CP4:CR4,CT4)-SUM(CO4,CS4)&gt;0,SUM(CM4:CN4,CP4:CR4,CT4)-SUM(CO4,CS4),"")</f>
        <v>53.400000000000006</v>
      </c>
      <c r="DC4" s="41">
        <f>IF(SUM(CW4,DB4)&gt;0,SUM(CW4,DB4),"")</f>
        <v>105</v>
      </c>
      <c r="DD4" s="52">
        <f>IF(MAX(EB4,FD4,GF4,HH4,IJ4,JL4,KN4,LP4,MR4,NT4,OV4,PX4)-IF(L4="",0,L4)&gt;0.001,MAX(EB4,FD4,GF4,HH4,IJ4,JL4,KN4,LP4,MR4,NT4,OV4,PX4)-IF(L4="",0,L4),"")</f>
        <v>2.2999999999999972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16.8</v>
      </c>
      <c r="DH4" s="17">
        <v>7.3</v>
      </c>
      <c r="DI4" s="17">
        <v>0</v>
      </c>
      <c r="DJ4" s="17">
        <v>0</v>
      </c>
      <c r="DK4" s="17">
        <v>16.399999999999999</v>
      </c>
      <c r="DL4" s="17">
        <v>3.7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</v>
      </c>
      <c r="EB4" s="41">
        <f>IF(SUM(DG4:DH4,DJ4:DL4,DN4)-DI4-DM4&gt;0,SUM(DG4:DH4,DJ4:DL4,DN4)-DI4-DM4,"")</f>
        <v>44.2</v>
      </c>
      <c r="EC4" s="41" t="str">
        <f>IF(SUM(DO4:DP4,DR4)-DQ4&gt;0,SUM(DO4:DP4,DR4)-DQ4,"")</f>
        <v/>
      </c>
      <c r="ED4" s="41">
        <f>IF(SUM(DH4,DL4,DP4)&gt;0,SUM(DH4,DL4,DP4),"")</f>
        <v>11</v>
      </c>
      <c r="EE4" s="41">
        <f>IF(SUM(EB4,EC4)&gt;0,SUM(EB4,EC4),"")</f>
        <v>44.2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44.2</v>
      </c>
      <c r="EI4" s="18">
        <v>17.8</v>
      </c>
      <c r="EJ4" s="18">
        <v>8.1</v>
      </c>
      <c r="EK4" s="18">
        <v>0.2</v>
      </c>
      <c r="EL4" s="18">
        <v>0</v>
      </c>
      <c r="EM4" s="18">
        <v>18</v>
      </c>
      <c r="EN4" s="18">
        <v>7.7</v>
      </c>
      <c r="EO4" s="18">
        <v>0</v>
      </c>
      <c r="EP4" s="18">
        <v>0</v>
      </c>
      <c r="EQ4" s="18">
        <v>17.7</v>
      </c>
      <c r="ER4" s="18">
        <v>8.9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15.8</v>
      </c>
      <c r="FD4" s="11">
        <f>IF(SUM(EI4:EJ4,EL4:EN4,EP4)-EK4-EO4&gt;0,SUM(EI4:EJ4,EL4:EN4,EP4)-EK4-EO4,"")</f>
        <v>51.4</v>
      </c>
      <c r="FE4" s="11">
        <f>IF(SUM(EQ4:ER4,ET4)-ES4&gt;0,SUM(EQ4:ER4,ET4)-ES4,"")</f>
        <v>26.6</v>
      </c>
      <c r="FF4" s="11">
        <f>IF(SUM(EJ4,EN4,ER4)&gt;0,SUM(EJ4,EN4,ER4),"")</f>
        <v>24.700000000000003</v>
      </c>
      <c r="FG4" s="11">
        <f>IF(SUM(FD4,FE4)&gt;0,SUM(FD4,FE4),"")</f>
        <v>78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51.4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17.899999999999999</v>
      </c>
      <c r="GB4" s="17">
        <v>7.7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7.7</v>
      </c>
      <c r="GK4" s="41">
        <f>IF(SUM(FW4:FX4,FZ4:GB4,GD4)-SUM(FY4,GC4)&gt;0,SUM(FW4:FX4,FZ4:GB4,GD4)-SUM(FY4,GC4),"")</f>
        <v>25.599999999999998</v>
      </c>
      <c r="GL4" s="41">
        <f>IF(SUM(GF4,GK4)&gt;0,SUM(GF4,GK4),"")</f>
        <v>25.599999999999998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18</v>
      </c>
      <c r="HP4" s="17">
        <v>8.9</v>
      </c>
      <c r="HQ4" s="17">
        <v>0</v>
      </c>
      <c r="HR4" s="17">
        <v>0</v>
      </c>
      <c r="HS4" s="17">
        <v>17.8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18.100000000000001</v>
      </c>
      <c r="IB4" s="17">
        <v>9.3000000000000007</v>
      </c>
      <c r="IC4" s="17">
        <v>0</v>
      </c>
      <c r="ID4" s="17">
        <v>0</v>
      </c>
      <c r="IE4" s="17">
        <v>17.8</v>
      </c>
      <c r="IF4" s="17">
        <v>8.1</v>
      </c>
      <c r="IG4" s="17">
        <v>0</v>
      </c>
      <c r="IH4" s="17">
        <v>0</v>
      </c>
      <c r="II4" s="41">
        <f>IF(SUM(HP4,HT4)&gt;0,SUM(HP4,HT4),"")</f>
        <v>15.8</v>
      </c>
      <c r="IJ4" s="41">
        <f>IF(SUM(HO4:HP4,HR4:HT4,HV4)-HQ4-HU4&gt;0,SUM(HO4:HP4,HR4:HT4,HV4)-HQ4-HU4,"")</f>
        <v>51.6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51.6</v>
      </c>
      <c r="IN4" s="41">
        <f>IF(SUM(IB4,IF4)&gt;0,SUM(IB4,IF4),"")</f>
        <v>17.399999999999999</v>
      </c>
      <c r="IO4" s="41">
        <f>IF(SUM(IA4:IB4,ID4:IF4,IH4)-SUM(IC4,IG4)&gt;0,SUM(IA4:IB4,ID4:IF4,IH4)-SUM(IC4,IG4),"")</f>
        <v>53.300000000000004</v>
      </c>
      <c r="IP4" s="41">
        <f>IF(SUM(IJ4,IO4)&gt;0,SUM(IJ4,IO4),"")</f>
        <v>104.9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18.3</v>
      </c>
      <c r="QF4" s="23">
        <f>IF($CU4="P",CB4,(CB4+AY4)/2)</f>
        <v>7.5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17.95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9.4499999999999993</v>
      </c>
      <c r="QN4" s="23">
        <f>IF($CU4="P",CJ4,(CJ4+BG4)/2)</f>
        <v>4.05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18.53</v>
      </c>
      <c r="QR4" s="23">
        <f>IF($CU4="P",CN4,(CN4+BK4)/2)</f>
        <v>7.5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18.100000000000001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50.45</v>
      </c>
      <c r="RB4" s="41">
        <f>IF(SUM(QM4:QN4,QP4)-QO4&gt;0,SUM(QM4:QN4,QP4)-QO4,"")</f>
        <v>13.5</v>
      </c>
      <c r="RC4" s="41">
        <f>IF(SUM(QF4,QJ4,QN4)&gt;0,SUM(QF4,QJ4,QN4),"")</f>
        <v>18.25</v>
      </c>
      <c r="RD4" s="41">
        <f>IF(SUM(RA4,RB4)&gt;0,SUM(RA4,RB4),"")</f>
        <v>63.95</v>
      </c>
      <c r="RE4" s="41">
        <f>IF(SUM(QR4,QV4)&gt;0,SUM(QR4,QV4),"")</f>
        <v>14.8</v>
      </c>
      <c r="RF4" s="41">
        <f>IF(SUM(QQ4:QR4,QT4:QV4,QX4)-SUM(QS4,QW4)&gt;0,SUM(QQ4:QR4,QT4:QV4,QX4)-SUM(QS4,QW4),"")</f>
        <v>51.430000000000007</v>
      </c>
      <c r="RG4" s="41">
        <f>IF(SUM(RA4,RF4)&gt;0,SUM(RA4,RF4),"")</f>
        <v>101.88000000000001</v>
      </c>
    </row>
    <row r="5" spans="1:475" x14ac:dyDescent="0.2">
      <c r="A5" s="4">
        <f>IF(AND(F5="P",G5="P"),SUMPRODUCT((F$4:F$11="P")*(G$4:G$11="P")*(E$4:E$11&gt;E5))+1,IF(G5="P",SUMPRODUCT((F$4:F$11="")*(G$4:G$11="P")*(E$4:E$11&gt;E5))+1+SUMPRODUCT((F$4:F$11="P")*(G$4:G$11="P")),""))</f>
        <v>2</v>
      </c>
      <c r="B5" s="5" t="s">
        <v>208</v>
      </c>
      <c r="C5" s="4" t="s">
        <v>3</v>
      </c>
      <c r="D5" s="4">
        <v>2006</v>
      </c>
      <c r="E5" s="9">
        <f>SUM(J5:R5)+SUM(J5:N5)*0.0000001+SUM(J5)*0.0000000000001</f>
        <v>176.00001203000497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49.6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45.6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2023 Elite Canada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4.9999999999999929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8" t="s">
        <v>57</v>
      </c>
      <c r="AP5" s="41">
        <f>IF(SUM(V5,Z5)&gt;0,SUM(V5,Z5),"")</f>
        <v>6.6</v>
      </c>
      <c r="AQ5" s="41">
        <f>IF(SUM(U5:V5,X5:Z5,AB5)-W5-AA5&gt;0,SUM(U5:V5,X5:Z5,AB5)-W5-AA5,"")</f>
        <v>24.15</v>
      </c>
      <c r="AR5" s="41" t="str">
        <f>IF(SUM(AC5:AD5,AF5)-AE5&gt;0,SUM(AC5:AD5,AF5)-AE5,"")</f>
        <v/>
      </c>
      <c r="AS5" s="41">
        <f>IF(SUM(V5,Z5,AD5)&gt;0,SUM(V5,Z5,AD5),"")</f>
        <v>6.6</v>
      </c>
      <c r="AT5" s="41">
        <f>IF(SUM(AQ5,AR5)&gt;0,SUM(AQ5,AR5),"")</f>
        <v>24.15</v>
      </c>
      <c r="AU5" s="41">
        <f>IF(SUM(AH5,AL5)&gt;0,SUM(AH5,AL5),"")</f>
        <v>6.4</v>
      </c>
      <c r="AV5" s="41">
        <f>IF(SUM(AG5:AH5,AJ5:AL5,AN5)-SUM(AI5,AM5)&gt;0,SUM(AG5:AH5,AJ5:AL5,AN5)-SUM(AI5,AM5),"")</f>
        <v>24.199999999999996</v>
      </c>
      <c r="AW5" s="41">
        <f>IF(SUM(AQ5,AV5)&gt;0,SUM(AQ5,AV5),"")</f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9"/>
      <c r="BS5" s="11">
        <f>IF(SUM(AY5,BC5)&gt;0,SUM(AY5,BC5),"")</f>
        <v>14.7</v>
      </c>
      <c r="BT5" s="11">
        <f>IF(SUM(AX5:AY5,BA5:BC5,BE5)-AZ5-BD5&gt;0,SUM(AX5:AY5,BA5:BC5,BE5)-AZ5-BD5,"")</f>
        <v>49.6</v>
      </c>
      <c r="BU5" s="11" t="str">
        <f>IF(SUM(BF5:BG5,BI5)-BH5&gt;0,SUM(BF5:BG5,BI5)-BH5,"")</f>
        <v/>
      </c>
      <c r="BV5" s="11">
        <f>IF(SUM(AY5,BC5,BG5)&gt;0,SUM(AY5,BC5,BG5),"")</f>
        <v>14.7</v>
      </c>
      <c r="BW5" s="11">
        <f>IF(SUM(BT5,BU5)&gt;0,SUM(BT5,BU5),"")</f>
        <v>49.6</v>
      </c>
      <c r="BX5" s="11">
        <f>IF(SUM(BK5,BO5)&gt;0,SUM(BK5,BO5),"")</f>
        <v>15.1</v>
      </c>
      <c r="BY5" s="11">
        <f>IF(SUM(BJ5:BK5,BM5:BO5,BQ5)-SUM(BL5,BP5)&gt;0,SUM(BJ5:BK5,BM5:BO5,BQ5)-SUM(BL5,BP5),"")</f>
        <v>50.099999999999994</v>
      </c>
      <c r="BZ5" s="11">
        <f>IF(SUM(BT5,BY5)&gt;0,SUM(BT5,BY5),"")</f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8"/>
      <c r="CV5" s="41">
        <f>IF(SUM(CB5,CF5)&gt;0,SUM(CB5,CF5),"")</f>
        <v>10.199999999999999</v>
      </c>
      <c r="CW5" s="41">
        <f>IF(SUM(CA5:CB5,CD5:CF5,CH5)-CC5-CG5&gt;0,SUM(CA5:CB5,CD5:CF5,CH5)-CC5-CG5,"")</f>
        <v>45.6</v>
      </c>
      <c r="CX5" s="41">
        <f>IF(SUM(CI5:CJ5,CL5)-CK5&gt;0,SUM(CI5:CJ5,CL5)-CK5,"")</f>
        <v>25.1</v>
      </c>
      <c r="CY5" s="41">
        <f>IF(SUM(CB5,CF5,CJ5)&gt;0,SUM(CB5,CF5,CJ5),"")</f>
        <v>16.7</v>
      </c>
      <c r="CZ5" s="41">
        <f>IF(SUM(CW5,CX5)&gt;0,SUM(CW5,CX5),"")</f>
        <v>70.7</v>
      </c>
      <c r="DA5" s="41">
        <f>IF(SUM(CN5,CR5)&gt;0,SUM(CN5,CR5),"")</f>
        <v>13.8</v>
      </c>
      <c r="DB5" s="41">
        <f>IF(SUM(CM5:CN5,CP5:CR5,CT5)-SUM(CO5,CS5)&gt;0,SUM(CM5:CN5,CP5:CR5,CT5)-SUM(CO5,CS5),"")</f>
        <v>50.699999999999996</v>
      </c>
      <c r="DC5" s="41">
        <f>IF(SUM(CW5,DB5)&gt;0,SUM(CW5,DB5),"")</f>
        <v>96.3</v>
      </c>
      <c r="DD5" s="52">
        <f>IF(MAX(EB5,FD5,GF5,HH5,IJ5,JL5,KN5,LP5,MR5,NT5,OV5,PX5)-IF(L5="",0,L5)&gt;0.001,MAX(EB5,FD5,GF5,HH5,IJ5,JL5,KN5,LP5,MR5,NT5,OV5,PX5)-IF(L5="",0,L5),"")</f>
        <v>4.9999999999999929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>
        <v>18.3</v>
      </c>
      <c r="GN5" s="18">
        <v>7.6</v>
      </c>
      <c r="GO5" s="18">
        <v>0</v>
      </c>
      <c r="GP5" s="18">
        <v>0</v>
      </c>
      <c r="GQ5" s="18">
        <v>17.399999999999999</v>
      </c>
      <c r="GR5" s="18">
        <v>7.3</v>
      </c>
      <c r="GS5" s="18">
        <v>0</v>
      </c>
      <c r="GT5" s="18">
        <v>0</v>
      </c>
      <c r="GU5" s="18"/>
      <c r="GV5" s="18"/>
      <c r="GW5" s="18"/>
      <c r="GX5" s="18"/>
      <c r="GY5" s="18">
        <v>16.7</v>
      </c>
      <c r="GZ5" s="18">
        <v>8.8000000000000007</v>
      </c>
      <c r="HA5" s="18">
        <v>0</v>
      </c>
      <c r="HB5" s="18">
        <v>0</v>
      </c>
      <c r="HC5" s="18">
        <v>16.5</v>
      </c>
      <c r="HD5" s="18">
        <v>3.3</v>
      </c>
      <c r="HE5" s="18">
        <v>0</v>
      </c>
      <c r="HF5" s="18">
        <v>0</v>
      </c>
      <c r="HG5" s="11">
        <f>IF(SUM(GN5,GR5)&gt;0,SUM(GN5,GR5),"")</f>
        <v>14.899999999999999</v>
      </c>
      <c r="HH5" s="11">
        <f>IF(SUM(GM5:GN5,GP5:GR5,GT5)-GO5-GS5&gt;0,SUM(GM5:GN5,GP5:GR5,GT5)-GO5-GS5,"")</f>
        <v>50.599999999999994</v>
      </c>
      <c r="HI5" s="11" t="str">
        <f>IF(SUM(GU5:GV5,GX5)-GW5&gt;0,SUM(GU5:GV5,GX5)-GW5,"")</f>
        <v/>
      </c>
      <c r="HJ5" s="11">
        <f>IF(SUM(GN5,GR5,GV5)&gt;0,SUM(GN5,GR5,GV5),"")</f>
        <v>14.899999999999999</v>
      </c>
      <c r="HK5" s="11">
        <f>IF(SUM(HH5,HI5)&gt;0,SUM(HH5,HI5),"")</f>
        <v>50.599999999999994</v>
      </c>
      <c r="HL5" s="11">
        <f>IF(SUM(GZ5,HD5)&gt;0,SUM(GZ5,HD5),"")</f>
        <v>12.100000000000001</v>
      </c>
      <c r="HM5" s="11">
        <f>IF(SUM(GY5:GZ5,HB5:HD5,HF5)-SUM(HA5,HE5)&gt;0,SUM(GY5:GZ5,HB5:HD5,HF5)-SUM(HA5,HE5),"")</f>
        <v>45.3</v>
      </c>
      <c r="HN5" s="11">
        <f>IF(SUM(HH5,HM5)&gt;0,SUM(HH5,HM5),"")</f>
        <v>95.899999999999991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17.049999999999997</v>
      </c>
      <c r="QF5" s="23">
        <f>IF($CU5="P",CB5,(CB5+AY5)/2)</f>
        <v>5.55</v>
      </c>
      <c r="QG5" s="23">
        <f>IF($CU5="P",CC5,(CC5+AZ5)/2)</f>
        <v>0</v>
      </c>
      <c r="QH5" s="23">
        <f>IF($CU5="P",CD5,(CD5+BA5)/2)</f>
        <v>0.15</v>
      </c>
      <c r="QI5" s="23">
        <f>IF($CU5="P",CE5,(CE5+BB5)/2)</f>
        <v>17.8</v>
      </c>
      <c r="QJ5" s="23">
        <f>IF($CU5="P",CF5,(CF5+BC5)/2)</f>
        <v>6.9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9.3000000000000007</v>
      </c>
      <c r="QN5" s="23">
        <f>IF($CU5="P",CJ5,(CJ5+BG5)/2)</f>
        <v>3.25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</v>
      </c>
      <c r="QR5" s="23">
        <f>IF($CU5="P",CN5,(CN5+BK5)/2)</f>
        <v>7.35</v>
      </c>
      <c r="QS5" s="23">
        <f>IF($CU5="P",CO5,(CO5+BL5)/2)</f>
        <v>0</v>
      </c>
      <c r="QT5" s="23">
        <f>IF($CU5="P",CP5,(CP5+BM5)/2)</f>
        <v>0.15</v>
      </c>
      <c r="QU5" s="23">
        <f>IF($CU5="P",CQ5,(CQ5+BN5)/2)</f>
        <v>17.649999999999999</v>
      </c>
      <c r="QV5" s="23">
        <f>IF($CU5="P",CR5,(CR5+BO5)/2)</f>
        <v>7.1</v>
      </c>
      <c r="QW5" s="23">
        <f>IF($CU5="P",CS5,(CS5+BP5)/2)</f>
        <v>0</v>
      </c>
      <c r="QX5" s="23">
        <f>IF($CU5="P",CT5,(CT5+BQ5)/2)</f>
        <v>0.15</v>
      </c>
      <c r="QY5" s="28" t="s">
        <v>57</v>
      </c>
      <c r="QZ5" s="41">
        <f>IF(SUM(QF5,QJ5)&gt;0,SUM(QF5,QJ5),"")</f>
        <v>12.45</v>
      </c>
      <c r="RA5" s="41">
        <f>IF(SUM(QE5:QF5,QH5:QJ5,QL5)-QG5-QK5&gt;0,SUM(QE5:QF5,QH5:QJ5,QL5)-QG5-QK5,"")</f>
        <v>47.599999999999994</v>
      </c>
      <c r="RB5" s="41">
        <f>IF(SUM(QM5:QN5,QP5)-QO5&gt;0,SUM(QM5:QN5,QP5)-QO5,"")</f>
        <v>12.55</v>
      </c>
      <c r="RC5" s="41">
        <f>IF(SUM(QF5,QJ5,QN5)&gt;0,SUM(QF5,QJ5,QN5),"")</f>
        <v>15.7</v>
      </c>
      <c r="RD5" s="41">
        <f>IF(SUM(RA5,RB5)&gt;0,SUM(RA5,RB5),"")</f>
        <v>60.149999999999991</v>
      </c>
      <c r="RE5" s="41">
        <f>IF(SUM(QR5,QV5)&gt;0,SUM(QR5,QV5),"")</f>
        <v>14.45</v>
      </c>
      <c r="RF5" s="41">
        <f>IF(SUM(QQ5:QR5,QT5:QV5,QX5)-SUM(QS5,QW5)&gt;0,SUM(QQ5:QR5,QT5:QV5,QX5)-SUM(QS5,QW5),"")</f>
        <v>50.4</v>
      </c>
      <c r="RG5" s="41">
        <f>IF(SUM(RA5,RF5)&gt;0,SUM(RA5,RF5),"")</f>
        <v>98</v>
      </c>
    </row>
    <row r="6" spans="1:475" x14ac:dyDescent="0.2">
      <c r="A6" s="4">
        <f>IF(AND(F6="P",G6="P"),SUMPRODUCT((F$4:F$11="P")*(G$4:G$11="P")*(E$4:E$11&gt;E6))+1,IF(G6="P",SUMPRODUCT((F$4:F$11="")*(G$4:G$11="P")*(E$4:E$11&gt;E6))+1+SUMPRODUCT((F$4:F$11="P")*(G$4:G$11="P")),""))</f>
        <v>3</v>
      </c>
      <c r="B6" s="5" t="s">
        <v>85</v>
      </c>
      <c r="C6" s="4" t="s">
        <v>5</v>
      </c>
      <c r="D6" s="4">
        <v>2002</v>
      </c>
      <c r="E6" s="9">
        <f>SUM(J6:R6)+SUM(J6:N6)*0.0000001+SUM(J6)*0.0000000000001</f>
        <v>158.90001120000457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Elite Canada</v>
      </c>
      <c r="L6" s="8">
        <f>IF(COUNT(AQ6,BT6,CW6)&gt;1,LARGE((AQ6,BT6,CW6),2),0)</f>
        <v>42.7</v>
      </c>
      <c r="M6" s="8" t="str">
        <f>IF(L6=0,"",IF(L6=CW6,$CA$1,IF(L6=BT6,$AX$1,IF(L6=AQ6,$U$1,""))))</f>
        <v>2022 Nationals</v>
      </c>
      <c r="N6" s="8">
        <f>IF(COUNT(AR6,BU6,CX6)&gt;0,LARGE((AR6,BU6,CX6),1),0)</f>
        <v>23.4</v>
      </c>
      <c r="O6" s="8" t="str">
        <f>IF(N6=0,"",IF(N6=CX6,$CA$1,IF(N6=BU6,$AX$1,IF(N6=AR6,$U$1,""))))</f>
        <v>2023 Elite Canada</v>
      </c>
      <c r="P6" s="8">
        <f>IF(MAX(AV6,BY6,DB6)&gt;0,MAX(AV6,BY6,DB6),0)</f>
        <v>46.9</v>
      </c>
      <c r="Q6" s="8" t="str">
        <f>IF(P6=0,"",IF(P6=DB6,$CA$1,IF(P6=BY6,$AX$1,IF(P6=AV6,$U$1,""))))</f>
        <v>2022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8"/>
      <c r="AP6" s="41">
        <f>IF(SUM(V6,Z6)&gt;0,SUM(V6,Z6),"")</f>
        <v>9.1</v>
      </c>
      <c r="AQ6" s="41">
        <f>IF(SUM(U6:V6,X6:Z6,AB6)-W6-AA6&gt;0,SUM(U6:V6,X6:Z6,AB6)-W6-AA6,"")</f>
        <v>42.7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42.7</v>
      </c>
      <c r="AU6" s="41">
        <f>IF(SUM(AH6,AL6)&gt;0,SUM(AH6,AL6),"")</f>
        <v>12</v>
      </c>
      <c r="AV6" s="41">
        <f>IF(SUM(AG6:AH6,AJ6:AL6,AN6)-SUM(AI6,AM6)&gt;0,SUM(AG6:AH6,AJ6:AL6,AN6)-SUM(AI6,AM6),"")</f>
        <v>46.9</v>
      </c>
      <c r="AW6" s="41">
        <f>IF(SUM(AQ6,AV6)&gt;0,SUM(AQ6,AV6),"")</f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9"/>
      <c r="BS6" s="11">
        <f>IF(SUM(AY6,BC6)&gt;0,SUM(AY6,BC6),"")</f>
        <v>9.8000000000000007</v>
      </c>
      <c r="BT6" s="11">
        <f>IF(SUM(AX6:AY6,BA6:BC6,BE6)-AZ6-BD6&gt;0,SUM(AX6:AY6,BA6:BC6,BE6)-AZ6-BD6,"")</f>
        <v>42.100000000000009</v>
      </c>
      <c r="BU6" s="11" t="str">
        <f>IF(SUM(BF6:BG6,BI6)-BH6&gt;0,SUM(BF6:BG6,BI6)-BH6,"")</f>
        <v/>
      </c>
      <c r="BV6" s="11">
        <f>IF(SUM(AY6,BC6,BG6)&gt;0,SUM(AY6,BC6,BG6),"")</f>
        <v>9.8000000000000007</v>
      </c>
      <c r="BW6" s="11">
        <f>IF(SUM(BT6,BU6)&gt;0,SUM(BT6,BU6),"")</f>
        <v>42.100000000000009</v>
      </c>
      <c r="BX6" s="11">
        <f>IF(SUM(BK6,BO6)&gt;0,SUM(BK6,BO6),"")</f>
        <v>11.399999999999999</v>
      </c>
      <c r="BY6" s="11">
        <f>IF(SUM(BJ6:BK6,BM6:BO6,BQ6)-SUM(BL6,BP6)&gt;0,SUM(BJ6:BK6,BM6:BO6,BQ6)-SUM(BL6,BP6),"")</f>
        <v>43.9</v>
      </c>
      <c r="BZ6" s="11">
        <f>IF(SUM(BT6,BY6)&gt;0,SUM(BT6,BY6),"")</f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8"/>
      <c r="CV6" s="41">
        <f>IF(SUM(CB6,CF6)&gt;0,SUM(CB6,CF6),"")</f>
        <v>11.600000000000001</v>
      </c>
      <c r="CW6" s="41">
        <f>IF(SUM(CA6:CB6,CD6:CF6,CH6)-CC6-CG6&gt;0,SUM(CA6:CB6,CD6:CF6,CH6)-CC6-CG6,"")</f>
        <v>45.9</v>
      </c>
      <c r="CX6" s="41">
        <f>IF(SUM(CI6:CJ6,CL6)-CK6&gt;0,SUM(CI6:CJ6,CL6)-CK6,"")</f>
        <v>23.4</v>
      </c>
      <c r="CY6" s="41">
        <f>IF(SUM(CB6,CF6,CJ6)&gt;0,SUM(CB6,CF6,CJ6),"")</f>
        <v>17.700000000000003</v>
      </c>
      <c r="CZ6" s="41">
        <f>IF(SUM(CW6,CX6)&gt;0,SUM(CW6,CX6),"")</f>
        <v>69.3</v>
      </c>
      <c r="DA6" s="41">
        <f>IF(SUM(CN6,CR6)&gt;0,SUM(CN6,CR6),"")</f>
        <v>9.6</v>
      </c>
      <c r="DB6" s="41">
        <f>IF(SUM(CM6:CN6,CP6:CR6,CT6)-SUM(CO6,CS6)&gt;0,SUM(CM6:CN6,CP6:CR6,CT6)-SUM(CO6,CS6),"")</f>
        <v>44.599999999999994</v>
      </c>
      <c r="DC6" s="41">
        <f>IF(SUM(CW6,DB6)&gt;0,SUM(CW6,DB6),"")</f>
        <v>90.5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15</v>
      </c>
      <c r="EJ6" s="18">
        <v>3.8</v>
      </c>
      <c r="EK6" s="18">
        <v>0</v>
      </c>
      <c r="EL6" s="18">
        <v>0</v>
      </c>
      <c r="EM6" s="18">
        <v>8.4</v>
      </c>
      <c r="EN6" s="18">
        <v>2.7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6.5</v>
      </c>
      <c r="FD6" s="11">
        <f>IF(SUM(EI6:EJ6,EL6:EN6,EP6)-EK6-EO6&gt;0,SUM(EI6:EJ6,EL6:EN6,EP6)-EK6-EO6,"")</f>
        <v>29.900000000000002</v>
      </c>
      <c r="FE6" s="11" t="str">
        <f>IF(SUM(EQ6:ER6,ET6)-ES6&gt;0,SUM(EQ6:ER6,ET6)-ES6,"")</f>
        <v/>
      </c>
      <c r="FF6" s="11">
        <f>IF(SUM(EJ6,EN6,ER6)&gt;0,SUM(EJ6,EN6,ER6),"")</f>
        <v>6.5</v>
      </c>
      <c r="FG6" s="11">
        <f>IF(SUM(FD6,FE6)&gt;0,SUM(FD6,FE6),"")</f>
        <v>29.900000000000002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29.900000000000002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17.25</v>
      </c>
      <c r="QF6" s="23">
        <f>IF($CU6="P",CB6,(CB6+AY6)/2)</f>
        <v>5.9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16.049999999999997</v>
      </c>
      <c r="QJ6" s="23">
        <f>IF($CU6="P",CF6,(CF6+BC6)/2)</f>
        <v>4.8000000000000007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8.65</v>
      </c>
      <c r="QN6" s="23">
        <f>IF($CU6="P",CJ6,(CJ6+BG6)/2)</f>
        <v>3.05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17.350000000000001</v>
      </c>
      <c r="QR6" s="23">
        <f>IF($CU6="P",CN6,(CN6+BK6)/2)</f>
        <v>5.3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16.75</v>
      </c>
      <c r="QV6" s="23">
        <f>IF($CU6="P",CR6,(CR6+BO6)/2)</f>
        <v>5.1999999999999993</v>
      </c>
      <c r="QW6" s="23">
        <f>IF($CU6="P",CS6,(CS6+BP6)/2)</f>
        <v>0.25</v>
      </c>
      <c r="QX6" s="23">
        <f>IF($CU6="P",CT6,(CT6+BQ6)/2)</f>
        <v>0</v>
      </c>
      <c r="QY6" s="28" t="s">
        <v>57</v>
      </c>
      <c r="QZ6" s="41">
        <f>IF(SUM(QF6,QJ6)&gt;0,SUM(QF6,QJ6),"")</f>
        <v>10.700000000000001</v>
      </c>
      <c r="RA6" s="41">
        <f>IF(SUM(QE6:QF6,QH6:QJ6,QL6)-QG6-QK6&gt;0,SUM(QE6:QF6,QH6:QJ6,QL6)-QG6-QK6,"")</f>
        <v>44</v>
      </c>
      <c r="RB6" s="41">
        <f>IF(SUM(QM6:QN6,QP6)-QO6&gt;0,SUM(QM6:QN6,QP6)-QO6,"")</f>
        <v>11.7</v>
      </c>
      <c r="RC6" s="41">
        <f>IF(SUM(QF6,QJ6,QN6)&gt;0,SUM(QF6,QJ6,QN6),"")</f>
        <v>13.75</v>
      </c>
      <c r="RD6" s="41">
        <f>IF(SUM(RA6,RB6)&gt;0,SUM(RA6,RB6),"")</f>
        <v>55.7</v>
      </c>
      <c r="RE6" s="41">
        <f>IF(SUM(QR6,QV6)&gt;0,SUM(QR6,QV6),"")</f>
        <v>10.5</v>
      </c>
      <c r="RF6" s="41">
        <f>IF(SUM(QQ6:QR6,QT6:QV6,QX6)-SUM(QS6,QW6)&gt;0,SUM(QQ6:QR6,QT6:QV6,QX6)-SUM(QS6,QW6),"")</f>
        <v>44.250000000000007</v>
      </c>
      <c r="RG6" s="41">
        <f>IF(SUM(RA6,RF6)&gt;0,SUM(RA6,RF6),"")</f>
        <v>88.25</v>
      </c>
    </row>
    <row r="7" spans="1:475" x14ac:dyDescent="0.2">
      <c r="A7" s="4" t="str">
        <f>IF(AND(F7="P",G7="P"),SUMPRODUCT((F$4:F$11="P")*(G$4:G$11="P")*(E$4:E$11&gt;E7))+1,IF(G7="P",SUMPRODUCT((F$4:F$11="")*(G$4:G$11="P")*(E$4:E$11&gt;E7))+1+SUMPRODUCT((F$4:F$11="P")*(G$4:G$11="P")),""))</f>
        <v/>
      </c>
      <c r="B7" s="5" t="s">
        <v>137</v>
      </c>
      <c r="C7" s="4" t="s">
        <v>5</v>
      </c>
      <c r="D7" s="4">
        <v>2004</v>
      </c>
      <c r="E7" s="9">
        <f>SUM(J7:R7)+SUM(J7:N7)*0.0000001+SUM(J7)*0.0000000000001</f>
        <v>155.14001114000453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/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/>
      </c>
      <c r="H7" s="37" t="str">
        <f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/>
      </c>
      <c r="I7" s="3" t="str">
        <f>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43.699999999999996</v>
      </c>
      <c r="M7" s="8" t="str">
        <f>IF(L7=0,"",IF(L7=CW7,$CA$1,IF(L7=BT7,$AX$1,IF(L7=AQ7,$U$1,""))))</f>
        <v>2022 Nationals</v>
      </c>
      <c r="N7" s="8">
        <f>IF(COUNT(AR7,BU7,CX7)&gt;0,LARGE((AR7,BU7,CX7),1),0)</f>
        <v>22.5</v>
      </c>
      <c r="O7" s="8" t="str">
        <f>IF(N7=0,"",IF(N7=CX7,$CA$1,IF(N7=BU7,$AX$1,IF(N7=AR7,$U$1,""))))</f>
        <v>2023 Elite Canada</v>
      </c>
      <c r="P7" s="8">
        <f>IF(MAX(AV7,BY7,DB7)&gt;0,MAX(AV7,BY7,DB7),0)</f>
        <v>43.74</v>
      </c>
      <c r="Q7" s="8" t="str">
        <f>IF(P7=0,"",IF(P7=DB7,$CA$1,IF(P7=BY7,$AX$1,IF(P7=AV7,$U$1,""))))</f>
        <v>2022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8"/>
      <c r="AP7" s="41">
        <f>IF(SUM(V7,Z7)&gt;0,SUM(V7,Z7),"")</f>
        <v>10.6</v>
      </c>
      <c r="AQ7" s="41">
        <f>IF(SUM(U7:V7,X7:Z7,AB7)-W7-AA7&gt;0,SUM(U7:V7,X7:Z7,AB7)-W7-AA7,"")</f>
        <v>43.699999999999996</v>
      </c>
      <c r="AR7" s="41" t="str">
        <f>IF(SUM(AC7:AD7,AF7)-AE7&gt;0,SUM(AC7:AD7,AF7)-AE7,"")</f>
        <v/>
      </c>
      <c r="AS7" s="41">
        <f>IF(SUM(V7,Z7,AD7)&gt;0,SUM(V7,Z7,AD7),"")</f>
        <v>10.6</v>
      </c>
      <c r="AT7" s="41">
        <f>IF(SUM(AQ7,AR7)&gt;0,SUM(AQ7,AR7),"")</f>
        <v>43.699999999999996</v>
      </c>
      <c r="AU7" s="41">
        <f>IF(SUM(AH7,AL7)&gt;0,SUM(AH7,AL7),"")</f>
        <v>7.4</v>
      </c>
      <c r="AV7" s="41">
        <f>IF(SUM(AG7:AH7,AJ7:AL7,AN7)-SUM(AI7,AM7)&gt;0,SUM(AG7:AH7,AJ7:AL7,AN7)-SUM(AI7,AM7),"")</f>
        <v>37.9</v>
      </c>
      <c r="AW7" s="41">
        <f>IF(SUM(AQ7,AV7)&gt;0,SUM(AQ7,AV7),"")</f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9"/>
      <c r="BS7" s="11">
        <f>IF(SUM(AY7,BC7)&gt;0,SUM(AY7,BC7),"")</f>
        <v>11</v>
      </c>
      <c r="BT7" s="11">
        <f>IF(SUM(AX7:AY7,BA7:BC7,BE7)-AZ7-BD7&gt;0,SUM(AX7:AY7,BA7:BC7,BE7)-AZ7-BD7,"")</f>
        <v>43.1</v>
      </c>
      <c r="BU7" s="11" t="str">
        <f>IF(SUM(BF7:BG7,BI7)-BH7&gt;0,SUM(BF7:BG7,BI7)-BH7,"")</f>
        <v/>
      </c>
      <c r="BV7" s="11">
        <f>IF(SUM(AY7,BC7,BG7)&gt;0,SUM(AY7,BC7,BG7),"")</f>
        <v>11</v>
      </c>
      <c r="BW7" s="11">
        <f>IF(SUM(BT7,BU7)&gt;0,SUM(BT7,BU7),"")</f>
        <v>43.1</v>
      </c>
      <c r="BX7" s="11">
        <f>IF(SUM(BK7,BO7)&gt;0,SUM(BK7,BO7),"")</f>
        <v>10.8</v>
      </c>
      <c r="BY7" s="11">
        <f>IF(SUM(BJ7:BK7,BM7:BO7,BQ7)-SUM(BL7,BP7)&gt;0,SUM(BJ7:BK7,BM7:BO7,BQ7)-SUM(BL7,BP7),"")</f>
        <v>43.74</v>
      </c>
      <c r="BZ7" s="11">
        <f>IF(SUM(BT7,BY7)&gt;0,SUM(BT7,BY7),"")</f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8"/>
      <c r="CV7" s="41">
        <f>IF(SUM(CB7,CF7)&gt;0,SUM(CB7,CF7),"")</f>
        <v>12.3</v>
      </c>
      <c r="CW7" s="41">
        <f>IF(SUM(CA7:CB7,CD7:CF7,CH7)-CC7-CG7&gt;0,SUM(CA7:CB7,CD7:CF7,CH7)-CC7-CG7,"")</f>
        <v>45.2</v>
      </c>
      <c r="CX7" s="41">
        <f>IF(SUM(CI7:CJ7,CL7)-CK7&gt;0,SUM(CI7:CJ7,CL7)-CK7,"")</f>
        <v>22.5</v>
      </c>
      <c r="CY7" s="41">
        <f>IF(SUM(CB7,CF7,CJ7)&gt;0,SUM(CB7,CF7,CJ7),"")</f>
        <v>18.5</v>
      </c>
      <c r="CZ7" s="41">
        <f>IF(SUM(CW7,CX7)&gt;0,SUM(CW7,CX7),"")</f>
        <v>67.7</v>
      </c>
      <c r="DA7" s="41">
        <f>IF(SUM(CN7,CR7)&gt;0,SUM(CN7,CR7),"")</f>
        <v>9</v>
      </c>
      <c r="DB7" s="41">
        <f>IF(SUM(CM7:CN7,CP7:CR7,CT7)-SUM(CO7,CS7)&gt;0,SUM(CM7:CN7,CP7:CR7,CT7)-SUM(CO7,CS7),"")</f>
        <v>38.300000000000004</v>
      </c>
      <c r="DC7" s="41">
        <f>IF(SUM(CW7,DB7)&gt;0,SUM(CW7,DB7),"")</f>
        <v>83.5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>
        <v>12.3</v>
      </c>
      <c r="GN7" s="18">
        <v>2.6</v>
      </c>
      <c r="GO7" s="18">
        <v>0</v>
      </c>
      <c r="GP7" s="18">
        <v>0</v>
      </c>
      <c r="GQ7" s="18">
        <v>18</v>
      </c>
      <c r="GR7" s="18">
        <v>4.8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7.4</v>
      </c>
      <c r="HH7" s="11">
        <f>IF(SUM(GM7:GN7,GP7:GR7,GT7)-GO7-GS7&gt;0,SUM(GM7:GN7,GP7:GR7,GT7)-GO7-GS7,"")</f>
        <v>37.699999999999996</v>
      </c>
      <c r="HI7" s="11" t="str">
        <f>IF(SUM(GU7:GV7,GX7)-GW7&gt;0,SUM(GU7:GV7,GX7)-GW7,"")</f>
        <v/>
      </c>
      <c r="HJ7" s="11">
        <f>IF(SUM(GN7,GR7,GV7)&gt;0,SUM(GN7,GR7,GV7),"")</f>
        <v>7.4</v>
      </c>
      <c r="HK7" s="11">
        <f>IF(SUM(HH7,HI7)&gt;0,SUM(HH7,HI7),"")</f>
        <v>37.699999999999996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37.699999999999996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15.9</v>
      </c>
      <c r="QF7" s="23">
        <f>IF($CU7="P",CB7,(CB7+AY7)/2)</f>
        <v>5.8</v>
      </c>
      <c r="QG7" s="23">
        <f>IF($CU7="P",CC7,(CC7+AZ7)/2)</f>
        <v>0.1</v>
      </c>
      <c r="QH7" s="23">
        <f>IF($CU7="P",CD7,(CD7+BA7)/2)</f>
        <v>0</v>
      </c>
      <c r="QI7" s="23">
        <f>IF($CU7="P",CE7,(CE7+BB7)/2)</f>
        <v>16.700000000000003</v>
      </c>
      <c r="QJ7" s="23">
        <f>IF($CU7="P",CF7,(CF7+BC7)/2)</f>
        <v>5.85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8.15</v>
      </c>
      <c r="QN7" s="23">
        <f>IF($CU7="P",CJ7,(CJ7+BG7)/2)</f>
        <v>3.1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16.170000000000002</v>
      </c>
      <c r="QR7" s="23">
        <f>IF($CU7="P",CN7,(CN7+BK7)/2)</f>
        <v>4.5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14.95</v>
      </c>
      <c r="QV7" s="23">
        <f>IF($CU7="P",CR7,(CR7+BO7)/2)</f>
        <v>5.4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11.649999999999999</v>
      </c>
      <c r="RA7" s="41">
        <f>IF(SUM(QE7:QF7,QH7:QJ7,QL7)-QG7-QK7&gt;0,SUM(QE7:QF7,QH7:QJ7,QL7)-QG7-QK7,"")</f>
        <v>44.150000000000006</v>
      </c>
      <c r="RB7" s="41">
        <f>IF(SUM(QM7:QN7,QP7)-QO7&gt;0,SUM(QM7:QN7,QP7)-QO7,"")</f>
        <v>11.25</v>
      </c>
      <c r="RC7" s="41">
        <f>IF(SUM(QF7,QJ7,QN7)&gt;0,SUM(QF7,QJ7,QN7),"")</f>
        <v>14.749999999999998</v>
      </c>
      <c r="RD7" s="41">
        <f>IF(SUM(RA7,RB7)&gt;0,SUM(RA7,RB7),"")</f>
        <v>55.400000000000006</v>
      </c>
      <c r="RE7" s="41">
        <f>IF(SUM(QR7,QV7)&gt;0,SUM(QR7,QV7),"")</f>
        <v>9.9</v>
      </c>
      <c r="RF7" s="41">
        <f>IF(SUM(QQ7:QR7,QT7:QV7,QX7)-SUM(QS7,QW7)&gt;0,SUM(QQ7:QR7,QT7:QV7,QX7)-SUM(QS7,QW7),"")</f>
        <v>41.02</v>
      </c>
      <c r="RG7" s="41">
        <f>IF(SUM(RA7,RF7)&gt;0,SUM(RA7,RF7),"")</f>
        <v>85.170000000000016</v>
      </c>
    </row>
    <row r="8" spans="1:475" x14ac:dyDescent="0.2">
      <c r="A8" s="4" cm="1">
        <f t="array" ref="A8">IF(AND(F8="P",G8="P"),SUMPRODUCT((F$4:F$11="P")*(G$4:G$11="P")*(E$4:E$11&gt;E8))+1,IF(G8="P",SUMPRODUCT((F$4:F$11="")*(G$4:G$11="P")*(E$4:E$11&gt;E8))+1+SUMPRODUCT((F$4:F$11="P")*(G$4:G$11="P")),""))</f>
        <v>4</v>
      </c>
      <c r="B8" s="5" t="s">
        <v>179</v>
      </c>
      <c r="C8" s="4" t="s">
        <v>3</v>
      </c>
      <c r="D8" s="4">
        <v>2003</v>
      </c>
      <c r="E8" s="9">
        <f>SUM(J8:R8)+SUM(J8:N8)*0.0000001+SUM(J8)*0.0000000000001</f>
        <v>151.00001042000457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/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>P</v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No DD</v>
      </c>
      <c r="I8" s="3" t="str">
        <f ca="1">IF(TODAY()&lt;45103,"P",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39.800000000000004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18.7</v>
      </c>
      <c r="O8" s="8" t="str">
        <f>IF(N8=0,"",IF(N8=CX8,$CA$1,IF(N8=BU8,$AX$1,IF(N8=AR8,$U$1,""))))</f>
        <v>2023 Elite Canada</v>
      </c>
      <c r="P8" s="8">
        <f>IF(MAX(AV8,BY8,DB8)&gt;0,MAX(AV8,BY8,DB8),0)</f>
        <v>45.6</v>
      </c>
      <c r="Q8" s="8" t="str">
        <f>IF(P8=0,"",IF(P8=DB8,$CA$1,IF(P8=BY8,$AX$1,IF(P8=AV8,$U$1,""))))</f>
        <v>2022 Nationals</v>
      </c>
      <c r="R8" s="8">
        <f>IF(MAX(DD8:DF8)&gt;0,MAX(DD8:DF8),"")</f>
        <v>1.1999999999999957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WAGC (Nov 24)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8"/>
      <c r="AP8" s="41">
        <f>IF(SUM(V8,Z8)&gt;0,SUM(V8,Z8),"")</f>
        <v>7.9</v>
      </c>
      <c r="AQ8" s="41">
        <f>IF(SUM(U8:V8,X8:Z8,AB8)-W8-AA8&gt;0,SUM(U8:V8,X8:Z8,AB8)-W8-AA8,"")</f>
        <v>39.800000000000004</v>
      </c>
      <c r="AR8" s="41" t="str">
        <f>IF(SUM(AC8:AD8,AF8)-AE8&gt;0,SUM(AC8:AD8,AF8)-AE8,"")</f>
        <v/>
      </c>
      <c r="AS8" s="41">
        <f>IF(SUM(V8,Z8,AD8)&gt;0,SUM(V8,Z8,AD8),"")</f>
        <v>7.9</v>
      </c>
      <c r="AT8" s="41">
        <f>IF(SUM(AQ8,AR8)&gt;0,SUM(AQ8,AR8),"")</f>
        <v>39.800000000000004</v>
      </c>
      <c r="AU8" s="41">
        <f>IF(SUM(AH8,AL8)&gt;0,SUM(AH8,AL8),"")</f>
        <v>10.3</v>
      </c>
      <c r="AV8" s="41">
        <f>IF(SUM(AG8:AH8,AJ8:AL8,AN8)-SUM(AI8,AM8)&gt;0,SUM(AG8:AH8,AJ8:AL8,AN8)-SUM(AI8,AM8),"")</f>
        <v>45.6</v>
      </c>
      <c r="AW8" s="41">
        <f>IF(SUM(AQ8,AV8)&gt;0,SUM(AQ8,AV8),"")</f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9"/>
      <c r="BS8" s="11">
        <f>IF(SUM(AY8,BC8)&gt;0,SUM(AY8,BC8),"")</f>
        <v>7.1999999999999993</v>
      </c>
      <c r="BT8" s="11">
        <f>IF(SUM(AX8:AY8,BA8:BC8,BE8)-AZ8-BD8&gt;0,SUM(AX8:AY8,BA8:BC8,BE8)-AZ8-BD8,"")</f>
        <v>39.299999999999997</v>
      </c>
      <c r="BU8" s="11" t="str">
        <f>IF(SUM(BF8:BG8,BI8)-BH8&gt;0,SUM(BF8:BG8,BI8)-BH8,"")</f>
        <v/>
      </c>
      <c r="BV8" s="11">
        <f>IF(SUM(AY8,BC8,BG8)&gt;0,SUM(AY8,BC8,BG8),"")</f>
        <v>7.1999999999999993</v>
      </c>
      <c r="BW8" s="11">
        <f>IF(SUM(BT8,BU8)&gt;0,SUM(BT8,BU8),"")</f>
        <v>39.299999999999997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8"/>
      <c r="CV8" s="41">
        <f>IF(SUM(CB8,CF8)&gt;0,SUM(CB8,CF8),"")</f>
        <v>11.1</v>
      </c>
      <c r="CW8" s="41">
        <f>IF(SUM(CA8:CB8,CD8:CF8,CH8)-CC8-CG8&gt;0,SUM(CA8:CB8,CD8:CF8,CH8)-CC8-CG8,"")</f>
        <v>45.7</v>
      </c>
      <c r="CX8" s="41">
        <f>IF(SUM(CI8:CJ8,CL8)-CK8&gt;0,SUM(CI8:CJ8,CL8)-CK8,"")</f>
        <v>18.7</v>
      </c>
      <c r="CY8" s="41">
        <f>IF(SUM(CB8,CF8,CJ8)&gt;0,SUM(CB8,CF8,CJ8),"")</f>
        <v>14.1</v>
      </c>
      <c r="CZ8" s="41">
        <f>IF(SUM(CW8,CX8)&gt;0,SUM(CW8,CX8),"")</f>
        <v>64.400000000000006</v>
      </c>
      <c r="DA8" s="41">
        <f>IF(SUM(CN8,CR8)&gt;0,SUM(CN8,CR8),"")</f>
        <v>9.1999999999999993</v>
      </c>
      <c r="DB8" s="41">
        <f>IF(SUM(CM8:CN8,CP8:CR8,CT8)-SUM(CO8,CS8)&gt;0,SUM(CM8:CN8,CP8:CR8,CT8)-SUM(CO8,CS8),"")</f>
        <v>42.6</v>
      </c>
      <c r="DC8" s="41">
        <f>IF(SUM(CW8,DB8)&gt;0,SUM(CW8,DB8),"")</f>
        <v>88.300000000000011</v>
      </c>
      <c r="DD8" s="52">
        <f>IF(MAX(EB8,FD8,GF8,HH8,IJ8,JL8,KN8,LP8,MR8,NT8,OV8,PX8)-IF(L8="",0,L8)&gt;0.001,MAX(EB8,FD8,GF8,HH8,IJ8,JL8,KN8,LP8,MR8,NT8,OV8,PX8)-IF(L8="",0,L8),"")</f>
        <v>1.1999999999999957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>
        <v>15.5</v>
      </c>
      <c r="GN8" s="18">
        <v>3.3</v>
      </c>
      <c r="GO8" s="18">
        <v>0</v>
      </c>
      <c r="GP8" s="18">
        <v>0</v>
      </c>
      <c r="GQ8" s="18">
        <v>16.899999999999999</v>
      </c>
      <c r="GR8" s="18">
        <v>5.5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8.8000000000000007</v>
      </c>
      <c r="HH8" s="11">
        <f>IF(SUM(GM8:GN8,GP8:GR8,GT8)-GO8-GS8&gt;0,SUM(GM8:GN8,GP8:GR8,GT8)-GO8-GS8,"")</f>
        <v>41</v>
      </c>
      <c r="HI8" s="11" t="str">
        <f>IF(SUM(GU8:GV8,GX8)-GW8&gt;0,SUM(GU8:GV8,GX8)-GW8,"")</f>
        <v/>
      </c>
      <c r="HJ8" s="11">
        <f>IF(SUM(GN8,GR8,GV8)&gt;0,SUM(GN8,GR8,GV8),"")</f>
        <v>8.8000000000000007</v>
      </c>
      <c r="HK8" s="11">
        <f>IF(SUM(HH8,HI8)&gt;0,SUM(HH8,HI8),"")</f>
        <v>41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IF(SUM(HH8,HM8)&gt;0,SUM(HH8,HM8),"")</f>
        <v>41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16.649999999999999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16.8</v>
      </c>
      <c r="QJ8" s="23">
        <f>IF($CU8="P",CF8,(CF8+BC8)/2)</f>
        <v>3.75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8.35</v>
      </c>
      <c r="QN8" s="23">
        <f>IF($CU8="P",CJ8,(CJ8+BG8)/2)</f>
        <v>1.5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8.6999999999999993</v>
      </c>
      <c r="QR8" s="23">
        <f>IF($CU8="P",CN8,(CN8+BK8)/2)</f>
        <v>2.75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8</v>
      </c>
      <c r="QV8" s="23">
        <f>IF($CU8="P",CR8,(CR8+BO8)/2)</f>
        <v>1.85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9.15</v>
      </c>
      <c r="RA8" s="41">
        <f>IF(SUM(QE8:QF8,QH8:QJ8,QL8)-QG8-QK8&gt;0,SUM(QE8:QF8,QH8:QJ8,QL8)-QG8-QK8,"")</f>
        <v>42.499999999999993</v>
      </c>
      <c r="RB8" s="41">
        <f>IF(SUM(QM8:QN8,QP8)-QO8&gt;0,SUM(QM8:QN8,QP8)-QO8,"")</f>
        <v>9.35</v>
      </c>
      <c r="RC8" s="41">
        <f>IF(SUM(QF8,QJ8,QN8)&gt;0,SUM(QF8,QJ8,QN8),"")</f>
        <v>10.65</v>
      </c>
      <c r="RD8" s="41">
        <f>IF(SUM(RA8,RB8)&gt;0,SUM(RA8,RB8),"")</f>
        <v>51.849999999999994</v>
      </c>
      <c r="RE8" s="41">
        <f>IF(SUM(QR8,QV8)&gt;0,SUM(QR8,QV8),"")</f>
        <v>4.5999999999999996</v>
      </c>
      <c r="RF8" s="41">
        <f>IF(SUM(QQ8:QR8,QT8:QV8,QX8)-SUM(QS8,QW8)&gt;0,SUM(QQ8:QR8,QT8:QV8,QX8)-SUM(QS8,QW8),"")</f>
        <v>21.3</v>
      </c>
      <c r="RG8" s="41">
        <f>IF(SUM(RA8,RF8)&gt;0,SUM(RA8,RF8),"")</f>
        <v>63.8</v>
      </c>
    </row>
    <row r="9" spans="1:475" x14ac:dyDescent="0.2">
      <c r="A9" s="4" t="str">
        <f>IF(AND(F9="P",G9="P"),SUMPRODUCT((F$4:F$11="P")*(G$4:G$11="P")*(E$4:E$11&gt;E9))+1,IF(G9="P",SUMPRODUCT((F$4:F$11="")*(G$4:G$11="P")*(E$4:E$11&gt;E9))+1+SUMPRODUCT((F$4:F$11="P")*(G$4:G$11="P")),""))</f>
        <v/>
      </c>
      <c r="B9" s="5" t="s">
        <v>88</v>
      </c>
      <c r="C9" s="4" t="s">
        <v>5</v>
      </c>
      <c r="D9" s="4">
        <v>2003</v>
      </c>
      <c r="E9" s="9">
        <f>SUM(J9:R9)+SUM(J9:N9)*0.0000001+SUM(J9)*0.0000000000001</f>
        <v>123.80000801000409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/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/>
      </c>
      <c r="J9" s="8">
        <f>IF(COUNT(AQ9,BT9,CW9)&gt;0,LARGE((AQ9,BT9,CW9),1),0)</f>
        <v>40.800000000000004</v>
      </c>
      <c r="K9" s="8" t="str">
        <f>IF(J9=0,"",IF(J9=CW9,$CA$1,IF(J9=BT9,$AX$1,IF(J9=AQ9,$U$1,""))))</f>
        <v>2022 Nationals</v>
      </c>
      <c r="L9" s="8">
        <f>IF(COUNT(AQ9,BT9,CW9)&gt;1,LARGE((AQ9,BT9,CW9),2),0)</f>
        <v>39.299999999999997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0</v>
      </c>
      <c r="O9" s="8" t="str">
        <f>IF(N9=0,"",IF(N9=CX9,$CA$1,IF(N9=BU9,$AX$1,IF(N9=AR9,$U$1,""))))</f>
        <v/>
      </c>
      <c r="P9" s="8">
        <f>IF(MAX(AV9,BY9,DB9)&gt;0,MAX(AV9,BY9,DB9),0)</f>
        <v>43.70000000000001</v>
      </c>
      <c r="Q9" s="8" t="str">
        <f>IF(P9=0,"",IF(P9=DB9,$CA$1,IF(P9=BY9,$AX$1,IF(P9=AV9,$U$1,""))))</f>
        <v>2022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16.600000000000001</v>
      </c>
      <c r="V9" s="19">
        <v>5.0999999999999996</v>
      </c>
      <c r="W9" s="19">
        <v>0</v>
      </c>
      <c r="X9" s="19">
        <v>0.3</v>
      </c>
      <c r="Y9" s="19">
        <v>14.9</v>
      </c>
      <c r="Z9" s="19">
        <v>3.3</v>
      </c>
      <c r="AA9" s="19">
        <v>0</v>
      </c>
      <c r="AB9" s="19">
        <v>0.6</v>
      </c>
      <c r="AC9" s="19"/>
      <c r="AD9" s="19"/>
      <c r="AE9" s="19"/>
      <c r="AF9" s="19"/>
      <c r="AG9" s="19">
        <v>16.600000000000001</v>
      </c>
      <c r="AH9" s="19">
        <v>5.0999999999999996</v>
      </c>
      <c r="AI9" s="19">
        <v>0</v>
      </c>
      <c r="AJ9" s="19">
        <v>0.3</v>
      </c>
      <c r="AK9" s="19">
        <v>16.100000000000001</v>
      </c>
      <c r="AL9" s="19">
        <v>5</v>
      </c>
      <c r="AM9" s="19">
        <v>0</v>
      </c>
      <c r="AN9" s="19">
        <v>0.6</v>
      </c>
      <c r="AO9" s="28"/>
      <c r="AP9" s="41">
        <f>IF(SUM(V9,Z9)&gt;0,SUM(V9,Z9),"")</f>
        <v>8.3999999999999986</v>
      </c>
      <c r="AQ9" s="41">
        <f>IF(SUM(U9:V9,X9:Z9,AB9)-W9-AA9&gt;0,SUM(U9:V9,X9:Z9,AB9)-W9-AA9,"")</f>
        <v>40.800000000000004</v>
      </c>
      <c r="AR9" s="41" t="str">
        <f>IF(SUM(AC9:AD9,AF9)-AE9&gt;0,SUM(AC9:AD9,AF9)-AE9,"")</f>
        <v/>
      </c>
      <c r="AS9" s="41">
        <f>IF(SUM(V9,Z9,AD9)&gt;0,SUM(V9,Z9,AD9),"")</f>
        <v>8.3999999999999986</v>
      </c>
      <c r="AT9" s="41">
        <f>IF(SUM(AQ9,AR9)&gt;0,SUM(AQ9,AR9),"")</f>
        <v>40.800000000000004</v>
      </c>
      <c r="AU9" s="41">
        <f>IF(SUM(AH9,AL9)&gt;0,SUM(AH9,AL9),"")</f>
        <v>10.1</v>
      </c>
      <c r="AV9" s="41">
        <f>IF(SUM(AG9:AH9,AJ9:AL9,AN9)-SUM(AI9,AM9)&gt;0,SUM(AG9:AH9,AJ9:AL9,AN9)-SUM(AI9,AM9),"")</f>
        <v>43.70000000000001</v>
      </c>
      <c r="AW9" s="41">
        <f>IF(SUM(AQ9,AV9)&gt;0,SUM(AQ9,AV9),"")</f>
        <v>84.500000000000014</v>
      </c>
      <c r="AX9" s="18">
        <v>15.3</v>
      </c>
      <c r="AY9" s="18">
        <v>5.7</v>
      </c>
      <c r="AZ9" s="18">
        <v>0</v>
      </c>
      <c r="BA9" s="18">
        <v>0.6</v>
      </c>
      <c r="BB9" s="18">
        <v>14.5</v>
      </c>
      <c r="BC9" s="18">
        <v>2.9</v>
      </c>
      <c r="BD9" s="18">
        <v>0</v>
      </c>
      <c r="BE9" s="18">
        <v>0.3</v>
      </c>
      <c r="BF9" s="18"/>
      <c r="BG9" s="18"/>
      <c r="BH9" s="18"/>
      <c r="BI9" s="18"/>
      <c r="BJ9" s="18">
        <v>14.8</v>
      </c>
      <c r="BK9" s="18">
        <v>2.9</v>
      </c>
      <c r="BL9" s="18">
        <v>0</v>
      </c>
      <c r="BM9" s="18">
        <v>0.3</v>
      </c>
      <c r="BN9" s="18">
        <v>15.5</v>
      </c>
      <c r="BO9" s="18">
        <v>5</v>
      </c>
      <c r="BP9" s="18">
        <v>0</v>
      </c>
      <c r="BQ9" s="18">
        <v>0.6</v>
      </c>
      <c r="BR9" s="29"/>
      <c r="BS9" s="11">
        <f>IF(SUM(AY9,BC9)&gt;0,SUM(AY9,BC9),"")</f>
        <v>8.6</v>
      </c>
      <c r="BT9" s="11">
        <f>IF(SUM(AX9:AY9,BA9:BC9,BE9)-AZ9-BD9&gt;0,SUM(AX9:AY9,BA9:BC9,BE9)-AZ9-BD9,"")</f>
        <v>39.299999999999997</v>
      </c>
      <c r="BU9" s="11" t="str">
        <f>IF(SUM(BF9:BG9,BI9)-BH9&gt;0,SUM(BF9:BG9,BI9)-BH9,"")</f>
        <v/>
      </c>
      <c r="BV9" s="11">
        <f>IF(SUM(AY9,BC9,BG9)&gt;0,SUM(AY9,BC9,BG9),"")</f>
        <v>8.6</v>
      </c>
      <c r="BW9" s="11">
        <f>IF(SUM(BT9,BU9)&gt;0,SUM(BT9,BU9),"")</f>
        <v>39.299999999999997</v>
      </c>
      <c r="BX9" s="11">
        <f>IF(SUM(BK9,BO9)&gt;0,SUM(BK9,BO9),"")</f>
        <v>7.9</v>
      </c>
      <c r="BY9" s="11">
        <f>IF(SUM(BJ9:BK9,BM9:BO9,BQ9)-SUM(BL9,BP9)&gt;0,SUM(BJ9:BK9,BM9:BO9,BQ9)-SUM(BL9,BP9),"")</f>
        <v>39.1</v>
      </c>
      <c r="BZ9" s="11">
        <f>IF(SUM(BT9,BY9)&gt;0,SUM(BT9,BY9),"")</f>
        <v>78.400000000000006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 t="str">
        <f>IF(SUM(CW9,DB9)&gt;0,SUM(CW9,DB9),"")</f>
        <v/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7.65</v>
      </c>
      <c r="QF9" s="23">
        <f>IF($CU9="P",CB9,(CB9+AY9)/2)</f>
        <v>2.85</v>
      </c>
      <c r="QG9" s="23">
        <f>IF($CU9="P",CC9,(CC9+AZ9)/2)</f>
        <v>0</v>
      </c>
      <c r="QH9" s="23">
        <f>IF($CU9="P",CD9,(CD9+BA9)/2)</f>
        <v>0.3</v>
      </c>
      <c r="QI9" s="23">
        <f>IF($CU9="P",CE9,(CE9+BB9)/2)</f>
        <v>7.25</v>
      </c>
      <c r="QJ9" s="23">
        <f>IF($CU9="P",CF9,(CF9+BC9)/2)</f>
        <v>1.45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0</v>
      </c>
      <c r="QN9" s="23">
        <f>IF($CU9="P",CJ9,(CJ9+BG9)/2)</f>
        <v>0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7.4</v>
      </c>
      <c r="QR9" s="23">
        <f>IF($CU9="P",CN9,(CN9+BK9)/2)</f>
        <v>1.45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7.75</v>
      </c>
      <c r="QV9" s="23">
        <f>IF($CU9="P",CR9,(CR9+BO9)/2)</f>
        <v>2.5</v>
      </c>
      <c r="QW9" s="23">
        <f>IF($CU9="P",CS9,(CS9+BP9)/2)</f>
        <v>0</v>
      </c>
      <c r="QX9" s="23">
        <f>IF($CU9="P",CT9,(CT9+BQ9)/2)</f>
        <v>0.3</v>
      </c>
      <c r="QY9" s="28" t="s">
        <v>57</v>
      </c>
      <c r="QZ9" s="41">
        <f>IF(SUM(QF9,QJ9)&gt;0,SUM(QF9,QJ9),"")</f>
        <v>4.3</v>
      </c>
      <c r="RA9" s="41">
        <f>IF(SUM(QE9:QF9,QH9:QJ9,QL9)-QG9-QK9&gt;0,SUM(QE9:QF9,QH9:QJ9,QL9)-QG9-QK9,"")</f>
        <v>19.649999999999999</v>
      </c>
      <c r="RB9" s="41" t="str">
        <f>IF(SUM(QM9:QN9,QP9)-QO9&gt;0,SUM(QM9:QN9,QP9)-QO9,"")</f>
        <v/>
      </c>
      <c r="RC9" s="41">
        <f>IF(SUM(QF9,QJ9,QN9)&gt;0,SUM(QF9,QJ9,QN9),"")</f>
        <v>4.3</v>
      </c>
      <c r="RD9" s="41">
        <f>IF(SUM(RA9,RB9)&gt;0,SUM(RA9,RB9),"")</f>
        <v>19.649999999999999</v>
      </c>
      <c r="RE9" s="41">
        <f>IF(SUM(QR9,QV9)&gt;0,SUM(QR9,QV9),"")</f>
        <v>3.95</v>
      </c>
      <c r="RF9" s="41">
        <f>IF(SUM(QQ9:QR9,QT9:QV9,QX9)-SUM(QS9,QW9)&gt;0,SUM(QQ9:QR9,QT9:QV9,QX9)-SUM(QS9,QW9),"")</f>
        <v>19.55</v>
      </c>
      <c r="RG9" s="41">
        <f>IF(SUM(RA9,RF9)&gt;0,SUM(RA9,RF9),"")</f>
        <v>39.200000000000003</v>
      </c>
    </row>
    <row r="10" spans="1:475" x14ac:dyDescent="0.2">
      <c r="A10" s="4" t="str">
        <f>IF(AND(F10="P",G10="P"),SUMPRODUCT((F$4:F$11="P")*(G$4:G$11="P")*(E$4:E$11&gt;E10))+1,IF(G10="P",SUMPRODUCT((F$4:F$11="")*(G$4:G$11="P")*(E$4:E$11&gt;E10))+1+SUMPRODUCT((F$4:F$11="P")*(G$4:G$11="P")),""))</f>
        <v/>
      </c>
      <c r="B10" s="5" t="s">
        <v>178</v>
      </c>
      <c r="C10" s="4" t="s">
        <v>5</v>
      </c>
      <c r="D10" s="4">
        <v>2003</v>
      </c>
      <c r="E10" s="9">
        <f>SUM(J10:R10)+SUM(J10:N10)*0.0000001+SUM(J10)*0.0000000000001</f>
        <v>122.30000797000434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43.5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36.199999999999996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42.600000000000009</v>
      </c>
      <c r="Q10" s="8" t="str">
        <f>IF(P10=0,"",IF(P10=DB10,$CA$1,IF(P10=BY10,$AX$1,IF(P10=AV10,$U$1,""))))</f>
        <v>2022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5.5</v>
      </c>
      <c r="W10" s="19">
        <v>0.2</v>
      </c>
      <c r="X10" s="19">
        <v>0</v>
      </c>
      <c r="Y10" s="19">
        <v>16.3</v>
      </c>
      <c r="Z10" s="19">
        <v>5.5</v>
      </c>
      <c r="AA10" s="19">
        <v>0</v>
      </c>
      <c r="AB10" s="19">
        <v>0</v>
      </c>
      <c r="AC10" s="19"/>
      <c r="AD10" s="19"/>
      <c r="AE10" s="19"/>
      <c r="AF10" s="19"/>
      <c r="AG10" s="19">
        <v>17</v>
      </c>
      <c r="AH10" s="19">
        <v>5.3</v>
      </c>
      <c r="AI10" s="19">
        <v>0</v>
      </c>
      <c r="AJ10" s="19">
        <v>0</v>
      </c>
      <c r="AK10" s="19">
        <v>16.100000000000001</v>
      </c>
      <c r="AL10" s="19">
        <v>4.7</v>
      </c>
      <c r="AM10" s="19">
        <v>0.5</v>
      </c>
      <c r="AN10" s="19">
        <v>0</v>
      </c>
      <c r="AO10" s="28"/>
      <c r="AP10" s="41">
        <f>IF(SUM(V10,Z10)&gt;0,SUM(V10,Z10),"")</f>
        <v>11</v>
      </c>
      <c r="AQ10" s="41">
        <f>IF(SUM(U10:V10,X10:Z10,AB10)-W10-AA10&gt;0,SUM(U10:V10,X10:Z10,AB10)-W10-AA10,"")</f>
        <v>43.5</v>
      </c>
      <c r="AR10" s="41" t="str">
        <f>IF(SUM(AC10:AD10,AF10)-AE10&gt;0,SUM(AC10:AD10,AF10)-AE10,"")</f>
        <v/>
      </c>
      <c r="AS10" s="41">
        <f>IF(SUM(V10,Z10,AD10)&gt;0,SUM(V10,Z10,AD10),"")</f>
        <v>11</v>
      </c>
      <c r="AT10" s="41">
        <f>IF(SUM(AQ10,AR10)&gt;0,SUM(AQ10,AR10),"")</f>
        <v>43.5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42.600000000000009</v>
      </c>
      <c r="AW10" s="41">
        <f>IF(SUM(AQ10,AV10)&gt;0,SUM(AQ10,AV10),"")</f>
        <v>86.100000000000009</v>
      </c>
      <c r="AX10" s="18">
        <v>15.8</v>
      </c>
      <c r="AY10" s="18">
        <v>2.9</v>
      </c>
      <c r="AZ10" s="18">
        <v>0</v>
      </c>
      <c r="BA10" s="18">
        <v>0</v>
      </c>
      <c r="BB10" s="18">
        <v>14.1</v>
      </c>
      <c r="BC10" s="18">
        <v>4.3</v>
      </c>
      <c r="BD10" s="18">
        <v>0.9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>IF(SUM(AY10,BC10)&gt;0,SUM(AY10,BC10),"")</f>
        <v>7.1999999999999993</v>
      </c>
      <c r="BT10" s="11">
        <f>IF(SUM(AX10:AY10,BA10:BC10,BE10)-AZ10-BD10&gt;0,SUM(AX10:AY10,BA10:BC10,BE10)-AZ10-BD10,"")</f>
        <v>36.199999999999996</v>
      </c>
      <c r="BU10" s="11" t="str">
        <f>IF(SUM(BF10:BG10,BI10)-BH10&gt;0,SUM(BF10:BG10,BI10)-BH10,"")</f>
        <v/>
      </c>
      <c r="BV10" s="11">
        <f>IF(SUM(AY10,BC10,BG10)&gt;0,SUM(AY10,BC10,BG10),"")</f>
        <v>7.1999999999999993</v>
      </c>
      <c r="BW10" s="11">
        <f>IF(SUM(BT10,BU10)&gt;0,SUM(BT10,BU10),"")</f>
        <v>36.199999999999996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IF(SUM(BT10,BY10)&gt;0,SUM(BT10,BY10),"")</f>
        <v>36.199999999999996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7.9</v>
      </c>
      <c r="QF10" s="23">
        <f>IF($CU10="P",CB10,(CB10+AY10)/2)</f>
        <v>1.45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7.05</v>
      </c>
      <c r="QJ10" s="23">
        <f>IF($CU10="P",CF10,(CF10+BC10)/2)</f>
        <v>2.15</v>
      </c>
      <c r="QK10" s="23">
        <f>IF($CU10="P",CG10,(CG10+BD10)/2)</f>
        <v>0.45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3.5999999999999996</v>
      </c>
      <c r="RA10" s="41">
        <f>IF(SUM(QE10:QF10,QH10:QJ10,QL10)-QG10-QK10&gt;0,SUM(QE10:QF10,QH10:QJ10,QL10)-QG10-QK10,"")</f>
        <v>18.099999999999998</v>
      </c>
      <c r="RB10" s="41" t="str">
        <f>IF(SUM(QM10:QN10,QP10)-QO10&gt;0,SUM(QM10:QN10,QP10)-QO10,"")</f>
        <v/>
      </c>
      <c r="RC10" s="41">
        <f>IF(SUM(QF10,QJ10,QN10)&gt;0,SUM(QF10,QJ10,QN10),"")</f>
        <v>3.5999999999999996</v>
      </c>
      <c r="RD10" s="41">
        <f>IF(SUM(RA10,RB10)&gt;0,SUM(RA10,RB10),"")</f>
        <v>18.099999999999998</v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>
        <f>IF(SUM(RA10,RF10)&gt;0,SUM(RA10,RF10),"")</f>
        <v>18.099999999999998</v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11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11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11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11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14.6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14.6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45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45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46.2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46.2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47.4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47.4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51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51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90</v>
      </c>
      <c r="J1" s="69" t="s">
        <v>125</v>
      </c>
      <c r="K1" s="65" t="s">
        <v>33</v>
      </c>
      <c r="L1" s="69" t="s">
        <v>126</v>
      </c>
      <c r="M1" s="65" t="s">
        <v>33</v>
      </c>
      <c r="N1" s="69" t="s">
        <v>127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160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186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205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158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192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193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198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235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117</v>
      </c>
      <c r="V2" s="67"/>
      <c r="W2" s="67"/>
      <c r="X2" s="67"/>
      <c r="Y2" s="67" t="s">
        <v>118</v>
      </c>
      <c r="Z2" s="67"/>
      <c r="AA2" s="67"/>
      <c r="AB2" s="67"/>
      <c r="AC2" s="67" t="s">
        <v>119</v>
      </c>
      <c r="AD2" s="67"/>
      <c r="AE2" s="67"/>
      <c r="AF2" s="67"/>
      <c r="AG2" s="67" t="s">
        <v>120</v>
      </c>
      <c r="AH2" s="67"/>
      <c r="AI2" s="67"/>
      <c r="AJ2" s="67"/>
      <c r="AK2" s="74" t="s">
        <v>121</v>
      </c>
      <c r="AL2" s="74"/>
      <c r="AM2" s="74"/>
      <c r="AN2" s="74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70" t="s">
        <v>117</v>
      </c>
      <c r="AY2" s="70"/>
      <c r="AZ2" s="70"/>
      <c r="BA2" s="70"/>
      <c r="BB2" s="70" t="s">
        <v>118</v>
      </c>
      <c r="BC2" s="70"/>
      <c r="BD2" s="70"/>
      <c r="BE2" s="70"/>
      <c r="BF2" s="70" t="s">
        <v>119</v>
      </c>
      <c r="BG2" s="70"/>
      <c r="BH2" s="70"/>
      <c r="BI2" s="70"/>
      <c r="BJ2" s="70" t="s">
        <v>120</v>
      </c>
      <c r="BK2" s="70"/>
      <c r="BL2" s="70"/>
      <c r="BM2" s="70"/>
      <c r="BN2" s="73" t="s">
        <v>121</v>
      </c>
      <c r="BO2" s="73"/>
      <c r="BP2" s="73"/>
      <c r="BQ2" s="73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7" t="s">
        <v>117</v>
      </c>
      <c r="CB2" s="67"/>
      <c r="CC2" s="67"/>
      <c r="CD2" s="67"/>
      <c r="CE2" s="67" t="s">
        <v>118</v>
      </c>
      <c r="CF2" s="67"/>
      <c r="CG2" s="67"/>
      <c r="CH2" s="67"/>
      <c r="CI2" s="67" t="s">
        <v>119</v>
      </c>
      <c r="CJ2" s="67"/>
      <c r="CK2" s="67"/>
      <c r="CL2" s="67"/>
      <c r="CM2" s="67" t="s">
        <v>120</v>
      </c>
      <c r="CN2" s="67"/>
      <c r="CO2" s="67"/>
      <c r="CP2" s="67"/>
      <c r="CQ2" s="74" t="s">
        <v>121</v>
      </c>
      <c r="CR2" s="74"/>
      <c r="CS2" s="74"/>
      <c r="CT2" s="74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7" t="s">
        <v>117</v>
      </c>
      <c r="DH2" s="67"/>
      <c r="DI2" s="67"/>
      <c r="DJ2" s="67"/>
      <c r="DK2" s="67" t="s">
        <v>118</v>
      </c>
      <c r="DL2" s="67"/>
      <c r="DM2" s="67"/>
      <c r="DN2" s="67"/>
      <c r="DO2" s="67" t="s">
        <v>119</v>
      </c>
      <c r="DP2" s="67"/>
      <c r="DQ2" s="67"/>
      <c r="DR2" s="67"/>
      <c r="DS2" s="67" t="s">
        <v>120</v>
      </c>
      <c r="DT2" s="67"/>
      <c r="DU2" s="67"/>
      <c r="DV2" s="67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70" t="s">
        <v>117</v>
      </c>
      <c r="EJ2" s="70"/>
      <c r="EK2" s="70"/>
      <c r="EL2" s="70"/>
      <c r="EM2" s="70" t="s">
        <v>118</v>
      </c>
      <c r="EN2" s="70"/>
      <c r="EO2" s="70"/>
      <c r="EP2" s="70"/>
      <c r="EQ2" s="70" t="s">
        <v>119</v>
      </c>
      <c r="ER2" s="70"/>
      <c r="ES2" s="70"/>
      <c r="ET2" s="70"/>
      <c r="EU2" s="70" t="s">
        <v>120</v>
      </c>
      <c r="EV2" s="70"/>
      <c r="EW2" s="70"/>
      <c r="EX2" s="70"/>
      <c r="EY2" s="73" t="s">
        <v>121</v>
      </c>
      <c r="EZ2" s="73"/>
      <c r="FA2" s="73"/>
      <c r="FB2" s="73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7" t="s">
        <v>117</v>
      </c>
      <c r="FL2" s="67"/>
      <c r="FM2" s="67"/>
      <c r="FN2" s="67"/>
      <c r="FO2" s="67" t="s">
        <v>118</v>
      </c>
      <c r="FP2" s="67"/>
      <c r="FQ2" s="67"/>
      <c r="FR2" s="67"/>
      <c r="FS2" s="67" t="s">
        <v>119</v>
      </c>
      <c r="FT2" s="67"/>
      <c r="FU2" s="67"/>
      <c r="FV2" s="67"/>
      <c r="FW2" s="67" t="s">
        <v>120</v>
      </c>
      <c r="FX2" s="67"/>
      <c r="FY2" s="67"/>
      <c r="FZ2" s="67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70" t="s">
        <v>117</v>
      </c>
      <c r="GN2" s="70"/>
      <c r="GO2" s="70"/>
      <c r="GP2" s="70"/>
      <c r="GQ2" s="70" t="s">
        <v>118</v>
      </c>
      <c r="GR2" s="70"/>
      <c r="GS2" s="70"/>
      <c r="GT2" s="70"/>
      <c r="GU2" s="70" t="s">
        <v>119</v>
      </c>
      <c r="GV2" s="70"/>
      <c r="GW2" s="70"/>
      <c r="GX2" s="70"/>
      <c r="GY2" s="70" t="s">
        <v>120</v>
      </c>
      <c r="GZ2" s="70"/>
      <c r="HA2" s="70"/>
      <c r="HB2" s="70"/>
      <c r="HC2" s="73" t="s">
        <v>121</v>
      </c>
      <c r="HD2" s="73"/>
      <c r="HE2" s="73"/>
      <c r="HF2" s="73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7" t="s">
        <v>117</v>
      </c>
      <c r="HP2" s="67"/>
      <c r="HQ2" s="67"/>
      <c r="HR2" s="67"/>
      <c r="HS2" s="67" t="s">
        <v>118</v>
      </c>
      <c r="HT2" s="67"/>
      <c r="HU2" s="67"/>
      <c r="HV2" s="67"/>
      <c r="HW2" s="67" t="s">
        <v>119</v>
      </c>
      <c r="HX2" s="67"/>
      <c r="HY2" s="67"/>
      <c r="HZ2" s="67"/>
      <c r="IA2" s="67" t="s">
        <v>120</v>
      </c>
      <c r="IB2" s="67"/>
      <c r="IC2" s="67"/>
      <c r="ID2" s="67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70" t="s">
        <v>117</v>
      </c>
      <c r="IR2" s="70"/>
      <c r="IS2" s="70"/>
      <c r="IT2" s="70"/>
      <c r="IU2" s="70" t="s">
        <v>118</v>
      </c>
      <c r="IV2" s="70"/>
      <c r="IW2" s="70"/>
      <c r="IX2" s="70"/>
      <c r="IY2" s="70" t="s">
        <v>119</v>
      </c>
      <c r="IZ2" s="70"/>
      <c r="JA2" s="70"/>
      <c r="JB2" s="70"/>
      <c r="JC2" s="70" t="s">
        <v>120</v>
      </c>
      <c r="JD2" s="70"/>
      <c r="JE2" s="70"/>
      <c r="JF2" s="70"/>
      <c r="JG2" s="73" t="s">
        <v>121</v>
      </c>
      <c r="JH2" s="73"/>
      <c r="JI2" s="73"/>
      <c r="JJ2" s="73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7" t="s">
        <v>117</v>
      </c>
      <c r="JT2" s="67"/>
      <c r="JU2" s="67"/>
      <c r="JV2" s="67"/>
      <c r="JW2" s="67" t="s">
        <v>118</v>
      </c>
      <c r="JX2" s="67"/>
      <c r="JY2" s="67"/>
      <c r="JZ2" s="67"/>
      <c r="KA2" s="67" t="s">
        <v>119</v>
      </c>
      <c r="KB2" s="67"/>
      <c r="KC2" s="67"/>
      <c r="KD2" s="67"/>
      <c r="KE2" s="67" t="s">
        <v>120</v>
      </c>
      <c r="KF2" s="67"/>
      <c r="KG2" s="67"/>
      <c r="KH2" s="67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70" t="s">
        <v>117</v>
      </c>
      <c r="KV2" s="70"/>
      <c r="KW2" s="70"/>
      <c r="KX2" s="70"/>
      <c r="KY2" s="70" t="s">
        <v>118</v>
      </c>
      <c r="KZ2" s="70"/>
      <c r="LA2" s="70"/>
      <c r="LB2" s="70"/>
      <c r="LC2" s="70" t="s">
        <v>119</v>
      </c>
      <c r="LD2" s="70"/>
      <c r="LE2" s="70"/>
      <c r="LF2" s="70"/>
      <c r="LG2" s="70" t="s">
        <v>120</v>
      </c>
      <c r="LH2" s="70"/>
      <c r="LI2" s="70"/>
      <c r="LJ2" s="70"/>
      <c r="LK2" s="73" t="s">
        <v>121</v>
      </c>
      <c r="LL2" s="73"/>
      <c r="LM2" s="73"/>
      <c r="LN2" s="73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7" t="s">
        <v>117</v>
      </c>
      <c r="LX2" s="67"/>
      <c r="LY2" s="67"/>
      <c r="LZ2" s="67"/>
      <c r="MA2" s="67" t="s">
        <v>118</v>
      </c>
      <c r="MB2" s="67"/>
      <c r="MC2" s="67"/>
      <c r="MD2" s="67"/>
      <c r="ME2" s="67" t="s">
        <v>119</v>
      </c>
      <c r="MF2" s="67"/>
      <c r="MG2" s="67"/>
      <c r="MH2" s="67"/>
      <c r="MI2" s="67" t="s">
        <v>120</v>
      </c>
      <c r="MJ2" s="67"/>
      <c r="MK2" s="67"/>
      <c r="ML2" s="67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70" t="s">
        <v>117</v>
      </c>
      <c r="MZ2" s="70"/>
      <c r="NA2" s="70"/>
      <c r="NB2" s="70"/>
      <c r="NC2" s="70" t="s">
        <v>118</v>
      </c>
      <c r="ND2" s="70"/>
      <c r="NE2" s="70"/>
      <c r="NF2" s="70"/>
      <c r="NG2" s="70" t="s">
        <v>119</v>
      </c>
      <c r="NH2" s="70"/>
      <c r="NI2" s="70"/>
      <c r="NJ2" s="70"/>
      <c r="NK2" s="70" t="s">
        <v>120</v>
      </c>
      <c r="NL2" s="70"/>
      <c r="NM2" s="70"/>
      <c r="NN2" s="70"/>
      <c r="NO2" s="73" t="s">
        <v>121</v>
      </c>
      <c r="NP2" s="73"/>
      <c r="NQ2" s="73"/>
      <c r="NR2" s="73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7" t="s">
        <v>117</v>
      </c>
      <c r="OB2" s="67"/>
      <c r="OC2" s="67"/>
      <c r="OD2" s="67"/>
      <c r="OE2" s="67" t="s">
        <v>118</v>
      </c>
      <c r="OF2" s="67"/>
      <c r="OG2" s="67"/>
      <c r="OH2" s="67"/>
      <c r="OI2" s="67" t="s">
        <v>119</v>
      </c>
      <c r="OJ2" s="67"/>
      <c r="OK2" s="67"/>
      <c r="OL2" s="67"/>
      <c r="OM2" s="67" t="s">
        <v>120</v>
      </c>
      <c r="ON2" s="67"/>
      <c r="OO2" s="67"/>
      <c r="OP2" s="67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70" t="s">
        <v>117</v>
      </c>
      <c r="PD2" s="70"/>
      <c r="PE2" s="70"/>
      <c r="PF2" s="70"/>
      <c r="PG2" s="70" t="s">
        <v>118</v>
      </c>
      <c r="PH2" s="70"/>
      <c r="PI2" s="70"/>
      <c r="PJ2" s="70"/>
      <c r="PK2" s="70" t="s">
        <v>119</v>
      </c>
      <c r="PL2" s="70"/>
      <c r="PM2" s="70"/>
      <c r="PN2" s="70"/>
      <c r="PO2" s="70" t="s">
        <v>120</v>
      </c>
      <c r="PP2" s="70"/>
      <c r="PQ2" s="70"/>
      <c r="PR2" s="70"/>
      <c r="PS2" s="73" t="s">
        <v>121</v>
      </c>
      <c r="PT2" s="73"/>
      <c r="PU2" s="73"/>
      <c r="PV2" s="73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7" t="s">
        <v>117</v>
      </c>
      <c r="QF2" s="67"/>
      <c r="QG2" s="67"/>
      <c r="QH2" s="67"/>
      <c r="QI2" s="67" t="s">
        <v>118</v>
      </c>
      <c r="QJ2" s="67"/>
      <c r="QK2" s="67"/>
      <c r="QL2" s="67"/>
      <c r="QM2" s="67" t="s">
        <v>119</v>
      </c>
      <c r="QN2" s="67"/>
      <c r="QO2" s="67"/>
      <c r="QP2" s="67"/>
      <c r="QQ2" s="67" t="s">
        <v>120</v>
      </c>
      <c r="QR2" s="67"/>
      <c r="QS2" s="67"/>
      <c r="QT2" s="67"/>
      <c r="QU2" s="74" t="s">
        <v>121</v>
      </c>
      <c r="QV2" s="74"/>
      <c r="QW2" s="74"/>
      <c r="QX2" s="74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IF(AND(F4="P",G4="P"),SUMPRODUCT((F$4:F$13="P")*(G$4:G$13="P")*(E$4:E$13&gt;E4))+1,IF(G4="P",SUMPRODUCT((F$4:F$13="")*(G$4:G$13="P")*(E$4:E$13&gt;E4))+1+SUMPRODUCT((F$4:F$13="P")*(G$4:G$13="P")),""))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151.10001052000433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Worlds Team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>P</v>
      </c>
      <c r="J4" s="8">
        <f>IF(COUNT(AQ4,BT4,CW4)&gt;0,LARGE((AQ4,BT4,CW4),1),0)</f>
        <v>43.399999999999991</v>
      </c>
      <c r="K4" s="8" t="str">
        <f>IF(J4=0,"",IF(J4=CW4,$CA$1,IF(J4=BT4,$AX$1,IF(J4=AQ4,$U$1,""))))</f>
        <v>2023 Elite Canada</v>
      </c>
      <c r="L4" s="8">
        <f>IF(COUNT(AQ4,BT4,CW4)&gt;1,LARGE((AQ4,BT4,CW4),2),0)</f>
        <v>39.599999999999994</v>
      </c>
      <c r="M4" s="8" t="str">
        <f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44.4</v>
      </c>
      <c r="Q4" s="8" t="str">
        <f>IF(P4=0,"",IF(P4=DB4,$CA$1,IF(P4=BY4,$AX$1,IF(P4=AV4,$U$1,""))))</f>
        <v>2022 Nationals</v>
      </c>
      <c r="R4" s="8">
        <f>IF(MAX(DD4:DF4)&gt;0,MAX(DD4:DF4),"")</f>
        <v>1.5000000000000071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16.8</v>
      </c>
      <c r="V4" s="19">
        <v>3.9</v>
      </c>
      <c r="W4" s="19">
        <v>0</v>
      </c>
      <c r="X4" s="19">
        <v>0.3</v>
      </c>
      <c r="Y4" s="19">
        <v>16.399999999999999</v>
      </c>
      <c r="Z4" s="19">
        <v>1.9</v>
      </c>
      <c r="AA4" s="19">
        <v>0</v>
      </c>
      <c r="AB4" s="19">
        <v>0.3</v>
      </c>
      <c r="AC4" s="19"/>
      <c r="AD4" s="19"/>
      <c r="AE4" s="19"/>
      <c r="AF4" s="19"/>
      <c r="AG4" s="19">
        <v>17.399999999999999</v>
      </c>
      <c r="AH4" s="19">
        <v>4.3</v>
      </c>
      <c r="AI4" s="19">
        <v>0.2</v>
      </c>
      <c r="AJ4" s="19">
        <v>0.3</v>
      </c>
      <c r="AK4" s="19">
        <v>17</v>
      </c>
      <c r="AL4" s="19">
        <v>5</v>
      </c>
      <c r="AM4" s="19">
        <v>0</v>
      </c>
      <c r="AN4" s="19">
        <v>0.6</v>
      </c>
      <c r="AO4" s="28"/>
      <c r="AP4" s="41">
        <f>IF(SUM(V4,Z4)&gt;0,SUM(V4,Z4),"")</f>
        <v>5.8</v>
      </c>
      <c r="AQ4" s="41">
        <f>IF(SUM(U4:V4,X4:Z4,AB4)-W4-AA4&gt;0,SUM(U4:V4,X4:Z4,AB4)-W4-AA4,"")</f>
        <v>39.599999999999994</v>
      </c>
      <c r="AR4" s="41" t="str">
        <f>IF(SUM(AC4:AD4,AF4)-AE4&gt;0,SUM(AC4:AD4,AF4)-AE4,"")</f>
        <v/>
      </c>
      <c r="AS4" s="41">
        <f>IF(SUM(V4,Z4,AD4)&gt;0,SUM(V4,Z4,AD4),"")</f>
        <v>5.8</v>
      </c>
      <c r="AT4" s="41">
        <f>IF(SUM(AQ4,AR4)&gt;0,SUM(AQ4,AR4),"")</f>
        <v>39.599999999999994</v>
      </c>
      <c r="AU4" s="41">
        <f>IF(SUM(AH4,AL4)&gt;0,SUM(AH4,AL4),"")</f>
        <v>9.3000000000000007</v>
      </c>
      <c r="AV4" s="41">
        <f>IF(SUM(AG4:AH4,AJ4:AL4,AN4)-SUM(AI4,AM4)&gt;0,SUM(AG4:AH4,AJ4:AL4,AN4)-SUM(AI4,AM4),"")</f>
        <v>44.4</v>
      </c>
      <c r="AW4" s="41">
        <f>IF(SUM(AQ4,AV4)&gt;0,SUM(AQ4,AV4),"")</f>
        <v>84</v>
      </c>
      <c r="AX4" s="18">
        <v>16.8</v>
      </c>
      <c r="AY4" s="18">
        <v>4.0999999999999996</v>
      </c>
      <c r="AZ4" s="18">
        <v>0</v>
      </c>
      <c r="BA4" s="18">
        <v>0.3</v>
      </c>
      <c r="BB4" s="18">
        <v>16.100000000000001</v>
      </c>
      <c r="BC4" s="18">
        <v>3.1</v>
      </c>
      <c r="BD4" s="18">
        <v>4.7</v>
      </c>
      <c r="BE4" s="18">
        <v>0.6</v>
      </c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9"/>
      <c r="BS4" s="11">
        <f>IF(SUM(AY4,BC4)&gt;0,SUM(AY4,BC4),"")</f>
        <v>7.1999999999999993</v>
      </c>
      <c r="BT4" s="11">
        <f>IF(SUM(AX4:AY4,BA4:BC4,BE4)-AZ4-BD4&gt;0,SUM(AX4:AY4,BA4:BC4,BE4)-AZ4-BD4,"")</f>
        <v>36.299999999999997</v>
      </c>
      <c r="BU4" s="11" t="str">
        <f>IF(SUM(BF4:BG4,BI4)-BH4&gt;0,SUM(BF4:BG4,BI4)-BH4,"")</f>
        <v/>
      </c>
      <c r="BV4" s="11">
        <f>IF(SUM(AY4,BC4,BG4)&gt;0,SUM(AY4,BC4,BG4),"")</f>
        <v>7.1999999999999993</v>
      </c>
      <c r="BW4" s="11">
        <f>IF(SUM(BT4,BU4)&gt;0,SUM(BT4,BU4),"")</f>
        <v>36.299999999999997</v>
      </c>
      <c r="BX4" s="11" t="str">
        <f>IF(SUM(BK4,BO4)&gt;0,SUM(BK4,BO4),"")</f>
        <v/>
      </c>
      <c r="BY4" s="11" t="str">
        <f>IF(SUM(BJ4:BK4,BM4:BO4,BQ4)-SUM(BL4,BP4)&gt;0,SUM(BJ4:BK4,BM4:BO4,BQ4)-SUM(BL4,BP4),"")</f>
        <v/>
      </c>
      <c r="BZ4" s="11">
        <f>IF(SUM(BT4,BY4)&gt;0,SUM(BT4,BY4),"")</f>
        <v>36.299999999999997</v>
      </c>
      <c r="CA4" s="19">
        <v>17.3</v>
      </c>
      <c r="CB4" s="19">
        <v>3.9</v>
      </c>
      <c r="CC4" s="19">
        <v>0</v>
      </c>
      <c r="CD4" s="19">
        <v>0.3</v>
      </c>
      <c r="CE4" s="19">
        <v>17.3</v>
      </c>
      <c r="CF4" s="19">
        <v>4.3</v>
      </c>
      <c r="CG4" s="19">
        <v>0</v>
      </c>
      <c r="CH4" s="19">
        <v>0.3</v>
      </c>
      <c r="CI4" s="19">
        <v>16.8</v>
      </c>
      <c r="CJ4" s="19">
        <v>4.8</v>
      </c>
      <c r="CK4" s="19">
        <v>0</v>
      </c>
      <c r="CL4" s="19">
        <v>0.6</v>
      </c>
      <c r="CM4" s="19">
        <v>17.100000000000001</v>
      </c>
      <c r="CN4" s="19">
        <v>4.3</v>
      </c>
      <c r="CO4" s="19">
        <v>0</v>
      </c>
      <c r="CP4" s="19">
        <v>0.3</v>
      </c>
      <c r="CQ4" s="19">
        <v>14.9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8.1999999999999993</v>
      </c>
      <c r="CW4" s="41">
        <f>IF(SUM(CA4:CB4,CD4:CF4,CH4)-CC4-CG4&gt;0,SUM(CA4:CB4,CD4:CF4,CH4)-CC4-CG4,"")</f>
        <v>43.399999999999991</v>
      </c>
      <c r="CX4" s="41">
        <f>IF(SUM(CI4:CJ4,CL4)-CK4&gt;0,SUM(CI4:CJ4,CL4)-CK4,"")</f>
        <v>22.200000000000003</v>
      </c>
      <c r="CY4" s="41">
        <f>IF(SUM(CB4,CF4,CJ4)&gt;0,SUM(CB4,CF4,CJ4),"")</f>
        <v>13</v>
      </c>
      <c r="CZ4" s="41">
        <f>IF(SUM(CW4,CX4)&gt;0,SUM(CW4,CX4),"")</f>
        <v>65.599999999999994</v>
      </c>
      <c r="DA4" s="41">
        <f>IF(SUM(CN4,CR4)&gt;0,SUM(CN4,CR4),"")</f>
        <v>9.1</v>
      </c>
      <c r="DB4" s="41">
        <f>IF(SUM(CM4:CN4,CP4:CR4,CT4)-SUM(CO4,CS4)&gt;0,SUM(CM4:CN4,CP4:CR4,CT4)-SUM(CO4,CS4),"")</f>
        <v>42</v>
      </c>
      <c r="DC4" s="41">
        <f>IF(SUM(CW4,DB4)&gt;0,SUM(CW4,DB4),"")</f>
        <v>85.399999999999991</v>
      </c>
      <c r="DD4" s="52">
        <f>IF(MAX(EB4,FD4,GF4,HH4,IJ4,JL4,KN4,LP4,MR4,NT4,OV4,PX4)-IF(L4="",0,L4)&gt;0.001,MAX(EB4,FD4,GF4,HH4,IJ4,JL4,KN4,LP4,MR4,NT4,OV4,PX4)-IF(L4="",0,L4),"")</f>
        <v>1.5000000000000071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17.5</v>
      </c>
      <c r="DH4" s="17">
        <v>4.3</v>
      </c>
      <c r="DI4" s="17">
        <v>0</v>
      </c>
      <c r="DJ4" s="17">
        <v>0</v>
      </c>
      <c r="DK4" s="17">
        <v>15.6</v>
      </c>
      <c r="DL4" s="17">
        <v>2.6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6.9</v>
      </c>
      <c r="EB4" s="41">
        <f>IF(SUM(DG4:DH4,DJ4:DL4,DN4)-DI4-DM4&gt;0,SUM(DG4:DH4,DJ4:DL4,DN4)-DI4-DM4,"")</f>
        <v>40</v>
      </c>
      <c r="EC4" s="41" t="str">
        <f>IF(SUM(DO4:DP4,DR4)-DQ4&gt;0,SUM(DO4:DP4,DR4)-DQ4,"")</f>
        <v/>
      </c>
      <c r="ED4" s="41">
        <f>IF(SUM(DH4,DL4,DP4)&gt;0,SUM(DH4,DL4,DP4),"")</f>
        <v>6.9</v>
      </c>
      <c r="EE4" s="41">
        <f>IF(SUM(EB4,EC4)&gt;0,SUM(EB4,EC4),"")</f>
        <v>40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</v>
      </c>
      <c r="EI4" s="18">
        <v>16.7</v>
      </c>
      <c r="EJ4" s="18">
        <v>4.5999999999999996</v>
      </c>
      <c r="EK4" s="18">
        <v>0</v>
      </c>
      <c r="EL4" s="18">
        <v>0</v>
      </c>
      <c r="EM4" s="18">
        <v>15.2</v>
      </c>
      <c r="EN4" s="18">
        <v>4.8</v>
      </c>
      <c r="EO4" s="18">
        <v>0.4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9.3999999999999986</v>
      </c>
      <c r="FD4" s="11">
        <f>IF(SUM(EI4:EJ4,EL4:EN4,EP4)-EK4-EO4&gt;0,SUM(EI4:EJ4,EL4:EN4,EP4)-EK4-EO4,"")</f>
        <v>40.9</v>
      </c>
      <c r="FE4" s="11" t="str">
        <f>IF(SUM(EQ4:ER4,ET4)-ES4&gt;0,SUM(EQ4:ER4,ET4)-ES4,"")</f>
        <v/>
      </c>
      <c r="FF4" s="11">
        <f>IF(SUM(EJ4,EN4,ER4)&gt;0,SUM(EJ4,EN4,ER4),"")</f>
        <v>9.3999999999999986</v>
      </c>
      <c r="FG4" s="11">
        <f>IF(SUM(FD4,FE4)&gt;0,SUM(FD4,FE4),"")</f>
        <v>40.9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40.9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16.7</v>
      </c>
      <c r="HP4" s="17">
        <v>4.3</v>
      </c>
      <c r="HQ4" s="17">
        <v>0</v>
      </c>
      <c r="HR4" s="17">
        <v>0</v>
      </c>
      <c r="HS4" s="17">
        <v>15.1</v>
      </c>
      <c r="HT4" s="17">
        <v>5.2</v>
      </c>
      <c r="HU4" s="17">
        <v>0.2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9.5</v>
      </c>
      <c r="IJ4" s="41">
        <f>IF(SUM(HO4:HP4,HR4:HT4,HV4)-HQ4-HU4&gt;0,SUM(HO4:HP4,HR4:HT4,HV4)-HQ4-HU4,"")</f>
        <v>41.1</v>
      </c>
      <c r="IK4" s="41" t="str">
        <f>IF(SUM(HW4:HX4,HZ4)-HY4&gt;0,SUM(HW4:HX4,HZ4)-HY4,"")</f>
        <v/>
      </c>
      <c r="IL4" s="41">
        <f>IF(SUM(HP4,HT4,HX4)&gt;0,SUM(HP4,HT4,HX4),"")</f>
        <v>9.5</v>
      </c>
      <c r="IM4" s="41">
        <f>IF(SUM(IJ4,IK4)&gt;0,SUM(IJ4,IK4),"")</f>
        <v>41.1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IF(SUM(IJ4,IO4)&gt;0,SUM(IJ4,IO4),"")</f>
        <v>41.1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17.05</v>
      </c>
      <c r="QF4" s="23">
        <f>IF($CU4="P",CB4,(CB4+AY4)/2)</f>
        <v>4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16.700000000000003</v>
      </c>
      <c r="QJ4" s="23">
        <f>IF($CU4="P",CF4,(CF4+BC4)/2)</f>
        <v>3.7</v>
      </c>
      <c r="QK4" s="23">
        <f>IF($CU4="P",CG4,(CG4+BD4)/2)</f>
        <v>2.35</v>
      </c>
      <c r="QL4" s="23">
        <f>IF($CU4="P",CH4,(CH4+BE4)/2)</f>
        <v>0.44999999999999996</v>
      </c>
      <c r="QM4" s="23">
        <f>IF($CU4="P",CI4,(CI4+BF4)/2)</f>
        <v>8.4</v>
      </c>
      <c r="QN4" s="23">
        <f>IF($CU4="P",CJ4,(CJ4+BG4)/2)</f>
        <v>2.4</v>
      </c>
      <c r="QO4" s="23">
        <f>IF($CU4="P",CK4,(CK4+BH4)/2)</f>
        <v>0</v>
      </c>
      <c r="QP4" s="23">
        <f>IF($CU4="P",CL4,(CL4+BI4)/2)</f>
        <v>0.3</v>
      </c>
      <c r="QQ4" s="23">
        <f>IF($CU4="P",CM4,(CM4+BJ4)/2)</f>
        <v>8.5500000000000007</v>
      </c>
      <c r="QR4" s="23">
        <f>IF($CU4="P",CN4,(CN4+BK4)/2)</f>
        <v>2.15</v>
      </c>
      <c r="QS4" s="23">
        <f>IF($CU4="P",CO4,(CO4+BL4)/2)</f>
        <v>0</v>
      </c>
      <c r="QT4" s="23">
        <f>IF($CU4="P",CP4,(CP4+BM4)/2)</f>
        <v>0.15</v>
      </c>
      <c r="QU4" s="23">
        <f>IF($CU4="P",CQ4,(CQ4+BN4)/2)</f>
        <v>7.45</v>
      </c>
      <c r="QV4" s="23">
        <f>IF($CU4="P",CR4,(CR4+BO4)/2)</f>
        <v>2.4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7.7</v>
      </c>
      <c r="RA4" s="41">
        <f>IF(SUM(QE4:QF4,QH4:QJ4,QL4)-QG4-QK4&gt;0,SUM(QE4:QF4,QH4:QJ4,QL4)-QG4-QK4,"")</f>
        <v>39.850000000000009</v>
      </c>
      <c r="RB4" s="41">
        <f>IF(SUM(QM4:QN4,QP4)-QO4&gt;0,SUM(QM4:QN4,QP4)-QO4,"")</f>
        <v>11.100000000000001</v>
      </c>
      <c r="RC4" s="41">
        <f>IF(SUM(QF4,QJ4,QN4)&gt;0,SUM(QF4,QJ4,QN4),"")</f>
        <v>10.1</v>
      </c>
      <c r="RD4" s="41">
        <f>IF(SUM(RA4,RB4)&gt;0,SUM(RA4,RB4),"")</f>
        <v>50.95000000000001</v>
      </c>
      <c r="RE4" s="41">
        <f>IF(SUM(QR4,QV4)&gt;0,SUM(QR4,QV4),"")</f>
        <v>4.55</v>
      </c>
      <c r="RF4" s="41">
        <f>IF(SUM(QQ4:QR4,QT4:QV4,QX4)-SUM(QS4,QW4)&gt;0,SUM(QQ4:QR4,QT4:QV4,QX4)-SUM(QS4,QW4),"")</f>
        <v>21</v>
      </c>
      <c r="RG4" s="41">
        <f>IF(SUM(RA4,RF4)&gt;0,SUM(RA4,RF4),"")</f>
        <v>60.850000000000009</v>
      </c>
    </row>
    <row r="5" spans="1:475" x14ac:dyDescent="0.2">
      <c r="A5" s="4" cm="1">
        <f t="array" ref="A5">IF(AND(F5="P",G5="P"),SUMPRODUCT((F$4:F$13="P")*(G$4:G$13="P")*(E$4:E$13&gt;E5))+1,IF(G5="P",SUMPRODUCT((F$4:F$13="")*(G$4:G$13="P")*(E$4:E$13&gt;E5))+1+SUMPRODUCT((F$4:F$13="P")*(G$4:G$13="P")),""))</f>
        <v>2</v>
      </c>
      <c r="B5" s="5" t="s">
        <v>188</v>
      </c>
      <c r="C5" s="4" t="s">
        <v>5</v>
      </c>
      <c r="D5" s="4">
        <v>2003</v>
      </c>
      <c r="E5" s="9">
        <f>SUM(J5:R5)+SUM(J5:N5)*0.0000001+SUM(J5)*0.0000000000001</f>
        <v>150.80001070000432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),"P","")</f>
        <v>P</v>
      </c>
      <c r="H5" s="37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Excellence",IF(I5="P","Worlds Team",IF(F5="P","National Team","")))))</f>
        <v>Worlds Team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P","")</f>
        <v>P</v>
      </c>
      <c r="J5" s="8">
        <f>IF(COUNT(AQ5,BT5,CW5)&gt;0,LARGE((AQ5,BT5,CW5),1),0)</f>
        <v>43.1</v>
      </c>
      <c r="K5" s="8" t="str">
        <f>IF(J5=0,"",IF(J5=CW5,$CA$1,IF(J5=BT5,$AX$1,IF(J5=AQ5,$U$1,""))))</f>
        <v>2022 Nationals</v>
      </c>
      <c r="L5" s="8">
        <f>IF(COUNT(AQ5,BT5,CW5)&gt;1,LARGE((AQ5,BT5,CW5),2),0)</f>
        <v>42.6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21.3</v>
      </c>
      <c r="O5" s="8" t="str">
        <f>IF(N5=0,"",IF(N5=CX5,$CA$1,IF(N5=BU5,$AX$1,IF(N5=AR5,$U$1,""))))</f>
        <v>2023 Elite Canada</v>
      </c>
      <c r="P5" s="8">
        <f>IF(MAX(AV5,BY5,DB5)&gt;0,MAX(AV5,BY5,DB5),0)</f>
        <v>42.800000000000011</v>
      </c>
      <c r="Q5" s="8" t="str">
        <f>IF(P5=0,"",IF(P5=DB5,$CA$1,IF(P5=BY5,$AX$1,IF(P5=AV5,$U$1,""))))</f>
        <v>2023 Elite Canada</v>
      </c>
      <c r="R5" s="8">
        <f>IF(MAX(DD5:DF5)&gt;0,MAX(DD5:DF5),"")</f>
        <v>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17.2</v>
      </c>
      <c r="V5" s="19">
        <v>3.9</v>
      </c>
      <c r="W5" s="19">
        <v>0</v>
      </c>
      <c r="X5" s="19">
        <v>0.3</v>
      </c>
      <c r="Y5" s="19">
        <v>17.3</v>
      </c>
      <c r="Z5" s="19">
        <v>4.0999999999999996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3.9</v>
      </c>
      <c r="AI5" s="19">
        <v>0</v>
      </c>
      <c r="AJ5" s="19">
        <v>0.3</v>
      </c>
      <c r="AK5" s="19">
        <v>16.2</v>
      </c>
      <c r="AL5" s="19">
        <v>1.9</v>
      </c>
      <c r="AM5" s="19">
        <v>0</v>
      </c>
      <c r="AN5" s="19">
        <v>0.3</v>
      </c>
      <c r="AO5" s="28"/>
      <c r="AP5" s="41">
        <f>IF(SUM(V5,Z5)&gt;0,SUM(V5,Z5),"")</f>
        <v>8</v>
      </c>
      <c r="AQ5" s="41">
        <f>IF(SUM(U5:V5,X5:Z5,AB5)-W5-AA5&gt;0,SUM(U5:V5,X5:Z5,AB5)-W5-AA5,"")</f>
        <v>43.1</v>
      </c>
      <c r="AR5" s="41" t="str">
        <f>IF(SUM(AC5:AD5,AF5)-AE5&gt;0,SUM(AC5:AD5,AF5)-AE5,"")</f>
        <v/>
      </c>
      <c r="AS5" s="41">
        <f>IF(SUM(V5,Z5,AD5)&gt;0,SUM(V5,Z5,AD5),"")</f>
        <v>8</v>
      </c>
      <c r="AT5" s="41">
        <f>IF(SUM(AQ5,AR5)&gt;0,SUM(AQ5,AR5),"")</f>
        <v>43.1</v>
      </c>
      <c r="AU5" s="41">
        <f>IF(SUM(AH5,AL5)&gt;0,SUM(AH5,AL5),"")</f>
        <v>5.8</v>
      </c>
      <c r="AV5" s="41">
        <f>IF(SUM(AG5:AH5,AJ5:AL5,AN5)-SUM(AI5,AM5)&gt;0,SUM(AG5:AH5,AJ5:AL5,AN5)-SUM(AI5,AM5),"")</f>
        <v>39.699999999999996</v>
      </c>
      <c r="AW5" s="41">
        <f>IF(SUM(AQ5,AV5)&gt;0,SUM(AQ5,AV5),"")</f>
        <v>82.8</v>
      </c>
      <c r="AX5" s="18">
        <v>16.600000000000001</v>
      </c>
      <c r="AY5" s="18">
        <v>4.3</v>
      </c>
      <c r="AZ5" s="18">
        <v>0</v>
      </c>
      <c r="BA5" s="18">
        <v>0.3</v>
      </c>
      <c r="BB5" s="18">
        <v>16</v>
      </c>
      <c r="BC5" s="18">
        <v>4.8</v>
      </c>
      <c r="BD5" s="18">
        <v>0</v>
      </c>
      <c r="BE5" s="18">
        <v>0.6</v>
      </c>
      <c r="BF5" s="18"/>
      <c r="BG5" s="18"/>
      <c r="BH5" s="18"/>
      <c r="BI5" s="18"/>
      <c r="BJ5" s="18">
        <v>15.3</v>
      </c>
      <c r="BK5" s="18">
        <v>1.9</v>
      </c>
      <c r="BL5" s="18">
        <v>0</v>
      </c>
      <c r="BM5" s="18">
        <v>0.3</v>
      </c>
      <c r="BN5" s="18">
        <v>15.6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42.6</v>
      </c>
      <c r="BU5" s="11" t="str">
        <f>IF(SUM(BF5:BG5,BI5)-BH5&gt;0,SUM(BF5:BG5,BI5)-BH5,"")</f>
        <v/>
      </c>
      <c r="BV5" s="11">
        <f>IF(SUM(AY5,BC5,BG5)&gt;0,SUM(AY5,BC5,BG5),"")</f>
        <v>9.1</v>
      </c>
      <c r="BW5" s="11">
        <f>IF(SUM(BT5,BU5)&gt;0,SUM(BT5,BU5),"")</f>
        <v>42.6</v>
      </c>
      <c r="BX5" s="11">
        <f>IF(SUM(BK5,BO5)&gt;0,SUM(BK5,BO5),"")</f>
        <v>3.8</v>
      </c>
      <c r="BY5" s="11">
        <f>IF(SUM(BJ5:BK5,BM5:BO5,BQ5)-SUM(BL5,BP5)&gt;0,SUM(BJ5:BK5,BM5:BO5,BQ5)-SUM(BL5,BP5),"")</f>
        <v>35.299999999999997</v>
      </c>
      <c r="BZ5" s="11">
        <f>IF(SUM(BT5,BY5)&gt;0,SUM(BT5,BY5),"")</f>
        <v>77.900000000000006</v>
      </c>
      <c r="CA5" s="19">
        <v>17.100000000000001</v>
      </c>
      <c r="CB5" s="19">
        <v>3.9</v>
      </c>
      <c r="CC5" s="19">
        <v>0</v>
      </c>
      <c r="CD5" s="19">
        <v>0.3</v>
      </c>
      <c r="CE5" s="19">
        <v>16.399999999999999</v>
      </c>
      <c r="CF5" s="19">
        <v>1.9</v>
      </c>
      <c r="CG5" s="19">
        <v>0</v>
      </c>
      <c r="CH5" s="19">
        <v>0.3</v>
      </c>
      <c r="CI5" s="19">
        <v>16.899999999999999</v>
      </c>
      <c r="CJ5" s="19">
        <v>4.0999999999999996</v>
      </c>
      <c r="CK5" s="19">
        <v>0</v>
      </c>
      <c r="CL5" s="19">
        <v>0.3</v>
      </c>
      <c r="CM5" s="19">
        <v>17.600000000000001</v>
      </c>
      <c r="CN5" s="19">
        <v>4.0999999999999996</v>
      </c>
      <c r="CO5" s="19">
        <v>0</v>
      </c>
      <c r="CP5" s="19">
        <v>0.3</v>
      </c>
      <c r="CQ5" s="19">
        <v>17.399999999999999</v>
      </c>
      <c r="CR5" s="19">
        <v>3.2</v>
      </c>
      <c r="CS5" s="19">
        <v>0.4</v>
      </c>
      <c r="CT5" s="19">
        <v>0.6</v>
      </c>
      <c r="CU5" s="28"/>
      <c r="CV5" s="41">
        <f>IF(SUM(CB5,CF5)&gt;0,SUM(CB5,CF5),"")</f>
        <v>5.8</v>
      </c>
      <c r="CW5" s="41">
        <f>IF(SUM(CA5:CB5,CD5:CF5,CH5)-CC5-CG5&gt;0,SUM(CA5:CB5,CD5:CF5,CH5)-CC5-CG5,"")</f>
        <v>39.9</v>
      </c>
      <c r="CX5" s="41">
        <f>IF(SUM(CI5:CJ5,CL5)-CK5&gt;0,SUM(CI5:CJ5,CL5)-CK5,"")</f>
        <v>21.3</v>
      </c>
      <c r="CY5" s="41">
        <f>IF(SUM(CB5,CF5,CJ5)&gt;0,SUM(CB5,CF5,CJ5),"")</f>
        <v>9.8999999999999986</v>
      </c>
      <c r="CZ5" s="41">
        <f>IF(SUM(CW5,CX5)&gt;0,SUM(CW5,CX5),"")</f>
        <v>61.2</v>
      </c>
      <c r="DA5" s="41">
        <f>IF(SUM(CN5,CR5)&gt;0,SUM(CN5,CR5),"")</f>
        <v>7.3</v>
      </c>
      <c r="DB5" s="41">
        <f>IF(SUM(CM5:CN5,CP5:CR5,CT5)-SUM(CO5,CS5)&gt;0,SUM(CM5:CN5,CP5:CR5,CT5)-SUM(CO5,CS5),"")</f>
        <v>42.800000000000011</v>
      </c>
      <c r="DC5" s="41">
        <f>IF(SUM(CW5,DB5)&gt;0,SUM(CW5,DB5),"")</f>
        <v>82.700000000000017</v>
      </c>
      <c r="DD5" s="52">
        <f>IF(MAX(EB5,FD5,GF5,HH5,IJ5,JL5,KN5,LP5,MR5,NT5,OV5,PX5)-IF(L5="",0,L5)&gt;0.001,MAX(EB5,FD5,GF5,HH5,IJ5,JL5,KN5,LP5,MR5,NT5,OV5,PX5)-IF(L5="",0,L5),"")</f>
        <v>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>
        <v>17.8</v>
      </c>
      <c r="GN5" s="18">
        <v>4.3</v>
      </c>
      <c r="GO5" s="18">
        <v>0</v>
      </c>
      <c r="GP5" s="18">
        <v>0</v>
      </c>
      <c r="GQ5" s="18">
        <v>16.899999999999999</v>
      </c>
      <c r="GR5" s="18">
        <v>4.5999999999999996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8.8999999999999986</v>
      </c>
      <c r="HH5" s="11">
        <f>IF(SUM(GM5:GN5,GP5:GR5,GT5)-GO5-GS5&gt;0,SUM(GM5:GN5,GP5:GR5,GT5)-GO5-GS5,"")</f>
        <v>43.6</v>
      </c>
      <c r="HI5" s="11" t="str">
        <f>IF(SUM(GU5:GV5,GX5)-GW5&gt;0,SUM(GU5:GV5,GX5)-GW5,"")</f>
        <v/>
      </c>
      <c r="HJ5" s="11">
        <f>IF(SUM(GN5,GR5,GV5)&gt;0,SUM(GN5,GR5,GV5),"")</f>
        <v>8.8999999999999986</v>
      </c>
      <c r="HK5" s="11">
        <f>IF(SUM(HH5,HI5)&gt;0,SUM(HH5,HI5),"")</f>
        <v>43.6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IF(SUM(HH5,HM5)&gt;0,SUM(HH5,HM5),"")</f>
        <v>43.6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16.850000000000001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16.2</v>
      </c>
      <c r="QJ5" s="23">
        <f>IF($CU5="P",CF5,(CF5+BC5)/2)</f>
        <v>3.3499999999999996</v>
      </c>
      <c r="QK5" s="23">
        <f>IF($CU5="P",CG5,(CG5+BD5)/2)</f>
        <v>0</v>
      </c>
      <c r="QL5" s="23">
        <f>IF($CU5="P",CH5,(CH5+BE5)/2)</f>
        <v>0.44999999999999996</v>
      </c>
      <c r="QM5" s="23">
        <f>IF($CU5="P",CI5,(CI5+BF5)/2)</f>
        <v>8.4499999999999993</v>
      </c>
      <c r="QN5" s="23">
        <f>IF($CU5="P",CJ5,(CJ5+BG5)/2)</f>
        <v>2.0499999999999998</v>
      </c>
      <c r="QO5" s="23">
        <f>IF($CU5="P",CK5,(CK5+BH5)/2)</f>
        <v>0</v>
      </c>
      <c r="QP5" s="23">
        <f>IF($CU5="P",CL5,(CL5+BI5)/2)</f>
        <v>0.15</v>
      </c>
      <c r="QQ5" s="23">
        <f>IF($CU5="P",CM5,(CM5+BJ5)/2)</f>
        <v>16.450000000000003</v>
      </c>
      <c r="QR5" s="23">
        <f>IF($CU5="P",CN5,(CN5+BK5)/2)</f>
        <v>3</v>
      </c>
      <c r="QS5" s="23">
        <f>IF($CU5="P",CO5,(CO5+BL5)/2)</f>
        <v>0</v>
      </c>
      <c r="QT5" s="23">
        <f>IF($CU5="P",CP5,(CP5+BM5)/2)</f>
        <v>0.3</v>
      </c>
      <c r="QU5" s="23">
        <f>IF($CU5="P",CQ5,(CQ5+BN5)/2)</f>
        <v>16.5</v>
      </c>
      <c r="QV5" s="23">
        <f>IF($CU5="P",CR5,(CR5+BO5)/2)</f>
        <v>2.5499999999999998</v>
      </c>
      <c r="QW5" s="23">
        <f>IF($CU5="P",CS5,(CS5+BP5)/2)</f>
        <v>0.2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7.4499999999999993</v>
      </c>
      <c r="RA5" s="41">
        <f>IF(SUM(QE5:QF5,QH5:QJ5,QL5)-QG5-QK5&gt;0,SUM(QE5:QF5,QH5:QJ5,QL5)-QG5-QK5,"")</f>
        <v>41.250000000000007</v>
      </c>
      <c r="RB5" s="41">
        <f>IF(SUM(QM5:QN5,QP5)-QO5&gt;0,SUM(QM5:QN5,QP5)-QO5,"")</f>
        <v>10.65</v>
      </c>
      <c r="RC5" s="41">
        <f>IF(SUM(QF5,QJ5,QN5)&gt;0,SUM(QF5,QJ5,QN5),"")</f>
        <v>9.5</v>
      </c>
      <c r="RD5" s="41">
        <f>IF(SUM(RA5,RB5)&gt;0,SUM(RA5,RB5),"")</f>
        <v>51.900000000000006</v>
      </c>
      <c r="RE5" s="41">
        <f>IF(SUM(QR5,QV5)&gt;0,SUM(QR5,QV5),"")</f>
        <v>5.55</v>
      </c>
      <c r="RF5" s="41">
        <f>IF(SUM(QQ5:QR5,QT5:QV5,QX5)-SUM(QS5,QW5)&gt;0,SUM(QQ5:QR5,QT5:QV5,QX5)-SUM(QS5,QW5),"")</f>
        <v>39.049999999999997</v>
      </c>
      <c r="RG5" s="41">
        <f>IF(SUM(RA5,RF5)&gt;0,SUM(RA5,RF5),"")</f>
        <v>80.300000000000011</v>
      </c>
    </row>
    <row r="6" spans="1:475" x14ac:dyDescent="0.2">
      <c r="A6" s="4">
        <f>IF(AND(F6="P",G6="P"),SUMPRODUCT((F$4:F$13="P")*(G$4:G$13="P")*(E$4:E$13&gt;E6))+1,IF(G6="P",SUMPRODUCT((F$4:F$13="")*(G$4:G$13="P")*(E$4:E$13&gt;E6))+1+SUMPRODUCT((F$4:F$13="P")*(G$4:G$13="P")),""))</f>
        <v>3</v>
      </c>
      <c r="B6" s="5" t="s">
        <v>152</v>
      </c>
      <c r="C6" s="4" t="s">
        <v>5</v>
      </c>
      <c r="D6" s="4">
        <v>2003</v>
      </c>
      <c r="E6" s="9">
        <f>SUM(J6:R6)+SUM(J6:N6)*0.0000001+SUM(J6)*0.0000000000001</f>
        <v>145.30001020000432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),"P","")</f>
        <v>P</v>
      </c>
      <c r="H6" s="37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P","")</f>
        <v>P</v>
      </c>
      <c r="J6" s="8">
        <f>IF(COUNT(AQ6,BT6,CW6)&gt;0,LARGE((AQ6,BT6,CW6),1),0)</f>
        <v>43.199999999999989</v>
      </c>
      <c r="K6" s="8" t="str">
        <f>IF(J6=0,"",IF(J6=CW6,$CA$1,IF(J6=BT6,$AX$1,IF(J6=AQ6,$U$1,""))))</f>
        <v>2022 Nationals</v>
      </c>
      <c r="L6" s="8">
        <f>IF(COUNT(AQ6,BT6,CW6)&gt;1,LARGE((AQ6,BT6,CW6),2),0)</f>
        <v>40.800000000000004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18</v>
      </c>
      <c r="O6" s="8" t="str">
        <f>IF(N6=0,"",IF(N6=CX6,$CA$1,IF(N6=BU6,$AX$1,IF(N6=AR6,$U$1,""))))</f>
        <v>2023 Elite Canada</v>
      </c>
      <c r="P6" s="8">
        <f>IF(MAX(AV6,BY6,DB6)&gt;0,MAX(AV6,BY6,DB6),0)</f>
        <v>40.400000000000006</v>
      </c>
      <c r="Q6" s="8" t="str">
        <f>IF(P6=0,"",IF(P6=DB6,$CA$1,IF(P6=BY6,$AX$1,IF(P6=AV6,$U$1,""))))</f>
        <v>2022 Nationals</v>
      </c>
      <c r="R6" s="8">
        <f>IF(MAX(DD6:DF6)&gt;0,MAX(DD6:DF6),"")</f>
        <v>2.8999999999999915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Worlds (Nov 17)</v>
      </c>
      <c r="U6" s="19">
        <v>17.2</v>
      </c>
      <c r="V6" s="19">
        <v>4.0999999999999996</v>
      </c>
      <c r="W6" s="19">
        <v>0.2</v>
      </c>
      <c r="X6" s="19">
        <v>0.3</v>
      </c>
      <c r="Y6" s="19">
        <v>17.399999999999999</v>
      </c>
      <c r="Z6" s="19">
        <v>4.3</v>
      </c>
      <c r="AA6" s="19">
        <v>0.2</v>
      </c>
      <c r="AB6" s="19">
        <v>0.3</v>
      </c>
      <c r="AC6" s="19"/>
      <c r="AD6" s="19"/>
      <c r="AE6" s="19"/>
      <c r="AF6" s="19"/>
      <c r="AG6" s="19">
        <v>16.5</v>
      </c>
      <c r="AH6" s="19">
        <v>2.8</v>
      </c>
      <c r="AI6" s="19">
        <v>1.2</v>
      </c>
      <c r="AJ6" s="19">
        <v>0.3</v>
      </c>
      <c r="AK6" s="19">
        <v>16.8</v>
      </c>
      <c r="AL6" s="19">
        <v>4.5999999999999996</v>
      </c>
      <c r="AM6" s="19">
        <v>0</v>
      </c>
      <c r="AN6" s="19">
        <v>0.6</v>
      </c>
      <c r="AO6" s="28"/>
      <c r="AP6" s="41">
        <f>IF(SUM(V6,Z6)&gt;0,SUM(V6,Z6),"")</f>
        <v>8.3999999999999986</v>
      </c>
      <c r="AQ6" s="41">
        <f>IF(SUM(U6:V6,X6:Z6,AB6)-W6-AA6&gt;0,SUM(U6:V6,X6:Z6,AB6)-W6-AA6,"")</f>
        <v>43.199999999999989</v>
      </c>
      <c r="AR6" s="41" t="str">
        <f>IF(SUM(AC6:AD6,AF6)-AE6&gt;0,SUM(AC6:AD6,AF6)-AE6,"")</f>
        <v/>
      </c>
      <c r="AS6" s="41">
        <f>IF(SUM(V6,Z6,AD6)&gt;0,SUM(V6,Z6,AD6),"")</f>
        <v>8.3999999999999986</v>
      </c>
      <c r="AT6" s="41">
        <f>IF(SUM(AQ6,AR6)&gt;0,SUM(AQ6,AR6),"")</f>
        <v>43.199999999999989</v>
      </c>
      <c r="AU6" s="41">
        <f>IF(SUM(AH6,AL6)&gt;0,SUM(AH6,AL6),"")</f>
        <v>7.3999999999999995</v>
      </c>
      <c r="AV6" s="41">
        <f>IF(SUM(AG6:AH6,AJ6:AL6,AN6)-SUM(AI6,AM6)&gt;0,SUM(AG6:AH6,AJ6:AL6,AN6)-SUM(AI6,AM6),"")</f>
        <v>40.400000000000006</v>
      </c>
      <c r="AW6" s="41">
        <f>IF(SUM(AQ6,AV6)&gt;0,SUM(AQ6,AV6),"")</f>
        <v>83.6</v>
      </c>
      <c r="AX6" s="18">
        <v>14.7</v>
      </c>
      <c r="AY6" s="18">
        <v>3.9</v>
      </c>
      <c r="AZ6" s="18">
        <v>0.4</v>
      </c>
      <c r="BA6" s="18">
        <v>0.3</v>
      </c>
      <c r="BB6" s="18">
        <v>15.9</v>
      </c>
      <c r="BC6" s="18">
        <v>2.4</v>
      </c>
      <c r="BD6" s="18">
        <v>5.4</v>
      </c>
      <c r="BE6" s="18">
        <v>0.3</v>
      </c>
      <c r="BF6" s="18"/>
      <c r="BG6" s="18"/>
      <c r="BH6" s="18"/>
      <c r="BI6" s="18"/>
      <c r="BJ6" s="18">
        <v>0</v>
      </c>
      <c r="BK6" s="18">
        <v>0</v>
      </c>
      <c r="BL6" s="18">
        <v>0</v>
      </c>
      <c r="BM6" s="18">
        <v>0</v>
      </c>
      <c r="BN6" s="18">
        <v>0</v>
      </c>
      <c r="BO6" s="18">
        <v>0</v>
      </c>
      <c r="BP6" s="18">
        <v>0</v>
      </c>
      <c r="BQ6" s="18">
        <v>0</v>
      </c>
      <c r="BR6" s="29"/>
      <c r="BS6" s="11">
        <f>IF(SUM(AY6,BC6)&gt;0,SUM(AY6,BC6),"")</f>
        <v>6.3</v>
      </c>
      <c r="BT6" s="11">
        <f>IF(SUM(AX6:AY6,BA6:BC6,BE6)-AZ6-BD6&gt;0,SUM(AX6:AY6,BA6:BC6,BE6)-AZ6-BD6,"")</f>
        <v>31.699999999999996</v>
      </c>
      <c r="BU6" s="11" t="str">
        <f>IF(SUM(BF6:BG6,BI6)-BH6&gt;0,SUM(BF6:BG6,BI6)-BH6,"")</f>
        <v/>
      </c>
      <c r="BV6" s="11">
        <f>IF(SUM(AY6,BC6,BG6)&gt;0,SUM(AY6,BC6,BG6),"")</f>
        <v>6.3</v>
      </c>
      <c r="BW6" s="11">
        <f>IF(SUM(BT6,BU6)&gt;0,SUM(BT6,BU6),"")</f>
        <v>31.699999999999996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IF(SUM(BT6,BY6)&gt;0,SUM(BT6,BY6),"")</f>
        <v>31.699999999999996</v>
      </c>
      <c r="CA6" s="19">
        <v>17.3</v>
      </c>
      <c r="CB6" s="19">
        <v>3.9</v>
      </c>
      <c r="CC6" s="19">
        <v>0</v>
      </c>
      <c r="CD6" s="19">
        <v>0.3</v>
      </c>
      <c r="CE6" s="19">
        <v>16.100000000000001</v>
      </c>
      <c r="CF6" s="19">
        <v>2.6</v>
      </c>
      <c r="CG6" s="19">
        <v>0</v>
      </c>
      <c r="CH6" s="19">
        <v>0.6</v>
      </c>
      <c r="CI6" s="19">
        <v>15.8</v>
      </c>
      <c r="CJ6" s="19">
        <v>1.9</v>
      </c>
      <c r="CK6" s="19">
        <v>0</v>
      </c>
      <c r="CL6" s="19">
        <v>0.3</v>
      </c>
      <c r="CM6" s="19">
        <v>17</v>
      </c>
      <c r="CN6" s="19">
        <v>3.9</v>
      </c>
      <c r="CO6" s="19">
        <v>0.2</v>
      </c>
      <c r="CP6" s="19">
        <v>0.3</v>
      </c>
      <c r="CQ6" s="19">
        <v>16.399999999999999</v>
      </c>
      <c r="CR6" s="19">
        <v>1.9</v>
      </c>
      <c r="CS6" s="19">
        <v>0</v>
      </c>
      <c r="CT6" s="19">
        <v>0.3</v>
      </c>
      <c r="CU6" s="28"/>
      <c r="CV6" s="41">
        <f>IF(SUM(CB6,CF6)&gt;0,SUM(CB6,CF6),"")</f>
        <v>6.5</v>
      </c>
      <c r="CW6" s="41">
        <f>IF(SUM(CA6:CB6,CD6:CF6,CH6)-CC6-CG6&gt;0,SUM(CA6:CB6,CD6:CF6,CH6)-CC6-CG6,"")</f>
        <v>40.800000000000004</v>
      </c>
      <c r="CX6" s="41">
        <f>IF(SUM(CI6:CJ6,CL6)-CK6&gt;0,SUM(CI6:CJ6,CL6)-CK6,"")</f>
        <v>18</v>
      </c>
      <c r="CY6" s="41">
        <f>IF(SUM(CB6,CF6,CJ6)&gt;0,SUM(CB6,CF6,CJ6),"")</f>
        <v>8.4</v>
      </c>
      <c r="CZ6" s="41">
        <f>IF(SUM(CW6,CX6)&gt;0,SUM(CW6,CX6),"")</f>
        <v>58.800000000000004</v>
      </c>
      <c r="DA6" s="41">
        <f>IF(SUM(CN6,CR6)&gt;0,SUM(CN6,CR6),"")</f>
        <v>5.8</v>
      </c>
      <c r="DB6" s="41">
        <f>IF(SUM(CM6:CN6,CP6:CR6,CT6)-SUM(CO6,CS6)&gt;0,SUM(CM6:CN6,CP6:CR6,CT6)-SUM(CO6,CS6),"")</f>
        <v>39.599999999999987</v>
      </c>
      <c r="DC6" s="41">
        <f>IF(SUM(CW6,DB6)&gt;0,SUM(CW6,DB6),"")</f>
        <v>80.399999999999991</v>
      </c>
      <c r="DD6" s="52">
        <f>IF(MAX(EB6,FD6,GF6,HH6,IJ6,JL6,KN6,LP6,MR6,NT6,OV6,PX6)-IF(L6="",0,L6)&gt;0.001,MAX(EB6,FD6,GF6,HH6,IJ6,JL6,KN6,LP6,MR6,NT6,OV6,PX6)-IF(L6="",0,L6),"")</f>
        <v>2.8999999999999915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17.399999999999999</v>
      </c>
      <c r="EJ6" s="18">
        <v>4.3</v>
      </c>
      <c r="EK6" s="18">
        <v>0</v>
      </c>
      <c r="EL6" s="18">
        <v>0</v>
      </c>
      <c r="EM6" s="18">
        <v>17.399999999999999</v>
      </c>
      <c r="EN6" s="18">
        <v>4.5999999999999996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8.8999999999999986</v>
      </c>
      <c r="FD6" s="11">
        <f>IF(SUM(EI6:EJ6,EL6:EN6,EP6)-EK6-EO6&gt;0,SUM(EI6:EJ6,EL6:EN6,EP6)-EK6-EO6,"")</f>
        <v>43.699999999999996</v>
      </c>
      <c r="FE6" s="11" t="str">
        <f>IF(SUM(EQ6:ER6,ET6)-ES6&gt;0,SUM(EQ6:ER6,ET6)-ES6,"")</f>
        <v/>
      </c>
      <c r="FF6" s="11">
        <f>IF(SUM(EJ6,EN6,ER6)&gt;0,SUM(EJ6,EN6,ER6),"")</f>
        <v>8.8999999999999986</v>
      </c>
      <c r="FG6" s="11">
        <f>IF(SUM(FD6,FE6)&gt;0,SUM(FD6,FE6),"")</f>
        <v>43.699999999999996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43.699999999999996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17.3</v>
      </c>
      <c r="GB6" s="17">
        <v>4.8</v>
      </c>
      <c r="GC6" s="17">
        <v>0</v>
      </c>
      <c r="GD6" s="17">
        <v>0</v>
      </c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>
        <f>IF(SUM(FX6,GB6)&gt;0,SUM(FX6,GB6),"")</f>
        <v>4.8</v>
      </c>
      <c r="GK6" s="41">
        <f>IF(SUM(FW6:FX6,FZ6:GB6,GD6)-SUM(FY6,GC6)&gt;0,SUM(FW6:FX6,FZ6:GB6,GD6)-SUM(FY6,GC6),"")</f>
        <v>22.1</v>
      </c>
      <c r="GL6" s="41">
        <f>IF(SUM(GF6,GK6)&gt;0,SUM(GF6,GK6),"")</f>
        <v>22.1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16</v>
      </c>
      <c r="QF6" s="23">
        <f>IF($CU6="P",CB6,(CB6+AY6)/2)</f>
        <v>3.9</v>
      </c>
      <c r="QG6" s="23">
        <f>IF($CU6="P",CC6,(CC6+AZ6)/2)</f>
        <v>0.2</v>
      </c>
      <c r="QH6" s="23">
        <f>IF($CU6="P",CD6,(CD6+BA6)/2)</f>
        <v>0.3</v>
      </c>
      <c r="QI6" s="23">
        <f>IF($CU6="P",CE6,(CE6+BB6)/2)</f>
        <v>16</v>
      </c>
      <c r="QJ6" s="23">
        <f>IF($CU6="P",CF6,(CF6+BC6)/2)</f>
        <v>2.5</v>
      </c>
      <c r="QK6" s="23">
        <f>IF($CU6="P",CG6,(CG6+BD6)/2)</f>
        <v>2.7</v>
      </c>
      <c r="QL6" s="23">
        <f>IF($CU6="P",CH6,(CH6+BE6)/2)</f>
        <v>0.44999999999999996</v>
      </c>
      <c r="QM6" s="23">
        <f>IF($CU6="P",CI6,(CI6+BF6)/2)</f>
        <v>7.9</v>
      </c>
      <c r="QN6" s="23">
        <f>IF($CU6="P",CJ6,(CJ6+BG6)/2)</f>
        <v>0.95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8.5</v>
      </c>
      <c r="QR6" s="23">
        <f>IF($CU6="P",CN6,(CN6+BK6)/2)</f>
        <v>1.95</v>
      </c>
      <c r="QS6" s="23">
        <f>IF($CU6="P",CO6,(CO6+BL6)/2)</f>
        <v>0.1</v>
      </c>
      <c r="QT6" s="23">
        <f>IF($CU6="P",CP6,(CP6+BM6)/2)</f>
        <v>0.15</v>
      </c>
      <c r="QU6" s="23">
        <f>IF($CU6="P",CQ6,(CQ6+BN6)/2)</f>
        <v>8.1999999999999993</v>
      </c>
      <c r="QV6" s="23">
        <f>IF($CU6="P",CR6,(CR6+BO6)/2)</f>
        <v>0.95</v>
      </c>
      <c r="QW6" s="23">
        <f>IF($CU6="P",CS6,(CS6+BP6)/2)</f>
        <v>0</v>
      </c>
      <c r="QX6" s="23">
        <f>IF($CU6="P",CT6,(CT6+BQ6)/2)</f>
        <v>0.15</v>
      </c>
      <c r="QY6" s="28" t="s">
        <v>57</v>
      </c>
      <c r="QZ6" s="41">
        <f>IF(SUM(QF6,QJ6)&gt;0,SUM(QF6,QJ6),"")</f>
        <v>6.4</v>
      </c>
      <c r="RA6" s="41">
        <f>IF(SUM(QE6:QF6,QH6:QJ6,QL6)-QG6-QK6&gt;0,SUM(QE6:QF6,QH6:QJ6,QL6)-QG6-QK6,"")</f>
        <v>36.25</v>
      </c>
      <c r="RB6" s="41">
        <f>IF(SUM(QM6:QN6,QP6)-QO6&gt;0,SUM(QM6:QN6,QP6)-QO6,"")</f>
        <v>9</v>
      </c>
      <c r="RC6" s="41">
        <f>IF(SUM(QF6,QJ6,QN6)&gt;0,SUM(QF6,QJ6,QN6),"")</f>
        <v>7.3500000000000005</v>
      </c>
      <c r="RD6" s="41">
        <f>IF(SUM(RA6,RB6)&gt;0,SUM(RA6,RB6),"")</f>
        <v>45.25</v>
      </c>
      <c r="RE6" s="41">
        <f>IF(SUM(QR6,QV6)&gt;0,SUM(QR6,QV6),"")</f>
        <v>2.9</v>
      </c>
      <c r="RF6" s="41">
        <f>IF(SUM(QQ6:QR6,QT6:QV6,QX6)-SUM(QS6,QW6)&gt;0,SUM(QQ6:QR6,QT6:QV6,QX6)-SUM(QS6,QW6),"")</f>
        <v>19.799999999999994</v>
      </c>
      <c r="RG6" s="41">
        <f>IF(SUM(RA6,RF6)&gt;0,SUM(RA6,RF6),"")</f>
        <v>56.05</v>
      </c>
    </row>
    <row r="7" spans="1:475" x14ac:dyDescent="0.2">
      <c r="A7" s="4">
        <f>IF(AND(F7="P",G7="P"),SUMPRODUCT((F$4:F$13="P")*(G$4:G$13="P")*(E$4:E$13&gt;E7))+1,IF(G7="P",SUMPRODUCT((F$4:F$13="")*(G$4:G$13="P")*(E$4:E$13&gt;E7))+1+SUMPRODUCT((F$4:F$13="P")*(G$4:G$13="P")),""))</f>
        <v>4</v>
      </c>
      <c r="B7" s="5" t="s">
        <v>180</v>
      </c>
      <c r="C7" s="4" t="s">
        <v>3</v>
      </c>
      <c r="D7" s="4">
        <v>2004</v>
      </c>
      <c r="E7" s="9">
        <f>SUM(J7:R7)+SUM(J7:N7)*0.0000001+SUM(J7)*0.0000000000001</f>
        <v>141.14000978400412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),"P","")</f>
        <v/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),"P","")</f>
        <v>P</v>
      </c>
      <c r="H7" s="37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Excellence",IF(I7="P","Worlds Team",IF(F7="P","National Team","")))))</f>
        <v>No DD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P","")</f>
        <v/>
      </c>
      <c r="J7" s="8">
        <f>IF(COUNT(AQ7,BT7,CW7)&gt;0,LARGE((AQ7,BT7,CW7),1),0)</f>
        <v>41.199999999999996</v>
      </c>
      <c r="K7" s="8" t="str">
        <f>IF(J7=0,"",IF(J7=CW7,$CA$1,IF(J7=BT7,$AX$1,IF(J7=AQ7,$U$1,""))))</f>
        <v>2023 Elite Canada</v>
      </c>
      <c r="L7" s="8">
        <f>IF(COUNT(AQ7,BT7,CW7)&gt;1,LARGE((AQ7,BT7,CW7),2),0)</f>
        <v>35.800000000000004</v>
      </c>
      <c r="M7" s="8" t="str">
        <f>IF(L7=0,"",IF(L7=CW7,$CA$1,IF(L7=BT7,$AX$1,IF(L7=AQ7,$U$1,""))))</f>
        <v>2022 Nationals</v>
      </c>
      <c r="N7" s="8">
        <f>IF(COUNT(AR7,BU7,CX7)&gt;0,LARGE((AR7,BU7,CX7),1),0)</f>
        <v>20.84</v>
      </c>
      <c r="O7" s="8" t="str">
        <f>IF(N7=0,"",IF(N7=CX7,$CA$1,IF(N7=BU7,$AX$1,IF(N7=AR7,$U$1,""))))</f>
        <v>2023 Elite Canada</v>
      </c>
      <c r="P7" s="8">
        <f>IF(MAX(AV7,BY7,DB7)&gt;0,MAX(AV7,BY7,DB7),0)</f>
        <v>43.3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15.3</v>
      </c>
      <c r="V7" s="19">
        <v>3.4</v>
      </c>
      <c r="W7" s="19">
        <v>0.4</v>
      </c>
      <c r="X7" s="19">
        <v>0</v>
      </c>
      <c r="Y7" s="19">
        <v>16.3</v>
      </c>
      <c r="Z7" s="19">
        <v>1.2</v>
      </c>
      <c r="AA7" s="19">
        <v>0</v>
      </c>
      <c r="AB7" s="19">
        <v>0</v>
      </c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>
        <f>IF(SUM(V7,Z7)&gt;0,SUM(V7,Z7),"")</f>
        <v>4.5999999999999996</v>
      </c>
      <c r="AQ7" s="41">
        <f>IF(SUM(U7:V7,X7:Z7,AB7)-W7-AA7&gt;0,SUM(U7:V7,X7:Z7,AB7)-W7-AA7,"")</f>
        <v>35.800000000000004</v>
      </c>
      <c r="AR7" s="41" t="str">
        <f>IF(SUM(AC7:AD7,AF7)-AE7&gt;0,SUM(AC7:AD7,AF7)-AE7,"")</f>
        <v/>
      </c>
      <c r="AS7" s="41">
        <f>IF(SUM(V7,Z7,AD7)&gt;0,SUM(V7,Z7,AD7),"")</f>
        <v>4.5999999999999996</v>
      </c>
      <c r="AT7" s="41">
        <f>IF(SUM(AQ7,AR7)&gt;0,SUM(AQ7,AR7),"")</f>
        <v>35.800000000000004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35.800000000000004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9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>
        <v>16.600000000000001</v>
      </c>
      <c r="CB7" s="19">
        <v>3.6</v>
      </c>
      <c r="CC7" s="19">
        <v>0.2</v>
      </c>
      <c r="CD7" s="19">
        <v>0</v>
      </c>
      <c r="CE7" s="19">
        <v>17</v>
      </c>
      <c r="CF7" s="19">
        <v>4.0999999999999996</v>
      </c>
      <c r="CG7" s="19">
        <v>0.2</v>
      </c>
      <c r="CH7" s="19">
        <v>0.3</v>
      </c>
      <c r="CI7" s="19">
        <v>16.440000000000001</v>
      </c>
      <c r="CJ7" s="19">
        <v>4.0999999999999996</v>
      </c>
      <c r="CK7" s="19">
        <v>0</v>
      </c>
      <c r="CL7" s="19">
        <v>0.3</v>
      </c>
      <c r="CM7" s="19">
        <v>17.5</v>
      </c>
      <c r="CN7" s="19">
        <v>4.0999999999999996</v>
      </c>
      <c r="CO7" s="19">
        <v>0</v>
      </c>
      <c r="CP7" s="19">
        <v>0.3</v>
      </c>
      <c r="CQ7" s="19">
        <v>17.2</v>
      </c>
      <c r="CR7" s="19">
        <v>3.9</v>
      </c>
      <c r="CS7" s="19">
        <v>0</v>
      </c>
      <c r="CT7" s="19">
        <v>0.3</v>
      </c>
      <c r="CU7" s="28"/>
      <c r="CV7" s="41">
        <f>IF(SUM(CB7,CF7)&gt;0,SUM(CB7,CF7),"")</f>
        <v>7.6999999999999993</v>
      </c>
      <c r="CW7" s="41">
        <f>IF(SUM(CA7:CB7,CD7:CF7,CH7)-CC7-CG7&gt;0,SUM(CA7:CB7,CD7:CF7,CH7)-CC7-CG7,"")</f>
        <v>41.199999999999996</v>
      </c>
      <c r="CX7" s="41">
        <f>IF(SUM(CI7:CJ7,CL7)-CK7&gt;0,SUM(CI7:CJ7,CL7)-CK7,"")</f>
        <v>20.84</v>
      </c>
      <c r="CY7" s="41">
        <f>IF(SUM(CB7,CF7,CJ7)&gt;0,SUM(CB7,CF7,CJ7),"")</f>
        <v>11.799999999999999</v>
      </c>
      <c r="CZ7" s="41">
        <f>IF(SUM(CW7,CX7)&gt;0,SUM(CW7,CX7),"")</f>
        <v>62.039999999999992</v>
      </c>
      <c r="DA7" s="41">
        <f>IF(SUM(CN7,CR7)&gt;0,SUM(CN7,CR7),"")</f>
        <v>8</v>
      </c>
      <c r="DB7" s="41">
        <f>IF(SUM(CM7:CN7,CP7:CR7,CT7)-SUM(CO7,CS7)&gt;0,SUM(CM7:CN7,CP7:CR7,CT7)-SUM(CO7,CS7),"")</f>
        <v>43.3</v>
      </c>
      <c r="DC7" s="41">
        <f>IF(SUM(CW7,DB7)&gt;0,SUM(CW7,DB7),"")</f>
        <v>84.5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8.3000000000000007</v>
      </c>
      <c r="QF7" s="23">
        <f>IF($CU7="P",CB7,(CB7+AY7)/2)</f>
        <v>1.8</v>
      </c>
      <c r="QG7" s="23">
        <f>IF($CU7="P",CC7,(CC7+AZ7)/2)</f>
        <v>0.1</v>
      </c>
      <c r="QH7" s="23">
        <f>IF($CU7="P",CD7,(CD7+BA7)/2)</f>
        <v>0</v>
      </c>
      <c r="QI7" s="23">
        <f>IF($CU7="P",CE7,(CE7+BB7)/2)</f>
        <v>8.5</v>
      </c>
      <c r="QJ7" s="23">
        <f>IF($CU7="P",CF7,(CF7+BC7)/2)</f>
        <v>2.0499999999999998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8.2200000000000006</v>
      </c>
      <c r="QN7" s="23">
        <f>IF($CU7="P",CJ7,(CJ7+BG7)/2)</f>
        <v>2.0499999999999998</v>
      </c>
      <c r="QO7" s="23">
        <f>IF($CU7="P",CK7,(CK7+BH7)/2)</f>
        <v>0</v>
      </c>
      <c r="QP7" s="23">
        <f>IF($CU7="P",CL7,(CL7+BI7)/2)</f>
        <v>0.15</v>
      </c>
      <c r="QQ7" s="23">
        <f>IF($CU7="P",CM7,(CM7+BJ7)/2)</f>
        <v>8.75</v>
      </c>
      <c r="QR7" s="23">
        <f>IF($CU7="P",CN7,(CN7+BK7)/2)</f>
        <v>2.0499999999999998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8.6</v>
      </c>
      <c r="QV7" s="23">
        <f>IF($CU7="P",CR7,(CR7+BO7)/2)</f>
        <v>1.95</v>
      </c>
      <c r="QW7" s="23">
        <f>IF($CU7="P",CS7,(CS7+BP7)/2)</f>
        <v>0</v>
      </c>
      <c r="QX7" s="23">
        <f>IF($CU7="P",CT7,(CT7+BQ7)/2)</f>
        <v>0.15</v>
      </c>
      <c r="QY7" s="28" t="s">
        <v>57</v>
      </c>
      <c r="QZ7" s="41">
        <f>IF(SUM(QF7,QJ7)&gt;0,SUM(QF7,QJ7),"")</f>
        <v>3.8499999999999996</v>
      </c>
      <c r="RA7" s="41">
        <f>IF(SUM(QE7:QF7,QH7:QJ7,QL7)-QG7-QK7&gt;0,SUM(QE7:QF7,QH7:QJ7,QL7)-QG7-QK7,"")</f>
        <v>20.599999999999998</v>
      </c>
      <c r="RB7" s="41">
        <f>IF(SUM(QM7:QN7,QP7)-QO7&gt;0,SUM(QM7:QN7,QP7)-QO7,"")</f>
        <v>10.42</v>
      </c>
      <c r="RC7" s="41">
        <f>IF(SUM(QF7,QJ7,QN7)&gt;0,SUM(QF7,QJ7,QN7),"")</f>
        <v>5.8999999999999995</v>
      </c>
      <c r="RD7" s="41">
        <f>IF(SUM(RA7,RB7)&gt;0,SUM(RA7,RB7),"")</f>
        <v>31.019999999999996</v>
      </c>
      <c r="RE7" s="41">
        <f>IF(SUM(QR7,QV7)&gt;0,SUM(QR7,QV7),"")</f>
        <v>4</v>
      </c>
      <c r="RF7" s="41">
        <f>IF(SUM(QQ7:QR7,QT7:QV7,QX7)-SUM(QS7,QW7)&gt;0,SUM(QQ7:QR7,QT7:QV7,QX7)-SUM(QS7,QW7),"")</f>
        <v>21.65</v>
      </c>
      <c r="RG7" s="41">
        <f>IF(SUM(RA7,RF7)&gt;0,SUM(RA7,RF7),"")</f>
        <v>42.25</v>
      </c>
    </row>
    <row r="8" spans="1:475" x14ac:dyDescent="0.2">
      <c r="A8" s="4" t="str">
        <f>IF(AND(F8="P",G8="P"),SUMPRODUCT((F$4:F$13="P")*(G$4:G$13="P")*(E$4:E$13&gt;E8))+1,IF(G8="P",SUMPRODUCT((F$4:F$13="")*(G$4:G$13="P")*(E$4:E$13&gt;E8))+1+SUMPRODUCT((F$4:F$13="P")*(G$4:G$13="P")),""))</f>
        <v/>
      </c>
      <c r="B8" s="5" t="s">
        <v>99</v>
      </c>
      <c r="C8" s="4" t="s">
        <v>6</v>
      </c>
      <c r="D8" s="4">
        <v>2004</v>
      </c>
      <c r="E8" s="9">
        <f>SUM(J8:R8)+SUM(J8:N8)*0.0000001+SUM(J8)*0.0000000000001</f>
        <v>137.30000951000395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),"P","")</f>
        <v/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),"P","")</f>
        <v/>
      </c>
      <c r="H8" s="37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Excellence",IF(I8="P","Worlds Team",IF(F8="P","National Team","")))))</f>
        <v/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P","")</f>
        <v/>
      </c>
      <c r="J8" s="8">
        <f>IF(COUNT(AQ8,BT8,CW8)&gt;0,LARGE((AQ8,BT8,CW8),1),0)</f>
        <v>39.1</v>
      </c>
      <c r="K8" s="8" t="str">
        <f>IF(J8=0,"",IF(J8=CW8,$CA$1,IF(J8=BT8,$AX$1,IF(J8=AQ8,$U$1,""))))</f>
        <v>2022 3rd Domestic Trial</v>
      </c>
      <c r="L8" s="8">
        <f>IF(COUNT(AQ8,BT8,CW8)&gt;1,LARGE((AQ8,BT8,CW8),2),0)</f>
        <v>37.500000000000007</v>
      </c>
      <c r="M8" s="8" t="str">
        <f>IF(L8=0,"",IF(L8=CW8,$CA$1,IF(L8=BT8,$AX$1,IF(L8=AQ8,$U$1,""))))</f>
        <v>2023 Elite Canada</v>
      </c>
      <c r="N8" s="8">
        <f>IF(COUNT(AR8,BU8,CX8)&gt;0,LARGE((AR8,BU8,CX8),1),0)</f>
        <v>18.500000000000004</v>
      </c>
      <c r="O8" s="8" t="str">
        <f>IF(N8=0,"",IF(N8=CX8,$CA$1,IF(N8=BU8,$AX$1,IF(N8=AR8,$U$1,""))))</f>
        <v>2023 Elite Canada</v>
      </c>
      <c r="P8" s="8">
        <f>IF(MAX(AV8,BY8,DB8)&gt;0,MAX(AV8,BY8,DB8),0)</f>
        <v>42.2</v>
      </c>
      <c r="Q8" s="8" t="str">
        <f>IF(P8=0,"",IF(P8=DB8,$CA$1,IF(P8=BY8,$AX$1,IF(P8=AV8,$U$1,""))))</f>
        <v>2023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14.9</v>
      </c>
      <c r="V8" s="19">
        <v>3.2</v>
      </c>
      <c r="W8" s="19">
        <v>0.2</v>
      </c>
      <c r="X8" s="19">
        <v>0.3</v>
      </c>
      <c r="Y8" s="19">
        <v>15.6</v>
      </c>
      <c r="Z8" s="19">
        <v>3.5</v>
      </c>
      <c r="AA8" s="19">
        <v>2.4</v>
      </c>
      <c r="AB8" s="19">
        <v>0.6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6.7</v>
      </c>
      <c r="AQ8" s="41">
        <f>IF(SUM(U8:V8,X8:Z8,AB8)-W8-AA8&gt;0,SUM(U8:V8,X8:Z8,AB8)-W8-AA8,"")</f>
        <v>35.5</v>
      </c>
      <c r="AR8" s="41" t="str">
        <f>IF(SUM(AC8:AD8,AF8)-AE8&gt;0,SUM(AC8:AD8,AF8)-AE8,"")</f>
        <v/>
      </c>
      <c r="AS8" s="41">
        <f>IF(SUM(V8,Z8,AD8)&gt;0,SUM(V8,Z8,AD8),"")</f>
        <v>6.7</v>
      </c>
      <c r="AT8" s="41">
        <f>IF(SUM(AQ8,AR8)&gt;0,SUM(AQ8,AR8),"")</f>
        <v>35.5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35.5</v>
      </c>
      <c r="AX8" s="18">
        <v>16.399999999999999</v>
      </c>
      <c r="AY8" s="18">
        <v>3.4</v>
      </c>
      <c r="AZ8" s="18">
        <v>0</v>
      </c>
      <c r="BA8" s="18">
        <v>0</v>
      </c>
      <c r="BB8" s="18">
        <v>15.6</v>
      </c>
      <c r="BC8" s="18">
        <v>3.5</v>
      </c>
      <c r="BD8" s="18">
        <v>0.4</v>
      </c>
      <c r="BE8" s="18">
        <v>0.6</v>
      </c>
      <c r="BF8" s="18"/>
      <c r="BG8" s="18"/>
      <c r="BH8" s="18"/>
      <c r="BI8" s="18"/>
      <c r="BJ8" s="18">
        <v>16.2</v>
      </c>
      <c r="BK8" s="18">
        <v>3.4</v>
      </c>
      <c r="BL8" s="18">
        <v>0</v>
      </c>
      <c r="BM8" s="18">
        <v>0</v>
      </c>
      <c r="BN8" s="18">
        <v>16.100000000000001</v>
      </c>
      <c r="BO8" s="18">
        <v>4.5999999999999996</v>
      </c>
      <c r="BP8" s="18">
        <v>0</v>
      </c>
      <c r="BQ8" s="18">
        <v>0.6</v>
      </c>
      <c r="BR8" s="29"/>
      <c r="BS8" s="11">
        <f>IF(SUM(AY8,BC8)&gt;0,SUM(AY8,BC8),"")</f>
        <v>6.9</v>
      </c>
      <c r="BT8" s="11">
        <f>IF(SUM(AX8:AY8,BA8:BC8,BE8)-AZ8-BD8&gt;0,SUM(AX8:AY8,BA8:BC8,BE8)-AZ8-BD8,"")</f>
        <v>39.1</v>
      </c>
      <c r="BU8" s="11" t="str">
        <f>IF(SUM(BF8:BG8,BI8)-BH8&gt;0,SUM(BF8:BG8,BI8)-BH8,"")</f>
        <v/>
      </c>
      <c r="BV8" s="11">
        <f>IF(SUM(AY8,BC8,BG8)&gt;0,SUM(AY8,BC8,BG8),"")</f>
        <v>6.9</v>
      </c>
      <c r="BW8" s="11">
        <f>IF(SUM(BT8,BU8)&gt;0,SUM(BT8,BU8),"")</f>
        <v>39.1</v>
      </c>
      <c r="BX8" s="11">
        <f>IF(SUM(BK8,BO8)&gt;0,SUM(BK8,BO8),"")</f>
        <v>8</v>
      </c>
      <c r="BY8" s="11">
        <f>IF(SUM(BJ8:BK8,BM8:BO8,BQ8)-SUM(BL8,BP8)&gt;0,SUM(BJ8:BK8,BM8:BO8,BQ8)-SUM(BL8,BP8),"")</f>
        <v>40.900000000000006</v>
      </c>
      <c r="BZ8" s="11">
        <f>IF(SUM(BT8,BY8)&gt;0,SUM(BT8,BY8),"")</f>
        <v>80</v>
      </c>
      <c r="CA8" s="19">
        <v>16.8</v>
      </c>
      <c r="CB8" s="19">
        <v>3.4</v>
      </c>
      <c r="CC8" s="19">
        <v>0.4</v>
      </c>
      <c r="CD8" s="19">
        <v>0</v>
      </c>
      <c r="CE8" s="19">
        <v>14.5</v>
      </c>
      <c r="CF8" s="19">
        <v>4.5999999999999996</v>
      </c>
      <c r="CG8" s="19">
        <v>2</v>
      </c>
      <c r="CH8" s="19">
        <v>0.6</v>
      </c>
      <c r="CI8" s="19">
        <v>15.3</v>
      </c>
      <c r="CJ8" s="19">
        <v>2.6</v>
      </c>
      <c r="CK8" s="19">
        <v>0</v>
      </c>
      <c r="CL8" s="19">
        <v>0.6</v>
      </c>
      <c r="CM8" s="19">
        <v>16.600000000000001</v>
      </c>
      <c r="CN8" s="19">
        <v>3.8</v>
      </c>
      <c r="CO8" s="19">
        <v>0</v>
      </c>
      <c r="CP8" s="19">
        <v>0</v>
      </c>
      <c r="CQ8" s="19">
        <v>16.600000000000001</v>
      </c>
      <c r="CR8" s="19">
        <v>4.5999999999999996</v>
      </c>
      <c r="CS8" s="19">
        <v>0</v>
      </c>
      <c r="CT8" s="19">
        <v>0.6</v>
      </c>
      <c r="CU8" s="28"/>
      <c r="CV8" s="41">
        <f>IF(SUM(CB8,CF8)&gt;0,SUM(CB8,CF8),"")</f>
        <v>8</v>
      </c>
      <c r="CW8" s="41">
        <f>IF(SUM(CA8:CB8,CD8:CF8,CH8)-CC8-CG8&gt;0,SUM(CA8:CB8,CD8:CF8,CH8)-CC8-CG8,"")</f>
        <v>37.500000000000007</v>
      </c>
      <c r="CX8" s="41">
        <f>IF(SUM(CI8:CJ8,CL8)-CK8&gt;0,SUM(CI8:CJ8,CL8)-CK8,"")</f>
        <v>18.500000000000004</v>
      </c>
      <c r="CY8" s="41">
        <f>IF(SUM(CB8,CF8,CJ8)&gt;0,SUM(CB8,CF8,CJ8),"")</f>
        <v>10.6</v>
      </c>
      <c r="CZ8" s="41">
        <f>IF(SUM(CW8,CX8)&gt;0,SUM(CW8,CX8),"")</f>
        <v>56.000000000000014</v>
      </c>
      <c r="DA8" s="41">
        <f>IF(SUM(CN8,CR8)&gt;0,SUM(CN8,CR8),"")</f>
        <v>8.3999999999999986</v>
      </c>
      <c r="DB8" s="41">
        <f>IF(SUM(CM8:CN8,CP8:CR8,CT8)-SUM(CO8,CS8)&gt;0,SUM(CM8:CN8,CP8:CR8,CT8)-SUM(CO8,CS8),"")</f>
        <v>42.2</v>
      </c>
      <c r="DC8" s="41">
        <f>IF(SUM(CW8,DB8)&gt;0,SUM(CW8,DB8),"")</f>
        <v>79.700000000000017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3.4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15.05</v>
      </c>
      <c r="QJ8" s="23">
        <f>IF($CU8="P",CF8,(CF8+BC8)/2)</f>
        <v>4.05</v>
      </c>
      <c r="QK8" s="23">
        <f>IF($CU8="P",CG8,(CG8+BD8)/2)</f>
        <v>1.2</v>
      </c>
      <c r="QL8" s="23">
        <f>IF($CU8="P",CH8,(CH8+BE8)/2)</f>
        <v>0.6</v>
      </c>
      <c r="QM8" s="23">
        <f>IF($CU8="P",CI8,(CI8+BF8)/2)</f>
        <v>7.65</v>
      </c>
      <c r="QN8" s="23">
        <f>IF($CU8="P",CJ8,(CJ8+BG8)/2)</f>
        <v>1.3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16.399999999999999</v>
      </c>
      <c r="QR8" s="23">
        <f>IF($CU8="P",CN8,(CN8+BK8)/2)</f>
        <v>3.5999999999999996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16.350000000000001</v>
      </c>
      <c r="QV8" s="23">
        <f>IF($CU8="P",CR8,(CR8+BO8)/2)</f>
        <v>4.5999999999999996</v>
      </c>
      <c r="QW8" s="23">
        <f>IF($CU8="P",CS8,(CS8+BP8)/2)</f>
        <v>0</v>
      </c>
      <c r="QX8" s="23">
        <f>IF($CU8="P",CT8,(CT8+BQ8)/2)</f>
        <v>0.6</v>
      </c>
      <c r="QY8" s="28" t="s">
        <v>57</v>
      </c>
      <c r="QZ8" s="41">
        <f>IF(SUM(QF8,QJ8)&gt;0,SUM(QF8,QJ8),"")</f>
        <v>7.4499999999999993</v>
      </c>
      <c r="RA8" s="41">
        <f>IF(SUM(QE8:QF8,QH8:QJ8,QL8)-QG8-QK8&gt;0,SUM(QE8:QF8,QH8:QJ8,QL8)-QG8-QK8,"")</f>
        <v>38.29999999999999</v>
      </c>
      <c r="RB8" s="41">
        <f>IF(SUM(QM8:QN8,QP8)-QO8&gt;0,SUM(QM8:QN8,QP8)-QO8,"")</f>
        <v>9.2500000000000018</v>
      </c>
      <c r="RC8" s="41">
        <f>IF(SUM(QF8,QJ8,QN8)&gt;0,SUM(QF8,QJ8,QN8),"")</f>
        <v>8.75</v>
      </c>
      <c r="RD8" s="41">
        <f>IF(SUM(RA8,RB8)&gt;0,SUM(RA8,RB8),"")</f>
        <v>47.54999999999999</v>
      </c>
      <c r="RE8" s="41">
        <f>IF(SUM(QR8,QV8)&gt;0,SUM(QR8,QV8),"")</f>
        <v>8.1999999999999993</v>
      </c>
      <c r="RF8" s="41">
        <f>IF(SUM(QQ8:QR8,QT8:QV8,QX8)-SUM(QS8,QW8)&gt;0,SUM(QQ8:QR8,QT8:QV8,QX8)-SUM(QS8,QW8),"")</f>
        <v>41.550000000000004</v>
      </c>
      <c r="RG8" s="41">
        <f>IF(SUM(RA8,RF8)&gt;0,SUM(RA8,RF8),"")</f>
        <v>79.849999999999994</v>
      </c>
    </row>
    <row r="9" spans="1:475" x14ac:dyDescent="0.2">
      <c r="A9" s="4">
        <f>IF(AND(F9="P",G9="P"),SUMPRODUCT((F$4:F$13="P")*(G$4:G$13="P")*(E$4:E$13&gt;E9))+1,IF(G9="P",SUMPRODUCT((F$4:F$13="")*(G$4:G$13="P")*(E$4:E$13&gt;E9))+1+SUMPRODUCT((F$4:F$13="P")*(G$4:G$13="P")),""))</f>
        <v>5</v>
      </c>
      <c r="B9" s="5" t="s">
        <v>181</v>
      </c>
      <c r="C9" s="4" t="s">
        <v>3</v>
      </c>
      <c r="D9" s="4">
        <v>2004</v>
      </c>
      <c r="E9" s="9">
        <f>SUM(J9:R9)+SUM(J9:N9)*0.0000001+SUM(J9)*0.0000000000001</f>
        <v>127.85000854500429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),"P","")</f>
        <v/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),"P","")</f>
        <v>P</v>
      </c>
      <c r="H9" s="37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Excellence",IF(I9="P","Worlds Team",IF(F9="P","National Team","")))))</f>
        <v>No DD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P","")</f>
        <v/>
      </c>
      <c r="J9" s="8">
        <f>IF(COUNT(AQ9,BT9,CW9)&gt;0,LARGE((AQ9,BT9,CW9),1),0)</f>
        <v>43.1</v>
      </c>
      <c r="K9" s="8" t="str">
        <f>IF(J9=0,"",IF(J9=CW9,$CA$1,IF(J9=BT9,$AX$1,IF(J9=AQ9,$U$1,""))))</f>
        <v>2022 Nationals</v>
      </c>
      <c r="L9" s="8">
        <f>IF(COUNT(AQ9,BT9,CW9)&gt;1,LARGE((AQ9,BT9,CW9),2),0)</f>
        <v>42.349999999999994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0</v>
      </c>
      <c r="O9" s="8" t="str">
        <f>IF(N9=0,"",IF(N9=CX9,$CA$1,IF(N9=BU9,$AX$1,IF(N9=AR9,$U$1,""))))</f>
        <v/>
      </c>
      <c r="P9" s="8">
        <f>IF(MAX(AV9,BY9,DB9)&gt;0,MAX(AV9,BY9,DB9),0)</f>
        <v>42.399999999999991</v>
      </c>
      <c r="Q9" s="8" t="str">
        <f>IF(P9=0,"",IF(P9=DB9,$CA$1,IF(P9=BY9,$AX$1,IF(P9=AV9,$U$1,""))))</f>
        <v>2022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17.2</v>
      </c>
      <c r="V9" s="19">
        <v>4.3</v>
      </c>
      <c r="W9" s="19">
        <v>0</v>
      </c>
      <c r="X9" s="19">
        <v>0.3</v>
      </c>
      <c r="Y9" s="19">
        <v>16.899999999999999</v>
      </c>
      <c r="Z9" s="19">
        <v>4.0999999999999996</v>
      </c>
      <c r="AA9" s="19">
        <v>0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17.100000000000001</v>
      </c>
      <c r="AL9" s="19">
        <v>4.3</v>
      </c>
      <c r="AM9" s="19">
        <v>0</v>
      </c>
      <c r="AN9" s="19">
        <v>0.3</v>
      </c>
      <c r="AO9" s="28"/>
      <c r="AP9" s="41">
        <f>IF(SUM(V9,Z9)&gt;0,SUM(V9,Z9),"")</f>
        <v>8.3999999999999986</v>
      </c>
      <c r="AQ9" s="41">
        <f>IF(SUM(U9:V9,X9:Z9,AB9)-W9-AA9&gt;0,SUM(U9:V9,X9:Z9,AB9)-W9-AA9,"")</f>
        <v>43.1</v>
      </c>
      <c r="AR9" s="41" t="str">
        <f>IF(SUM(AC9:AD9,AF9)-AE9&gt;0,SUM(AC9:AD9,AF9)-AE9,"")</f>
        <v/>
      </c>
      <c r="AS9" s="41">
        <f>IF(SUM(V9,Z9,AD9)&gt;0,SUM(V9,Z9,AD9),"")</f>
        <v>8.3999999999999986</v>
      </c>
      <c r="AT9" s="41">
        <f>IF(SUM(AQ9,AR9)&gt;0,SUM(AQ9,AR9),"")</f>
        <v>43.1</v>
      </c>
      <c r="AU9" s="41">
        <f>IF(SUM(AH9,AL9)&gt;0,SUM(AH9,AL9),"")</f>
        <v>8.3999999999999986</v>
      </c>
      <c r="AV9" s="41">
        <f>IF(SUM(AG9:AH9,AJ9:AL9,AN9)-SUM(AI9,AM9)&gt;0,SUM(AG9:AH9,AJ9:AL9,AN9)-SUM(AI9,AM9),"")</f>
        <v>42.399999999999991</v>
      </c>
      <c r="AW9" s="41">
        <f>IF(SUM(AQ9,AV9)&gt;0,SUM(AQ9,AV9),"")</f>
        <v>85.5</v>
      </c>
      <c r="AX9" s="18">
        <v>16.850000000000001</v>
      </c>
      <c r="AY9" s="18">
        <v>4.1999999999999993</v>
      </c>
      <c r="AZ9" s="18">
        <v>0</v>
      </c>
      <c r="BA9" s="18">
        <v>0.3</v>
      </c>
      <c r="BB9" s="18">
        <v>16.7</v>
      </c>
      <c r="BC9" s="18">
        <v>4</v>
      </c>
      <c r="BD9" s="18">
        <v>0</v>
      </c>
      <c r="BE9" s="18">
        <v>0.3</v>
      </c>
      <c r="BF9" s="18">
        <v>0</v>
      </c>
      <c r="BG9" s="18">
        <v>0</v>
      </c>
      <c r="BH9" s="18">
        <v>0</v>
      </c>
      <c r="BI9" s="18">
        <v>0</v>
      </c>
      <c r="BJ9" s="18">
        <v>16.5</v>
      </c>
      <c r="BK9" s="18">
        <v>4.0999999999999996</v>
      </c>
      <c r="BL9" s="18">
        <v>0</v>
      </c>
      <c r="BM9" s="18">
        <v>0.3</v>
      </c>
      <c r="BN9" s="18">
        <v>16.98</v>
      </c>
      <c r="BO9" s="18">
        <v>4.0999999999999996</v>
      </c>
      <c r="BP9" s="18">
        <v>0</v>
      </c>
      <c r="BQ9" s="18">
        <v>0.3</v>
      </c>
      <c r="BR9" s="29" t="s">
        <v>57</v>
      </c>
      <c r="BS9" s="11">
        <f>IF(SUM(AY9,BC9)&gt;0,SUM(AY9,BC9),"")</f>
        <v>8.1999999999999993</v>
      </c>
      <c r="BT9" s="11">
        <f>IF(SUM(AX9:AY9,BA9:BC9,BE9)-AZ9-BD9&gt;0,SUM(AX9:AY9,BA9:BC9,BE9)-AZ9-BD9,"")</f>
        <v>42.349999999999994</v>
      </c>
      <c r="BU9" s="11" t="str">
        <f>IF(SUM(BF9:BG9,BI9)-BH9&gt;0,SUM(BF9:BG9,BI9)-BH9,"")</f>
        <v/>
      </c>
      <c r="BV9" s="11">
        <f>IF(SUM(AY9,BC9,BG9)&gt;0,SUM(AY9,BC9,BG9),"")</f>
        <v>8.1999999999999993</v>
      </c>
      <c r="BW9" s="11">
        <f>IF(SUM(BT9,BU9)&gt;0,SUM(BT9,BU9),"")</f>
        <v>42.349999999999994</v>
      </c>
      <c r="BX9" s="11">
        <f>IF(SUM(BK9,BO9)&gt;0,SUM(BK9,BO9),"")</f>
        <v>8.1999999999999993</v>
      </c>
      <c r="BY9" s="11">
        <f>IF(SUM(BJ9:BK9,BM9:BO9,BQ9)-SUM(BL9,BP9)&gt;0,SUM(BJ9:BK9,BM9:BO9,BQ9)-SUM(BL9,BP9),"")</f>
        <v>42.28</v>
      </c>
      <c r="BZ9" s="11">
        <f>IF(SUM(BT9,BY9)&gt;0,SUM(BT9,BY9),"")</f>
        <v>84.63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 t="str">
        <f>IF(SUM(CW9,DB9)&gt;0,SUM(CW9,DB9),"")</f>
        <v/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17</v>
      </c>
      <c r="GN9" s="18">
        <v>4.0999999999999996</v>
      </c>
      <c r="GO9" s="18">
        <v>0</v>
      </c>
      <c r="GP9" s="18">
        <v>0</v>
      </c>
      <c r="GQ9" s="18">
        <v>16.3</v>
      </c>
      <c r="GR9" s="18">
        <v>1.9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6</v>
      </c>
      <c r="HH9" s="11">
        <f>IF(SUM(GM9:GN9,GP9:GR9,GT9)-GO9-GS9&gt;0,SUM(GM9:GN9,GP9:GR9,GT9)-GO9-GS9,"")</f>
        <v>39.300000000000004</v>
      </c>
      <c r="HI9" s="11" t="str">
        <f>IF(SUM(GU9:GV9,GX9)-GW9&gt;0,SUM(GU9:GV9,GX9)-GW9,"")</f>
        <v/>
      </c>
      <c r="HJ9" s="11">
        <f>IF(SUM(GN9,GR9,GV9)&gt;0,SUM(GN9,GR9,GV9),"")</f>
        <v>6</v>
      </c>
      <c r="HK9" s="11">
        <f>IF(SUM(HH9,HI9)&gt;0,SUM(HH9,HI9),"")</f>
        <v>39.300000000000004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39.300000000000004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8.4250000000000007</v>
      </c>
      <c r="QF9" s="23">
        <f>IF($CU9="P",CB9,(CB9+AY9)/2)</f>
        <v>2.0999999999999996</v>
      </c>
      <c r="QG9" s="23">
        <f>IF($CU9="P",CC9,(CC9+AZ9)/2)</f>
        <v>0</v>
      </c>
      <c r="QH9" s="23">
        <f>IF($CU9="P",CD9,(CD9+BA9)/2)</f>
        <v>0.15</v>
      </c>
      <c r="QI9" s="23">
        <f>IF($CU9="P",CE9,(CE9+BB9)/2)</f>
        <v>8.35</v>
      </c>
      <c r="QJ9" s="23">
        <f>IF($CU9="P",CF9,(CF9+BC9)/2)</f>
        <v>2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0</v>
      </c>
      <c r="QN9" s="23">
        <f>IF($CU9="P",CJ9,(CJ9+BG9)/2)</f>
        <v>0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8.25</v>
      </c>
      <c r="QR9" s="23">
        <f>IF($CU9="P",CN9,(CN9+BK9)/2)</f>
        <v>2.0499999999999998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8.49</v>
      </c>
      <c r="QV9" s="23">
        <f>IF($CU9="P",CR9,(CR9+BO9)/2)</f>
        <v>2.0499999999999998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4.0999999999999996</v>
      </c>
      <c r="RA9" s="41">
        <f>IF(SUM(QE9:QF9,QH9:QJ9,QL9)-QG9-QK9&gt;0,SUM(QE9:QF9,QH9:QJ9,QL9)-QG9-QK9,"")</f>
        <v>21.174999999999997</v>
      </c>
      <c r="RB9" s="41" t="str">
        <f>IF(SUM(QM9:QN9,QP9)-QO9&gt;0,SUM(QM9:QN9,QP9)-QO9,"")</f>
        <v/>
      </c>
      <c r="RC9" s="41">
        <f>IF(SUM(QF9,QJ9,QN9)&gt;0,SUM(QF9,QJ9,QN9),"")</f>
        <v>4.0999999999999996</v>
      </c>
      <c r="RD9" s="41">
        <f>IF(SUM(RA9,RB9)&gt;0,SUM(RA9,RB9),"")</f>
        <v>21.174999999999997</v>
      </c>
      <c r="RE9" s="41">
        <f>IF(SUM(QR9,QV9)&gt;0,SUM(QR9,QV9),"")</f>
        <v>4.0999999999999996</v>
      </c>
      <c r="RF9" s="41">
        <f>IF(SUM(QQ9:QR9,QT9:QV9,QX9)-SUM(QS9,QW9)&gt;0,SUM(QQ9:QR9,QT9:QV9,QX9)-SUM(QS9,QW9),"")</f>
        <v>21.14</v>
      </c>
      <c r="RG9" s="41">
        <f>IF(SUM(RA9,RF9)&gt;0,SUM(RA9,RF9),"")</f>
        <v>42.314999999999998</v>
      </c>
    </row>
    <row r="10" spans="1:475" x14ac:dyDescent="0.2">
      <c r="A10" s="4">
        <f>IF(AND(F10="P",G10="P"),SUMPRODUCT((F$4:F$13="P")*(G$4:G$13="P")*(E$4:E$13&gt;E10))+1,IF(G10="P",SUMPRODUCT((F$4:F$13="")*(G$4:G$13="P")*(E$4:E$13&gt;E10))+1+SUMPRODUCT((F$4:F$13="P")*(G$4:G$13="P")),""))</f>
        <v>6</v>
      </c>
      <c r="B10" s="5" t="s">
        <v>100</v>
      </c>
      <c r="C10" s="4" t="s">
        <v>3</v>
      </c>
      <c r="D10" s="4">
        <v>2003</v>
      </c>
      <c r="E10" s="9">
        <f>SUM(J10:R10)+SUM(J10:N10)*0.0000001+SUM(J10)*0.0000000000001</f>
        <v>109.60000654000437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),"P","")</f>
        <v/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),"P","")</f>
        <v>P</v>
      </c>
      <c r="H10" s="37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Excellence",IF(I10="P","Worlds Team",IF(F10="P","National Team","")))))</f>
        <v>No DD</v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P","")</f>
        <v/>
      </c>
      <c r="J10" s="8">
        <f>IF(COUNT(AQ10,BT10,CW10)&gt;0,LARGE((AQ10,BT10,CW10),1),0)</f>
        <v>43.6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21.8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44.2</v>
      </c>
      <c r="Q10" s="8" t="str">
        <f>IF(P10=0,"",IF(P10=DB10,$CA$1,IF(P10=BY10,$AX$1,IF(P10=AV10,$U$1,""))))</f>
        <v>2022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17.2</v>
      </c>
      <c r="V10" s="19">
        <v>4.3</v>
      </c>
      <c r="W10" s="19">
        <v>0</v>
      </c>
      <c r="X10" s="19">
        <v>0.3</v>
      </c>
      <c r="Y10" s="19">
        <v>17.399999999999999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17.600000000000001</v>
      </c>
      <c r="AH10" s="19">
        <v>4.3</v>
      </c>
      <c r="AI10" s="19">
        <v>0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>IF(SUM(V10,Z10)&gt;0,SUM(V10,Z10),"")</f>
        <v>8.3999999999999986</v>
      </c>
      <c r="AQ10" s="41">
        <f>IF(SUM(U10:V10,X10:Z10,AB10)-W10-AA10&gt;0,SUM(U10:V10,X10:Z10,AB10)-W10-AA10,"")</f>
        <v>43.6</v>
      </c>
      <c r="AR10" s="41" t="str">
        <f>IF(SUM(AC10:AD10,AF10)-AE10&gt;0,SUM(AC10:AD10,AF10)-AE10,"")</f>
        <v/>
      </c>
      <c r="AS10" s="41">
        <f>IF(SUM(V10,Z10,AD10)&gt;0,SUM(V10,Z10,AD10),"")</f>
        <v>8.3999999999999986</v>
      </c>
      <c r="AT10" s="41">
        <f>IF(SUM(AQ10,AR10)&gt;0,SUM(AQ10,AR10),"")</f>
        <v>43.6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44.2</v>
      </c>
      <c r="AW10" s="41">
        <f>IF(SUM(AQ10,AV10)&gt;0,SUM(AQ10,AV10),"")</f>
        <v>87.800000000000011</v>
      </c>
      <c r="AX10" s="18">
        <v>8.6</v>
      </c>
      <c r="AY10" s="18">
        <v>2.15</v>
      </c>
      <c r="AZ10" s="18">
        <v>0</v>
      </c>
      <c r="BA10" s="18">
        <v>0.15</v>
      </c>
      <c r="BB10" s="18">
        <v>8.6999999999999993</v>
      </c>
      <c r="BC10" s="18">
        <v>2.0499999999999998</v>
      </c>
      <c r="BD10" s="18">
        <v>0</v>
      </c>
      <c r="BE10" s="18">
        <v>0.15</v>
      </c>
      <c r="BF10" s="18">
        <v>0</v>
      </c>
      <c r="BG10" s="18">
        <v>0</v>
      </c>
      <c r="BH10" s="18">
        <v>0</v>
      </c>
      <c r="BI10" s="18">
        <v>0</v>
      </c>
      <c r="BJ10" s="18">
        <v>8.8000000000000007</v>
      </c>
      <c r="BK10" s="18">
        <v>2.15</v>
      </c>
      <c r="BL10" s="18">
        <v>0</v>
      </c>
      <c r="BM10" s="18">
        <v>0.15</v>
      </c>
      <c r="BN10" s="18">
        <v>8.8000000000000007</v>
      </c>
      <c r="BO10" s="18">
        <v>2.0499999999999998</v>
      </c>
      <c r="BP10" s="18">
        <v>0</v>
      </c>
      <c r="BQ10" s="18">
        <v>0.15</v>
      </c>
      <c r="BR10" s="29" t="s">
        <v>57</v>
      </c>
      <c r="BS10" s="11">
        <f>IF(SUM(AY10,BC10)&gt;0,SUM(AY10,BC10),"")</f>
        <v>4.1999999999999993</v>
      </c>
      <c r="BT10" s="11">
        <f>IF(SUM(AX10:AY10,BA10:BC10,BE10)-AZ10-BD10&gt;0,SUM(AX10:AY10,BA10:BC10,BE10)-AZ10-BD10,"")</f>
        <v>21.8</v>
      </c>
      <c r="BU10" s="11" t="str">
        <f>IF(SUM(BF10:BG10,BI10)-BH10&gt;0,SUM(BF10:BG10,BI10)-BH10,"")</f>
        <v/>
      </c>
      <c r="BV10" s="11">
        <f>IF(SUM(AY10,BC10,BG10)&gt;0,SUM(AY10,BC10,BG10),"")</f>
        <v>4.1999999999999993</v>
      </c>
      <c r="BW10" s="11">
        <f>IF(SUM(BT10,BU10)&gt;0,SUM(BT10,BU10),"")</f>
        <v>21.8</v>
      </c>
      <c r="BX10" s="11">
        <f>IF(SUM(BK10,BO10)&gt;0,SUM(BK10,BO10),"")</f>
        <v>4.1999999999999993</v>
      </c>
      <c r="BY10" s="11">
        <f>IF(SUM(BJ10:BK10,BM10:BO10,BQ10)-SUM(BL10,BP10)&gt;0,SUM(BJ10:BK10,BM10:BO10,BQ10)-SUM(BL10,BP10),"")</f>
        <v>22.1</v>
      </c>
      <c r="BZ10" s="11">
        <f>IF(SUM(BT10,BY10)&gt;0,SUM(BT10,BY10),"")</f>
        <v>43.900000000000006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4.3</v>
      </c>
      <c r="QF10" s="23">
        <f>IF($CU10="P",CB10,(CB10+AY10)/2)</f>
        <v>1.075</v>
      </c>
      <c r="QG10" s="23">
        <f>IF($CU10="P",CC10,(CC10+AZ10)/2)</f>
        <v>0</v>
      </c>
      <c r="QH10" s="23">
        <f>IF($CU10="P",CD10,(CD10+BA10)/2)</f>
        <v>7.4999999999999997E-2</v>
      </c>
      <c r="QI10" s="23">
        <f>IF($CU10="P",CE10,(CE10+BB10)/2)</f>
        <v>4.3499999999999996</v>
      </c>
      <c r="QJ10" s="23">
        <f>IF($CU10="P",CF10,(CF10+BC10)/2)</f>
        <v>1.0249999999999999</v>
      </c>
      <c r="QK10" s="23">
        <f>IF($CU10="P",CG10,(CG10+BD10)/2)</f>
        <v>0</v>
      </c>
      <c r="QL10" s="23">
        <f>IF($CU10="P",CH10,(CH10+BE10)/2)</f>
        <v>7.4999999999999997E-2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4.4000000000000004</v>
      </c>
      <c r="QR10" s="23">
        <f>IF($CU10="P",CN10,(CN10+BK10)/2)</f>
        <v>1.075</v>
      </c>
      <c r="QS10" s="23">
        <f>IF($CU10="P",CO10,(CO10+BL10)/2)</f>
        <v>0</v>
      </c>
      <c r="QT10" s="23">
        <f>IF($CU10="P",CP10,(CP10+BM10)/2)</f>
        <v>7.4999999999999997E-2</v>
      </c>
      <c r="QU10" s="23">
        <f>IF($CU10="P",CQ10,(CQ10+BN10)/2)</f>
        <v>4.4000000000000004</v>
      </c>
      <c r="QV10" s="23">
        <f>IF($CU10="P",CR10,(CR10+BO10)/2)</f>
        <v>1.0249999999999999</v>
      </c>
      <c r="QW10" s="23">
        <f>IF($CU10="P",CS10,(CS10+BP10)/2)</f>
        <v>0</v>
      </c>
      <c r="QX10" s="23">
        <f>IF($CU10="P",CT10,(CT10+BQ10)/2)</f>
        <v>7.4999999999999997E-2</v>
      </c>
      <c r="QY10" s="28" t="s">
        <v>57</v>
      </c>
      <c r="QZ10" s="41">
        <f>IF(SUM(QF10,QJ10)&gt;0,SUM(QF10,QJ10),"")</f>
        <v>2.0999999999999996</v>
      </c>
      <c r="RA10" s="41">
        <f>IF(SUM(QE10:QF10,QH10:QJ10,QL10)-QG10-QK10&gt;0,SUM(QE10:QF10,QH10:QJ10,QL10)-QG10-QK10,"")</f>
        <v>10.9</v>
      </c>
      <c r="RB10" s="41" t="str">
        <f>IF(SUM(QM10:QN10,QP10)-QO10&gt;0,SUM(QM10:QN10,QP10)-QO10,"")</f>
        <v/>
      </c>
      <c r="RC10" s="41">
        <f>IF(SUM(QF10,QJ10,QN10)&gt;0,SUM(QF10,QJ10,QN10),"")</f>
        <v>2.0999999999999996</v>
      </c>
      <c r="RD10" s="41">
        <f>IF(SUM(RA10,RB10)&gt;0,SUM(RA10,RB10),"")</f>
        <v>10.9</v>
      </c>
      <c r="RE10" s="41">
        <f>IF(SUM(QR10,QV10)&gt;0,SUM(QR10,QV10),"")</f>
        <v>2.0999999999999996</v>
      </c>
      <c r="RF10" s="41">
        <f>IF(SUM(QQ10:QR10,QT10:QV10,QX10)-SUM(QS10,QW10)&gt;0,SUM(QQ10:QR10,QT10:QV10,QX10)-SUM(QS10,QW10),"")</f>
        <v>11.05</v>
      </c>
      <c r="RG10" s="41">
        <f>IF(SUM(RA10,RF10)&gt;0,SUM(RA10,RF10),"")</f>
        <v>21.950000000000003</v>
      </c>
    </row>
    <row r="11" spans="1:475" x14ac:dyDescent="0.2">
      <c r="A11" s="4" t="str">
        <f>IF(AND(F11="P",G11="P"),SUMPRODUCT((F$4:F$13="P")*(G$4:G$13="P")*(E$4:E$13&gt;E11))+1,IF(G11="P",SUMPRODUCT((F$4:F$13="")*(G$4:G$13="P")*(E$4:E$13&gt;E11))+1+SUMPRODUCT((F$4:F$13="P")*(G$4:G$13="P")),""))</f>
        <v/>
      </c>
      <c r="B11" s="5" t="s">
        <v>209</v>
      </c>
      <c r="C11" s="4" t="s">
        <v>5</v>
      </c>
      <c r="D11" s="4">
        <v>1999</v>
      </c>
      <c r="E11" s="9">
        <f>SUM(J11:R11)+SUM(J11:N11)*0.0000001+SUM(J11)*0.0000000000001</f>
        <v>83.300005240003514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),"P","")</f>
        <v/>
      </c>
      <c r="H11" s="37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P","")</f>
        <v/>
      </c>
      <c r="J11" s="8">
        <f>IF(COUNT(AQ11,BT11,CW11)&gt;0,LARGE((AQ11,BT11,CW11),1),0)</f>
        <v>35.199999999999996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17.200000000000003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30.9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16.399999999999999</v>
      </c>
      <c r="CB11" s="19">
        <v>1.2</v>
      </c>
      <c r="CC11" s="19">
        <v>0</v>
      </c>
      <c r="CD11" s="19">
        <v>0</v>
      </c>
      <c r="CE11" s="19">
        <v>15.1</v>
      </c>
      <c r="CF11" s="19">
        <v>3.2</v>
      </c>
      <c r="CG11" s="19">
        <v>1</v>
      </c>
      <c r="CH11" s="19">
        <v>0.3</v>
      </c>
      <c r="CI11" s="19">
        <v>14.3</v>
      </c>
      <c r="CJ11" s="19">
        <v>3.3</v>
      </c>
      <c r="CK11" s="19">
        <v>0.7</v>
      </c>
      <c r="CL11" s="19">
        <v>0.3</v>
      </c>
      <c r="CM11" s="19">
        <v>16.3</v>
      </c>
      <c r="CN11" s="19">
        <v>3.2</v>
      </c>
      <c r="CO11" s="19">
        <v>0.4</v>
      </c>
      <c r="CP11" s="19">
        <v>0</v>
      </c>
      <c r="CQ11" s="19">
        <v>13</v>
      </c>
      <c r="CR11" s="19">
        <v>0.8</v>
      </c>
      <c r="CS11" s="19">
        <v>2</v>
      </c>
      <c r="CT11" s="19">
        <v>0</v>
      </c>
      <c r="CU11" s="28"/>
      <c r="CV11" s="41">
        <f>IF(SUM(CB11,CF11)&gt;0,SUM(CB11,CF11),"")</f>
        <v>4.4000000000000004</v>
      </c>
      <c r="CW11" s="41">
        <f>IF(SUM(CA11:CB11,CD11:CF11,CH11)-CC11-CG11&gt;0,SUM(CA11:CB11,CD11:CF11,CH11)-CC11-CG11,"")</f>
        <v>35.199999999999996</v>
      </c>
      <c r="CX11" s="41">
        <f>IF(SUM(CI11:CJ11,CL11)-CK11&gt;0,SUM(CI11:CJ11,CL11)-CK11,"")</f>
        <v>17.200000000000003</v>
      </c>
      <c r="CY11" s="41">
        <f>IF(SUM(CB11,CF11,CJ11)&gt;0,SUM(CB11,CF11,CJ11),"")</f>
        <v>7.7</v>
      </c>
      <c r="CZ11" s="41">
        <f>IF(SUM(CW11,CX11)&gt;0,SUM(CW11,CX11),"")</f>
        <v>52.4</v>
      </c>
      <c r="DA11" s="41">
        <f>IF(SUM(CN11,CR11)&gt;0,SUM(CN11,CR11),"")</f>
        <v>4</v>
      </c>
      <c r="DB11" s="41">
        <f>IF(SUM(CM11:CN11,CP11:CR11,CT11)-SUM(CO11,CS11)&gt;0,SUM(CM11:CN11,CP11:CR11,CT11)-SUM(CO11,CS11),"")</f>
        <v>30.9</v>
      </c>
      <c r="DC11" s="41">
        <f>IF(SUM(CW11,DB11)&gt;0,SUM(CW11,DB11),"")</f>
        <v>66.099999999999994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8.1999999999999993</v>
      </c>
      <c r="QF11" s="23">
        <f>IF($CU11="P",CB11,(CB11+AY11)/2)</f>
        <v>0.6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7.55</v>
      </c>
      <c r="QJ11" s="23">
        <f>IF($CU11="P",CF11,(CF11+BC11)/2)</f>
        <v>1.6</v>
      </c>
      <c r="QK11" s="23">
        <f>IF($CU11="P",CG11,(CG11+BD11)/2)</f>
        <v>0.5</v>
      </c>
      <c r="QL11" s="23">
        <f>IF($CU11="P",CH11,(CH11+BE11)/2)</f>
        <v>0.15</v>
      </c>
      <c r="QM11" s="23">
        <f>IF($CU11="P",CI11,(CI11+BF11)/2)</f>
        <v>7.15</v>
      </c>
      <c r="QN11" s="23">
        <f>IF($CU11="P",CJ11,(CJ11+BG11)/2)</f>
        <v>1.65</v>
      </c>
      <c r="QO11" s="23">
        <f>IF($CU11="P",CK11,(CK11+BH11)/2)</f>
        <v>0.35</v>
      </c>
      <c r="QP11" s="23">
        <f>IF($CU11="P",CL11,(CL11+BI11)/2)</f>
        <v>0.15</v>
      </c>
      <c r="QQ11" s="23">
        <f>IF($CU11="P",CM11,(CM11+BJ11)/2)</f>
        <v>8.15</v>
      </c>
      <c r="QR11" s="23">
        <f>IF($CU11="P",CN11,(CN11+BK11)/2)</f>
        <v>1.6</v>
      </c>
      <c r="QS11" s="23">
        <f>IF($CU11="P",CO11,(CO11+BL11)/2)</f>
        <v>0.2</v>
      </c>
      <c r="QT11" s="23">
        <f>IF($CU11="P",CP11,(CP11+BM11)/2)</f>
        <v>0</v>
      </c>
      <c r="QU11" s="23">
        <f>IF($CU11="P",CQ11,(CQ11+BN11)/2)</f>
        <v>6.5</v>
      </c>
      <c r="QV11" s="23">
        <f>IF($CU11="P",CR11,(CR11+BO11)/2)</f>
        <v>0.4</v>
      </c>
      <c r="QW11" s="23">
        <f>IF($CU11="P",CS11,(CS11+BP11)/2)</f>
        <v>1</v>
      </c>
      <c r="QX11" s="23">
        <f>IF($CU11="P",CT11,(CT11+BQ11)/2)</f>
        <v>0</v>
      </c>
      <c r="QY11" s="28" t="s">
        <v>57</v>
      </c>
      <c r="QZ11" s="41">
        <f>IF(SUM(QF11,QJ11)&gt;0,SUM(QF11,QJ11),"")</f>
        <v>2.2000000000000002</v>
      </c>
      <c r="RA11" s="41">
        <f>IF(SUM(QE11:QF11,QH11:QJ11,QL11)-QG11-QK11&gt;0,SUM(QE11:QF11,QH11:QJ11,QL11)-QG11-QK11,"")</f>
        <v>17.599999999999998</v>
      </c>
      <c r="RB11" s="41">
        <f>IF(SUM(QM11:QN11,QP11)-QO11&gt;0,SUM(QM11:QN11,QP11)-QO11,"")</f>
        <v>8.6000000000000014</v>
      </c>
      <c r="RC11" s="41">
        <f>IF(SUM(QF11,QJ11,QN11)&gt;0,SUM(QF11,QJ11,QN11),"")</f>
        <v>3.85</v>
      </c>
      <c r="RD11" s="41">
        <f>IF(SUM(RA11,RB11)&gt;0,SUM(RA11,RB11),"")</f>
        <v>26.2</v>
      </c>
      <c r="RE11" s="41">
        <f>IF(SUM(QR11,QV11)&gt;0,SUM(QR11,QV11),"")</f>
        <v>2</v>
      </c>
      <c r="RF11" s="41">
        <f>IF(SUM(QQ11:QR11,QT11:QV11,QX11)-SUM(QS11,QW11)&gt;0,SUM(QQ11:QR11,QT11:QV11,QX11)-SUM(QS11,QW11),"")</f>
        <v>15.45</v>
      </c>
      <c r="RG11" s="41">
        <f>IF(SUM(RA11,RF11)&gt;0,SUM(RA11,RF11),"")</f>
        <v>33.049999999999997</v>
      </c>
    </row>
    <row r="12" spans="1:475" x14ac:dyDescent="0.2">
      <c r="A12" s="4" t="str">
        <f>IF(AND(F12="P",G12="P"),SUMPRODUCT((F$4:F$13="P")*(G$4:G$13="P")*(E$4:E$13&gt;E12))+1,IF(G12="P",SUMPRODUCT((F$4:F$13="")*(G$4:G$13="P")*(E$4:E$13&gt;E12))+1+SUMPRODUCT((F$4:F$13="P")*(G$4:G$13="P")),""))</f>
        <v/>
      </c>
      <c r="B12" s="5" t="s">
        <v>133</v>
      </c>
      <c r="C12" s="4" t="s">
        <v>3</v>
      </c>
      <c r="D12" s="4">
        <v>2004</v>
      </c>
      <c r="E12" s="9">
        <f>SUM(J12:R12)+SUM(J12:N12)*0.0000001+SUM(J12)*0.0000000000001</f>
        <v>75.436670462226004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),"P","")</f>
        <v/>
      </c>
      <c r="H12" s="37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),"P","")</f>
        <v/>
      </c>
      <c r="J12" s="8">
        <f>IF(COUNT(AQ12,BT12,CW12)&gt;0,LARGE((AQ12,BT12,CW12),1),0)</f>
        <v>37.955555555555549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37.481111111111105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14.833333333333332</v>
      </c>
      <c r="V12" s="19">
        <v>3.75</v>
      </c>
      <c r="W12" s="19">
        <v>0</v>
      </c>
      <c r="X12" s="19">
        <v>0.15</v>
      </c>
      <c r="Y12" s="19">
        <v>14.622222222222224</v>
      </c>
      <c r="Z12" s="19">
        <v>4.3</v>
      </c>
      <c r="AA12" s="19">
        <v>0</v>
      </c>
      <c r="AB12" s="19">
        <v>0.3</v>
      </c>
      <c r="AC12" s="19"/>
      <c r="AD12" s="19"/>
      <c r="AE12" s="19"/>
      <c r="AF12" s="19"/>
      <c r="AG12" s="19">
        <v>14.636666666666667</v>
      </c>
      <c r="AH12" s="19">
        <v>3.75</v>
      </c>
      <c r="AI12" s="19">
        <v>0.1</v>
      </c>
      <c r="AJ12" s="19">
        <v>0.15</v>
      </c>
      <c r="AK12" s="19">
        <v>14.544444444444444</v>
      </c>
      <c r="AL12" s="19">
        <v>4.3</v>
      </c>
      <c r="AM12" s="19">
        <v>0.1</v>
      </c>
      <c r="AN12" s="19">
        <v>0.3</v>
      </c>
      <c r="AO12" s="28" t="s">
        <v>57</v>
      </c>
      <c r="AP12" s="41">
        <f>IF(SUM(V12,Z12)&gt;0,SUM(V12,Z12),"")</f>
        <v>8.0500000000000007</v>
      </c>
      <c r="AQ12" s="41">
        <f>IF(SUM(U12:V12,X12:Z12,AB12)-W12-AA12&gt;0,SUM(U12:V12,X12:Z12,AB12)-W12-AA12,"")</f>
        <v>37.955555555555549</v>
      </c>
      <c r="AR12" s="41" t="str">
        <f>IF(SUM(AC12:AD12,AF12)-AE12&gt;0,SUM(AC12:AD12,AF12)-AE12,"")</f>
        <v/>
      </c>
      <c r="AS12" s="41">
        <f>IF(SUM(V12,Z12,AD12)&gt;0,SUM(V12,Z12,AD12),"")</f>
        <v>8.0500000000000007</v>
      </c>
      <c r="AT12" s="41">
        <f>IF(SUM(AQ12,AR12)&gt;0,SUM(AQ12,AR12),"")</f>
        <v>37.955555555555549</v>
      </c>
      <c r="AU12" s="41">
        <f>IF(SUM(AH12,AL12)&gt;0,SUM(AH12,AL12),"")</f>
        <v>8.0500000000000007</v>
      </c>
      <c r="AV12" s="41">
        <f>IF(SUM(AG12:AH12,AJ12:AL12,AN12)-SUM(AI12,AM12)&gt;0,SUM(AG12:AH12,AJ12:AL12,AN12)-SUM(AI12,AM12),"")</f>
        <v>37.481111111111105</v>
      </c>
      <c r="AW12" s="41">
        <f>IF(SUM(AQ12,AV12)&gt;0,SUM(AQ12,AV12),"")</f>
        <v>75.436666666666653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IF(SUM(RA12,RF12)&gt;0,SUM(RA12,RF12),"")</f>
        <v/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54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6.9</v>
      </c>
      <c r="FC15" s="4"/>
      <c r="FJ15" s="43">
        <v>8.6</v>
      </c>
      <c r="GE15" s="4"/>
      <c r="GL15" s="43">
        <v>8.6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53</v>
      </c>
      <c r="R16" s="10"/>
      <c r="S16" s="10"/>
      <c r="T16" s="10"/>
      <c r="AP16" s="4"/>
      <c r="AW16" s="53">
        <v>8.6</v>
      </c>
      <c r="BS16" s="4"/>
      <c r="BZ16" s="53">
        <v>8.6</v>
      </c>
      <c r="CV16" s="4"/>
      <c r="DC16" s="53">
        <v>12.9</v>
      </c>
      <c r="EA16" s="4"/>
      <c r="EH16" s="53">
        <v>6.9</v>
      </c>
      <c r="FC16" s="4"/>
      <c r="FJ16" s="53">
        <v>8.6</v>
      </c>
      <c r="GE16" s="4"/>
      <c r="GL16" s="53">
        <v>8.6</v>
      </c>
      <c r="HG16" s="4"/>
      <c r="HN16" s="53">
        <v>8.6</v>
      </c>
      <c r="II16" s="4"/>
      <c r="IP16" s="53">
        <v>12.9</v>
      </c>
      <c r="JK16" s="4"/>
      <c r="JR16" s="53">
        <v>12.9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67</v>
      </c>
      <c r="C17" s="20"/>
      <c r="R17" s="10"/>
      <c r="S17" s="10"/>
      <c r="T17" s="10"/>
      <c r="AP17" s="4"/>
      <c r="AW17" s="45">
        <v>8.6</v>
      </c>
      <c r="BS17" s="4"/>
      <c r="BZ17" s="45">
        <v>8.6</v>
      </c>
      <c r="CV17" s="4"/>
      <c r="DC17" s="45">
        <v>15.1</v>
      </c>
      <c r="EA17" s="4"/>
      <c r="EH17" s="45">
        <v>6.9</v>
      </c>
      <c r="FC17" s="4"/>
      <c r="FJ17" s="45">
        <v>8.6</v>
      </c>
      <c r="GE17" s="4"/>
      <c r="GL17" s="45">
        <v>8.6</v>
      </c>
      <c r="HG17" s="4"/>
      <c r="HN17" s="45">
        <v>8.6</v>
      </c>
      <c r="II17" s="4"/>
      <c r="IP17" s="45">
        <v>15.1</v>
      </c>
      <c r="JK17" s="4"/>
      <c r="JR17" s="45">
        <v>15.1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80</v>
      </c>
      <c r="C18" s="20"/>
      <c r="R18" s="10"/>
      <c r="S18" s="10"/>
      <c r="T18" s="10"/>
      <c r="AP18" s="4"/>
      <c r="AW18" s="46">
        <v>10.6</v>
      </c>
      <c r="BS18" s="4"/>
      <c r="BZ18" s="46">
        <v>10.6</v>
      </c>
      <c r="CV18" s="4"/>
      <c r="DC18" s="46">
        <v>15.1</v>
      </c>
      <c r="EA18" s="4"/>
      <c r="EH18" s="46">
        <v>10.6</v>
      </c>
      <c r="FC18" s="4"/>
      <c r="FJ18" s="46">
        <v>10.6</v>
      </c>
      <c r="GE18" s="4"/>
      <c r="GL18" s="46">
        <v>10.6</v>
      </c>
      <c r="HG18" s="4"/>
      <c r="HN18" s="46">
        <v>10.6</v>
      </c>
      <c r="II18" s="4"/>
      <c r="IP18" s="46">
        <v>15.1</v>
      </c>
      <c r="JK18" s="4"/>
      <c r="JR18" s="46">
        <v>15.1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51</v>
      </c>
      <c r="C19" s="20"/>
      <c r="R19" s="10"/>
      <c r="S19" s="10"/>
      <c r="T19" s="10"/>
      <c r="AP19" s="4"/>
      <c r="AW19" s="47">
        <v>42.6</v>
      </c>
      <c r="BS19" s="4"/>
      <c r="BZ19" s="47">
        <v>42.6</v>
      </c>
      <c r="CV19" s="4"/>
      <c r="DC19" s="47">
        <v>43</v>
      </c>
      <c r="EA19" s="4"/>
      <c r="EH19" s="47">
        <v>39</v>
      </c>
      <c r="FC19" s="4"/>
      <c r="FJ19" s="47">
        <v>42.6</v>
      </c>
      <c r="GE19" s="4"/>
      <c r="GL19" s="47">
        <v>42.6</v>
      </c>
      <c r="HG19" s="4"/>
      <c r="HN19" s="47">
        <v>42.6</v>
      </c>
      <c r="II19" s="4"/>
      <c r="IP19" s="47">
        <v>43</v>
      </c>
      <c r="JK19" s="4"/>
      <c r="JR19" s="47">
        <v>43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52</v>
      </c>
      <c r="C20" s="20"/>
      <c r="R20" s="10"/>
      <c r="S20" s="10"/>
      <c r="T20" s="10"/>
      <c r="AP20" s="4"/>
      <c r="AW20" s="48">
        <v>43.4</v>
      </c>
      <c r="BS20" s="4"/>
      <c r="BZ20" s="48">
        <v>43.4</v>
      </c>
      <c r="CV20" s="4"/>
      <c r="DC20" s="48">
        <v>65.7</v>
      </c>
      <c r="EA20" s="4"/>
      <c r="EH20" s="48">
        <v>40</v>
      </c>
      <c r="FC20" s="4"/>
      <c r="FJ20" s="48">
        <v>43.4</v>
      </c>
      <c r="GE20" s="4"/>
      <c r="GL20" s="48">
        <v>43.4</v>
      </c>
      <c r="HG20" s="4"/>
      <c r="HN20" s="48">
        <v>43.4</v>
      </c>
      <c r="II20" s="4"/>
      <c r="IP20" s="48">
        <v>65.7</v>
      </c>
      <c r="JK20" s="4"/>
      <c r="JR20" s="48">
        <v>65.7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66</v>
      </c>
      <c r="C21" s="20"/>
      <c r="R21" s="10"/>
      <c r="S21" s="10"/>
      <c r="T21" s="10"/>
      <c r="AP21" s="4"/>
      <c r="AW21" s="49">
        <v>44.6</v>
      </c>
      <c r="BS21" s="4"/>
      <c r="BZ21" s="49">
        <v>44.6</v>
      </c>
      <c r="CV21" s="4"/>
      <c r="DC21" s="49">
        <v>68.099999999999994</v>
      </c>
      <c r="EA21" s="4"/>
      <c r="EH21" s="49">
        <v>44.6</v>
      </c>
      <c r="FC21" s="4"/>
      <c r="FJ21" s="49">
        <v>44.6</v>
      </c>
      <c r="GE21" s="4"/>
      <c r="GL21" s="49">
        <v>44.6</v>
      </c>
      <c r="HG21" s="4"/>
      <c r="HN21" s="49">
        <v>44.6</v>
      </c>
      <c r="II21" s="4"/>
      <c r="IP21" s="49">
        <v>68.099999999999994</v>
      </c>
      <c r="JK21" s="4"/>
      <c r="JR21" s="49">
        <v>68.099999999999994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35</v>
      </c>
      <c r="C22" s="20"/>
      <c r="R22" s="10"/>
      <c r="S22" s="10"/>
      <c r="T22" s="10"/>
      <c r="AP22" s="4"/>
      <c r="AW22" s="50">
        <v>46</v>
      </c>
      <c r="BS22" s="4"/>
      <c r="BZ22" s="50">
        <v>46</v>
      </c>
      <c r="CV22" s="4"/>
      <c r="DC22" s="50">
        <v>69.900000000000006</v>
      </c>
      <c r="EA22" s="4"/>
      <c r="EE22" s="37" t="s">
        <v>204</v>
      </c>
      <c r="EH22" s="50">
        <v>46</v>
      </c>
      <c r="FC22" s="4"/>
      <c r="FJ22" s="50">
        <v>46</v>
      </c>
      <c r="GE22" s="4"/>
      <c r="GL22" s="50">
        <v>46</v>
      </c>
      <c r="HG22" s="4"/>
      <c r="HN22" s="50">
        <v>46</v>
      </c>
      <c r="II22" s="4"/>
      <c r="IP22" s="50">
        <v>69.900000000000006</v>
      </c>
      <c r="JK22" s="4"/>
      <c r="JR22" s="50">
        <v>69.900000000000006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58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2">
      <sortCondition descending="1" ref="F1:F13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2">
    <cfRule type="expression" dxfId="83" priority="28" stopIfTrue="1">
      <formula>IF($AO4&lt;&gt;"",1,0)</formula>
    </cfRule>
  </conditionalFormatting>
  <conditionalFormatting sqref="AX4:BZ12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2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1" priority="14" operator="between">
      <formula>AW$22</formula>
      <formula>1000</formula>
    </cfRule>
    <cfRule type="cellIs" dxfId="70" priority="15" operator="between">
      <formula>AW$21</formula>
      <formula>AW$22</formula>
    </cfRule>
    <cfRule type="cellIs" dxfId="69" priority="16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AW$15</formula>
      <formula>AW$16</formula>
    </cfRule>
    <cfRule type="cellIs" dxfId="65" priority="78581" operator="between">
      <formula>AW$16</formula>
      <formula>AW$17</formula>
    </cfRule>
    <cfRule type="cellIs" dxfId="64" priority="78582" operator="between">
      <formula>AW$17</formula>
      <formula>AW$18</formula>
    </cfRule>
    <cfRule type="cellIs" dxfId="63" priority="78583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AW$19</formula>
      <formula>AW$20</formula>
    </cfRule>
    <cfRule type="cellIs" dxfId="61" priority="78761" operator="between">
      <formula>AW$20</formula>
      <formula>AW$21</formula>
    </cfRule>
    <cfRule type="cellIs" dxfId="60" priority="78762" operator="between">
      <formula>AW$21</formula>
      <formula>AW$22</formula>
    </cfRule>
    <cfRule type="cellIs" dxfId="59" priority="78763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AW$18</formula>
      <formula>1000</formula>
    </cfRule>
    <cfRule type="cellIs" dxfId="57" priority="78941" operator="between">
      <formula>AW$17</formula>
      <formula>AW$18</formula>
    </cfRule>
    <cfRule type="cellIs" dxfId="56" priority="78942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90</v>
      </c>
      <c r="J1" s="69" t="s">
        <v>125</v>
      </c>
      <c r="K1" s="65" t="s">
        <v>33</v>
      </c>
      <c r="L1" s="69" t="s">
        <v>126</v>
      </c>
      <c r="M1" s="65" t="s">
        <v>33</v>
      </c>
      <c r="N1" s="69" t="s">
        <v>127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160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186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205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159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191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194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190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196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 t="s">
        <v>227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 t="s">
        <v>226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 t="s">
        <v>235</v>
      </c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117</v>
      </c>
      <c r="V2" s="67"/>
      <c r="W2" s="67"/>
      <c r="X2" s="67"/>
      <c r="Y2" s="67" t="s">
        <v>118</v>
      </c>
      <c r="Z2" s="67"/>
      <c r="AA2" s="67"/>
      <c r="AB2" s="67"/>
      <c r="AC2" s="67" t="s">
        <v>119</v>
      </c>
      <c r="AD2" s="67"/>
      <c r="AE2" s="67"/>
      <c r="AF2" s="67"/>
      <c r="AG2" s="67" t="s">
        <v>120</v>
      </c>
      <c r="AH2" s="67"/>
      <c r="AI2" s="67"/>
      <c r="AJ2" s="67"/>
      <c r="AK2" s="74" t="s">
        <v>121</v>
      </c>
      <c r="AL2" s="74"/>
      <c r="AM2" s="74"/>
      <c r="AN2" s="74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70" t="s">
        <v>117</v>
      </c>
      <c r="AY2" s="70"/>
      <c r="AZ2" s="70"/>
      <c r="BA2" s="70"/>
      <c r="BB2" s="70" t="s">
        <v>118</v>
      </c>
      <c r="BC2" s="70"/>
      <c r="BD2" s="70"/>
      <c r="BE2" s="70"/>
      <c r="BF2" s="70" t="s">
        <v>119</v>
      </c>
      <c r="BG2" s="70"/>
      <c r="BH2" s="70"/>
      <c r="BI2" s="70"/>
      <c r="BJ2" s="70" t="s">
        <v>120</v>
      </c>
      <c r="BK2" s="70"/>
      <c r="BL2" s="70"/>
      <c r="BM2" s="70"/>
      <c r="BN2" s="73" t="s">
        <v>121</v>
      </c>
      <c r="BO2" s="73"/>
      <c r="BP2" s="73"/>
      <c r="BQ2" s="73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7" t="s">
        <v>117</v>
      </c>
      <c r="CB2" s="67"/>
      <c r="CC2" s="67"/>
      <c r="CD2" s="67"/>
      <c r="CE2" s="67" t="s">
        <v>118</v>
      </c>
      <c r="CF2" s="67"/>
      <c r="CG2" s="67"/>
      <c r="CH2" s="67"/>
      <c r="CI2" s="67" t="s">
        <v>119</v>
      </c>
      <c r="CJ2" s="67"/>
      <c r="CK2" s="67"/>
      <c r="CL2" s="67"/>
      <c r="CM2" s="67" t="s">
        <v>120</v>
      </c>
      <c r="CN2" s="67"/>
      <c r="CO2" s="67"/>
      <c r="CP2" s="67"/>
      <c r="CQ2" s="74" t="s">
        <v>121</v>
      </c>
      <c r="CR2" s="74"/>
      <c r="CS2" s="74"/>
      <c r="CT2" s="74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7" t="s">
        <v>117</v>
      </c>
      <c r="DH2" s="67"/>
      <c r="DI2" s="67"/>
      <c r="DJ2" s="67"/>
      <c r="DK2" s="67" t="s">
        <v>118</v>
      </c>
      <c r="DL2" s="67"/>
      <c r="DM2" s="67"/>
      <c r="DN2" s="67"/>
      <c r="DO2" s="67" t="s">
        <v>119</v>
      </c>
      <c r="DP2" s="67"/>
      <c r="DQ2" s="67"/>
      <c r="DR2" s="67"/>
      <c r="DS2" s="67" t="s">
        <v>120</v>
      </c>
      <c r="DT2" s="67"/>
      <c r="DU2" s="67"/>
      <c r="DV2" s="67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70" t="s">
        <v>117</v>
      </c>
      <c r="EJ2" s="70"/>
      <c r="EK2" s="70"/>
      <c r="EL2" s="70"/>
      <c r="EM2" s="70" t="s">
        <v>118</v>
      </c>
      <c r="EN2" s="70"/>
      <c r="EO2" s="70"/>
      <c r="EP2" s="70"/>
      <c r="EQ2" s="70" t="s">
        <v>119</v>
      </c>
      <c r="ER2" s="70"/>
      <c r="ES2" s="70"/>
      <c r="ET2" s="70"/>
      <c r="EU2" s="70" t="s">
        <v>120</v>
      </c>
      <c r="EV2" s="70"/>
      <c r="EW2" s="70"/>
      <c r="EX2" s="70"/>
      <c r="EY2" s="73" t="s">
        <v>121</v>
      </c>
      <c r="EZ2" s="73"/>
      <c r="FA2" s="73"/>
      <c r="FB2" s="73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7" t="s">
        <v>117</v>
      </c>
      <c r="FL2" s="67"/>
      <c r="FM2" s="67"/>
      <c r="FN2" s="67"/>
      <c r="FO2" s="67" t="s">
        <v>118</v>
      </c>
      <c r="FP2" s="67"/>
      <c r="FQ2" s="67"/>
      <c r="FR2" s="67"/>
      <c r="FS2" s="67" t="s">
        <v>119</v>
      </c>
      <c r="FT2" s="67"/>
      <c r="FU2" s="67"/>
      <c r="FV2" s="67"/>
      <c r="FW2" s="67" t="s">
        <v>120</v>
      </c>
      <c r="FX2" s="67"/>
      <c r="FY2" s="67"/>
      <c r="FZ2" s="67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70" t="s">
        <v>117</v>
      </c>
      <c r="GN2" s="70"/>
      <c r="GO2" s="70"/>
      <c r="GP2" s="70"/>
      <c r="GQ2" s="70" t="s">
        <v>118</v>
      </c>
      <c r="GR2" s="70"/>
      <c r="GS2" s="70"/>
      <c r="GT2" s="70"/>
      <c r="GU2" s="70" t="s">
        <v>119</v>
      </c>
      <c r="GV2" s="70"/>
      <c r="GW2" s="70"/>
      <c r="GX2" s="70"/>
      <c r="GY2" s="70" t="s">
        <v>120</v>
      </c>
      <c r="GZ2" s="70"/>
      <c r="HA2" s="70"/>
      <c r="HB2" s="70"/>
      <c r="HC2" s="73" t="s">
        <v>121</v>
      </c>
      <c r="HD2" s="73"/>
      <c r="HE2" s="73"/>
      <c r="HF2" s="73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7" t="s">
        <v>117</v>
      </c>
      <c r="HP2" s="67"/>
      <c r="HQ2" s="67"/>
      <c r="HR2" s="67"/>
      <c r="HS2" s="67" t="s">
        <v>118</v>
      </c>
      <c r="HT2" s="67"/>
      <c r="HU2" s="67"/>
      <c r="HV2" s="67"/>
      <c r="HW2" s="67" t="s">
        <v>119</v>
      </c>
      <c r="HX2" s="67"/>
      <c r="HY2" s="67"/>
      <c r="HZ2" s="67"/>
      <c r="IA2" s="67" t="s">
        <v>120</v>
      </c>
      <c r="IB2" s="67"/>
      <c r="IC2" s="67"/>
      <c r="ID2" s="67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70" t="s">
        <v>117</v>
      </c>
      <c r="IR2" s="70"/>
      <c r="IS2" s="70"/>
      <c r="IT2" s="70"/>
      <c r="IU2" s="70" t="s">
        <v>118</v>
      </c>
      <c r="IV2" s="70"/>
      <c r="IW2" s="70"/>
      <c r="IX2" s="70"/>
      <c r="IY2" s="70" t="s">
        <v>119</v>
      </c>
      <c r="IZ2" s="70"/>
      <c r="JA2" s="70"/>
      <c r="JB2" s="70"/>
      <c r="JC2" s="70" t="s">
        <v>120</v>
      </c>
      <c r="JD2" s="70"/>
      <c r="JE2" s="70"/>
      <c r="JF2" s="70"/>
      <c r="JG2" s="73" t="s">
        <v>121</v>
      </c>
      <c r="JH2" s="73"/>
      <c r="JI2" s="73"/>
      <c r="JJ2" s="73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7" t="s">
        <v>117</v>
      </c>
      <c r="JT2" s="67"/>
      <c r="JU2" s="67"/>
      <c r="JV2" s="67"/>
      <c r="JW2" s="67" t="s">
        <v>118</v>
      </c>
      <c r="JX2" s="67"/>
      <c r="JY2" s="67"/>
      <c r="JZ2" s="67"/>
      <c r="KA2" s="67" t="s">
        <v>119</v>
      </c>
      <c r="KB2" s="67"/>
      <c r="KC2" s="67"/>
      <c r="KD2" s="67"/>
      <c r="KE2" s="67" t="s">
        <v>120</v>
      </c>
      <c r="KF2" s="67"/>
      <c r="KG2" s="67"/>
      <c r="KH2" s="67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70" t="s">
        <v>117</v>
      </c>
      <c r="KV2" s="70"/>
      <c r="KW2" s="70"/>
      <c r="KX2" s="70"/>
      <c r="KY2" s="70" t="s">
        <v>118</v>
      </c>
      <c r="KZ2" s="70"/>
      <c r="LA2" s="70"/>
      <c r="LB2" s="70"/>
      <c r="LC2" s="70" t="s">
        <v>119</v>
      </c>
      <c r="LD2" s="70"/>
      <c r="LE2" s="70"/>
      <c r="LF2" s="70"/>
      <c r="LG2" s="70" t="s">
        <v>120</v>
      </c>
      <c r="LH2" s="70"/>
      <c r="LI2" s="70"/>
      <c r="LJ2" s="70"/>
      <c r="LK2" s="73" t="s">
        <v>121</v>
      </c>
      <c r="LL2" s="73"/>
      <c r="LM2" s="73"/>
      <c r="LN2" s="73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7" t="s">
        <v>117</v>
      </c>
      <c r="LX2" s="67"/>
      <c r="LY2" s="67"/>
      <c r="LZ2" s="67"/>
      <c r="MA2" s="67" t="s">
        <v>118</v>
      </c>
      <c r="MB2" s="67"/>
      <c r="MC2" s="67"/>
      <c r="MD2" s="67"/>
      <c r="ME2" s="67" t="s">
        <v>119</v>
      </c>
      <c r="MF2" s="67"/>
      <c r="MG2" s="67"/>
      <c r="MH2" s="67"/>
      <c r="MI2" s="67" t="s">
        <v>120</v>
      </c>
      <c r="MJ2" s="67"/>
      <c r="MK2" s="67"/>
      <c r="ML2" s="67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70" t="s">
        <v>117</v>
      </c>
      <c r="MZ2" s="70"/>
      <c r="NA2" s="70"/>
      <c r="NB2" s="70"/>
      <c r="NC2" s="70" t="s">
        <v>118</v>
      </c>
      <c r="ND2" s="70"/>
      <c r="NE2" s="70"/>
      <c r="NF2" s="70"/>
      <c r="NG2" s="70" t="s">
        <v>119</v>
      </c>
      <c r="NH2" s="70"/>
      <c r="NI2" s="70"/>
      <c r="NJ2" s="70"/>
      <c r="NK2" s="70" t="s">
        <v>120</v>
      </c>
      <c r="NL2" s="70"/>
      <c r="NM2" s="70"/>
      <c r="NN2" s="70"/>
      <c r="NO2" s="73" t="s">
        <v>121</v>
      </c>
      <c r="NP2" s="73"/>
      <c r="NQ2" s="73"/>
      <c r="NR2" s="73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7" t="s">
        <v>117</v>
      </c>
      <c r="OB2" s="67"/>
      <c r="OC2" s="67"/>
      <c r="OD2" s="67"/>
      <c r="OE2" s="67" t="s">
        <v>118</v>
      </c>
      <c r="OF2" s="67"/>
      <c r="OG2" s="67"/>
      <c r="OH2" s="67"/>
      <c r="OI2" s="67" t="s">
        <v>119</v>
      </c>
      <c r="OJ2" s="67"/>
      <c r="OK2" s="67"/>
      <c r="OL2" s="67"/>
      <c r="OM2" s="67" t="s">
        <v>120</v>
      </c>
      <c r="ON2" s="67"/>
      <c r="OO2" s="67"/>
      <c r="OP2" s="67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70" t="s">
        <v>117</v>
      </c>
      <c r="PD2" s="70"/>
      <c r="PE2" s="70"/>
      <c r="PF2" s="70"/>
      <c r="PG2" s="70" t="s">
        <v>118</v>
      </c>
      <c r="PH2" s="70"/>
      <c r="PI2" s="70"/>
      <c r="PJ2" s="70"/>
      <c r="PK2" s="70" t="s">
        <v>119</v>
      </c>
      <c r="PL2" s="70"/>
      <c r="PM2" s="70"/>
      <c r="PN2" s="70"/>
      <c r="PO2" s="70" t="s">
        <v>120</v>
      </c>
      <c r="PP2" s="70"/>
      <c r="PQ2" s="70"/>
      <c r="PR2" s="70"/>
      <c r="PS2" s="73" t="s">
        <v>121</v>
      </c>
      <c r="PT2" s="73"/>
      <c r="PU2" s="73"/>
      <c r="PV2" s="73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7" t="s">
        <v>117</v>
      </c>
      <c r="QF2" s="67"/>
      <c r="QG2" s="67"/>
      <c r="QH2" s="67"/>
      <c r="QI2" s="67" t="s">
        <v>118</v>
      </c>
      <c r="QJ2" s="67"/>
      <c r="QK2" s="67"/>
      <c r="QL2" s="67"/>
      <c r="QM2" s="67" t="s">
        <v>119</v>
      </c>
      <c r="QN2" s="67"/>
      <c r="QO2" s="67"/>
      <c r="QP2" s="67"/>
      <c r="QQ2" s="67" t="s">
        <v>120</v>
      </c>
      <c r="QR2" s="67"/>
      <c r="QS2" s="67"/>
      <c r="QT2" s="67"/>
      <c r="QU2" s="74" t="s">
        <v>121</v>
      </c>
      <c r="QV2" s="74"/>
      <c r="QW2" s="74"/>
      <c r="QX2" s="74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IF(AND(F4="P",G4="P"),SUMPRODUCT((F$4:F$28="P")*(G$4:G$28="P")*(E$4:E$28&gt;E4))+1,IF(G4="P",SUMPRODUCT((F$4:F$28="")*(G$4:G$28="P")*(E$4:E$28&gt;E4))+1+SUMPRODUCT((F$4:F$28="P")*(G$4:G$28="P")),""))</f>
        <v>1</v>
      </c>
      <c r="B4" s="5" t="s">
        <v>91</v>
      </c>
      <c r="C4" s="4" t="s">
        <v>6</v>
      </c>
      <c r="D4" s="4">
        <v>2003</v>
      </c>
      <c r="E4" s="9">
        <f>SUM(J4:R4)+SUM(J4:N4)*0.0000001+SUM(J4)*0.0000000000001</f>
        <v>203.30001437600589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58.699999999999996</v>
      </c>
      <c r="K4" s="8" t="str">
        <f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>IF(N4=0,"",IF(N4=CX4,$CA$1,IF(N4=BU4,$AX$1,IF(N4=AR4,$U$1,""))))</f>
        <v>2022 Nationals</v>
      </c>
      <c r="P4" s="8">
        <f>IF(MAX(AV4,BY4,DB4)&gt;0,MAX(AV4,BY4,DB4),0)</f>
        <v>58.800000000000004</v>
      </c>
      <c r="Q4" s="8" t="str">
        <f>IF(P4=0,"",IF(P4=DB4,$CA$1,IF(P4=BY4,$AX$1,IF(P4=AV4,$U$1,""))))</f>
        <v>2023 Elite Canada</v>
      </c>
      <c r="R4" s="8">
        <f>IF(MAX(DD4:DF4)&gt;0,MAX(DD4:DF4),"")</f>
        <v>0.73999999999998778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8"/>
      <c r="AP4" s="41">
        <f>IF(SUM(V4,Z4)&gt;0,SUM(V4,Z4),"")</f>
        <v>18.799999999999997</v>
      </c>
      <c r="AQ4" s="41">
        <f>IF(SUM(U4:V4,X4:Z4,AB4)-W4-AA4&gt;0,SUM(U4:V4,X4:Z4,AB4)-W4-AA4,"")</f>
        <v>54.9</v>
      </c>
      <c r="AR4" s="41">
        <f>IF(SUM(AC4:AD4,AF4)-AE4&gt;0,SUM(AC4:AD4,AF4)-AE4,"")</f>
        <v>28.3</v>
      </c>
      <c r="AS4" s="41">
        <f>IF(SUM(V4,Z4,AD4)&gt;0,SUM(V4,Z4,AD4),"")</f>
        <v>27.599999999999998</v>
      </c>
      <c r="AT4" s="41">
        <f>IF(SUM(AQ4,AR4)&gt;0,SUM(AQ4,AR4),"")</f>
        <v>83.2</v>
      </c>
      <c r="AU4" s="41">
        <f>IF(SUM(AH4,AL4)&gt;0,SUM(AH4,AL4),"")</f>
        <v>20.8</v>
      </c>
      <c r="AV4" s="41">
        <f>IF(SUM(AG4:AH4,AJ4:AL4,AN4)-SUM(AI4,AM4)&gt;0,SUM(AG4:AH4,AJ4:AL4,AN4)-SUM(AI4,AM4),"")</f>
        <v>58.699999999999996</v>
      </c>
      <c r="AW4" s="41">
        <f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9"/>
      <c r="BS4" s="11">
        <f>IF(SUM(AY4,BC4)&gt;0,SUM(AY4,BC4),"")</f>
        <v>20.100000000000001</v>
      </c>
      <c r="BT4" s="11">
        <f>IF(SUM(AX4:AY4,BA4:BC4,BE4)-AZ4-BD4&gt;0,SUM(AX4:AY4,BA4:BC4,BE4)-AZ4-BD4,"")</f>
        <v>56.760000000000005</v>
      </c>
      <c r="BU4" s="11">
        <f>IF(SUM(BF4:BG4,BI4)-BH4&gt;0,SUM(BF4:BG4,BI4)-BH4,"")</f>
        <v>21.200000000000003</v>
      </c>
      <c r="BV4" s="11">
        <f>IF(SUM(AY4,BC4,BG4)&gt;0,SUM(AY4,BC4,BG4),"")</f>
        <v>23.700000000000003</v>
      </c>
      <c r="BW4" s="11">
        <f>IF(SUM(BT4,BU4)&gt;0,SUM(BT4,BU4),"")</f>
        <v>77.960000000000008</v>
      </c>
      <c r="BX4" s="11">
        <f>IF(SUM(BK4,BO4)&gt;0,SUM(BK4,BO4),"")</f>
        <v>14.399999999999999</v>
      </c>
      <c r="BY4" s="11">
        <f>IF(SUM(BJ4:BK4,BM4:BO4,BQ4)-SUM(BL4,BP4)&gt;0,SUM(BJ4:BK4,BM4:BO4,BQ4)-SUM(BL4,BP4),"")</f>
        <v>50.800000000000004</v>
      </c>
      <c r="BZ4" s="11">
        <f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20.8</v>
      </c>
      <c r="CW4" s="41">
        <f>IF(SUM(CA4:CB4,CD4:CF4,CH4)-CC4-CG4&gt;0,SUM(CA4:CB4,CD4:CF4,CH4)-CC4-CG4,"")</f>
        <v>58.699999999999996</v>
      </c>
      <c r="CX4" s="41">
        <f>IF(SUM(CI4:CJ4,CL4)-CK4&gt;0,SUM(CI4:CJ4,CL4)-CK4,"")</f>
        <v>27.6</v>
      </c>
      <c r="CY4" s="41">
        <f>IF(SUM(CB4,CF4,CJ4)&gt;0,SUM(CB4,CF4,CJ4),"")</f>
        <v>29.200000000000003</v>
      </c>
      <c r="CZ4" s="41">
        <f>IF(SUM(CW4,CX4)&gt;0,SUM(CW4,CX4),"")</f>
        <v>86.3</v>
      </c>
      <c r="DA4" s="41">
        <f>IF(SUM(CN4,CR4)&gt;0,SUM(CN4,CR4),"")</f>
        <v>20.8</v>
      </c>
      <c r="DB4" s="41">
        <f>IF(SUM(CM4:CN4,CP4:CR4,CT4)-SUM(CO4,CS4)&gt;0,SUM(CM4:CN4,CP4:CR4,CT4)-SUM(CO4,CS4),"")</f>
        <v>58.800000000000004</v>
      </c>
      <c r="DC4" s="41">
        <f>IF(SUM(CW4,DB4)&gt;0,SUM(CW4,DB4),"")</f>
        <v>117.5</v>
      </c>
      <c r="DD4" s="52">
        <f>IF(MAX(EB4,FD4,GF4,HH4,IJ4,JL4,KN4,LP4,MR4,NT4,OV4,PX4)-IF(L4="",0,L4)&gt;0.001,MAX(EB4,FD4,GF4,HH4,IJ4,JL4,KN4,LP4,MR4,NT4,OV4,PX4)-IF(L4="",0,L4),"")</f>
        <v>0.73999999999998778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IF(SUM(EB4,EG4)&gt;0,SUM(EB4,EG4),"")</f>
        <v/>
      </c>
      <c r="EI4" s="18">
        <v>19</v>
      </c>
      <c r="EJ4" s="18">
        <v>9.1999999999999993</v>
      </c>
      <c r="EK4" s="18">
        <v>0</v>
      </c>
      <c r="EL4" s="18">
        <v>0</v>
      </c>
      <c r="EM4" s="18">
        <v>18.8</v>
      </c>
      <c r="EN4" s="18">
        <v>8.4</v>
      </c>
      <c r="EO4" s="18">
        <v>0.6</v>
      </c>
      <c r="EP4" s="18">
        <v>0</v>
      </c>
      <c r="EQ4" s="18">
        <v>18</v>
      </c>
      <c r="ER4" s="18">
        <v>10.8</v>
      </c>
      <c r="ES4" s="18">
        <v>0.6</v>
      </c>
      <c r="ET4" s="18">
        <v>0</v>
      </c>
      <c r="EU4" s="18">
        <v>18.8</v>
      </c>
      <c r="EV4" s="18">
        <v>10</v>
      </c>
      <c r="EW4" s="18">
        <v>0.6</v>
      </c>
      <c r="EX4" s="18">
        <v>0</v>
      </c>
      <c r="EY4" s="18">
        <v>18.399999999999999</v>
      </c>
      <c r="EZ4" s="18">
        <v>10.8</v>
      </c>
      <c r="FA4" s="18">
        <v>0</v>
      </c>
      <c r="FB4" s="18">
        <v>0</v>
      </c>
      <c r="FC4" s="11">
        <f>IF(SUM(EJ4,EN4)&gt;0,SUM(EJ4,EN4),"")</f>
        <v>17.600000000000001</v>
      </c>
      <c r="FD4" s="11">
        <f>IF(SUM(EI4:EJ4,EL4:EN4,EP4)-EK4-EO4&gt;0,SUM(EI4:EJ4,EL4:EN4,EP4)-EK4-EO4,"")</f>
        <v>54.8</v>
      </c>
      <c r="FE4" s="11">
        <f>IF(SUM(EQ4:ER4,ET4)-ES4&gt;0,SUM(EQ4:ER4,ET4)-ES4,"")</f>
        <v>28.2</v>
      </c>
      <c r="FF4" s="11">
        <f>IF(SUM(EJ4,EN4,ER4)&gt;0,SUM(EJ4,EN4,ER4),"")</f>
        <v>28.400000000000002</v>
      </c>
      <c r="FG4" s="11">
        <f>IF(SUM(FD4,FE4)&gt;0,SUM(FD4,FE4),"")</f>
        <v>83</v>
      </c>
      <c r="FH4" s="11">
        <f>IF(SUM(EV4,EZ4)&gt;0,SUM(EV4,EZ4),"")</f>
        <v>20.8</v>
      </c>
      <c r="FI4" s="11">
        <f>IF(SUM(EU4:EV4,EX4:EZ4,FB4)-SUM(EW4,FA4)&gt;0,SUM(EU4:EV4,EX4:EZ4,FB4)-SUM(EW4,FA4),"")</f>
        <v>57.4</v>
      </c>
      <c r="FJ4" s="11">
        <f>IF(SUM(FD4,FI4)&gt;0,SUM(FD4,FI4),"")</f>
        <v>112.19999999999999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18.5</v>
      </c>
      <c r="GB4" s="17">
        <v>10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</v>
      </c>
      <c r="GK4" s="41">
        <f>IF(SUM(FW4:FX4,FZ4:GB4,GD4)-SUM(FY4,GC4)&gt;0,SUM(FW4:FX4,FZ4:GB4,GD4)-SUM(FY4,GC4),"")</f>
        <v>28.5</v>
      </c>
      <c r="GL4" s="41">
        <f>IF(SUM(GF4,GK4)&gt;0,SUM(GF4,GK4),"")</f>
        <v>28.5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>
        <v>18</v>
      </c>
      <c r="HD4" s="18">
        <v>10.8</v>
      </c>
      <c r="HE4" s="18">
        <v>0.6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10.8</v>
      </c>
      <c r="HM4" s="11">
        <f>IF(SUM(GY4:GZ4,HB4:HD4,HF4)-SUM(HA4,HE4)&gt;0,SUM(GY4:GZ4,HB4:HD4,HF4)-SUM(HA4,HE4),"")</f>
        <v>28.2</v>
      </c>
      <c r="HN4" s="11">
        <f>IF(SUM(HH4,HM4)&gt;0,SUM(HH4,HM4),"")</f>
        <v>28.2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>
        <v>18.8</v>
      </c>
      <c r="KV4" s="18">
        <v>10</v>
      </c>
      <c r="KW4" s="18">
        <v>0.6</v>
      </c>
      <c r="KX4" s="18">
        <v>0</v>
      </c>
      <c r="KY4" s="18">
        <v>18.5</v>
      </c>
      <c r="KZ4" s="18">
        <v>10.8</v>
      </c>
      <c r="LA4" s="18">
        <v>0</v>
      </c>
      <c r="LB4" s="18">
        <v>0</v>
      </c>
      <c r="LC4" s="18"/>
      <c r="LD4" s="18"/>
      <c r="LE4" s="18"/>
      <c r="LF4" s="18"/>
      <c r="LG4" s="18">
        <v>18.8</v>
      </c>
      <c r="LH4" s="18">
        <v>10</v>
      </c>
      <c r="LI4" s="18">
        <v>0</v>
      </c>
      <c r="LJ4" s="18">
        <v>0</v>
      </c>
      <c r="LK4" s="18">
        <v>18.5</v>
      </c>
      <c r="LL4" s="18">
        <v>11.1</v>
      </c>
      <c r="LM4" s="18">
        <v>0.6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57.499999999999993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57.499999999999993</v>
      </c>
      <c r="LT4" s="11">
        <f>IF(SUM(LH4,LL4)&gt;0,SUM(LH4,LL4),"")</f>
        <v>21.1</v>
      </c>
      <c r="LU4" s="11">
        <f>IF(SUM(LG4:LH4,LJ4:LL4,LN4)-SUM(LI4,LM4)&gt;0,SUM(LG4:LH4,LJ4:LL4,LN4)-SUM(LI4,LM4),"")</f>
        <v>57.8</v>
      </c>
      <c r="LV4" s="11">
        <f>IF(SUM(LP4,LU4)&gt;0,SUM(LP4,LU4),"")</f>
        <v>115.29999999999998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9.65</v>
      </c>
      <c r="QG4" s="23">
        <f>IF($CU4="P",CC4,(CC4+AZ4)/2)</f>
        <v>0.4</v>
      </c>
      <c r="QH4" s="23">
        <f>IF($CU4="P",CD4,(CD4+BA4)/2)</f>
        <v>0.44999999999999996</v>
      </c>
      <c r="QI4" s="23">
        <f>IF($CU4="P",CE4,(CE4+BB4)/2)</f>
        <v>18.130000000000003</v>
      </c>
      <c r="QJ4" s="23">
        <f>IF($CU4="P",CF4,(CF4+BC4)/2)</f>
        <v>10.8</v>
      </c>
      <c r="QK4" s="23">
        <f>IF($CU4="P",CG4,(CG4+BD4)/2)</f>
        <v>0.2</v>
      </c>
      <c r="QL4" s="23">
        <f>IF($CU4="P",CH4,(CH4+BE4)/2)</f>
        <v>0.6</v>
      </c>
      <c r="QM4" s="23">
        <f>IF($CU4="P",CI4,(CI4+BF4)/2)</f>
        <v>18.399999999999999</v>
      </c>
      <c r="QN4" s="23">
        <f>IF($CU4="P",CJ4,(CJ4+BG4)/2)</f>
        <v>6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18.3</v>
      </c>
      <c r="QR4" s="23">
        <f>IF($CU4="P",CN4,(CN4+BK4)/2)</f>
        <v>7.4</v>
      </c>
      <c r="QS4" s="23">
        <f>IF($CU4="P",CO4,(CO4+BL4)/2)</f>
        <v>0.1</v>
      </c>
      <c r="QT4" s="23">
        <f>IF($CU4="P",CP4,(CP4+BM4)/2)</f>
        <v>0.44999999999999996</v>
      </c>
      <c r="QU4" s="23">
        <f>IF($CU4="P",CQ4,(CQ4+BN4)/2)</f>
        <v>18.399999999999999</v>
      </c>
      <c r="QV4" s="23">
        <f>IF($CU4="P",CR4,(CR4+BO4)/2)</f>
        <v>10.199999999999999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20.450000000000003</v>
      </c>
      <c r="RA4" s="41">
        <f>IF(SUM(QE4:QF4,QH4:QJ4,QL4)-QG4-QK4&gt;0,SUM(QE4:QF4,QH4:QJ4,QL4)-QG4-QK4,"")</f>
        <v>57.730000000000004</v>
      </c>
      <c r="RB4" s="41">
        <f>IF(SUM(QM4:QN4,QP4)-QO4&gt;0,SUM(QM4:QN4,QP4)-QO4,"")</f>
        <v>24.4</v>
      </c>
      <c r="RC4" s="41">
        <f>IF(SUM(QF4,QJ4,QN4)&gt;0,SUM(QF4,QJ4,QN4),"")</f>
        <v>26.450000000000003</v>
      </c>
      <c r="RD4" s="41">
        <f>IF(SUM(RA4,RB4)&gt;0,SUM(RA4,RB4),"")</f>
        <v>82.13</v>
      </c>
      <c r="RE4" s="41">
        <f>IF(SUM(QR4,QV4)&gt;0,SUM(QR4,QV4),"")</f>
        <v>17.600000000000001</v>
      </c>
      <c r="RF4" s="41">
        <f>IF(SUM(QQ4:QR4,QT4:QV4,QX4)-SUM(QS4,QW4)&gt;0,SUM(QQ4:QR4,QT4:QV4,QX4)-SUM(QS4,QW4),"")</f>
        <v>54.800000000000004</v>
      </c>
      <c r="RG4" s="41">
        <f>IF(SUM(RA4,RF4)&gt;0,SUM(RA4,RF4),"")</f>
        <v>112.53</v>
      </c>
    </row>
    <row r="5" spans="1:475" x14ac:dyDescent="0.2">
      <c r="A5" s="4" cm="1">
        <f t="array" ref="A5">IF(AND(F5="P",G5="P"),SUMPRODUCT((F$4:F$28="P")*(G$4:G$28="P")*(E$4:E$28&gt;E5))+1,IF(G5="P",SUMPRODUCT((F$4:F$28="")*(G$4:G$28="P")*(E$4:E$28&gt;E5))+1+SUMPRODUCT((F$4:F$28="P")*(G$4:G$28="P")),""))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196.90001387000549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Merit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>P</v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54.4</v>
      </c>
      <c r="M5" s="8" t="str">
        <f>IF(L5=0,"",IF(L5=CW5,$CA$1,IF(L5=BT5,$AX$1,IF(L5=AQ5,$U$1,""))))</f>
        <v>2022 Nationals</v>
      </c>
      <c r="N5" s="8">
        <f>IF(COUNT(AR5,BU5,CX5)&gt;0,LARGE((AR5,BU5,CX5),1),0)</f>
        <v>29.1</v>
      </c>
      <c r="O5" s="8" t="str">
        <f>IF(N5=0,"",IF(N5=CX5,$CA$1,IF(N5=BU5,$AX$1,IF(N5=AR5,$U$1,""))))</f>
        <v>2022 Nationals</v>
      </c>
      <c r="P5" s="8">
        <f>IF(MAX(AV5,BY5,DB5)&gt;0,MAX(AV5,BY5,DB5),0)</f>
        <v>58.2</v>
      </c>
      <c r="Q5" s="8" t="str">
        <f>IF(P5=0,"",IF(P5=DB5,$CA$1,IF(P5=BY5,$AX$1,IF(P5=AV5,$U$1,""))))</f>
        <v>2022 Nationals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8"/>
      <c r="AP5" s="41">
        <f>IF(SUM(V5,Z5)&gt;0,SUM(V5,Z5),"")</f>
        <v>18.799999999999997</v>
      </c>
      <c r="AQ5" s="41">
        <f>IF(SUM(U5:V5,X5:Z5,AB5)-W5-AA5&gt;0,SUM(U5:V5,X5:Z5,AB5)-W5-AA5,"")</f>
        <v>54.4</v>
      </c>
      <c r="AR5" s="41">
        <f>IF(SUM(AC5:AD5,AF5)-AE5&gt;0,SUM(AC5:AD5,AF5)-AE5,"")</f>
        <v>29.1</v>
      </c>
      <c r="AS5" s="41">
        <f>IF(SUM(V5,Z5,AD5)&gt;0,SUM(V5,Z5,AD5),"")</f>
        <v>27.999999999999996</v>
      </c>
      <c r="AT5" s="41">
        <f>IF(SUM(AQ5,AR5)&gt;0,SUM(AQ5,AR5),"")</f>
        <v>83.5</v>
      </c>
      <c r="AU5" s="41">
        <f>IF(SUM(AH5,AL5)&gt;0,SUM(AH5,AL5),"")</f>
        <v>20.399999999999999</v>
      </c>
      <c r="AV5" s="41">
        <f>IF(SUM(AG5:AH5,AJ5:AL5,AN5)-SUM(AI5,AM5)&gt;0,SUM(AG5:AH5,AJ5:AL5,AN5)-SUM(AI5,AM5),"")</f>
        <v>58.2</v>
      </c>
      <c r="AW5" s="41">
        <f>IF(SUM(AQ5,AV5)&gt;0,SUM(AQ5,AV5),"")</f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9" t="s">
        <v>57</v>
      </c>
      <c r="BS5" s="11">
        <f>IF(SUM(AY5,BC5)&gt;0,SUM(AY5,BC5),"")</f>
        <v>18.599999999999998</v>
      </c>
      <c r="BT5" s="11">
        <f>IF(SUM(AX5:AY5,BA5:BC5,BE5)-AZ5-BD5&gt;0,SUM(AX5:AY5,BA5:BC5,BE5)-AZ5-BD5,"")</f>
        <v>55.199999999999996</v>
      </c>
      <c r="BU5" s="11">
        <f>IF(SUM(BF5:BG5,BI5)-BH5&gt;0,SUM(BF5:BG5,BI5)-BH5,"")</f>
        <v>24.85</v>
      </c>
      <c r="BV5" s="11">
        <f>IF(SUM(AY5,BC5,BG5)&gt;0,SUM(AY5,BC5,BG5),"")</f>
        <v>24.599999999999998</v>
      </c>
      <c r="BW5" s="11">
        <f>IF(SUM(BT5,BU5)&gt;0,SUM(BT5,BU5),"")</f>
        <v>80.05</v>
      </c>
      <c r="BX5" s="11">
        <f>IF(SUM(BK5,BO5)&gt;0,SUM(BK5,BO5),"")</f>
        <v>18.649999999999999</v>
      </c>
      <c r="BY5" s="11">
        <f>IF(SUM(BJ5:BK5,BM5:BO5,BQ5)-SUM(BL5,BP5)&gt;0,SUM(BJ5:BK5,BM5:BO5,BQ5)-SUM(BL5,BP5),"")</f>
        <v>56.400000000000006</v>
      </c>
      <c r="BZ5" s="11">
        <f>IF(SUM(BT5,BY5)&gt;0,SUM(BT5,BY5),"")</f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8"/>
      <c r="CV5" s="41" t="str">
        <f>IF(SUM(CB5,CF5)&gt;0,SUM(CB5,CF5),"")</f>
        <v/>
      </c>
      <c r="CW5" s="41" t="str">
        <f>IF(SUM(CA5:CB5,CD5:CF5,CH5)-CC5-CG5&gt;0,SUM(CA5:CB5,CD5:CF5,CH5)-CC5-CG5,"")</f>
        <v/>
      </c>
      <c r="CX5" s="41" t="str">
        <f>IF(SUM(CI5:CJ5,CL5)-CK5&gt;0,SUM(CI5:CJ5,CL5)-CK5,"")</f>
        <v/>
      </c>
      <c r="CY5" s="41" t="str">
        <f>IF(SUM(CB5,CF5,CJ5)&gt;0,SUM(CB5,CF5,CJ5),"")</f>
        <v/>
      </c>
      <c r="CZ5" s="41" t="str">
        <f>IF(SUM(CW5,CX5)&gt;0,SUM(CW5,CX5),"")</f>
        <v/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 t="str">
        <f>IF(SUM(CW5,DB5)&gt;0,SUM(CW5,DB5),"")</f>
        <v/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9.1999999999999993</v>
      </c>
      <c r="DI5" s="17">
        <v>0</v>
      </c>
      <c r="DJ5" s="17">
        <v>0</v>
      </c>
      <c r="DK5" s="17">
        <v>17.5</v>
      </c>
      <c r="DL5" s="17">
        <v>4.8</v>
      </c>
      <c r="DM5" s="17">
        <v>0</v>
      </c>
      <c r="DN5" s="17">
        <v>0</v>
      </c>
      <c r="DO5" s="17"/>
      <c r="DP5" s="17"/>
      <c r="DQ5" s="17"/>
      <c r="DR5" s="17"/>
      <c r="DS5" s="17">
        <v>18.399999999999999</v>
      </c>
      <c r="DT5" s="17">
        <v>7.6</v>
      </c>
      <c r="DU5" s="17">
        <v>0.2</v>
      </c>
      <c r="DV5" s="17">
        <v>0</v>
      </c>
      <c r="DW5" s="17"/>
      <c r="DX5" s="17"/>
      <c r="DY5" s="17"/>
      <c r="DZ5" s="17"/>
      <c r="EA5" s="41">
        <f>IF(SUM(DH5,DL5)&gt;0,SUM(DH5,DL5),"")</f>
        <v>14</v>
      </c>
      <c r="EB5" s="41">
        <f>IF(SUM(DG5:DH5,DJ5:DL5,DN5)-DI5-DM5&gt;0,SUM(DG5:DH5,DJ5:DL5,DN5)-DI5-DM5,"")</f>
        <v>50.099999999999994</v>
      </c>
      <c r="EC5" s="41" t="str">
        <f>IF(SUM(DO5:DP5,DR5)-DQ5&gt;0,SUM(DO5:DP5,DR5)-DQ5,"")</f>
        <v/>
      </c>
      <c r="ED5" s="41">
        <f>IF(SUM(DH5,DL5,DP5)&gt;0,SUM(DH5,DL5,DP5),"")</f>
        <v>14</v>
      </c>
      <c r="EE5" s="41">
        <f>IF(SUM(EB5,EC5)&gt;0,SUM(EB5,EC5),"")</f>
        <v>50.099999999999994</v>
      </c>
      <c r="EF5" s="41">
        <f>IF(SUM(DT5,DX5)&gt;0,SUM(DT5,DX5),"")</f>
        <v>7.6</v>
      </c>
      <c r="EG5" s="41">
        <f>IF(SUM(DS5:DT5,DV5:DX5,DZ5)-SUM(DU5,DY5)&gt;0,SUM(DS5:DT5,DV5:DX5,DZ5)-SUM(DU5,DY5),"")</f>
        <v>25.8</v>
      </c>
      <c r="EH5" s="41">
        <f>IF(SUM(EB5,EG5)&gt;0,SUM(EB5,EG5),"")</f>
        <v>75.899999999999991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9.5</v>
      </c>
      <c r="QF5" s="23">
        <f>IF($CU5="P",CB5,(CB5+AY5)/2)</f>
        <v>4.5999999999999996</v>
      </c>
      <c r="QG5" s="23">
        <f>IF($CU5="P",CC5,(CC5+AZ5)/2)</f>
        <v>0.15</v>
      </c>
      <c r="QH5" s="23">
        <f>IF($CU5="P",CD5,(CD5+BA5)/2)</f>
        <v>0.15</v>
      </c>
      <c r="QI5" s="23">
        <f>IF($CU5="P",CE5,(CE5+BB5)/2)</f>
        <v>8.9</v>
      </c>
      <c r="QJ5" s="23">
        <f>IF($CU5="P",CF5,(CF5+BC5)/2)</f>
        <v>4.6999999999999993</v>
      </c>
      <c r="QK5" s="23">
        <f>IF($CU5="P",CG5,(CG5+BD5)/2)</f>
        <v>0.25</v>
      </c>
      <c r="QL5" s="23">
        <f>IF($CU5="P",CH5,(CH5+BE5)/2)</f>
        <v>0.15</v>
      </c>
      <c r="QM5" s="23">
        <f>IF($CU5="P",CI5,(CI5+BF5)/2)</f>
        <v>9.3500000000000014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7.4999999999999997E-2</v>
      </c>
      <c r="QQ5" s="23">
        <f>IF($CU5="P",CM5,(CM5+BJ5)/2)</f>
        <v>9.5</v>
      </c>
      <c r="QR5" s="23">
        <f>IF($CU5="P",CN5,(CN5+BK5)/2)</f>
        <v>4.625</v>
      </c>
      <c r="QS5" s="23">
        <f>IF($CU5="P",CO5,(CO5+BL5)/2)</f>
        <v>0</v>
      </c>
      <c r="QT5" s="23">
        <f>IF($CU5="P",CP5,(CP5+BM5)/2)</f>
        <v>0.22499999999999998</v>
      </c>
      <c r="QU5" s="23">
        <f>IF($CU5="P",CQ5,(CQ5+BN5)/2)</f>
        <v>9.125</v>
      </c>
      <c r="QV5" s="23">
        <f>IF($CU5="P",CR5,(CR5+BO5)/2)</f>
        <v>4.7</v>
      </c>
      <c r="QW5" s="23">
        <f>IF($CU5="P",CS5,(CS5+BP5)/2)</f>
        <v>0.2</v>
      </c>
      <c r="QX5" s="23">
        <f>IF($CU5="P",CT5,(CT5+BQ5)/2)</f>
        <v>0.22499999999999998</v>
      </c>
      <c r="QY5" s="28" t="s">
        <v>57</v>
      </c>
      <c r="QZ5" s="41">
        <f>IF(SUM(QF5,QJ5)&gt;0,SUM(QF5,QJ5),"")</f>
        <v>9.2999999999999989</v>
      </c>
      <c r="RA5" s="41">
        <f>IF(SUM(QE5:QF5,QH5:QJ5,QL5)-QG5-QK5&gt;0,SUM(QE5:QF5,QH5:QJ5,QL5)-QG5-QK5,"")</f>
        <v>27.599999999999998</v>
      </c>
      <c r="RB5" s="41">
        <f>IF(SUM(QM5:QN5,QP5)-QO5&gt;0,SUM(QM5:QN5,QP5)-QO5,"")</f>
        <v>12.425000000000001</v>
      </c>
      <c r="RC5" s="41">
        <f>IF(SUM(QF5,QJ5,QN5)&gt;0,SUM(QF5,QJ5,QN5),"")</f>
        <v>12.299999999999999</v>
      </c>
      <c r="RD5" s="41">
        <f>IF(SUM(RA5,RB5)&gt;0,SUM(RA5,RB5),"")</f>
        <v>40.024999999999999</v>
      </c>
      <c r="RE5" s="41">
        <f>IF(SUM(QR5,QV5)&gt;0,SUM(QR5,QV5),"")</f>
        <v>9.3249999999999993</v>
      </c>
      <c r="RF5" s="41">
        <f>IF(SUM(QQ5:QR5,QT5:QV5,QX5)-SUM(QS5,QW5)&gt;0,SUM(QQ5:QR5,QT5:QV5,QX5)-SUM(QS5,QW5),"")</f>
        <v>28.200000000000003</v>
      </c>
      <c r="RG5" s="41">
        <f>IF(SUM(RA5,RF5)&gt;0,SUM(RA5,RF5),"")</f>
        <v>55.8</v>
      </c>
    </row>
    <row r="6" spans="1:475" x14ac:dyDescent="0.2">
      <c r="A6" s="4">
        <f>IF(AND(F6="P",G6="P"),SUMPRODUCT((F$4:F$28="P")*(G$4:G$28="P")*(E$4:E$28&gt;E6))+1,IF(G6="P",SUMPRODUCT((F$4:F$28="")*(G$4:G$28="P")*(E$4:E$28&gt;E6))+1+SUMPRODUCT((F$4:F$28="P")*(G$4:G$28="P")),""))</f>
        <v>3</v>
      </c>
      <c r="B6" s="5" t="s">
        <v>88</v>
      </c>
      <c r="C6" s="4" t="s">
        <v>5</v>
      </c>
      <c r="D6" s="4">
        <v>2003</v>
      </c>
      <c r="E6" s="9">
        <f>SUM(J6:R6)+SUM(J6:O6)*0.0000001+SUM(J6)*0.0000000000001</f>
        <v>186.7800130480052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Worlds Team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52.3</v>
      </c>
      <c r="K6" s="8" t="str">
        <f>IF(J6=0,"",IF(J6=CW6,$CA$1,IF(J6=BT6,$AX$1,IF(J6=AQ6,$U$1,""))))</f>
        <v>2022 3rd Domestic Trial</v>
      </c>
      <c r="L6" s="8">
        <f>IF(COUNT(AQ6,BT6,CW6)&gt;1,LARGE((AQ6,BT6,CW6),2),0)</f>
        <v>50.800000000000004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52.8</v>
      </c>
      <c r="Q6" s="8" t="str">
        <f>IF(P6=0,"",IF(P6=DB6,$CA$1,IF(P6=BY6,$AX$1,IF(P6=AV6,$U$1,""))))</f>
        <v>2022 Nationals</v>
      </c>
      <c r="R6" s="8">
        <f>IF(MAX(DD6:DF6)&gt;0,MAX(DD6:DF6),"")</f>
        <v>3.4999999999999929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8"/>
      <c r="AP6" s="41">
        <f>IF(SUM(V6,Z6)&gt;0,SUM(V6,Z6),"")</f>
        <v>12</v>
      </c>
      <c r="AQ6" s="41">
        <f>IF(SUM(U6:V6,X6:Z6,AB6)-W6-AA6&gt;0,SUM(U6:V6,X6:Z6,AB6)-W6-AA6,"")</f>
        <v>48.1</v>
      </c>
      <c r="AR6" s="41">
        <f>IF(SUM(AC6:AD6,AF6)-AE6&gt;0,SUM(AC6:AD6,AF6)-AE6,"")</f>
        <v>26.1</v>
      </c>
      <c r="AS6" s="41">
        <f>IF(SUM(V6,Z6,AD6)&gt;0,SUM(V6,Z6,AD6),"")</f>
        <v>18.8</v>
      </c>
      <c r="AT6" s="41">
        <f>IF(SUM(AQ6,AR6)&gt;0,SUM(AQ6,AR6),"")</f>
        <v>74.2</v>
      </c>
      <c r="AU6" s="41">
        <f>IF(SUM(AH6,AL6)&gt;0,SUM(AH6,AL6),"")</f>
        <v>16.399999999999999</v>
      </c>
      <c r="AV6" s="41">
        <f>IF(SUM(AG6:AH6,AJ6:AL6,AN6)-SUM(AI6,AM6)&gt;0,SUM(AG6:AH6,AJ6:AL6,AN6)-SUM(AI6,AM6),"")</f>
        <v>52.8</v>
      </c>
      <c r="AW6" s="41">
        <f>IF(SUM(AQ6,AV6)&gt;0,SUM(AQ6,AV6),"")</f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9"/>
      <c r="BS6" s="11">
        <f>IF(SUM(AY6,BC6)&gt;0,SUM(AY6,BC6),"")</f>
        <v>14.8</v>
      </c>
      <c r="BT6" s="11">
        <f>IF(SUM(AX6:AY6,BA6:BC6,BE6)-AZ6-BD6&gt;0,SUM(AX6:AY6,BA6:BC6,BE6)-AZ6-BD6,"")</f>
        <v>52.3</v>
      </c>
      <c r="BU6" s="11">
        <f>IF(SUM(BF6:BG6,BI6)-BH6&gt;0,SUM(BF6:BG6,BI6)-BH6,"")</f>
        <v>27.380000000000003</v>
      </c>
      <c r="BV6" s="11">
        <f>IF(SUM(AY6,BC6,BG6)&gt;0,SUM(AY6,BC6,BG6),"")</f>
        <v>23.200000000000003</v>
      </c>
      <c r="BW6" s="11">
        <f>IF(SUM(BT6,BU6)&gt;0,SUM(BT6,BU6),"")</f>
        <v>79.680000000000007</v>
      </c>
      <c r="BX6" s="11">
        <f>IF(SUM(BK6,BO6)&gt;0,SUM(BK6,BO6),"")</f>
        <v>13.2</v>
      </c>
      <c r="BY6" s="11">
        <f>IF(SUM(BJ6:BK6,BM6:BO6,BQ6)-SUM(BL6,BP6)&gt;0,SUM(BJ6:BK6,BM6:BO6,BQ6)-SUM(BL6,BP6),"")</f>
        <v>50.199999999999996</v>
      </c>
      <c r="BZ6" s="11">
        <f>IF(SUM(BT6,BY6)&gt;0,SUM(BT6,BY6),"")</f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8"/>
      <c r="CV6" s="41">
        <f>IF(SUM(CB6,CF6)&gt;0,SUM(CB6,CF6),"")</f>
        <v>16</v>
      </c>
      <c r="CW6" s="41">
        <f>IF(SUM(CA6:CB6,CD6:CF6,CH6)-CC6-CG6&gt;0,SUM(CA6:CB6,CD6:CF6,CH6)-CC6-CG6,"")</f>
        <v>50.800000000000004</v>
      </c>
      <c r="CX6" s="41">
        <f>IF(SUM(CI6:CJ6,CL6)-CK6&gt;0,SUM(CI6:CJ6,CL6)-CK6,"")</f>
        <v>26.7</v>
      </c>
      <c r="CY6" s="41">
        <f>IF(SUM(CB6,CF6,CJ6)&gt;0,SUM(CB6,CF6,CJ6),"")</f>
        <v>23.6</v>
      </c>
      <c r="CZ6" s="41">
        <f>IF(SUM(CW6,CX6)&gt;0,SUM(CW6,CX6),"")</f>
        <v>77.5</v>
      </c>
      <c r="DA6" s="41">
        <f>IF(SUM(CN6,CR6)&gt;0,SUM(CN6,CR6),"")</f>
        <v>14.8</v>
      </c>
      <c r="DB6" s="41">
        <f>IF(SUM(CM6:CN6,CP6:CR6,CT6)-SUM(CO6,CS6)&gt;0,SUM(CM6:CN6,CP6:CR6,CT6)-SUM(CO6,CS6),"")</f>
        <v>51.3</v>
      </c>
      <c r="DC6" s="41">
        <f>IF(SUM(CW6,DB6)&gt;0,SUM(CW6,DB6),"")</f>
        <v>102.1</v>
      </c>
      <c r="DD6" s="52">
        <f>IF(MAX(EB6,FD6,GF6,HH6,IJ6,JL6,KN6,LP6,MR6,NT6,OV6,PX6)-IF(L6="",0,L6)&gt;0.001,MAX(EB6,FD6,GF6,HH6,IJ6,JL6,KN6,LP6,MR6,NT6,OV6,PX6)-IF(L6="",0,L6),"")</f>
        <v>3.4999999999999929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0.80000000000000426</v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18.399999999999999</v>
      </c>
      <c r="EJ6" s="18">
        <v>7.6</v>
      </c>
      <c r="EK6" s="18">
        <v>0</v>
      </c>
      <c r="EL6" s="18">
        <v>0</v>
      </c>
      <c r="EM6" s="18">
        <v>18.2</v>
      </c>
      <c r="EN6" s="18">
        <v>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15.6</v>
      </c>
      <c r="FD6" s="11">
        <f>IF(SUM(EI6:EJ6,EL6:EN6,EP6)-EK6-EO6&gt;0,SUM(EI6:EJ6,EL6:EN6,EP6)-EK6-EO6,"")</f>
        <v>52.2</v>
      </c>
      <c r="FE6" s="11" t="str">
        <f>IF(SUM(EQ6:ER6,ET6)-ES6&gt;0,SUM(EQ6:ER6,ET6)-ES6,"")</f>
        <v/>
      </c>
      <c r="FF6" s="11">
        <f>IF(SUM(EJ6,EN6,ER6)&gt;0,SUM(EJ6,EN6,ER6),"")</f>
        <v>15.6</v>
      </c>
      <c r="FG6" s="11">
        <f>IF(SUM(FD6,FE6)&gt;0,SUM(FD6,FE6),"")</f>
        <v>52.2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52.2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18.3</v>
      </c>
      <c r="GB6" s="17">
        <v>5.6</v>
      </c>
      <c r="GC6" s="17">
        <v>0.6</v>
      </c>
      <c r="GD6" s="17">
        <v>0</v>
      </c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>
        <f>IF(SUM(FX6,GB6)&gt;0,SUM(FX6,GB6),"")</f>
        <v>5.6</v>
      </c>
      <c r="GK6" s="41">
        <f>IF(SUM(FW6:FX6,FZ6:GB6,GD6)-SUM(FY6,GC6)&gt;0,SUM(FW6:FX6,FZ6:GB6,GD6)-SUM(FY6,GC6),"")</f>
        <v>23.299999999999997</v>
      </c>
      <c r="GL6" s="41">
        <f>IF(SUM(GF6,GK6)&gt;0,SUM(GF6,GK6),"")</f>
        <v>23.299999999999997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17.2</v>
      </c>
      <c r="JT6" s="17">
        <v>3.2</v>
      </c>
      <c r="JU6" s="17">
        <v>0</v>
      </c>
      <c r="JV6" s="17">
        <v>0</v>
      </c>
      <c r="JW6" s="17">
        <v>18</v>
      </c>
      <c r="JX6" s="17">
        <v>3.6</v>
      </c>
      <c r="JY6" s="17">
        <v>0.6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>
        <f>IF(SUM(JT6,JX6)&gt;0,SUM(JT6,JX6),"")</f>
        <v>6.8000000000000007</v>
      </c>
      <c r="KN6" s="41">
        <f>IF(SUM(JS6:JT6,JV6:JX6,JZ6)-JU6-JY6&gt;0,SUM(JS6:JT6,JV6:JX6,JZ6)-JU6-JY6,"")</f>
        <v>41.4</v>
      </c>
      <c r="KO6" s="41" t="str">
        <f>IF(SUM(KA6:KB6,KD6)-KC6&gt;0,SUM(KA6:KB6,KD6)-KC6,"")</f>
        <v/>
      </c>
      <c r="KP6" s="41">
        <f>IF(SUM(JT6,JX6,KB6)&gt;0,SUM(JT6,JX6,KB6),"")</f>
        <v>6.8000000000000007</v>
      </c>
      <c r="KQ6" s="41">
        <f>IF(SUM(KN6,KO6)&gt;0,SUM(KN6,KO6),"")</f>
        <v>41.4</v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>
        <f>IF(SUM(KN6,KS6)&gt;0,SUM(KN6,KS6),"")</f>
        <v>41.4</v>
      </c>
      <c r="KU6" s="18">
        <v>18.899999999999999</v>
      </c>
      <c r="KV6" s="18">
        <v>8.4</v>
      </c>
      <c r="KW6" s="18">
        <v>0</v>
      </c>
      <c r="KX6" s="18">
        <v>0</v>
      </c>
      <c r="KY6" s="18">
        <v>18.600000000000001</v>
      </c>
      <c r="KZ6" s="18">
        <v>8.4</v>
      </c>
      <c r="LA6" s="18">
        <v>0</v>
      </c>
      <c r="LB6" s="18">
        <v>0</v>
      </c>
      <c r="LC6" s="18"/>
      <c r="LD6" s="18"/>
      <c r="LE6" s="18"/>
      <c r="LF6" s="18"/>
      <c r="LG6" s="18">
        <v>18.8</v>
      </c>
      <c r="LH6" s="18">
        <v>9.1999999999999993</v>
      </c>
      <c r="LI6" s="18">
        <v>0</v>
      </c>
      <c r="LJ6" s="18">
        <v>0</v>
      </c>
      <c r="LK6" s="18">
        <v>18.2</v>
      </c>
      <c r="LL6" s="18">
        <v>8</v>
      </c>
      <c r="LM6" s="18">
        <v>0.6</v>
      </c>
      <c r="LN6" s="18">
        <v>0</v>
      </c>
      <c r="LO6" s="11">
        <f>IF(SUM(KV6,KZ6)&gt;0,SUM(KV6,KZ6),"")</f>
        <v>16.8</v>
      </c>
      <c r="LP6" s="11">
        <f>IF(SUM(KU6:KV6,KX6:KZ6,LB6)-KW6-LA6&gt;0,SUM(KU6:KV6,KX6:KZ6,LB6)-KW6-LA6,"")</f>
        <v>54.3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54.3</v>
      </c>
      <c r="LT6" s="11">
        <f>IF(SUM(LH6,LL6)&gt;0,SUM(LH6,LL6),"")</f>
        <v>17.2</v>
      </c>
      <c r="LU6" s="11">
        <f>IF(SUM(LG6:LH6,LJ6:LL6,LN6)-SUM(LI6,LM6)&gt;0,SUM(LG6:LH6,LJ6:LL6,LN6)-SUM(LI6,LM6),"")</f>
        <v>53.6</v>
      </c>
      <c r="LV6" s="11">
        <f>IF(SUM(LP6,LU6)&gt;0,SUM(LP6,LU6),"")</f>
        <v>107.9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18.7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0.15</v>
      </c>
      <c r="QI6" s="23">
        <f>IF($CU6="P",CE6,(CE6+BB6)/2)</f>
        <v>18.3</v>
      </c>
      <c r="QJ6" s="23">
        <f>IF($CU6="P",CF6,(CF6+BC6)/2)</f>
        <v>7.4</v>
      </c>
      <c r="QK6" s="23">
        <f>IF($CU6="P",CG6,(CG6+BD6)/2)</f>
        <v>0.4</v>
      </c>
      <c r="QL6" s="23">
        <f>IF($CU6="P",CH6,(CH6+BE6)/2)</f>
        <v>0</v>
      </c>
      <c r="QM6" s="23">
        <f>IF($CU6="P",CI6,(CI6+BF6)/2)</f>
        <v>18.89</v>
      </c>
      <c r="QN6" s="23">
        <f>IF($CU6="P",CJ6,(CJ6+BG6)/2)</f>
        <v>8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18.5</v>
      </c>
      <c r="QR6" s="23">
        <f>IF($CU6="P",CN6,(CN6+BK6)/2)</f>
        <v>7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18.850000000000001</v>
      </c>
      <c r="QV6" s="23">
        <f>IF($CU6="P",CR6,(CR6+BO6)/2)</f>
        <v>7</v>
      </c>
      <c r="QW6" s="23">
        <f>IF($CU6="P",CS6,(CS6+BP6)/2)</f>
        <v>0.6</v>
      </c>
      <c r="QX6" s="23">
        <f>IF($CU6="P",CT6,(CT6+BQ6)/2)</f>
        <v>0</v>
      </c>
      <c r="QY6" s="28" t="s">
        <v>57</v>
      </c>
      <c r="QZ6" s="41">
        <f>IF(SUM(QF6,QJ6)&gt;0,SUM(QF6,QJ6),"")</f>
        <v>15.4</v>
      </c>
      <c r="RA6" s="41">
        <f>IF(SUM(QE6:QF6,QH6:QJ6,QL6)-QG6-QK6&gt;0,SUM(QE6:QF6,QH6:QJ6,QL6)-QG6-QK6,"")</f>
        <v>51.55</v>
      </c>
      <c r="RB6" s="41">
        <f>IF(SUM(QM6:QN6,QP6)-QO6&gt;0,SUM(QM6:QN6,QP6)-QO6,"")</f>
        <v>27.04</v>
      </c>
      <c r="RC6" s="41">
        <f>IF(SUM(QF6,QJ6,QN6)&gt;0,SUM(QF6,QJ6,QN6),"")</f>
        <v>23.4</v>
      </c>
      <c r="RD6" s="41">
        <f>IF(SUM(RA6,RB6)&gt;0,SUM(RA6,RB6),"")</f>
        <v>78.59</v>
      </c>
      <c r="RE6" s="41">
        <f>IF(SUM(QR6,QV6)&gt;0,SUM(QR6,QV6),"")</f>
        <v>14</v>
      </c>
      <c r="RF6" s="41">
        <f>IF(SUM(QQ6:QR6,QT6:QV6,QX6)-SUM(QS6,QW6)&gt;0,SUM(QQ6:QR6,QT6:QV6,QX6)-SUM(QS6,QW6),"")</f>
        <v>50.75</v>
      </c>
      <c r="RG6" s="41">
        <f>IF(SUM(RA6,RF6)&gt;0,SUM(RA6,RF6),"")</f>
        <v>102.3</v>
      </c>
    </row>
    <row r="7" spans="1:475" x14ac:dyDescent="0.2">
      <c r="A7" s="4">
        <f>IF(AND(F7="P",G7="P"),SUMPRODUCT((F$4:F$28="P")*(G$4:G$28="P")*(E$4:E$28&gt;E7))+1,IF(G7="P",SUMPRODUCT((F$4:F$28="")*(G$4:G$28="P")*(E$4:E$28&gt;E7))+1+SUMPRODUCT((F$4:F$28="P")*(G$4:G$28="P")),""))</f>
        <v>4</v>
      </c>
      <c r="B7" s="5" t="s">
        <v>184</v>
      </c>
      <c r="C7" s="4" t="s">
        <v>5</v>
      </c>
      <c r="D7" s="4">
        <v>1999</v>
      </c>
      <c r="E7" s="9">
        <f>SUM(J7:R7)+SUM(J7:O7)*0.0000001+SUM(J7)*0.0000000000001</f>
        <v>184.10001313000529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53.199999999999996</v>
      </c>
      <c r="K7" s="8" t="str">
        <f>IF(J7=0,"",IF(J7=CW7,$CA$1,IF(J7=BT7,$AX$1,IF(J7=AQ7,$U$1,""))))</f>
        <v>2022 Nationals</v>
      </c>
      <c r="L7" s="8">
        <f>IF(COUNT(AQ7,BT7,CW7)&gt;1,LARGE((AQ7,BT7,CW7),2),0)</f>
        <v>52.5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25.6</v>
      </c>
      <c r="O7" s="8" t="str">
        <f>IF(N7=0,"",IF(N7=CX7,$CA$1,IF(N7=BU7,$AX$1,IF(N7=AR7,$U$1,""))))</f>
        <v>2022 3rd Domestic Trial</v>
      </c>
      <c r="P7" s="8">
        <f>IF(MAX(AV7,BY7,DB7)&gt;0,MAX(AV7,BY7,DB7),0)</f>
        <v>52.8</v>
      </c>
      <c r="Q7" s="8" t="str">
        <f>IF(P7=0,"",IF(P7=DB7,$CA$1,IF(P7=BY7,$AX$1,IF(P7=AV7,$U$1,""))))</f>
        <v>2022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</v>
      </c>
      <c r="V7" s="19">
        <v>7.6</v>
      </c>
      <c r="W7" s="19">
        <v>0</v>
      </c>
      <c r="X7" s="19">
        <v>0</v>
      </c>
      <c r="Y7" s="19">
        <v>19</v>
      </c>
      <c r="Z7" s="19">
        <v>8</v>
      </c>
      <c r="AA7" s="19">
        <v>0.2</v>
      </c>
      <c r="AB7" s="19">
        <v>0</v>
      </c>
      <c r="AC7" s="19">
        <v>19</v>
      </c>
      <c r="AD7" s="19">
        <v>6.4</v>
      </c>
      <c r="AE7" s="19">
        <v>0</v>
      </c>
      <c r="AF7" s="19">
        <v>0</v>
      </c>
      <c r="AG7" s="19">
        <v>18.7</v>
      </c>
      <c r="AH7" s="19">
        <v>7.6</v>
      </c>
      <c r="AI7" s="19">
        <v>1</v>
      </c>
      <c r="AJ7" s="19">
        <v>0</v>
      </c>
      <c r="AK7" s="19">
        <v>18.5</v>
      </c>
      <c r="AL7" s="19">
        <v>8</v>
      </c>
      <c r="AM7" s="19">
        <v>0</v>
      </c>
      <c r="AN7" s="19">
        <v>0</v>
      </c>
      <c r="AO7" s="28"/>
      <c r="AP7" s="41">
        <f>IF(SUM(V7,Z7)&gt;0,SUM(V7,Z7),"")</f>
        <v>15.6</v>
      </c>
      <c r="AQ7" s="41">
        <f>IF(SUM(U7:V7,X7:Z7,AB7)-W7-AA7&gt;0,SUM(U7:V7,X7:Z7,AB7)-W7-AA7,"")</f>
        <v>53.199999999999996</v>
      </c>
      <c r="AR7" s="41">
        <f>IF(SUM(AC7:AD7,AF7)-AE7&gt;0,SUM(AC7:AD7,AF7)-AE7,"")</f>
        <v>25.4</v>
      </c>
      <c r="AS7" s="41">
        <f>IF(SUM(V7,Z7,AD7)&gt;0,SUM(V7,Z7,AD7),"")</f>
        <v>22</v>
      </c>
      <c r="AT7" s="41">
        <f>IF(SUM(AQ7,AR7)&gt;0,SUM(AQ7,AR7),"")</f>
        <v>78.599999999999994</v>
      </c>
      <c r="AU7" s="41">
        <f>IF(SUM(AH7,AL7)&gt;0,SUM(AH7,AL7),"")</f>
        <v>15.6</v>
      </c>
      <c r="AV7" s="41">
        <f>IF(SUM(AG7:AH7,AJ7:AL7,AN7)-SUM(AI7,AM7)&gt;0,SUM(AG7:AH7,AJ7:AL7,AN7)-SUM(AI7,AM7),"")</f>
        <v>51.8</v>
      </c>
      <c r="AW7" s="41">
        <f>IF(SUM(AQ7,AV7)&gt;0,SUM(AQ7,AV7),"")</f>
        <v>105</v>
      </c>
      <c r="AX7" s="18">
        <v>18.8</v>
      </c>
      <c r="AY7" s="18">
        <v>7.6</v>
      </c>
      <c r="AZ7" s="18">
        <v>0.8</v>
      </c>
      <c r="BA7" s="18">
        <v>0</v>
      </c>
      <c r="BB7" s="18">
        <v>18.899999999999999</v>
      </c>
      <c r="BC7" s="18">
        <v>8</v>
      </c>
      <c r="BD7" s="18">
        <v>0</v>
      </c>
      <c r="BE7" s="18">
        <v>0</v>
      </c>
      <c r="BF7" s="18">
        <v>18.8</v>
      </c>
      <c r="BG7" s="18">
        <v>6.8</v>
      </c>
      <c r="BH7" s="18">
        <v>0</v>
      </c>
      <c r="BI7" s="18">
        <v>0</v>
      </c>
      <c r="BJ7" s="18">
        <v>18.8</v>
      </c>
      <c r="BK7" s="18">
        <v>7.6</v>
      </c>
      <c r="BL7" s="18">
        <v>0</v>
      </c>
      <c r="BM7" s="18">
        <v>0</v>
      </c>
      <c r="BN7" s="18">
        <v>18.600000000000001</v>
      </c>
      <c r="BO7" s="18">
        <v>8</v>
      </c>
      <c r="BP7" s="18">
        <v>0.2</v>
      </c>
      <c r="BQ7" s="18">
        <v>0</v>
      </c>
      <c r="BR7" s="29"/>
      <c r="BS7" s="11">
        <f>IF(SUM(AY7,BC7)&gt;0,SUM(AY7,BC7),"")</f>
        <v>15.6</v>
      </c>
      <c r="BT7" s="11">
        <f>IF(SUM(AX7:AY7,BA7:BC7,BE7)-AZ7-BD7&gt;0,SUM(AX7:AY7,BA7:BC7,BE7)-AZ7-BD7,"")</f>
        <v>52.5</v>
      </c>
      <c r="BU7" s="11">
        <f>IF(SUM(BF7:BG7,BI7)-BH7&gt;0,SUM(BF7:BG7,BI7)-BH7,"")</f>
        <v>25.6</v>
      </c>
      <c r="BV7" s="11">
        <f>IF(SUM(AY7,BC7,BG7)&gt;0,SUM(AY7,BC7,BG7),"")</f>
        <v>22.4</v>
      </c>
      <c r="BW7" s="11">
        <f>IF(SUM(BT7,BU7)&gt;0,SUM(BT7,BU7),"")</f>
        <v>78.099999999999994</v>
      </c>
      <c r="BX7" s="11">
        <f>IF(SUM(BK7,BO7)&gt;0,SUM(BK7,BO7),"")</f>
        <v>15.6</v>
      </c>
      <c r="BY7" s="11">
        <f>IF(SUM(BJ7:BK7,BM7:BO7,BQ7)-SUM(BL7,BP7)&gt;0,SUM(BJ7:BK7,BM7:BO7,BQ7)-SUM(BL7,BP7),"")</f>
        <v>52.8</v>
      </c>
      <c r="BZ7" s="11">
        <f>IF(SUM(BT7,BY7)&gt;0,SUM(BT7,BY7),"")</f>
        <v>105.3</v>
      </c>
      <c r="CA7" s="19">
        <v>18.399999999999999</v>
      </c>
      <c r="CB7" s="19">
        <v>7.6</v>
      </c>
      <c r="CC7" s="19">
        <v>0.6</v>
      </c>
      <c r="CD7" s="19">
        <v>0</v>
      </c>
      <c r="CE7" s="19">
        <v>16.5</v>
      </c>
      <c r="CF7" s="19">
        <v>7.2</v>
      </c>
      <c r="CG7" s="19">
        <v>1</v>
      </c>
      <c r="CH7" s="19">
        <v>0</v>
      </c>
      <c r="CI7" s="19">
        <v>18.3</v>
      </c>
      <c r="CJ7" s="19">
        <v>5.2</v>
      </c>
      <c r="CK7" s="19">
        <v>1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14.8</v>
      </c>
      <c r="CW7" s="41">
        <f>IF(SUM(CA7:CB7,CD7:CF7,CH7)-CC7-CG7&gt;0,SUM(CA7:CB7,CD7:CF7,CH7)-CC7-CG7,"")</f>
        <v>48.1</v>
      </c>
      <c r="CX7" s="41">
        <f>IF(SUM(CI7:CJ7,CL7)-CK7&gt;0,SUM(CI7:CJ7,CL7)-CK7,"")</f>
        <v>22.5</v>
      </c>
      <c r="CY7" s="41">
        <f>IF(SUM(CB7,CF7,CJ7)&gt;0,SUM(CB7,CF7,CJ7),"")</f>
        <v>20</v>
      </c>
      <c r="CZ7" s="41">
        <f>IF(SUM(CW7,CX7)&gt;0,SUM(CW7,CX7),"")</f>
        <v>70.599999999999994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IF(SUM(CW7,DB7)&gt;0,SUM(CW7,DB7),"")</f>
        <v>48.1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>
        <v>18.2</v>
      </c>
      <c r="EJ7" s="18">
        <v>8.4</v>
      </c>
      <c r="EK7" s="18">
        <v>1</v>
      </c>
      <c r="EL7" s="18">
        <v>0</v>
      </c>
      <c r="EM7" s="18">
        <v>18.399999999999999</v>
      </c>
      <c r="EN7" s="18">
        <v>7.6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16</v>
      </c>
      <c r="FD7" s="11">
        <f>IF(SUM(EI7:EJ7,EL7:EN7,EP7)-EK7-EO7&gt;0,SUM(EI7:EJ7,EL7:EN7,EP7)-EK7-EO7,"")</f>
        <v>51.6</v>
      </c>
      <c r="FE7" s="11" t="str">
        <f>IF(SUM(EQ7:ER7,ET7)-ES7&gt;0,SUM(EQ7:ER7,ET7)-ES7,"")</f>
        <v/>
      </c>
      <c r="FF7" s="11">
        <f>IF(SUM(EJ7,EN7,ER7)&gt;0,SUM(EJ7,EN7,ER7),"")</f>
        <v>16</v>
      </c>
      <c r="FG7" s="11">
        <f>IF(SUM(FD7,FE7)&gt;0,SUM(FD7,FE7),"")</f>
        <v>51.6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IF(SUM(FD7,FI7)&gt;0,SUM(FD7,FI7),"")</f>
        <v>51.6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18</v>
      </c>
      <c r="GB7" s="17">
        <v>7.6</v>
      </c>
      <c r="GC7" s="17">
        <v>1</v>
      </c>
      <c r="GD7" s="17">
        <v>0</v>
      </c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>
        <f>IF(SUM(FX7,GB7)&gt;0,SUM(FX7,GB7),"")</f>
        <v>7.6</v>
      </c>
      <c r="GK7" s="41">
        <f>IF(SUM(FW7:FX7,FZ7:GB7,GD7)-SUM(FY7,GC7)&gt;0,SUM(FW7:FX7,FZ7:GB7,GD7)-SUM(FY7,GC7),"")</f>
        <v>24.6</v>
      </c>
      <c r="GL7" s="41">
        <f>IF(SUM(GF7,GK7)&gt;0,SUM(GF7,GK7),"")</f>
        <v>24.6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>
        <v>18.5</v>
      </c>
      <c r="JT7" s="17">
        <v>7.2</v>
      </c>
      <c r="JU7" s="17">
        <v>0.6</v>
      </c>
      <c r="JV7" s="17">
        <v>0</v>
      </c>
      <c r="JW7" s="17">
        <v>18.8</v>
      </c>
      <c r="JX7" s="17">
        <v>6.8</v>
      </c>
      <c r="JY7" s="17">
        <v>0</v>
      </c>
      <c r="JZ7" s="17">
        <v>0</v>
      </c>
      <c r="KA7" s="17"/>
      <c r="KB7" s="17"/>
      <c r="KC7" s="17"/>
      <c r="KD7" s="17"/>
      <c r="KE7" s="17">
        <v>18.8</v>
      </c>
      <c r="KF7" s="17">
        <v>7.6</v>
      </c>
      <c r="KG7" s="17">
        <v>0</v>
      </c>
      <c r="KH7" s="17">
        <v>0</v>
      </c>
      <c r="KI7" s="17">
        <v>18.8</v>
      </c>
      <c r="KJ7" s="17">
        <v>7.2</v>
      </c>
      <c r="KK7" s="17">
        <v>0.6</v>
      </c>
      <c r="KL7" s="17">
        <v>0</v>
      </c>
      <c r="KM7" s="41">
        <f>IF(SUM(JT7,JX7)&gt;0,SUM(JT7,JX7),"")</f>
        <v>14</v>
      </c>
      <c r="KN7" s="41">
        <f>IF(SUM(JS7:JT7,JV7:JX7,JZ7)-JU7-JY7&gt;0,SUM(JS7:JT7,JV7:JX7,JZ7)-JU7-JY7,"")</f>
        <v>50.699999999999996</v>
      </c>
      <c r="KO7" s="41" t="str">
        <f>IF(SUM(KA7:KB7,KD7)-KC7&gt;0,SUM(KA7:KB7,KD7)-KC7,"")</f>
        <v/>
      </c>
      <c r="KP7" s="41">
        <f>IF(SUM(JT7,JX7,KB7)&gt;0,SUM(JT7,JX7,KB7),"")</f>
        <v>14</v>
      </c>
      <c r="KQ7" s="41">
        <f>IF(SUM(KN7,KO7)&gt;0,SUM(KN7,KO7),"")</f>
        <v>50.699999999999996</v>
      </c>
      <c r="KR7" s="41">
        <f>IF(SUM(KF7,KJ7)&gt;0,SUM(KF7,KJ7),"")</f>
        <v>14.8</v>
      </c>
      <c r="KS7" s="41">
        <f>IF(SUM(KE7:KF7,KH7:KJ7,KL7)-SUM(KG7,KK7)&gt;0,SUM(KE7:KF7,KH7:KJ7,KL7)-SUM(KG7,KK7),"")</f>
        <v>51.800000000000004</v>
      </c>
      <c r="KT7" s="41">
        <f>IF(SUM(KN7,KS7)&gt;0,SUM(KN7,KS7),"")</f>
        <v>102.5</v>
      </c>
      <c r="KU7" s="18">
        <v>18.5</v>
      </c>
      <c r="KV7" s="18">
        <v>6.8</v>
      </c>
      <c r="KW7" s="18">
        <v>0.6</v>
      </c>
      <c r="KX7" s="18">
        <v>0</v>
      </c>
      <c r="KY7" s="18">
        <v>18.399999999999999</v>
      </c>
      <c r="KZ7" s="18">
        <v>8.5</v>
      </c>
      <c r="LA7" s="18">
        <v>0.2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15.3</v>
      </c>
      <c r="LP7" s="11">
        <f>IF(SUM(KU7:KV7,KX7:KZ7,LB7)-KW7-LA7&gt;0,SUM(KU7:KV7,KX7:KZ7,LB7)-KW7-LA7,"")</f>
        <v>51.4</v>
      </c>
      <c r="LQ7" s="11" t="str">
        <f>IF(SUM(LC7:LD7,LF7)-LE7&gt;0,SUM(LC7:LD7,LF7)-LE7,"")</f>
        <v/>
      </c>
      <c r="LR7" s="11">
        <f>IF(SUM(KV7,KZ7,LD7)&gt;0,SUM(KV7,KZ7,LD7),"")</f>
        <v>15.3</v>
      </c>
      <c r="LS7" s="11">
        <f>IF(SUM(LP7,LQ7)&gt;0,SUM(LP7,LQ7),"")</f>
        <v>51.4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51.4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7.6</v>
      </c>
      <c r="QG7" s="23">
        <f>IF($CU7="P",CC7,(CC7+AZ7)/2)</f>
        <v>0.7</v>
      </c>
      <c r="QH7" s="23">
        <f>IF($CU7="P",CD7,(CD7+BA7)/2)</f>
        <v>0</v>
      </c>
      <c r="QI7" s="23">
        <f>IF($CU7="P",CE7,(CE7+BB7)/2)</f>
        <v>17.7</v>
      </c>
      <c r="QJ7" s="23">
        <f>IF($CU7="P",CF7,(CF7+BC7)/2)</f>
        <v>7.6</v>
      </c>
      <c r="QK7" s="23">
        <f>IF($CU7="P",CG7,(CG7+BD7)/2)</f>
        <v>0.5</v>
      </c>
      <c r="QL7" s="23">
        <f>IF($CU7="P",CH7,(CH7+BE7)/2)</f>
        <v>0</v>
      </c>
      <c r="QM7" s="23">
        <f>IF($CU7="P",CI7,(CI7+BF7)/2)</f>
        <v>18.55</v>
      </c>
      <c r="QN7" s="23">
        <f>IF($CU7="P",CJ7,(CJ7+BG7)/2)</f>
        <v>6</v>
      </c>
      <c r="QO7" s="23">
        <f>IF($CU7="P",CK7,(CK7+BH7)/2)</f>
        <v>0.5</v>
      </c>
      <c r="QP7" s="23">
        <f>IF($CU7="P",CL7,(CL7+BI7)/2)</f>
        <v>0</v>
      </c>
      <c r="QQ7" s="23">
        <f>IF($CU7="P",CM7,(CM7+BJ7)/2)</f>
        <v>9.4</v>
      </c>
      <c r="QR7" s="23">
        <f>IF($CU7="P",CN7,(CN7+BK7)/2)</f>
        <v>3.8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9.3000000000000007</v>
      </c>
      <c r="QV7" s="23">
        <f>IF($CU7="P",CR7,(CR7+BO7)/2)</f>
        <v>4</v>
      </c>
      <c r="QW7" s="23">
        <f>IF($CU7="P",CS7,(CS7+BP7)/2)</f>
        <v>0.1</v>
      </c>
      <c r="QX7" s="23">
        <f>IF($CU7="P",CT7,(CT7+BQ7)/2)</f>
        <v>0</v>
      </c>
      <c r="QY7" s="28" t="s">
        <v>57</v>
      </c>
      <c r="QZ7" s="41">
        <f>IF(SUM(QF7,QJ7)&gt;0,SUM(QF7,QJ7),"")</f>
        <v>15.2</v>
      </c>
      <c r="RA7" s="41">
        <f>IF(SUM(QE7:QF7,QH7:QJ7,QL7)-QG7-QK7&gt;0,SUM(QE7:QF7,QH7:QJ7,QL7)-QG7-QK7,"")</f>
        <v>50.300000000000004</v>
      </c>
      <c r="RB7" s="41">
        <f>IF(SUM(QM7:QN7,QP7)-QO7&gt;0,SUM(QM7:QN7,QP7)-QO7,"")</f>
        <v>24.05</v>
      </c>
      <c r="RC7" s="41">
        <f>IF(SUM(QF7,QJ7,QN7)&gt;0,SUM(QF7,QJ7,QN7),"")</f>
        <v>21.2</v>
      </c>
      <c r="RD7" s="41">
        <f>IF(SUM(RA7,RB7)&gt;0,SUM(RA7,RB7),"")</f>
        <v>74.350000000000009</v>
      </c>
      <c r="RE7" s="41">
        <f>IF(SUM(QR7,QV7)&gt;0,SUM(QR7,QV7),"")</f>
        <v>7.8</v>
      </c>
      <c r="RF7" s="41">
        <f>IF(SUM(QQ7:QR7,QT7:QV7,QX7)-SUM(QS7,QW7)&gt;0,SUM(QQ7:QR7,QT7:QV7,QX7)-SUM(QS7,QW7),"")</f>
        <v>26.4</v>
      </c>
      <c r="RG7" s="41">
        <f>IF(SUM(RA7,RF7)&gt;0,SUM(RA7,RF7),"")</f>
        <v>76.7</v>
      </c>
    </row>
    <row r="8" spans="1:475" x14ac:dyDescent="0.2">
      <c r="A8" s="4">
        <f>IF(AND(F8="P",G8="P"),SUMPRODUCT((F$4:F$28="P")*(G$4:G$28="P")*(E$4:E$28&gt;E8))+1,IF(G8="P",SUMPRODUCT((F$4:F$28="")*(G$4:G$28="P")*(E$4:E$28&gt;E8))+1+SUMPRODUCT((F$4:F$28="P")*(G$4:G$28="P")),""))</f>
        <v>5</v>
      </c>
      <c r="B8" s="5" t="s">
        <v>137</v>
      </c>
      <c r="C8" s="4" t="s">
        <v>5</v>
      </c>
      <c r="D8" s="4">
        <v>2004</v>
      </c>
      <c r="E8" s="9">
        <f>SUM(J8:R8)+SUM(J8:O8)*0.0000001+SUM(J8)*0.0000000000001</f>
        <v>181.90001289000514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51.699999999999996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50.599999999999994</v>
      </c>
      <c r="M8" s="8" t="str">
        <f>IF(L8=0,"",IF(L8=CW8,$CA$1,IF(L8=BT8,$AX$1,IF(L8=AQ8,$U$1,""))))</f>
        <v>2022 Nationals</v>
      </c>
      <c r="N8" s="8">
        <f>IF(COUNT(AR8,BU8,CX8)&gt;0,LARGE((AR8,BU8,CX8),1),0)</f>
        <v>26.6</v>
      </c>
      <c r="O8" s="8" t="str">
        <f>IF(N8=0,"",IF(N8=CX8,$CA$1,IF(N8=BU8,$AX$1,IF(N8=AR8,$U$1,""))))</f>
        <v>2022 3rd Domestic Trial</v>
      </c>
      <c r="P8" s="8">
        <f>IF(MAX(AV8,BY8,DB8)&gt;0,MAX(AV8,BY8,DB8),0)</f>
        <v>46.699999999999996</v>
      </c>
      <c r="Q8" s="8" t="str">
        <f>IF(P8=0,"",IF(P8=DB8,$CA$1,IF(P8=BY8,$AX$1,IF(P8=AV8,$U$1,""))))</f>
        <v>2022 3rd Domestic Trial</v>
      </c>
      <c r="R8" s="8">
        <f>IF(MAX(DD8:DF8)&gt;0,MAX(DD8:DF8),"")</f>
        <v>6.3000000000000114</v>
      </c>
      <c r="S8" s="11" t="str">
        <f>IF(R8="","",IF(R8=DD8,"("&amp;DD$2&amp;")",IF(R8=DE8,"("&amp;DE$2&amp;")",IF(R8=DF8,"("&amp;DF$2&amp;")"))))</f>
        <v>(Final)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Pan Am Club Championships (May 14)</v>
      </c>
      <c r="U8" s="19">
        <v>18.399999999999999</v>
      </c>
      <c r="V8" s="19">
        <v>7.3</v>
      </c>
      <c r="W8" s="19">
        <v>0</v>
      </c>
      <c r="X8" s="19">
        <v>0</v>
      </c>
      <c r="Y8" s="19">
        <v>17.899999999999999</v>
      </c>
      <c r="Z8" s="19">
        <v>7.2</v>
      </c>
      <c r="AA8" s="19">
        <v>0.2</v>
      </c>
      <c r="AB8" s="19">
        <v>0</v>
      </c>
      <c r="AC8" s="19">
        <v>17.2</v>
      </c>
      <c r="AD8" s="19">
        <v>3.2</v>
      </c>
      <c r="AE8" s="19">
        <v>0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14.5</v>
      </c>
      <c r="AQ8" s="41">
        <f>IF(SUM(U8:V8,X8:Z8,AB8)-W8-AA8&gt;0,SUM(U8:V8,X8:Z8,AB8)-W8-AA8,"")</f>
        <v>50.599999999999994</v>
      </c>
      <c r="AR8" s="41">
        <f>IF(SUM(AC8:AD8,AF8)-AE8&gt;0,SUM(AC8:AD8,AF8)-AE8,"")</f>
        <v>20.399999999999999</v>
      </c>
      <c r="AS8" s="41">
        <f>IF(SUM(V8,Z8,AD8)&gt;0,SUM(V8,Z8,AD8),"")</f>
        <v>17.7</v>
      </c>
      <c r="AT8" s="41">
        <f>IF(SUM(AQ8,AR8)&gt;0,SUM(AQ8,AR8),"")</f>
        <v>71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50.599999999999994</v>
      </c>
      <c r="AX8" s="18">
        <v>18.399999999999999</v>
      </c>
      <c r="AY8" s="18">
        <v>7.7</v>
      </c>
      <c r="AZ8" s="18">
        <v>0</v>
      </c>
      <c r="BA8" s="18">
        <v>0.3</v>
      </c>
      <c r="BB8" s="18">
        <v>18.600000000000001</v>
      </c>
      <c r="BC8" s="18">
        <v>7.3</v>
      </c>
      <c r="BD8" s="18">
        <v>0.6</v>
      </c>
      <c r="BE8" s="18">
        <v>0</v>
      </c>
      <c r="BF8" s="18">
        <v>18.8</v>
      </c>
      <c r="BG8" s="18">
        <v>8.4</v>
      </c>
      <c r="BH8" s="18">
        <v>0.6</v>
      </c>
      <c r="BI8" s="18">
        <v>0</v>
      </c>
      <c r="BJ8" s="18">
        <v>17.7</v>
      </c>
      <c r="BK8" s="18">
        <v>2.8</v>
      </c>
      <c r="BL8" s="18">
        <v>0</v>
      </c>
      <c r="BM8" s="18">
        <v>0</v>
      </c>
      <c r="BN8" s="18">
        <v>18.8</v>
      </c>
      <c r="BO8" s="18">
        <v>7.6</v>
      </c>
      <c r="BP8" s="18">
        <v>0.2</v>
      </c>
      <c r="BQ8" s="18">
        <v>0</v>
      </c>
      <c r="BR8" s="29"/>
      <c r="BS8" s="11">
        <f>IF(SUM(AY8,BC8)&gt;0,SUM(AY8,BC8),"")</f>
        <v>15</v>
      </c>
      <c r="BT8" s="11">
        <f>IF(SUM(AX8:AY8,BA8:BC8,BE8)-AZ8-BD8&gt;0,SUM(AX8:AY8,BA8:BC8,BE8)-AZ8-BD8,"")</f>
        <v>51.699999999999996</v>
      </c>
      <c r="BU8" s="11">
        <f>IF(SUM(BF8:BG8,BI8)-BH8&gt;0,SUM(BF8:BG8,BI8)-BH8,"")</f>
        <v>26.6</v>
      </c>
      <c r="BV8" s="11">
        <f>IF(SUM(AY8,BC8,BG8)&gt;0,SUM(AY8,BC8,BG8),"")</f>
        <v>23.4</v>
      </c>
      <c r="BW8" s="11">
        <f>IF(SUM(BT8,BU8)&gt;0,SUM(BT8,BU8),"")</f>
        <v>78.3</v>
      </c>
      <c r="BX8" s="11">
        <f>IF(SUM(BK8,BO8)&gt;0,SUM(BK8,BO8),"")</f>
        <v>10.399999999999999</v>
      </c>
      <c r="BY8" s="11">
        <f>IF(SUM(BJ8:BK8,BM8:BO8,BQ8)-SUM(BL8,BP8)&gt;0,SUM(BJ8:BK8,BM8:BO8,BQ8)-SUM(BL8,BP8),"")</f>
        <v>46.699999999999996</v>
      </c>
      <c r="BZ8" s="11">
        <f>IF(SUM(BT8,BY8)&gt;0,SUM(BT8,BY8),"")</f>
        <v>98.399999999999991</v>
      </c>
      <c r="CA8" s="19">
        <v>19</v>
      </c>
      <c r="CB8" s="19">
        <v>8</v>
      </c>
      <c r="CC8" s="19">
        <v>0.6</v>
      </c>
      <c r="CD8" s="19">
        <v>0.3</v>
      </c>
      <c r="CE8" s="19">
        <v>17.3</v>
      </c>
      <c r="CF8" s="19">
        <v>2.4</v>
      </c>
      <c r="CG8" s="19">
        <v>0</v>
      </c>
      <c r="CH8" s="19">
        <v>0</v>
      </c>
      <c r="CI8" s="19">
        <v>16.600000000000001</v>
      </c>
      <c r="CJ8" s="19">
        <v>8.9</v>
      </c>
      <c r="CK8" s="19">
        <v>0.2</v>
      </c>
      <c r="CL8" s="19">
        <v>0.3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10.4</v>
      </c>
      <c r="CW8" s="41">
        <f>IF(SUM(CA8:CB8,CD8:CF8,CH8)-CC8-CG8&gt;0,SUM(CA8:CB8,CD8:CF8,CH8)-CC8-CG8,"")</f>
        <v>46.4</v>
      </c>
      <c r="CX8" s="41">
        <f>IF(SUM(CI8:CJ8,CL8)-CK8&gt;0,SUM(CI8:CJ8,CL8)-CK8,"")</f>
        <v>25.6</v>
      </c>
      <c r="CY8" s="41">
        <f>IF(SUM(CB8,CF8,CJ8)&gt;0,SUM(CB8,CF8,CJ8),"")</f>
        <v>19.3</v>
      </c>
      <c r="CZ8" s="41">
        <f>IF(SUM(CW8,CX8)&gt;0,SUM(CW8,CX8),"")</f>
        <v>72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IF(SUM(CW8,DB8)&gt;0,SUM(CW8,DB8),"")</f>
        <v>46.4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>
        <f>IF(MAX(EG8,FI8,GK8,HM8,IO8,JQ8,KS8,LU8,MW8,NY8,PA8,QC8)-IF(P8="",0,P8)&gt;0.001,MAX(EG8,FI8,GK8,HM8,IO8,JQ8,KS8,LU8,MW8,NY8,PA8,QC8)-IF(P8="",0,P8),"")</f>
        <v>6.3000000000000114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18.7</v>
      </c>
      <c r="HP8" s="17">
        <v>8.4</v>
      </c>
      <c r="HQ8" s="17">
        <v>0.8</v>
      </c>
      <c r="HR8" s="17">
        <v>0</v>
      </c>
      <c r="HS8" s="17">
        <v>16.899999999999999</v>
      </c>
      <c r="HT8" s="17">
        <v>8</v>
      </c>
      <c r="HU8" s="17">
        <v>1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16.399999999999999</v>
      </c>
      <c r="IJ8" s="41">
        <f>IF(SUM(HO8:HP8,HR8:HT8,HV8)-HQ8-HU8&gt;0,SUM(HO8:HP8,HR8:HT8,HV8)-HQ8-HU8,"")</f>
        <v>50.2</v>
      </c>
      <c r="IK8" s="41" t="str">
        <f>IF(SUM(HW8:HX8,HZ8)-HY8&gt;0,SUM(HW8:HX8,HZ8)-HY8,"")</f>
        <v/>
      </c>
      <c r="IL8" s="41">
        <f>IF(SUM(HP8,HT8,HX8)&gt;0,SUM(HP8,HT8,HX8),"")</f>
        <v>16.399999999999999</v>
      </c>
      <c r="IM8" s="41">
        <f>IF(SUM(IJ8,IK8)&gt;0,SUM(IJ8,IK8),"")</f>
        <v>50.2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50.2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>
        <v>18.600000000000001</v>
      </c>
      <c r="JD8" s="18">
        <v>8</v>
      </c>
      <c r="JE8" s="18">
        <v>0.8</v>
      </c>
      <c r="JF8" s="18">
        <v>0</v>
      </c>
      <c r="JG8" s="18">
        <v>18.600000000000001</v>
      </c>
      <c r="JH8" s="18">
        <v>9.1999999999999993</v>
      </c>
      <c r="JI8" s="18">
        <v>0.6</v>
      </c>
      <c r="JJ8" s="18">
        <v>0</v>
      </c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>
        <f>IF(SUM(JD8,JH8)&gt;0,SUM(JD8,JH8),"")</f>
        <v>17.2</v>
      </c>
      <c r="JQ8" s="11">
        <f>IF(SUM(JC8:JD8,JF8:JH8,JJ8)-SUM(JE8,JI8)&gt;0,SUM(JC8:JD8,JF8:JH8,JJ8)-SUM(JE8,JI8),"")</f>
        <v>53.000000000000007</v>
      </c>
      <c r="JR8" s="11">
        <f>IF(SUM(JL8,JQ8)&gt;0,SUM(JL8,JQ8),"")</f>
        <v>53.000000000000007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18.7</v>
      </c>
      <c r="QF8" s="23">
        <f>IF($CU8="P",CB8,(CB8+AY8)/2)</f>
        <v>7.85</v>
      </c>
      <c r="QG8" s="23">
        <f>IF($CU8="P",CC8,(CC8+AZ8)/2)</f>
        <v>0.3</v>
      </c>
      <c r="QH8" s="23">
        <f>IF($CU8="P",CD8,(CD8+BA8)/2)</f>
        <v>0.3</v>
      </c>
      <c r="QI8" s="23">
        <f>IF($CU8="P",CE8,(CE8+BB8)/2)</f>
        <v>17.950000000000003</v>
      </c>
      <c r="QJ8" s="23">
        <f>IF($CU8="P",CF8,(CF8+BC8)/2)</f>
        <v>4.8499999999999996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17.700000000000003</v>
      </c>
      <c r="QN8" s="23">
        <f>IF($CU8="P",CJ8,(CJ8+BG8)/2)</f>
        <v>8.65</v>
      </c>
      <c r="QO8" s="23">
        <f>IF($CU8="P",CK8,(CK8+BH8)/2)</f>
        <v>0.4</v>
      </c>
      <c r="QP8" s="23">
        <f>IF($CU8="P",CL8,(CL8+BI8)/2)</f>
        <v>0.15</v>
      </c>
      <c r="QQ8" s="23">
        <f>IF($CU8="P",CM8,(CM8+BJ8)/2)</f>
        <v>8.85</v>
      </c>
      <c r="QR8" s="23">
        <f>IF($CU8="P",CN8,(CN8+BK8)/2)</f>
        <v>1.4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9.4</v>
      </c>
      <c r="QV8" s="23">
        <f>IF($CU8="P",CR8,(CR8+BO8)/2)</f>
        <v>3.8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12.7</v>
      </c>
      <c r="RA8" s="41">
        <f>IF(SUM(QE8:QF8,QH8:QJ8,QL8)-QG8-QK8&gt;0,SUM(QE8:QF8,QH8:QJ8,QL8)-QG8-QK8,"")</f>
        <v>49.050000000000004</v>
      </c>
      <c r="RB8" s="41">
        <f>IF(SUM(QM8:QN8,QP8)-QO8&gt;0,SUM(QM8:QN8,QP8)-QO8,"")</f>
        <v>26.1</v>
      </c>
      <c r="RC8" s="41">
        <f>IF(SUM(QF8,QJ8,QN8)&gt;0,SUM(QF8,QJ8,QN8),"")</f>
        <v>21.35</v>
      </c>
      <c r="RD8" s="41">
        <f>IF(SUM(RA8,RB8)&gt;0,SUM(RA8,RB8),"")</f>
        <v>75.150000000000006</v>
      </c>
      <c r="RE8" s="41">
        <f>IF(SUM(QR8,QV8)&gt;0,SUM(QR8,QV8),"")</f>
        <v>5.1999999999999993</v>
      </c>
      <c r="RF8" s="41">
        <f>IF(SUM(QQ8:QR8,QT8:QV8,QX8)-SUM(QS8,QW8)&gt;0,SUM(QQ8:QR8,QT8:QV8,QX8)-SUM(QS8,QW8),"")</f>
        <v>23.349999999999998</v>
      </c>
      <c r="RG8" s="41">
        <f>IF(SUM(RA8,RF8)&gt;0,SUM(RA8,RF8),"")</f>
        <v>72.400000000000006</v>
      </c>
    </row>
    <row r="9" spans="1:475" x14ac:dyDescent="0.2">
      <c r="A9" s="4">
        <f>IF(AND(F9="P",G9="P"),SUMPRODUCT((F$4:F$28="P")*(G$4:G$28="P")*(E$4:E$28&gt;E9))+1,IF(G9="P",SUMPRODUCT((F$4:F$28="")*(G$4:G$28="P")*(E$4:E$28&gt;E9))+1+SUMPRODUCT((F$4:F$28="P")*(G$4:G$28="P")),""))</f>
        <v>6</v>
      </c>
      <c r="B9" s="5" t="s">
        <v>187</v>
      </c>
      <c r="C9" s="4" t="s">
        <v>3</v>
      </c>
      <c r="D9" s="4">
        <v>2002</v>
      </c>
      <c r="E9" s="9">
        <f>SUM(J9:R9)+SUM(J9:O9)*0.0000001+SUM(J9)*0.0000000000001</f>
        <v>180.90001281000514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51.8</v>
      </c>
      <c r="K9" s="8" t="str">
        <f>IF(J9=0,"",IF(J9=CW9,$CA$1,IF(J9=BT9,$AX$1,IF(J9=AQ9,$U$1,""))))</f>
        <v>2022 Nationals</v>
      </c>
      <c r="L9" s="8">
        <f>IF(COUNT(AQ9,BT9,CW9)&gt;1,LARGE((AQ9,BT9,CW9),2),0)</f>
        <v>51.2</v>
      </c>
      <c r="M9" s="8" t="str">
        <f>IF(L9=0,"",IF(L9=CW9,$CA$1,IF(L9=BT9,$AX$1,IF(L9=AQ9,$U$1,""))))</f>
        <v>2023 Elite Canada</v>
      </c>
      <c r="N9" s="8">
        <f>IF(COUNT(AR9,BU9,CX9)&gt;0,LARGE((AR9,BU9,CX9),1),0)</f>
        <v>25.099999999999998</v>
      </c>
      <c r="O9" s="8" t="str">
        <f>IF(N9=0,"",IF(N9=CX9,$CA$1,IF(N9=BU9,$AX$1,IF(N9=AR9,$U$1,""))))</f>
        <v>2022 3rd Domestic Trial</v>
      </c>
      <c r="P9" s="8">
        <f>IF(MAX(AV9,BY9,DB9)&gt;0,MAX(AV9,BY9,DB9),0)</f>
        <v>51.999999999999993</v>
      </c>
      <c r="Q9" s="8" t="str">
        <f>IF(P9=0,"",IF(P9=DB9,$CA$1,IF(P9=BY9,$AX$1,IF(P9=AV9,$U$1,""))))</f>
        <v>2022 Nationals</v>
      </c>
      <c r="R9" s="8">
        <f>IF(MAX(DD9:DF9)&gt;0,MAX(DD9:DF9),"")</f>
        <v>0.79999999999999005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18.3</v>
      </c>
      <c r="V9" s="19">
        <v>8.4</v>
      </c>
      <c r="W9" s="19">
        <v>1</v>
      </c>
      <c r="X9" s="19">
        <v>0</v>
      </c>
      <c r="Y9" s="19">
        <v>19.3</v>
      </c>
      <c r="Z9" s="19">
        <v>6.8</v>
      </c>
      <c r="AA9" s="19">
        <v>0</v>
      </c>
      <c r="AB9" s="19">
        <v>0</v>
      </c>
      <c r="AC9" s="19">
        <v>19</v>
      </c>
      <c r="AD9" s="19">
        <v>6</v>
      </c>
      <c r="AE9" s="19">
        <v>0</v>
      </c>
      <c r="AF9" s="19">
        <v>0</v>
      </c>
      <c r="AG9" s="19">
        <v>18.5</v>
      </c>
      <c r="AH9" s="19">
        <v>8.4</v>
      </c>
      <c r="AI9" s="19">
        <v>0.6</v>
      </c>
      <c r="AJ9" s="19">
        <v>0</v>
      </c>
      <c r="AK9" s="19">
        <v>18.899999999999999</v>
      </c>
      <c r="AL9" s="19">
        <v>6.8</v>
      </c>
      <c r="AM9" s="19">
        <v>0</v>
      </c>
      <c r="AN9" s="19">
        <v>0</v>
      </c>
      <c r="AO9" s="28"/>
      <c r="AP9" s="41">
        <f>IF(SUM(V9,Z9)&gt;0,SUM(V9,Z9),"")</f>
        <v>15.2</v>
      </c>
      <c r="AQ9" s="41">
        <f>IF(SUM(U9:V9,X9:Z9,AB9)-W9-AA9&gt;0,SUM(U9:V9,X9:Z9,AB9)-W9-AA9,"")</f>
        <v>51.8</v>
      </c>
      <c r="AR9" s="41">
        <f>IF(SUM(AC9:AD9,AF9)-AE9&gt;0,SUM(AC9:AD9,AF9)-AE9,"")</f>
        <v>25</v>
      </c>
      <c r="AS9" s="41">
        <f>IF(SUM(V9,Z9,AD9)&gt;0,SUM(V9,Z9,AD9),"")</f>
        <v>21.2</v>
      </c>
      <c r="AT9" s="41">
        <f>IF(SUM(AQ9,AR9)&gt;0,SUM(AQ9,AR9),"")</f>
        <v>76.8</v>
      </c>
      <c r="AU9" s="41">
        <f>IF(SUM(AH9,AL9)&gt;0,SUM(AH9,AL9),"")</f>
        <v>15.2</v>
      </c>
      <c r="AV9" s="41">
        <f>IF(SUM(AG9:AH9,AJ9:AL9,AN9)-SUM(AI9,AM9)&gt;0,SUM(AG9:AH9,AJ9:AL9,AN9)-SUM(AI9,AM9),"")</f>
        <v>51.999999999999993</v>
      </c>
      <c r="AW9" s="41">
        <f>IF(SUM(AQ9,AV9)&gt;0,SUM(AQ9,AV9),"")</f>
        <v>103.79999999999998</v>
      </c>
      <c r="AX9" s="18">
        <v>18.399999999999999</v>
      </c>
      <c r="AY9" s="18">
        <v>6.8</v>
      </c>
      <c r="AZ9" s="18">
        <v>0.2</v>
      </c>
      <c r="BA9" s="18">
        <v>0</v>
      </c>
      <c r="BB9" s="18">
        <v>18.7</v>
      </c>
      <c r="BC9" s="18">
        <v>6</v>
      </c>
      <c r="BD9" s="18">
        <v>0</v>
      </c>
      <c r="BE9" s="18">
        <v>0</v>
      </c>
      <c r="BF9" s="18">
        <v>18.899999999999999</v>
      </c>
      <c r="BG9" s="18">
        <v>7.2</v>
      </c>
      <c r="BH9" s="18">
        <v>1</v>
      </c>
      <c r="BI9" s="18">
        <v>0</v>
      </c>
      <c r="BJ9" s="18">
        <v>18.100000000000001</v>
      </c>
      <c r="BK9" s="18">
        <v>6</v>
      </c>
      <c r="BL9" s="18">
        <v>0.8</v>
      </c>
      <c r="BM9" s="18">
        <v>0</v>
      </c>
      <c r="BN9" s="18">
        <v>18.7</v>
      </c>
      <c r="BO9" s="18">
        <v>7.2</v>
      </c>
      <c r="BP9" s="18">
        <v>0.6</v>
      </c>
      <c r="BQ9" s="18">
        <v>0</v>
      </c>
      <c r="BR9" s="29"/>
      <c r="BS9" s="11">
        <f>IF(SUM(AY9,BC9)&gt;0,SUM(AY9,BC9),"")</f>
        <v>12.8</v>
      </c>
      <c r="BT9" s="11">
        <f>IF(SUM(AX9:AY9,BA9:BC9,BE9)-AZ9-BD9&gt;0,SUM(AX9:AY9,BA9:BC9,BE9)-AZ9-BD9,"")</f>
        <v>49.699999999999996</v>
      </c>
      <c r="BU9" s="11">
        <f>IF(SUM(BF9:BG9,BI9)-BH9&gt;0,SUM(BF9:BG9,BI9)-BH9,"")</f>
        <v>25.099999999999998</v>
      </c>
      <c r="BV9" s="11">
        <f>IF(SUM(AY9,BC9,BG9)&gt;0,SUM(AY9,BC9,BG9),"")</f>
        <v>20</v>
      </c>
      <c r="BW9" s="11">
        <f>IF(SUM(BT9,BU9)&gt;0,SUM(BT9,BU9),"")</f>
        <v>74.8</v>
      </c>
      <c r="BX9" s="11">
        <f>IF(SUM(BK9,BO9)&gt;0,SUM(BK9,BO9),"")</f>
        <v>13.2</v>
      </c>
      <c r="BY9" s="11">
        <f>IF(SUM(BJ9:BK9,BM9:BO9,BQ9)-SUM(BL9,BP9)&gt;0,SUM(BJ9:BK9,BM9:BO9,BQ9)-SUM(BL9,BP9),"")</f>
        <v>48.6</v>
      </c>
      <c r="BZ9" s="11">
        <f>IF(SUM(BT9,BY9)&gt;0,SUM(BT9,BY9),"")</f>
        <v>98.3</v>
      </c>
      <c r="CA9" s="19">
        <v>19</v>
      </c>
      <c r="CB9" s="19">
        <v>6.8</v>
      </c>
      <c r="CC9" s="19">
        <v>0</v>
      </c>
      <c r="CD9" s="19">
        <v>0</v>
      </c>
      <c r="CE9" s="19">
        <v>18.399999999999999</v>
      </c>
      <c r="CF9" s="19">
        <v>7.2</v>
      </c>
      <c r="CG9" s="19">
        <v>0.2</v>
      </c>
      <c r="CH9" s="19">
        <v>0</v>
      </c>
      <c r="CI9" s="19">
        <v>18.100000000000001</v>
      </c>
      <c r="CJ9" s="19">
        <v>6.8</v>
      </c>
      <c r="CK9" s="19">
        <v>0</v>
      </c>
      <c r="CL9" s="19">
        <v>0</v>
      </c>
      <c r="CM9" s="19">
        <v>18</v>
      </c>
      <c r="CN9" s="19">
        <v>8.4</v>
      </c>
      <c r="CO9" s="19">
        <v>0.6</v>
      </c>
      <c r="CP9" s="19">
        <v>0</v>
      </c>
      <c r="CQ9" s="19">
        <v>18.600000000000001</v>
      </c>
      <c r="CR9" s="19">
        <v>6.8</v>
      </c>
      <c r="CS9" s="19">
        <v>0.2</v>
      </c>
      <c r="CT9" s="19">
        <v>0</v>
      </c>
      <c r="CU9" s="28"/>
      <c r="CV9" s="41">
        <f>IF(SUM(CB9,CF9)&gt;0,SUM(CB9,CF9),"")</f>
        <v>14</v>
      </c>
      <c r="CW9" s="41">
        <f>IF(SUM(CA9:CB9,CD9:CF9,CH9)-CC9-CG9&gt;0,SUM(CA9:CB9,CD9:CF9,CH9)-CC9-CG9,"")</f>
        <v>51.2</v>
      </c>
      <c r="CX9" s="41">
        <f>IF(SUM(CI9:CJ9,CL9)-CK9&gt;0,SUM(CI9:CJ9,CL9)-CK9,"")</f>
        <v>24.900000000000002</v>
      </c>
      <c r="CY9" s="41">
        <f>IF(SUM(CB9,CF9,CJ9)&gt;0,SUM(CB9,CF9,CJ9),"")</f>
        <v>20.8</v>
      </c>
      <c r="CZ9" s="41">
        <f>IF(SUM(CW9,CX9)&gt;0,SUM(CW9,CX9),"")</f>
        <v>76.100000000000009</v>
      </c>
      <c r="DA9" s="41">
        <f>IF(SUM(CN9,CR9)&gt;0,SUM(CN9,CR9),"")</f>
        <v>15.2</v>
      </c>
      <c r="DB9" s="41">
        <f>IF(SUM(CM9:CN9,CP9:CR9,CT9)-SUM(CO9,CS9)&gt;0,SUM(CM9:CN9,CP9:CR9,CT9)-SUM(CO9,CS9),"")</f>
        <v>51</v>
      </c>
      <c r="DC9" s="41">
        <f>IF(SUM(CW9,DB9)&gt;0,SUM(CW9,DB9),"")</f>
        <v>102.2</v>
      </c>
      <c r="DD9" s="52">
        <f>IF(MAX(EB9,FD9,GF9,HH9,IJ9,JL9,KN9,LP9,MR9,NT9,OV9,PX9)-IF(L9="",0,L9)&gt;0.001,MAX(EB9,FD9,GF9,HH9,IJ9,JL9,KN9,LP9,MR9,NT9,OV9,PX9)-IF(L9="",0,L9),"")</f>
        <v>0.79999999999999005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18.399999999999999</v>
      </c>
      <c r="JT9" s="17">
        <v>8.4</v>
      </c>
      <c r="JU9" s="17">
        <v>0.6</v>
      </c>
      <c r="JV9" s="17">
        <v>0</v>
      </c>
      <c r="JW9" s="17">
        <v>18.600000000000001</v>
      </c>
      <c r="JX9" s="17">
        <v>6.8</v>
      </c>
      <c r="JY9" s="17">
        <v>0.2</v>
      </c>
      <c r="JZ9" s="17">
        <v>0</v>
      </c>
      <c r="KA9" s="17"/>
      <c r="KB9" s="17"/>
      <c r="KC9" s="17"/>
      <c r="KD9" s="17"/>
      <c r="KE9" s="17">
        <v>18.600000000000001</v>
      </c>
      <c r="KF9" s="17">
        <v>8.4</v>
      </c>
      <c r="KG9" s="17">
        <v>0.6</v>
      </c>
      <c r="KH9" s="17">
        <v>0</v>
      </c>
      <c r="KI9" s="17">
        <v>19.100000000000001</v>
      </c>
      <c r="KJ9" s="17">
        <v>6.8</v>
      </c>
      <c r="KK9" s="17">
        <v>0.6</v>
      </c>
      <c r="KL9" s="17">
        <v>0</v>
      </c>
      <c r="KM9" s="41">
        <f>IF(SUM(JT9,JX9)&gt;0,SUM(JT9,JX9),"")</f>
        <v>15.2</v>
      </c>
      <c r="KN9" s="41">
        <f>IF(SUM(JS9:JT9,JV9:JX9,JZ9)-JU9-JY9&gt;0,SUM(JS9:JT9,JV9:JX9,JZ9)-JU9-JY9,"")</f>
        <v>51.399999999999991</v>
      </c>
      <c r="KO9" s="41" t="str">
        <f>IF(SUM(KA9:KB9,KD9)-KC9&gt;0,SUM(KA9:KB9,KD9)-KC9,"")</f>
        <v/>
      </c>
      <c r="KP9" s="41">
        <f>IF(SUM(JT9,JX9,KB9)&gt;0,SUM(JT9,JX9,KB9),"")</f>
        <v>15.2</v>
      </c>
      <c r="KQ9" s="41">
        <f>IF(SUM(KN9,KO9)&gt;0,SUM(KN9,KO9),"")</f>
        <v>51.399999999999991</v>
      </c>
      <c r="KR9" s="41">
        <f>IF(SUM(KF9,KJ9)&gt;0,SUM(KF9,KJ9),"")</f>
        <v>15.2</v>
      </c>
      <c r="KS9" s="41">
        <f>IF(SUM(KE9:KF9,KH9:KJ9,KL9)-SUM(KG9,KK9)&gt;0,SUM(KE9:KF9,KH9:KJ9,KL9)-SUM(KG9,KK9),"")</f>
        <v>51.699999999999996</v>
      </c>
      <c r="KT9" s="41">
        <f>IF(SUM(KN9,KS9)&gt;0,SUM(KN9,KS9),"")</f>
        <v>103.1</v>
      </c>
      <c r="KU9" s="18">
        <v>18.600000000000001</v>
      </c>
      <c r="KV9" s="18">
        <v>8.4</v>
      </c>
      <c r="KW9" s="18">
        <v>0.6</v>
      </c>
      <c r="KX9" s="18">
        <v>0</v>
      </c>
      <c r="KY9" s="18">
        <v>18.8</v>
      </c>
      <c r="KZ9" s="18">
        <v>6.8</v>
      </c>
      <c r="LA9" s="18">
        <v>0</v>
      </c>
      <c r="LB9" s="18">
        <v>0</v>
      </c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>
        <f>IF(SUM(KV9,KZ9)&gt;0,SUM(KV9,KZ9),"")</f>
        <v>15.2</v>
      </c>
      <c r="LP9" s="11">
        <f>IF(SUM(KU9:KV9,KX9:KZ9,LB9)-KW9-LA9&gt;0,SUM(KU9:KV9,KX9:KZ9,LB9)-KW9-LA9,"")</f>
        <v>51.999999999999993</v>
      </c>
      <c r="LQ9" s="11" t="str">
        <f>IF(SUM(LC9:LD9,LF9)-LE9&gt;0,SUM(LC9:LD9,LF9)-LE9,"")</f>
        <v/>
      </c>
      <c r="LR9" s="11">
        <f>IF(SUM(KV9,KZ9,LD9)&gt;0,SUM(KV9,KZ9,LD9),"")</f>
        <v>15.2</v>
      </c>
      <c r="LS9" s="11">
        <f>IF(SUM(LP9,LQ9)&gt;0,SUM(LP9,LQ9),"")</f>
        <v>51.999999999999993</v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>
        <f>IF(SUM(LP9,LU9)&gt;0,SUM(LP9,LU9),"")</f>
        <v>51.999999999999993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18.7</v>
      </c>
      <c r="QF9" s="23">
        <f>IF($CU9="P",CB9,(CB9+AY9)/2)</f>
        <v>6.8</v>
      </c>
      <c r="QG9" s="23">
        <f>IF($CU9="P",CC9,(CC9+AZ9)/2)</f>
        <v>0.1</v>
      </c>
      <c r="QH9" s="23">
        <f>IF($CU9="P",CD9,(CD9+BA9)/2)</f>
        <v>0</v>
      </c>
      <c r="QI9" s="23">
        <f>IF($CU9="P",CE9,(CE9+BB9)/2)</f>
        <v>18.549999999999997</v>
      </c>
      <c r="QJ9" s="23">
        <f>IF($CU9="P",CF9,(CF9+BC9)/2)</f>
        <v>6.6</v>
      </c>
      <c r="QK9" s="23">
        <f>IF($CU9="P",CG9,(CG9+BD9)/2)</f>
        <v>0.1</v>
      </c>
      <c r="QL9" s="23">
        <f>IF($CU9="P",CH9,(CH9+BE9)/2)</f>
        <v>0</v>
      </c>
      <c r="QM9" s="23">
        <f>IF($CU9="P",CI9,(CI9+BF9)/2)</f>
        <v>18.5</v>
      </c>
      <c r="QN9" s="23">
        <f>IF($CU9="P",CJ9,(CJ9+BG9)/2)</f>
        <v>7</v>
      </c>
      <c r="QO9" s="23">
        <f>IF($CU9="P",CK9,(CK9+BH9)/2)</f>
        <v>0.5</v>
      </c>
      <c r="QP9" s="23">
        <f>IF($CU9="P",CL9,(CL9+BI9)/2)</f>
        <v>0</v>
      </c>
      <c r="QQ9" s="23">
        <f>IF($CU9="P",CM9,(CM9+BJ9)/2)</f>
        <v>18.05</v>
      </c>
      <c r="QR9" s="23">
        <f>IF($CU9="P",CN9,(CN9+BK9)/2)</f>
        <v>7.2</v>
      </c>
      <c r="QS9" s="23">
        <f>IF($CU9="P",CO9,(CO9+BL9)/2)</f>
        <v>0.7</v>
      </c>
      <c r="QT9" s="23">
        <f>IF($CU9="P",CP9,(CP9+BM9)/2)</f>
        <v>0</v>
      </c>
      <c r="QU9" s="23">
        <f>IF($CU9="P",CQ9,(CQ9+BN9)/2)</f>
        <v>18.649999999999999</v>
      </c>
      <c r="QV9" s="23">
        <f>IF($CU9="P",CR9,(CR9+BO9)/2)</f>
        <v>7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13.399999999999999</v>
      </c>
      <c r="RA9" s="41">
        <f>IF(SUM(QE9:QF9,QH9:QJ9,QL9)-QG9-QK9&gt;0,SUM(QE9:QF9,QH9:QJ9,QL9)-QG9-QK9,"")</f>
        <v>50.449999999999996</v>
      </c>
      <c r="RB9" s="41">
        <f>IF(SUM(QM9:QN9,QP9)-QO9&gt;0,SUM(QM9:QN9,QP9)-QO9,"")</f>
        <v>25</v>
      </c>
      <c r="RC9" s="41">
        <f>IF(SUM(QF9,QJ9,QN9)&gt;0,SUM(QF9,QJ9,QN9),"")</f>
        <v>20.399999999999999</v>
      </c>
      <c r="RD9" s="41">
        <f>IF(SUM(RA9,RB9)&gt;0,SUM(RA9,RB9),"")</f>
        <v>75.449999999999989</v>
      </c>
      <c r="RE9" s="41">
        <f>IF(SUM(QR9,QV9)&gt;0,SUM(QR9,QV9),"")</f>
        <v>14.2</v>
      </c>
      <c r="RF9" s="41">
        <f>IF(SUM(QQ9:QR9,QT9:QV9,QX9)-SUM(QS9,QW9)&gt;0,SUM(QQ9:QR9,QT9:QV9,QX9)-SUM(QS9,QW9),"")</f>
        <v>49.8</v>
      </c>
      <c r="RG9" s="41">
        <f>IF(SUM(RA9,RF9)&gt;0,SUM(RA9,RF9),"")</f>
        <v>100.25</v>
      </c>
    </row>
    <row r="10" spans="1:475" x14ac:dyDescent="0.2">
      <c r="A10" s="4">
        <f>IF(AND(F10="P",G10="P"),SUMPRODUCT((F$4:F$28="P")*(G$4:G$28="P")*(E$4:E$28&gt;E10))+1,IF(G10="P",SUMPRODUCT((F$4:F$28="")*(G$4:G$28="P")*(E$4:E$28&gt;E10))+1+SUMPRODUCT((F$4:F$28="P")*(G$4:G$28="P")),""))</f>
        <v>7</v>
      </c>
      <c r="B10" s="5" t="s">
        <v>153</v>
      </c>
      <c r="C10" s="4" t="s">
        <v>5</v>
      </c>
      <c r="D10" s="4">
        <v>2004</v>
      </c>
      <c r="E10" s="9">
        <f>SUM(J10:R10)+SUM(J10:O10)*0.0000001+SUM(J10)*0.0000000000001</f>
        <v>179.40001281000508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50.8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50.8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51.300000000000004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19</v>
      </c>
      <c r="V10" s="19">
        <v>6.8</v>
      </c>
      <c r="W10" s="19">
        <v>0</v>
      </c>
      <c r="X10" s="19">
        <v>0</v>
      </c>
      <c r="Y10" s="19">
        <v>19</v>
      </c>
      <c r="Z10" s="19">
        <v>6.4</v>
      </c>
      <c r="AA10" s="19">
        <v>0.4</v>
      </c>
      <c r="AB10" s="19">
        <v>0</v>
      </c>
      <c r="AC10" s="19">
        <v>18.600000000000001</v>
      </c>
      <c r="AD10" s="19">
        <v>6.4</v>
      </c>
      <c r="AE10" s="19">
        <v>0.2</v>
      </c>
      <c r="AF10" s="19">
        <v>0</v>
      </c>
      <c r="AG10" s="19">
        <v>18.899999999999999</v>
      </c>
      <c r="AH10" s="19">
        <v>7.2</v>
      </c>
      <c r="AI10" s="19">
        <v>0.6</v>
      </c>
      <c r="AJ10" s="19">
        <v>0</v>
      </c>
      <c r="AK10" s="19">
        <v>18.600000000000001</v>
      </c>
      <c r="AL10" s="19">
        <v>7.2</v>
      </c>
      <c r="AM10" s="19">
        <v>0</v>
      </c>
      <c r="AN10" s="19">
        <v>0</v>
      </c>
      <c r="AO10" s="28"/>
      <c r="AP10" s="41">
        <f>IF(SUM(V10,Z10)&gt;0,SUM(V10,Z10),"")</f>
        <v>13.2</v>
      </c>
      <c r="AQ10" s="41">
        <f>IF(SUM(U10:V10,X10:Z10,AB10)-W10-AA10&gt;0,SUM(U10:V10,X10:Z10,AB10)-W10-AA10,"")</f>
        <v>50.8</v>
      </c>
      <c r="AR10" s="41">
        <f>IF(SUM(AC10:AD10,AF10)-AE10&gt;0,SUM(AC10:AD10,AF10)-AE10,"")</f>
        <v>24.8</v>
      </c>
      <c r="AS10" s="41">
        <f>IF(SUM(V10,Z10,AD10)&gt;0,SUM(V10,Z10,AD10),"")</f>
        <v>19.600000000000001</v>
      </c>
      <c r="AT10" s="41">
        <f>IF(SUM(AQ10,AR10)&gt;0,SUM(AQ10,AR10),"")</f>
        <v>75.599999999999994</v>
      </c>
      <c r="AU10" s="41">
        <f>IF(SUM(AH10,AL10)&gt;0,SUM(AH10,AL10),"")</f>
        <v>14.4</v>
      </c>
      <c r="AV10" s="41">
        <f>IF(SUM(AG10:AH10,AJ10:AL10,AN10)-SUM(AI10,AM10)&gt;0,SUM(AG10:AH10,AJ10:AL10,AN10)-SUM(AI10,AM10),"")</f>
        <v>51.300000000000004</v>
      </c>
      <c r="AW10" s="41">
        <f>IF(SUM(AQ10,AV10)&gt;0,SUM(AQ10,AV10),"")</f>
        <v>102.1</v>
      </c>
      <c r="AX10" s="18">
        <v>19</v>
      </c>
      <c r="AY10" s="18">
        <v>7.2</v>
      </c>
      <c r="AZ10" s="18">
        <v>0.6</v>
      </c>
      <c r="BA10" s="18">
        <v>0</v>
      </c>
      <c r="BB10" s="18">
        <v>18.399999999999999</v>
      </c>
      <c r="BC10" s="18">
        <v>7.6</v>
      </c>
      <c r="BD10" s="18">
        <v>0.8</v>
      </c>
      <c r="BE10" s="18">
        <v>0</v>
      </c>
      <c r="BF10" s="18">
        <v>18.600000000000001</v>
      </c>
      <c r="BG10" s="18">
        <v>6.4</v>
      </c>
      <c r="BH10" s="18">
        <v>0.8</v>
      </c>
      <c r="BI10" s="18">
        <v>0</v>
      </c>
      <c r="BJ10" s="18">
        <v>18.899999999999999</v>
      </c>
      <c r="BK10" s="18">
        <v>7.2</v>
      </c>
      <c r="BL10" s="18">
        <v>0.6</v>
      </c>
      <c r="BM10" s="18">
        <v>0</v>
      </c>
      <c r="BN10" s="18">
        <v>18.399999999999999</v>
      </c>
      <c r="BO10" s="18">
        <v>7.6</v>
      </c>
      <c r="BP10" s="18">
        <v>0.6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50.8</v>
      </c>
      <c r="BU10" s="11">
        <f>IF(SUM(BF10:BG10,BI10)-BH10&gt;0,SUM(BF10:BG10,BI10)-BH10,"")</f>
        <v>24.2</v>
      </c>
      <c r="BV10" s="11">
        <f>IF(SUM(AY10,BC10,BG10)&gt;0,SUM(AY10,BC10,BG10),"")</f>
        <v>21.200000000000003</v>
      </c>
      <c r="BW10" s="11">
        <f>IF(SUM(BT10,BU10)&gt;0,SUM(BT10,BU10),"")</f>
        <v>75</v>
      </c>
      <c r="BX10" s="11">
        <f>IF(SUM(BK10,BO10)&gt;0,SUM(BK10,BO10),"")</f>
        <v>14.8</v>
      </c>
      <c r="BY10" s="11">
        <f>IF(SUM(BJ10:BK10,BM10:BO10,BQ10)-SUM(BL10,BP10)&gt;0,SUM(BJ10:BK10,BM10:BO10,BQ10)-SUM(BL10,BP10),"")</f>
        <v>50.9</v>
      </c>
      <c r="BZ10" s="11">
        <f>IF(SUM(BT10,BY10)&gt;0,SUM(BT10,BY10),"")</f>
        <v>101.69999999999999</v>
      </c>
      <c r="CA10" s="19">
        <v>16.5</v>
      </c>
      <c r="CB10" s="19">
        <v>8.1</v>
      </c>
      <c r="CC10" s="19">
        <v>0.2</v>
      </c>
      <c r="CD10" s="19">
        <v>0.3</v>
      </c>
      <c r="CE10" s="19">
        <v>18.3</v>
      </c>
      <c r="CF10" s="19">
        <v>7.6</v>
      </c>
      <c r="CG10" s="19">
        <v>0.6</v>
      </c>
      <c r="CH10" s="19">
        <v>0</v>
      </c>
      <c r="CI10" s="19">
        <v>18.5</v>
      </c>
      <c r="CJ10" s="19">
        <v>8</v>
      </c>
      <c r="CK10" s="19">
        <v>0</v>
      </c>
      <c r="CL10" s="19">
        <v>0</v>
      </c>
      <c r="CM10" s="19">
        <v>18.3</v>
      </c>
      <c r="CN10" s="19">
        <v>7.3</v>
      </c>
      <c r="CO10" s="19">
        <v>0.2</v>
      </c>
      <c r="CP10" s="19">
        <v>0.3</v>
      </c>
      <c r="CQ10" s="19">
        <v>18.399999999999999</v>
      </c>
      <c r="CR10" s="19">
        <v>8</v>
      </c>
      <c r="CS10" s="19">
        <v>0.8</v>
      </c>
      <c r="CT10" s="19">
        <v>0</v>
      </c>
      <c r="CU10" s="28"/>
      <c r="CV10" s="41">
        <f>IF(SUM(CB10,CF10)&gt;0,SUM(CB10,CF10),"")</f>
        <v>15.7</v>
      </c>
      <c r="CW10" s="41">
        <f>IF(SUM(CA10:CB10,CD10:CF10,CH10)-CC10-CG10&gt;0,SUM(CA10:CB10,CD10:CF10,CH10)-CC10-CG10,"")</f>
        <v>50</v>
      </c>
      <c r="CX10" s="41">
        <f>IF(SUM(CI10:CJ10,CL10)-CK10&gt;0,SUM(CI10:CJ10,CL10)-CK10,"")</f>
        <v>26.5</v>
      </c>
      <c r="CY10" s="41">
        <f>IF(SUM(CB10,CF10,CJ10)&gt;0,SUM(CB10,CF10,CJ10),"")</f>
        <v>23.7</v>
      </c>
      <c r="CZ10" s="41">
        <f>IF(SUM(CW10,CX10)&gt;0,SUM(CW10,CX10),"")</f>
        <v>76.5</v>
      </c>
      <c r="DA10" s="41">
        <f>IF(SUM(CN10,CR10)&gt;0,SUM(CN10,CR10),"")</f>
        <v>15.3</v>
      </c>
      <c r="DB10" s="41">
        <f>IF(SUM(CM10:CN10,CP10:CR10,CT10)-SUM(CO10,CS10)&gt;0,SUM(CM10:CN10,CP10:CR10,CT10)-SUM(CO10,CS10),"")</f>
        <v>51.3</v>
      </c>
      <c r="DC10" s="41">
        <f>IF(SUM(CW10,DB10)&gt;0,SUM(CW10,DB10),"")</f>
        <v>101.3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>
        <v>18.600000000000001</v>
      </c>
      <c r="HP10" s="17">
        <v>7.2</v>
      </c>
      <c r="HQ10" s="17">
        <v>0.2</v>
      </c>
      <c r="HR10" s="17">
        <v>0</v>
      </c>
      <c r="HS10" s="17">
        <v>18.8</v>
      </c>
      <c r="HT10" s="17">
        <v>7.6</v>
      </c>
      <c r="HU10" s="17">
        <v>1.2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14.8</v>
      </c>
      <c r="IJ10" s="41">
        <f>IF(SUM(HO10:HP10,HR10:HT10,HV10)-HQ10-HU10&gt;0,SUM(HO10:HP10,HR10:HT10,HV10)-HQ10-HU10,"")</f>
        <v>50.8</v>
      </c>
      <c r="IK10" s="41" t="str">
        <f>IF(SUM(HW10:HX10,HZ10)-HY10&gt;0,SUM(HW10:HX10,HZ10)-HY10,"")</f>
        <v/>
      </c>
      <c r="IL10" s="41">
        <f>IF(SUM(HP10,HT10,HX10)&gt;0,SUM(HP10,HT10,HX10),"")</f>
        <v>14.8</v>
      </c>
      <c r="IM10" s="41">
        <f>IF(SUM(IJ10,IK10)&gt;0,SUM(IJ10,IK10),"")</f>
        <v>50.8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IF(SUM(IJ10,IO10)&gt;0,SUM(IJ10,IO10),"")</f>
        <v>50.8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0</v>
      </c>
      <c r="JT10" s="17">
        <v>0</v>
      </c>
      <c r="JU10" s="17">
        <v>0</v>
      </c>
      <c r="JV10" s="17">
        <v>0</v>
      </c>
      <c r="JW10" s="17">
        <v>18</v>
      </c>
      <c r="JX10" s="17">
        <v>5.2</v>
      </c>
      <c r="JY10" s="17">
        <v>0.6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5.2</v>
      </c>
      <c r="KN10" s="41">
        <f>IF(SUM(JS10:JT10,JV10:JX10,JZ10)-JU10-JY10&gt;0,SUM(JS10:JT10,JV10:JX10,JZ10)-JU10-JY10,"")</f>
        <v>22.599999999999998</v>
      </c>
      <c r="KO10" s="41" t="str">
        <f>IF(SUM(KA10:KB10,KD10)-KC10&gt;0,SUM(KA10:KB10,KD10)-KC10,"")</f>
        <v/>
      </c>
      <c r="KP10" s="41">
        <f>IF(SUM(JT10,JX10,KB10)&gt;0,SUM(JT10,JX10,KB10),"")</f>
        <v>5.2</v>
      </c>
      <c r="KQ10" s="41">
        <f>IF(SUM(KN10,KO10)&gt;0,SUM(KN10,KO10),"")</f>
        <v>22.599999999999998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22.599999999999998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7.65</v>
      </c>
      <c r="QG10" s="23">
        <f>IF($CU10="P",CC10,(CC10+AZ10)/2)</f>
        <v>0.4</v>
      </c>
      <c r="QH10" s="23">
        <f>IF($CU10="P",CD10,(CD10+BA10)/2)</f>
        <v>0.15</v>
      </c>
      <c r="QI10" s="23">
        <f>IF($CU10="P",CE10,(CE10+BB10)/2)</f>
        <v>18.350000000000001</v>
      </c>
      <c r="QJ10" s="23">
        <f>IF($CU10="P",CF10,(CF10+BC10)/2)</f>
        <v>7.6</v>
      </c>
      <c r="QK10" s="23">
        <f>IF($CU10="P",CG10,(CG10+BD10)/2)</f>
        <v>0.7</v>
      </c>
      <c r="QL10" s="23">
        <f>IF($CU10="P",CH10,(CH10+BE10)/2)</f>
        <v>0</v>
      </c>
      <c r="QM10" s="23">
        <f>IF($CU10="P",CI10,(CI10+BF10)/2)</f>
        <v>18.55</v>
      </c>
      <c r="QN10" s="23">
        <f>IF($CU10="P",CJ10,(CJ10+BG10)/2)</f>
        <v>7.2</v>
      </c>
      <c r="QO10" s="23">
        <f>IF($CU10="P",CK10,(CK10+BH10)/2)</f>
        <v>0.4</v>
      </c>
      <c r="QP10" s="23">
        <f>IF($CU10="P",CL10,(CL10+BI10)/2)</f>
        <v>0</v>
      </c>
      <c r="QQ10" s="23">
        <f>IF($CU10="P",CM10,(CM10+BJ10)/2)</f>
        <v>18.600000000000001</v>
      </c>
      <c r="QR10" s="23">
        <f>IF($CU10="P",CN10,(CN10+BK10)/2)</f>
        <v>7.25</v>
      </c>
      <c r="QS10" s="23">
        <f>IF($CU10="P",CO10,(CO10+BL10)/2)</f>
        <v>0.4</v>
      </c>
      <c r="QT10" s="23">
        <f>IF($CU10="P",CP10,(CP10+BM10)/2)</f>
        <v>0.15</v>
      </c>
      <c r="QU10" s="23">
        <f>IF($CU10="P",CQ10,(CQ10+BN10)/2)</f>
        <v>18.399999999999999</v>
      </c>
      <c r="QV10" s="23">
        <f>IF($CU10="P",CR10,(CR10+BO10)/2)</f>
        <v>7.8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15.25</v>
      </c>
      <c r="RA10" s="41">
        <f>IF(SUM(QE10:QF10,QH10:QJ10,QL10)-QG10-QK10&gt;0,SUM(QE10:QF10,QH10:QJ10,QL10)-QG10-QK10,"")</f>
        <v>50.4</v>
      </c>
      <c r="RB10" s="41">
        <f>IF(SUM(QM10:QN10,QP10)-QO10&gt;0,SUM(QM10:QN10,QP10)-QO10,"")</f>
        <v>25.35</v>
      </c>
      <c r="RC10" s="41">
        <f>IF(SUM(QF10,QJ10,QN10)&gt;0,SUM(QF10,QJ10,QN10),"")</f>
        <v>22.45</v>
      </c>
      <c r="RD10" s="41">
        <f>IF(SUM(RA10,RB10)&gt;0,SUM(RA10,RB10),"")</f>
        <v>75.75</v>
      </c>
      <c r="RE10" s="41">
        <f>IF(SUM(QR10,QV10)&gt;0,SUM(QR10,QV10),"")</f>
        <v>15.05</v>
      </c>
      <c r="RF10" s="41">
        <f>IF(SUM(QQ10:QR10,QT10:QV10,QX10)-SUM(QS10,QW10)&gt;0,SUM(QQ10:QR10,QT10:QV10,QX10)-SUM(QS10,QW10),"")</f>
        <v>51.099999999999994</v>
      </c>
      <c r="RG10" s="41">
        <f>IF(SUM(RA10,RF10)&gt;0,SUM(RA10,RF10),"")</f>
        <v>101.5</v>
      </c>
    </row>
    <row r="11" spans="1:475" x14ac:dyDescent="0.2">
      <c r="A11" s="4">
        <f>IF(AND(F11="P",G11="P"),SUMPRODUCT((F$4:F$28="P")*(G$4:G$28="P")*(E$4:E$28&gt;E11))+1,IF(G11="P",SUMPRODUCT((F$4:F$28="")*(G$4:G$28="P")*(E$4:E$28&gt;E11))+1+SUMPRODUCT((F$4:F$28="P")*(G$4:G$28="P")),""))</f>
        <v>8</v>
      </c>
      <c r="B11" s="5" t="s">
        <v>9</v>
      </c>
      <c r="C11" s="4" t="s">
        <v>5</v>
      </c>
      <c r="D11" s="4">
        <v>1994</v>
      </c>
      <c r="E11" s="9">
        <f>SUM(J11:R11)+SUM(J11:O11)*0.0000001+SUM(J11)*0.0000000000001</f>
        <v>176.82001294200523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52.120000000000005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51.3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26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16.600000000000001</v>
      </c>
      <c r="V11" s="19">
        <v>8.5</v>
      </c>
      <c r="W11" s="19">
        <v>0.8</v>
      </c>
      <c r="X11" s="19">
        <v>0</v>
      </c>
      <c r="Y11" s="19">
        <v>18.2</v>
      </c>
      <c r="Z11" s="19">
        <v>8</v>
      </c>
      <c r="AA11" s="19">
        <v>0.8</v>
      </c>
      <c r="AB11" s="19">
        <v>0</v>
      </c>
      <c r="AC11" s="19">
        <v>18.600000000000001</v>
      </c>
      <c r="AD11" s="19">
        <v>6.8</v>
      </c>
      <c r="AE11" s="19">
        <v>0</v>
      </c>
      <c r="AF11" s="19">
        <v>0</v>
      </c>
      <c r="AG11" s="19">
        <v>17.600000000000001</v>
      </c>
      <c r="AH11" s="19">
        <v>4</v>
      </c>
      <c r="AI11" s="19">
        <v>0</v>
      </c>
      <c r="AJ11" s="19">
        <v>0</v>
      </c>
      <c r="AK11" s="19">
        <v>18</v>
      </c>
      <c r="AL11" s="19">
        <v>4.2</v>
      </c>
      <c r="AM11" s="19">
        <v>1.8</v>
      </c>
      <c r="AN11" s="19">
        <v>0</v>
      </c>
      <c r="AO11" s="28"/>
      <c r="AP11" s="41">
        <f>IF(SUM(V11,Z11)&gt;0,SUM(V11,Z11),"")</f>
        <v>16.5</v>
      </c>
      <c r="AQ11" s="41">
        <f>IF(SUM(U11:V11,X11:Z11,AB11)-W11-AA11&gt;0,SUM(U11:V11,X11:Z11,AB11)-W11-AA11,"")</f>
        <v>49.7</v>
      </c>
      <c r="AR11" s="41">
        <f>IF(SUM(AC11:AD11,AF11)-AE11&gt;0,SUM(AC11:AD11,AF11)-AE11,"")</f>
        <v>25.400000000000002</v>
      </c>
      <c r="AS11" s="41">
        <f>IF(SUM(V11,Z11,AD11)&gt;0,SUM(V11,Z11,AD11),"")</f>
        <v>23.3</v>
      </c>
      <c r="AT11" s="41">
        <f>IF(SUM(AQ11,AR11)&gt;0,SUM(AQ11,AR11),"")</f>
        <v>75.100000000000009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42.000000000000007</v>
      </c>
      <c r="AW11" s="41">
        <f>IF(SUM(AQ11,AV11)&gt;0,SUM(AQ11,AV11),"")</f>
        <v>91.700000000000017</v>
      </c>
      <c r="AX11" s="18">
        <v>18.82</v>
      </c>
      <c r="AY11" s="18">
        <v>8.4</v>
      </c>
      <c r="AZ11" s="18">
        <v>0.8</v>
      </c>
      <c r="BA11" s="18">
        <v>0</v>
      </c>
      <c r="BB11" s="18">
        <v>18.7</v>
      </c>
      <c r="BC11" s="18">
        <v>7.2</v>
      </c>
      <c r="BD11" s="18">
        <v>0.2</v>
      </c>
      <c r="BE11" s="18">
        <v>0</v>
      </c>
      <c r="BF11" s="18">
        <v>18.5</v>
      </c>
      <c r="BG11" s="18">
        <v>7.7</v>
      </c>
      <c r="BH11" s="18">
        <v>0.2</v>
      </c>
      <c r="BI11" s="18">
        <v>0</v>
      </c>
      <c r="BJ11" s="18">
        <v>18.399999999999999</v>
      </c>
      <c r="BK11" s="18">
        <v>4.0999999999999996</v>
      </c>
      <c r="BL11" s="18">
        <v>2.5</v>
      </c>
      <c r="BM11" s="18">
        <v>0</v>
      </c>
      <c r="BN11" s="18">
        <v>18.7</v>
      </c>
      <c r="BO11" s="18">
        <v>8.4</v>
      </c>
      <c r="BP11" s="18">
        <v>0.6</v>
      </c>
      <c r="BQ11" s="18">
        <v>0</v>
      </c>
      <c r="BR11" s="29"/>
      <c r="BS11" s="11">
        <f>IF(SUM(AY11,BC11)&gt;0,SUM(AY11,BC11),"")</f>
        <v>15.600000000000001</v>
      </c>
      <c r="BT11" s="11">
        <f>IF(SUM(AX11:AY11,BA11:BC11,BE11)-AZ11-BD11&gt;0,SUM(AX11:AY11,BA11:BC11,BE11)-AZ11-BD11,"")</f>
        <v>52.120000000000005</v>
      </c>
      <c r="BU11" s="11">
        <f>IF(SUM(BF11:BG11,BI11)-BH11&gt;0,SUM(BF11:BG11,BI11)-BH11,"")</f>
        <v>26</v>
      </c>
      <c r="BV11" s="11">
        <f>IF(SUM(AY11,BC11,BG11)&gt;0,SUM(AY11,BC11,BG11),"")</f>
        <v>23.3</v>
      </c>
      <c r="BW11" s="11">
        <f>IF(SUM(BT11,BU11)&gt;0,SUM(BT11,BU11),"")</f>
        <v>78.12</v>
      </c>
      <c r="BX11" s="11">
        <f>IF(SUM(BK11,BO11)&gt;0,SUM(BK11,BO11),"")</f>
        <v>12.5</v>
      </c>
      <c r="BY11" s="11">
        <f>IF(SUM(BJ11:BK11,BM11:BO11,BQ11)-SUM(BL11,BP11)&gt;0,SUM(BJ11:BK11,BM11:BO11,BQ11)-SUM(BL11,BP11),"")</f>
        <v>46.5</v>
      </c>
      <c r="BZ11" s="11">
        <f>IF(SUM(BT11,BY11)&gt;0,SUM(BT11,BY11),"")</f>
        <v>98.62</v>
      </c>
      <c r="CA11" s="19">
        <v>18.899999999999999</v>
      </c>
      <c r="CB11" s="19">
        <v>8.4</v>
      </c>
      <c r="CC11" s="19">
        <v>0.6</v>
      </c>
      <c r="CD11" s="19">
        <v>0</v>
      </c>
      <c r="CE11" s="19">
        <v>18.2</v>
      </c>
      <c r="CF11" s="19">
        <v>6.4</v>
      </c>
      <c r="CG11" s="19">
        <v>0</v>
      </c>
      <c r="CH11" s="19">
        <v>0</v>
      </c>
      <c r="CI11" s="19">
        <v>18.600000000000001</v>
      </c>
      <c r="CJ11" s="19">
        <v>7.3</v>
      </c>
      <c r="CK11" s="19">
        <v>0.2</v>
      </c>
      <c r="CL11" s="19">
        <v>0</v>
      </c>
      <c r="CM11" s="19">
        <v>17.600000000000001</v>
      </c>
      <c r="CN11" s="19">
        <v>4</v>
      </c>
      <c r="CO11" s="19">
        <v>0</v>
      </c>
      <c r="CP11" s="19">
        <v>0</v>
      </c>
      <c r="CQ11" s="19">
        <v>18.399999999999999</v>
      </c>
      <c r="CR11" s="19">
        <v>8</v>
      </c>
      <c r="CS11" s="19">
        <v>0.6</v>
      </c>
      <c r="CT11" s="19">
        <v>0</v>
      </c>
      <c r="CU11" s="28"/>
      <c r="CV11" s="41">
        <f>IF(SUM(CB11,CF11)&gt;0,SUM(CB11,CF11),"")</f>
        <v>14.8</v>
      </c>
      <c r="CW11" s="41">
        <f>IF(SUM(CA11:CB11,CD11:CF11,CH11)-CC11-CG11&gt;0,SUM(CA11:CB11,CD11:CF11,CH11)-CC11-CG11,"")</f>
        <v>51.3</v>
      </c>
      <c r="CX11" s="41">
        <f>IF(SUM(CI11:CJ11,CL11)-CK11&gt;0,SUM(CI11:CJ11,CL11)-CK11,"")</f>
        <v>25.700000000000003</v>
      </c>
      <c r="CY11" s="41">
        <f>IF(SUM(CB11,CF11,CJ11)&gt;0,SUM(CB11,CF11,CJ11),"")</f>
        <v>22.1</v>
      </c>
      <c r="CZ11" s="41">
        <f>IF(SUM(CW11,CX11)&gt;0,SUM(CW11,CX11),"")</f>
        <v>77</v>
      </c>
      <c r="DA11" s="41">
        <f>IF(SUM(CN11,CR11)&gt;0,SUM(CN11,CR11),"")</f>
        <v>12</v>
      </c>
      <c r="DB11" s="41">
        <f>IF(SUM(CM11:CN11,CP11:CR11,CT11)-SUM(CO11,CS11)&gt;0,SUM(CM11:CN11,CP11:CR11,CT11)-SUM(CO11,CS11),"")</f>
        <v>47.4</v>
      </c>
      <c r="DC11" s="41">
        <f>IF(SUM(CW11,DB11)&gt;0,SUM(CW11,DB11),"")</f>
        <v>98.699999999999989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>
        <v>18.5</v>
      </c>
      <c r="EJ11" s="18">
        <v>8.4</v>
      </c>
      <c r="EK11" s="18">
        <v>0.6</v>
      </c>
      <c r="EL11" s="18">
        <v>0</v>
      </c>
      <c r="EM11" s="18">
        <v>18.399999999999999</v>
      </c>
      <c r="EN11" s="18">
        <v>6.4</v>
      </c>
      <c r="EO11" s="18">
        <v>0.8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14.8</v>
      </c>
      <c r="FD11" s="11">
        <f>IF(SUM(EI11:EJ11,EL11:EN11,EP11)-EK11-EO11&gt;0,SUM(EI11:EJ11,EL11:EN11,EP11)-EK11-EO11,"")</f>
        <v>50.3</v>
      </c>
      <c r="FE11" s="11" t="str">
        <f>IF(SUM(EQ11:ER11,ET11)-ES11&gt;0,SUM(EQ11:ER11,ET11)-ES11,"")</f>
        <v/>
      </c>
      <c r="FF11" s="11">
        <f>IF(SUM(EJ11,EN11,ER11)&gt;0,SUM(EJ11,EN11,ER11),"")</f>
        <v>14.8</v>
      </c>
      <c r="FG11" s="11">
        <f>IF(SUM(FD11,FE11)&gt;0,SUM(FD11,FE11),"")</f>
        <v>50.3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IF(SUM(FD11,FI11)&gt;0,SUM(FD11,FI11),"")</f>
        <v>50.3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18.86</v>
      </c>
      <c r="QF11" s="23">
        <f>IF($CU11="P",CB11,(CB11+AY11)/2)</f>
        <v>8.4</v>
      </c>
      <c r="QG11" s="23">
        <f>IF($CU11="P",CC11,(CC11+AZ11)/2)</f>
        <v>0.7</v>
      </c>
      <c r="QH11" s="23">
        <f>IF($CU11="P",CD11,(CD11+BA11)/2)</f>
        <v>0</v>
      </c>
      <c r="QI11" s="23">
        <f>IF($CU11="P",CE11,(CE11+BB11)/2)</f>
        <v>18.45</v>
      </c>
      <c r="QJ11" s="23">
        <f>IF($CU11="P",CF11,(CF11+BC11)/2)</f>
        <v>6.8000000000000007</v>
      </c>
      <c r="QK11" s="23">
        <f>IF($CU11="P",CG11,(CG11+BD11)/2)</f>
        <v>0.1</v>
      </c>
      <c r="QL11" s="23">
        <f>IF($CU11="P",CH11,(CH11+BE11)/2)</f>
        <v>0</v>
      </c>
      <c r="QM11" s="23">
        <f>IF($CU11="P",CI11,(CI11+BF11)/2)</f>
        <v>18.55</v>
      </c>
      <c r="QN11" s="23">
        <f>IF($CU11="P",CJ11,(CJ11+BG11)/2)</f>
        <v>7.5</v>
      </c>
      <c r="QO11" s="23">
        <f>IF($CU11="P",CK11,(CK11+BH11)/2)</f>
        <v>0.2</v>
      </c>
      <c r="QP11" s="23">
        <f>IF($CU11="P",CL11,(CL11+BI11)/2)</f>
        <v>0</v>
      </c>
      <c r="QQ11" s="23">
        <f>IF($CU11="P",CM11,(CM11+BJ11)/2)</f>
        <v>18</v>
      </c>
      <c r="QR11" s="23">
        <f>IF($CU11="P",CN11,(CN11+BK11)/2)</f>
        <v>4.05</v>
      </c>
      <c r="QS11" s="23">
        <f>IF($CU11="P",CO11,(CO11+BL11)/2)</f>
        <v>1.25</v>
      </c>
      <c r="QT11" s="23">
        <f>IF($CU11="P",CP11,(CP11+BM11)/2)</f>
        <v>0</v>
      </c>
      <c r="QU11" s="23">
        <f>IF($CU11="P",CQ11,(CQ11+BN11)/2)</f>
        <v>18.549999999999997</v>
      </c>
      <c r="QV11" s="23">
        <f>IF($CU11="P",CR11,(CR11+BO11)/2)</f>
        <v>8.1999999999999993</v>
      </c>
      <c r="QW11" s="23">
        <f>IF($CU11="P",CS11,(CS11+BP11)/2)</f>
        <v>0.6</v>
      </c>
      <c r="QX11" s="23">
        <f>IF($CU11="P",CT11,(CT11+BQ11)/2)</f>
        <v>0</v>
      </c>
      <c r="QY11" s="28" t="s">
        <v>57</v>
      </c>
      <c r="QZ11" s="41">
        <f>IF(SUM(QF11,QJ11)&gt;0,SUM(QF11,QJ11),"")</f>
        <v>15.200000000000001</v>
      </c>
      <c r="RA11" s="41">
        <f>IF(SUM(QE11:QF11,QH11:QJ11,QL11)-QG11-QK11&gt;0,SUM(QE11:QF11,QH11:QJ11,QL11)-QG11-QK11,"")</f>
        <v>51.709999999999987</v>
      </c>
      <c r="RB11" s="41">
        <f>IF(SUM(QM11:QN11,QP11)-QO11&gt;0,SUM(QM11:QN11,QP11)-QO11,"")</f>
        <v>25.85</v>
      </c>
      <c r="RC11" s="41">
        <f>IF(SUM(QF11,QJ11,QN11)&gt;0,SUM(QF11,QJ11,QN11),"")</f>
        <v>22.700000000000003</v>
      </c>
      <c r="RD11" s="41">
        <f>IF(SUM(RA11,RB11)&gt;0,SUM(RA11,RB11),"")</f>
        <v>77.559999999999988</v>
      </c>
      <c r="RE11" s="41">
        <f>IF(SUM(QR11,QV11)&gt;0,SUM(QR11,QV11),"")</f>
        <v>12.25</v>
      </c>
      <c r="RF11" s="41">
        <f>IF(SUM(QQ11:QR11,QT11:QV11,QX11)-SUM(QS11,QW11)&gt;0,SUM(QQ11:QR11,QT11:QV11,QX11)-SUM(QS11,QW11),"")</f>
        <v>46.949999999999996</v>
      </c>
      <c r="RG11" s="41">
        <f>IF(SUM(RA11,RF11)&gt;0,SUM(RA11,RF11),"")</f>
        <v>98.659999999999982</v>
      </c>
    </row>
    <row r="12" spans="1:475" x14ac:dyDescent="0.2">
      <c r="A12" s="4">
        <f>IF(AND(F12="P",G12="P"),SUMPRODUCT((F$4:F$28="P")*(G$4:G$28="P")*(E$4:E$28&gt;E12))+1,IF(G12="P",SUMPRODUCT((F$4:F$28="")*(G$4:G$28="P")*(E$4:E$28&gt;E12))+1+SUMPRODUCT((F$4:F$28="P")*(G$4:G$28="P")),""))</f>
        <v>9</v>
      </c>
      <c r="B12" s="5" t="s">
        <v>135</v>
      </c>
      <c r="C12" s="4" t="s">
        <v>5</v>
      </c>
      <c r="D12" s="4">
        <v>1999</v>
      </c>
      <c r="E12" s="9">
        <f>SUM(J12:R12)+SUM(J12:O12)*0.0000001+SUM(J12)*0.0000000000001</f>
        <v>168.80001226000519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National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/>
      </c>
      <c r="J12" s="8">
        <f>IF(COUNT(AQ12,BT12,CW12)&gt;0,LARGE((AQ12,BT12,CW12),1),0)</f>
        <v>52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45.599999999999994</v>
      </c>
      <c r="M12" s="8" t="str">
        <f>IF(L12=0,"",IF(L12=CW12,$CA$1,IF(L12=BT12,$AX$1,IF(L12=AQ12,$U$1,""))))</f>
        <v>2022 Nationals</v>
      </c>
      <c r="N12" s="8">
        <f>IF(COUNT(AR12,BU12,CX12)&gt;0,LARGE((AR12,BU12,CX12),1),0)</f>
        <v>25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46.199999999999996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16.5</v>
      </c>
      <c r="V12" s="19">
        <v>6.4</v>
      </c>
      <c r="W12" s="19">
        <v>1</v>
      </c>
      <c r="X12" s="19">
        <v>0</v>
      </c>
      <c r="Y12" s="19">
        <v>17.899999999999999</v>
      </c>
      <c r="Z12" s="19">
        <v>6</v>
      </c>
      <c r="AA12" s="19">
        <v>0.2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12.4</v>
      </c>
      <c r="AQ12" s="41">
        <f>IF(SUM(U12:V12,X12:Z12,AB12)-W12-AA12&gt;0,SUM(U12:V12,X12:Z12,AB12)-W12-AA12,"")</f>
        <v>45.599999999999994</v>
      </c>
      <c r="AR12" s="41" t="str">
        <f>IF(SUM(AC12:AD12,AF12)-AE12&gt;0,SUM(AC12:AD12,AF12)-AE12,"")</f>
        <v/>
      </c>
      <c r="AS12" s="41">
        <f>IF(SUM(V12,Z12,AD12)&gt;0,SUM(V12,Z12,AD12),"")</f>
        <v>12.4</v>
      </c>
      <c r="AT12" s="41">
        <f>IF(SUM(AQ12,AR12)&gt;0,SUM(AQ12,AR12),"")</f>
        <v>45.599999999999994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IF(SUM(AQ12,AV12)&gt;0,SUM(AQ12,AV12),"")</f>
        <v>45.599999999999994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18.8</v>
      </c>
      <c r="CB12" s="19">
        <v>7.2</v>
      </c>
      <c r="CC12" s="19">
        <v>0</v>
      </c>
      <c r="CD12" s="19">
        <v>0</v>
      </c>
      <c r="CE12" s="19">
        <v>19</v>
      </c>
      <c r="CF12" s="19">
        <v>7.2</v>
      </c>
      <c r="CG12" s="19">
        <v>0.2</v>
      </c>
      <c r="CH12" s="19">
        <v>0</v>
      </c>
      <c r="CI12" s="19">
        <v>18.8</v>
      </c>
      <c r="CJ12" s="19">
        <v>6.8</v>
      </c>
      <c r="CK12" s="19">
        <v>0.6</v>
      </c>
      <c r="CL12" s="19">
        <v>0</v>
      </c>
      <c r="CM12" s="19">
        <v>17.3</v>
      </c>
      <c r="CN12" s="19">
        <v>3.6</v>
      </c>
      <c r="CO12" s="19">
        <v>0</v>
      </c>
      <c r="CP12" s="19">
        <v>0</v>
      </c>
      <c r="CQ12" s="19">
        <v>18.899999999999999</v>
      </c>
      <c r="CR12" s="19">
        <v>6.4</v>
      </c>
      <c r="CS12" s="19">
        <v>0</v>
      </c>
      <c r="CT12" s="19">
        <v>0</v>
      </c>
      <c r="CU12" s="28"/>
      <c r="CV12" s="41">
        <f>IF(SUM(CB12,CF12)&gt;0,SUM(CB12,CF12),"")</f>
        <v>14.4</v>
      </c>
      <c r="CW12" s="41">
        <f>IF(SUM(CA12:CB12,CD12:CF12,CH12)-CC12-CG12&gt;0,SUM(CA12:CB12,CD12:CF12,CH12)-CC12-CG12,"")</f>
        <v>52</v>
      </c>
      <c r="CX12" s="41">
        <f>IF(SUM(CI12:CJ12,CL12)-CK12&gt;0,SUM(CI12:CJ12,CL12)-CK12,"")</f>
        <v>25</v>
      </c>
      <c r="CY12" s="41">
        <f>IF(SUM(CB12,CF12,CJ12)&gt;0,SUM(CB12,CF12,CJ12),"")</f>
        <v>21.2</v>
      </c>
      <c r="CZ12" s="41">
        <f>IF(SUM(CW12,CX12)&gt;0,SUM(CW12,CX12),"")</f>
        <v>77</v>
      </c>
      <c r="DA12" s="41">
        <f>IF(SUM(CN12,CR12)&gt;0,SUM(CN12,CR12),"")</f>
        <v>10</v>
      </c>
      <c r="DB12" s="41">
        <f>IF(SUM(CM12:CN12,CP12:CR12,CT12)-SUM(CO12,CS12)&gt;0,SUM(CM12:CN12,CP12:CR12,CT12)-SUM(CO12,CS12),"")</f>
        <v>46.199999999999996</v>
      </c>
      <c r="DC12" s="41">
        <f>IF(SUM(CW12,DB12)&gt;0,SUM(CW12,DB12),"")</f>
        <v>98.199999999999989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9.4</v>
      </c>
      <c r="QF12" s="23">
        <f>IF($CU12="P",CB12,(CB12+AY12)/2)</f>
        <v>3.6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9.5</v>
      </c>
      <c r="QJ12" s="23">
        <f>IF($CU12="P",CF12,(CF12+BC12)/2)</f>
        <v>3.6</v>
      </c>
      <c r="QK12" s="23">
        <f>IF($CU12="P",CG12,(CG12+BD12)/2)</f>
        <v>0.1</v>
      </c>
      <c r="QL12" s="23">
        <f>IF($CU12="P",CH12,(CH12+BE12)/2)</f>
        <v>0</v>
      </c>
      <c r="QM12" s="23">
        <f>IF($CU12="P",CI12,(CI12+BF12)/2)</f>
        <v>9.4</v>
      </c>
      <c r="QN12" s="23">
        <f>IF($CU12="P",CJ12,(CJ12+BG12)/2)</f>
        <v>3.4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8.65</v>
      </c>
      <c r="QR12" s="23">
        <f>IF($CU12="P",CN12,(CN12+BK12)/2)</f>
        <v>1.8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3.2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7.2</v>
      </c>
      <c r="RA12" s="41">
        <f>IF(SUM(QE12:QF12,QH12:QJ12,QL12)-QG12-QK12&gt;0,SUM(QE12:QF12,QH12:QJ12,QL12)-QG12-QK12,"")</f>
        <v>26</v>
      </c>
      <c r="RB12" s="41">
        <f>IF(SUM(QM12:QN12,QP12)-QO12&gt;0,SUM(QM12:QN12,QP12)-QO12,"")</f>
        <v>12.5</v>
      </c>
      <c r="RC12" s="41">
        <f>IF(SUM(QF12,QJ12,QN12)&gt;0,SUM(QF12,QJ12,QN12),"")</f>
        <v>10.6</v>
      </c>
      <c r="RD12" s="41">
        <f>IF(SUM(RA12,RB12)&gt;0,SUM(RA12,RB12),"")</f>
        <v>38.5</v>
      </c>
      <c r="RE12" s="41">
        <f>IF(SUM(QR12,QV12)&gt;0,SUM(QR12,QV12),"")</f>
        <v>5</v>
      </c>
      <c r="RF12" s="41">
        <f>IF(SUM(QQ12:QR12,QT12:QV12,QX12)-SUM(QS12,QW12)&gt;0,SUM(QQ12:QR12,QT12:QV12,QX12)-SUM(QS12,QW12),"")</f>
        <v>23.099999999999998</v>
      </c>
      <c r="RG12" s="41">
        <f>IF(SUM(RA12,RF12)&gt;0,SUM(RA12,RF12),"")</f>
        <v>49.099999999999994</v>
      </c>
    </row>
    <row r="13" spans="1:475" x14ac:dyDescent="0.2">
      <c r="A13" s="4">
        <f>IF(AND(F13="P",G13="P"),SUMPRODUCT((F$4:F$28="P")*(G$4:G$28="P")*(E$4:E$28&gt;E13))+1,IF(G13="P",SUMPRODUCT((F$4:F$28="")*(G$4:G$28="P")*(E$4:E$28&gt;E13))+1+SUMPRODUCT((F$4:F$28="P")*(G$4:G$28="P")),""))</f>
        <v>10</v>
      </c>
      <c r="B13" s="5" t="s">
        <v>134</v>
      </c>
      <c r="C13" s="4" t="s">
        <v>6</v>
      </c>
      <c r="D13" s="4">
        <v>2003</v>
      </c>
      <c r="E13" s="9">
        <f>SUM(J13:R13)+SUM(J13:O13)*0.0000001+SUM(J13)*0.0000000000001</f>
        <v>165.90001227000519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52.100000000000009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45.499999999999993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25.099999999999998</v>
      </c>
      <c r="O13" s="8" t="str">
        <f>IF(N13=0,"",IF(N13=CX13,$CA$1,IF(N13=BU13,$AX$1,IF(N13=AR13,$U$1,""))))</f>
        <v>2022 Nationals</v>
      </c>
      <c r="P13" s="8">
        <f>IF(MAX(AV13,BY13,DB13)&gt;0,MAX(AV13,BY13,DB13),0)</f>
        <v>43.2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17.8</v>
      </c>
      <c r="V13" s="19">
        <v>4.8</v>
      </c>
      <c r="W13" s="19">
        <v>1.7999999999999998</v>
      </c>
      <c r="X13" s="19">
        <v>0</v>
      </c>
      <c r="Y13" s="19">
        <v>16.600000000000001</v>
      </c>
      <c r="Z13" s="19">
        <v>7.7</v>
      </c>
      <c r="AA13" s="19">
        <v>0.8</v>
      </c>
      <c r="AB13" s="19">
        <v>0</v>
      </c>
      <c r="AC13" s="19">
        <v>18.2</v>
      </c>
      <c r="AD13" s="19">
        <v>7.7</v>
      </c>
      <c r="AE13" s="19">
        <v>0.8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12.5</v>
      </c>
      <c r="AQ13" s="41">
        <f>IF(SUM(U13:V13,X13:Z13,AB13)-W13-AA13&gt;0,SUM(U13:V13,X13:Z13,AB13)-W13-AA13,"")</f>
        <v>44.300000000000011</v>
      </c>
      <c r="AR13" s="41">
        <f>IF(SUM(AC13:AD13,AF13)-AE13&gt;0,SUM(AC13:AD13,AF13)-AE13,"")</f>
        <v>25.099999999999998</v>
      </c>
      <c r="AS13" s="41">
        <f>IF(SUM(V13,Z13,AD13)&gt;0,SUM(V13,Z13,AD13),"")</f>
        <v>20.2</v>
      </c>
      <c r="AT13" s="41">
        <f>IF(SUM(AQ13,AR13)&gt;0,SUM(AQ13,AR13),"")</f>
        <v>69.400000000000006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IF(SUM(AQ13,AV13)&gt;0,SUM(AQ13,AV13),"")</f>
        <v>44.300000000000011</v>
      </c>
      <c r="AX13" s="18">
        <v>18.600000000000001</v>
      </c>
      <c r="AY13" s="18">
        <v>8.1</v>
      </c>
      <c r="AZ13" s="18">
        <v>0.6</v>
      </c>
      <c r="BA13" s="18">
        <v>0.3</v>
      </c>
      <c r="BB13" s="18">
        <v>18.600000000000001</v>
      </c>
      <c r="BC13" s="18">
        <v>7.7</v>
      </c>
      <c r="BD13" s="18">
        <v>0.6</v>
      </c>
      <c r="BE13" s="18">
        <v>0</v>
      </c>
      <c r="BF13" s="18">
        <v>17.399999999999999</v>
      </c>
      <c r="BG13" s="18">
        <v>2.4</v>
      </c>
      <c r="BH13" s="18">
        <v>0</v>
      </c>
      <c r="BI13" s="18">
        <v>0</v>
      </c>
      <c r="BJ13" s="18">
        <v>18.399999999999999</v>
      </c>
      <c r="BK13" s="18">
        <v>5.2</v>
      </c>
      <c r="BL13" s="18">
        <v>1</v>
      </c>
      <c r="BM13" s="18">
        <v>0</v>
      </c>
      <c r="BN13" s="18">
        <v>17.399999999999999</v>
      </c>
      <c r="BO13" s="18">
        <v>3.2</v>
      </c>
      <c r="BP13" s="18">
        <v>0</v>
      </c>
      <c r="BQ13" s="18">
        <v>0</v>
      </c>
      <c r="BR13" s="29"/>
      <c r="BS13" s="11">
        <f>IF(SUM(AY13,BC13)&gt;0,SUM(AY13,BC13),"")</f>
        <v>15.8</v>
      </c>
      <c r="BT13" s="11">
        <f>IF(SUM(AX13:AY13,BA13:BC13,BE13)-AZ13-BD13&gt;0,SUM(AX13:AY13,BA13:BC13,BE13)-AZ13-BD13,"")</f>
        <v>52.100000000000009</v>
      </c>
      <c r="BU13" s="11">
        <f>IF(SUM(BF13:BG13,BI13)-BH13&gt;0,SUM(BF13:BG13,BI13)-BH13,"")</f>
        <v>19.799999999999997</v>
      </c>
      <c r="BV13" s="11">
        <f>IF(SUM(AY13,BC13,BG13)&gt;0,SUM(AY13,BC13,BG13),"")</f>
        <v>18.2</v>
      </c>
      <c r="BW13" s="11">
        <f>IF(SUM(BT13,BU13)&gt;0,SUM(BT13,BU13),"")</f>
        <v>71.900000000000006</v>
      </c>
      <c r="BX13" s="11">
        <f>IF(SUM(BK13,BO13)&gt;0,SUM(BK13,BO13),"")</f>
        <v>8.4</v>
      </c>
      <c r="BY13" s="11">
        <f>IF(SUM(BJ13:BK13,BM13:BO13,BQ13)-SUM(BL13,BP13)&gt;0,SUM(BJ13:BK13,BM13:BO13,BQ13)-SUM(BL13,BP13),"")</f>
        <v>43.2</v>
      </c>
      <c r="BZ13" s="11">
        <f>IF(SUM(BT13,BY13)&gt;0,SUM(BT13,BY13),"")</f>
        <v>95.300000000000011</v>
      </c>
      <c r="CA13" s="19">
        <v>17.399999999999999</v>
      </c>
      <c r="CB13" s="19">
        <v>2.4</v>
      </c>
      <c r="CC13" s="19">
        <v>0</v>
      </c>
      <c r="CD13" s="19">
        <v>0</v>
      </c>
      <c r="CE13" s="19">
        <v>18.399999999999999</v>
      </c>
      <c r="CF13" s="19">
        <v>7.3</v>
      </c>
      <c r="CG13" s="19">
        <v>0</v>
      </c>
      <c r="CH13" s="19">
        <v>0</v>
      </c>
      <c r="CI13" s="19">
        <v>17.399999999999999</v>
      </c>
      <c r="CJ13" s="19">
        <v>4.4000000000000004</v>
      </c>
      <c r="CK13" s="19">
        <v>2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9.6999999999999993</v>
      </c>
      <c r="CW13" s="41">
        <f>IF(SUM(CA13:CB13,CD13:CF13,CH13)-CC13-CG13&gt;0,SUM(CA13:CB13,CD13:CF13,CH13)-CC13-CG13,"")</f>
        <v>45.499999999999993</v>
      </c>
      <c r="CX13" s="41">
        <f>IF(SUM(CI13:CJ13,CL13)-CK13&gt;0,SUM(CI13:CJ13,CL13)-CK13,"")</f>
        <v>19.799999999999997</v>
      </c>
      <c r="CY13" s="41">
        <f>IF(SUM(CB13,CF13,CJ13)&gt;0,SUM(CB13,CF13,CJ13),"")</f>
        <v>14.1</v>
      </c>
      <c r="CZ13" s="41">
        <f>IF(SUM(CW13,CX13)&gt;0,SUM(CW13,CX13),"")</f>
        <v>65.299999999999983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45.499999999999993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</v>
      </c>
      <c r="QF13" s="23">
        <f>IF($CU13="P",CB13,(CB13+AY13)/2)</f>
        <v>5.25</v>
      </c>
      <c r="QG13" s="23">
        <f>IF($CU13="P",CC13,(CC13+AZ13)/2)</f>
        <v>0.3</v>
      </c>
      <c r="QH13" s="23">
        <f>IF($CU13="P",CD13,(CD13+BA13)/2)</f>
        <v>0.15</v>
      </c>
      <c r="QI13" s="23">
        <f>IF($CU13="P",CE13,(CE13+BB13)/2)</f>
        <v>18.5</v>
      </c>
      <c r="QJ13" s="23">
        <f>IF($CU13="P",CF13,(CF13+BC13)/2)</f>
        <v>7.5</v>
      </c>
      <c r="QK13" s="23">
        <f>IF($CU13="P",CG13,(CG13+BD13)/2)</f>
        <v>0.3</v>
      </c>
      <c r="QL13" s="23">
        <f>IF($CU13="P",CH13,(CH13+BE13)/2)</f>
        <v>0</v>
      </c>
      <c r="QM13" s="23">
        <f>IF($CU13="P",CI13,(CI13+BF13)/2)</f>
        <v>17.399999999999999</v>
      </c>
      <c r="QN13" s="23">
        <f>IF($CU13="P",CJ13,(CJ13+BG13)/2)</f>
        <v>3.4000000000000004</v>
      </c>
      <c r="QO13" s="23">
        <f>IF($CU13="P",CK13,(CK13+BH13)/2)</f>
        <v>1</v>
      </c>
      <c r="QP13" s="23">
        <f>IF($CU13="P",CL13,(CL13+BI13)/2)</f>
        <v>0</v>
      </c>
      <c r="QQ13" s="23">
        <f>IF($CU13="P",CM13,(CM13+BJ13)/2)</f>
        <v>9.1999999999999993</v>
      </c>
      <c r="QR13" s="23">
        <f>IF($CU13="P",CN13,(CN13+BK13)/2)</f>
        <v>2.6</v>
      </c>
      <c r="QS13" s="23">
        <f>IF($CU13="P",CO13,(CO13+BL13)/2)</f>
        <v>0.5</v>
      </c>
      <c r="QT13" s="23">
        <f>IF($CU13="P",CP13,(CP13+BM13)/2)</f>
        <v>0</v>
      </c>
      <c r="QU13" s="23">
        <f>IF($CU13="P",CQ13,(CQ13+BN13)/2)</f>
        <v>8.6999999999999993</v>
      </c>
      <c r="QV13" s="23">
        <f>IF($CU13="P",CR13,(CR13+BO13)/2)</f>
        <v>1.6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12.75</v>
      </c>
      <c r="RA13" s="41">
        <f>IF(SUM(QE13:QF13,QH13:QJ13,QL13)-QG13-QK13&gt;0,SUM(QE13:QF13,QH13:QJ13,QL13)-QG13-QK13,"")</f>
        <v>48.800000000000004</v>
      </c>
      <c r="RB13" s="41">
        <f>IF(SUM(QM13:QN13,QP13)-QO13&gt;0,SUM(QM13:QN13,QP13)-QO13,"")</f>
        <v>19.799999999999997</v>
      </c>
      <c r="RC13" s="41">
        <f>IF(SUM(QF13,QJ13,QN13)&gt;0,SUM(QF13,QJ13,QN13),"")</f>
        <v>16.149999999999999</v>
      </c>
      <c r="RD13" s="41">
        <f>IF(SUM(RA13,RB13)&gt;0,SUM(RA13,RB13),"")</f>
        <v>68.599999999999994</v>
      </c>
      <c r="RE13" s="41">
        <f>IF(SUM(QR13,QV13)&gt;0,SUM(QR13,QV13),"")</f>
        <v>4.2</v>
      </c>
      <c r="RF13" s="41">
        <f>IF(SUM(QQ13:QR13,QT13:QV13,QX13)-SUM(QS13,QW13)&gt;0,SUM(QQ13:QR13,QT13:QV13,QX13)-SUM(QS13,QW13),"")</f>
        <v>21.6</v>
      </c>
      <c r="RG13" s="41">
        <f>IF(SUM(RA13,RF13)&gt;0,SUM(RA13,RF13),"")</f>
        <v>70.400000000000006</v>
      </c>
    </row>
    <row r="14" spans="1:475" x14ac:dyDescent="0.2">
      <c r="A14" s="4">
        <f>IF(AND(F14="P",G14="P"),SUMPRODUCT((F$4:F$28="P")*(G$4:G$28="P")*(E$4:E$28&gt;E14))+1,IF(G14="P",SUMPRODUCT((F$4:F$28="")*(G$4:G$28="P")*(E$4:E$28&gt;E14))+1+SUMPRODUCT((F$4:F$28="P")*(G$4:G$28="P")),""))</f>
        <v>11</v>
      </c>
      <c r="B14" s="5" t="s">
        <v>85</v>
      </c>
      <c r="C14" s="4" t="s">
        <v>5</v>
      </c>
      <c r="D14" s="4">
        <v>2002</v>
      </c>
      <c r="E14" s="9">
        <f>SUM(J14:R14)+SUM(J14:O14)*0.0000001+SUM(J14)*0.0000000000001</f>
        <v>153.10001010000488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National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/>
      </c>
      <c r="J14" s="8">
        <f>IF(COUNT(AQ14,BT14,CW14)&gt;0,LARGE((AQ14,BT14,CW14),1),0)</f>
        <v>49</v>
      </c>
      <c r="K14" s="8" t="str">
        <f>IF(J14=0,"",IF(J14=CW14,$CA$1,IF(J14=BT14,$AX$1,IF(J14=AQ14,$U$1,""))))</f>
        <v>2022 3rd Domestic Trial</v>
      </c>
      <c r="L14" s="8">
        <f>IF(COUNT(AQ14,BT14,CW14)&gt;1,LARGE((AQ14,BT14,CW14),2),0)</f>
        <v>25.400000000000002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26.6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52.099999999999994</v>
      </c>
      <c r="Q14" s="8" t="str">
        <f>IF(P14=0,"",IF(P14=DB14,$CA$1,IF(P14=BY14,$AX$1,IF(P14=AV14,$U$1,""))))</f>
        <v>2022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0</v>
      </c>
      <c r="V14" s="19">
        <v>0</v>
      </c>
      <c r="W14" s="19">
        <v>0</v>
      </c>
      <c r="X14" s="19">
        <v>0</v>
      </c>
      <c r="Y14" s="19">
        <v>18.600000000000001</v>
      </c>
      <c r="Z14" s="19">
        <v>6.8</v>
      </c>
      <c r="AA14" s="19">
        <v>0</v>
      </c>
      <c r="AB14" s="19">
        <v>0</v>
      </c>
      <c r="AC14" s="19">
        <v>18.399999999999999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6.8</v>
      </c>
      <c r="AQ14" s="41">
        <f>IF(SUM(U14:V14,X14:Z14,AB14)-W14-AA14&gt;0,SUM(U14:V14,X14:Z14,AB14)-W14-AA14,"")</f>
        <v>25.400000000000002</v>
      </c>
      <c r="AR14" s="41">
        <f>IF(SUM(AC14:AD14,AF14)-AE14&gt;0,SUM(AC14:AD14,AF14)-AE14,"")</f>
        <v>25.599999999999998</v>
      </c>
      <c r="AS14" s="41">
        <f>IF(SUM(V14,Z14,AD14)&gt;0,SUM(V14,Z14,AD14),"")</f>
        <v>14</v>
      </c>
      <c r="AT14" s="41">
        <f>IF(SUM(AQ14,AR14)&gt;0,SUM(AQ14,AR14),"")</f>
        <v>51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IF(SUM(AQ14,AV14)&gt;0,SUM(AQ14,AV14),"")</f>
        <v>25.400000000000002</v>
      </c>
      <c r="AX14" s="18">
        <v>18.600000000000001</v>
      </c>
      <c r="AY14" s="18">
        <v>5.6</v>
      </c>
      <c r="AZ14" s="18">
        <v>1.2</v>
      </c>
      <c r="BA14" s="18">
        <v>0</v>
      </c>
      <c r="BB14" s="18">
        <v>18.5</v>
      </c>
      <c r="BC14" s="18">
        <v>8.5</v>
      </c>
      <c r="BD14" s="18">
        <v>1</v>
      </c>
      <c r="BE14" s="18">
        <v>0</v>
      </c>
      <c r="BF14" s="18">
        <v>18.579999999999998</v>
      </c>
      <c r="BG14" s="18">
        <v>7.2</v>
      </c>
      <c r="BH14" s="18">
        <v>1</v>
      </c>
      <c r="BI14" s="18">
        <v>0</v>
      </c>
      <c r="BJ14" s="18">
        <v>18.899999999999999</v>
      </c>
      <c r="BK14" s="18">
        <v>8.4</v>
      </c>
      <c r="BL14" s="18">
        <v>0.6</v>
      </c>
      <c r="BM14" s="18">
        <v>0</v>
      </c>
      <c r="BN14" s="18">
        <v>18.8</v>
      </c>
      <c r="BO14" s="18">
        <v>7.2</v>
      </c>
      <c r="BP14" s="18">
        <v>0.6</v>
      </c>
      <c r="BQ14" s="18">
        <v>0</v>
      </c>
      <c r="BR14" s="29"/>
      <c r="BS14" s="11">
        <f>IF(SUM(AY14,BC14)&gt;0,SUM(AY14,BC14),"")</f>
        <v>14.1</v>
      </c>
      <c r="BT14" s="11">
        <f>IF(SUM(AX14:AY14,BA14:BC14,BE14)-AZ14-BD14&gt;0,SUM(AX14:AY14,BA14:BC14,BE14)-AZ14-BD14,"")</f>
        <v>49</v>
      </c>
      <c r="BU14" s="11">
        <f>IF(SUM(BF14:BG14,BI14)-BH14&gt;0,SUM(BF14:BG14,BI14)-BH14,"")</f>
        <v>24.779999999999998</v>
      </c>
      <c r="BV14" s="11">
        <f>IF(SUM(AY14,BC14,BG14)&gt;0,SUM(AY14,BC14,BG14),"")</f>
        <v>21.3</v>
      </c>
      <c r="BW14" s="11">
        <f>IF(SUM(BT14,BU14)&gt;0,SUM(BT14,BU14),"")</f>
        <v>73.78</v>
      </c>
      <c r="BX14" s="11">
        <f>IF(SUM(BK14,BO14)&gt;0,SUM(BK14,BO14),"")</f>
        <v>15.600000000000001</v>
      </c>
      <c r="BY14" s="11">
        <f>IF(SUM(BJ14:BK14,BM14:BO14,BQ14)-SUM(BL14,BP14)&gt;0,SUM(BJ14:BK14,BM14:BO14,BQ14)-SUM(BL14,BP14),"")</f>
        <v>52.099999999999994</v>
      </c>
      <c r="BZ14" s="11">
        <f>IF(SUM(BT14,BY14)&gt;0,SUM(BT14,BY14),"")</f>
        <v>101.1</v>
      </c>
      <c r="CA14" s="19">
        <v>19</v>
      </c>
      <c r="CB14" s="19">
        <v>6</v>
      </c>
      <c r="CC14" s="19">
        <v>0.6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18.600000000000001</v>
      </c>
      <c r="CJ14" s="19">
        <v>8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6</v>
      </c>
      <c r="CW14" s="41">
        <f>IF(SUM(CA14:CB14,CD14:CF14,CH14)-CC14-CG14&gt;0,SUM(CA14:CB14,CD14:CF14,CH14)-CC14-CG14,"")</f>
        <v>24.4</v>
      </c>
      <c r="CX14" s="41">
        <f>IF(SUM(CI14:CJ14,CL14)-CK14&gt;0,SUM(CI14:CJ14,CL14)-CK14,"")</f>
        <v>26.6</v>
      </c>
      <c r="CY14" s="41">
        <f>IF(SUM(CB14,CF14,CJ14)&gt;0,SUM(CB14,CF14,CJ14),"")</f>
        <v>14</v>
      </c>
      <c r="CZ14" s="41">
        <f>IF(SUM(CW14,CX14)&gt;0,SUM(CW14,CX14),"")</f>
        <v>51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24.4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</v>
      </c>
      <c r="QF14" s="23">
        <f>IF($CU14="P",CB14,(CB14+AY14)/2)</f>
        <v>5.8</v>
      </c>
      <c r="QG14" s="23">
        <f>IF($CU14="P",CC14,(CC14+AZ14)/2)</f>
        <v>0.89999999999999991</v>
      </c>
      <c r="QH14" s="23">
        <f>IF($CU14="P",CD14,(CD14+BA14)/2)</f>
        <v>0</v>
      </c>
      <c r="QI14" s="23">
        <f>IF($CU14="P",CE14,(CE14+BB14)/2)</f>
        <v>9.25</v>
      </c>
      <c r="QJ14" s="23">
        <f>IF($CU14="P",CF14,(CF14+BC14)/2)</f>
        <v>4.25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18.59</v>
      </c>
      <c r="QN14" s="23">
        <f>IF($CU14="P",CJ14,(CJ14+BG14)/2)</f>
        <v>7.6</v>
      </c>
      <c r="QO14" s="23">
        <f>IF($CU14="P",CK14,(CK14+BH14)/2)</f>
        <v>0.5</v>
      </c>
      <c r="QP14" s="23">
        <f>IF($CU14="P",CL14,(CL14+BI14)/2)</f>
        <v>0</v>
      </c>
      <c r="QQ14" s="23">
        <f>IF($CU14="P",CM14,(CM14+BJ14)/2)</f>
        <v>9.4499999999999993</v>
      </c>
      <c r="QR14" s="23">
        <f>IF($CU14="P",CN14,(CN14+BK14)/2)</f>
        <v>4.2</v>
      </c>
      <c r="QS14" s="23">
        <f>IF($CU14="P",CO14,(CO14+BL14)/2)</f>
        <v>0.3</v>
      </c>
      <c r="QT14" s="23">
        <f>IF($CU14="P",CP14,(CP14+BM14)/2)</f>
        <v>0</v>
      </c>
      <c r="QU14" s="23">
        <f>IF($CU14="P",CQ14,(CQ14+BN14)/2)</f>
        <v>9.4</v>
      </c>
      <c r="QV14" s="23">
        <f>IF($CU14="P",CR14,(CR14+BO14)/2)</f>
        <v>3.6</v>
      </c>
      <c r="QW14" s="23">
        <f>IF($CU14="P",CS14,(CS14+BP14)/2)</f>
        <v>0.3</v>
      </c>
      <c r="QX14" s="23">
        <f>IF($CU14="P",CT14,(CT14+BQ14)/2)</f>
        <v>0</v>
      </c>
      <c r="QY14" s="28" t="s">
        <v>57</v>
      </c>
      <c r="QZ14" s="41">
        <f>IF(SUM(QF14,QJ14)&gt;0,SUM(QF14,QJ14),"")</f>
        <v>10.050000000000001</v>
      </c>
      <c r="RA14" s="41">
        <f>IF(SUM(QE14:QF14,QH14:QJ14,QL14)-QG14-QK14&gt;0,SUM(QE14:QF14,QH14:QJ14,QL14)-QG14-QK14,"")</f>
        <v>36.700000000000003</v>
      </c>
      <c r="RB14" s="41">
        <f>IF(SUM(QM14:QN14,QP14)-QO14&gt;0,SUM(QM14:QN14,QP14)-QO14,"")</f>
        <v>25.689999999999998</v>
      </c>
      <c r="RC14" s="41">
        <f>IF(SUM(QF14,QJ14,QN14)&gt;0,SUM(QF14,QJ14,QN14),"")</f>
        <v>17.649999999999999</v>
      </c>
      <c r="RD14" s="41">
        <f>IF(SUM(RA14,RB14)&gt;0,SUM(RA14,RB14),"")</f>
        <v>62.39</v>
      </c>
      <c r="RE14" s="41">
        <f>IF(SUM(QR14,QV14)&gt;0,SUM(QR14,QV14),"")</f>
        <v>7.8000000000000007</v>
      </c>
      <c r="RF14" s="41">
        <f>IF(SUM(QQ14:QR14,QT14:QV14,QX14)-SUM(QS14,QW14)&gt;0,SUM(QQ14:QR14,QT14:QV14,QX14)-SUM(QS14,QW14),"")</f>
        <v>26.049999999999997</v>
      </c>
      <c r="RG14" s="41">
        <f>IF(SUM(RA14,RF14)&gt;0,SUM(RA14,RF14),"")</f>
        <v>62.75</v>
      </c>
    </row>
    <row r="15" spans="1:475" x14ac:dyDescent="0.2">
      <c r="A15" s="4" t="str">
        <f>IF(AND(F15="P",G15="P"),SUMPRODUCT((F$4:F$28="P")*(G$4:G$28="P")*(E$4:E$28&gt;E15))+1,IF(G15="P",SUMPRODUCT((F$4:F$28="")*(G$4:G$28="P")*(E$4:E$28&gt;E15))+1+SUMPRODUCT((F$4:F$28="P")*(G$4:G$28="P")),""))</f>
        <v/>
      </c>
      <c r="B15" s="5" t="s">
        <v>185</v>
      </c>
      <c r="C15" s="4" t="s">
        <v>3</v>
      </c>
      <c r="D15" s="4">
        <v>2000</v>
      </c>
      <c r="E15" s="9">
        <f>SUM(J15:R15)+SUM(J15:O15)*0.0000001+SUM(J15)*0.0000000000001</f>
        <v>171.80001231000489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/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/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/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/>
      </c>
      <c r="J15" s="8">
        <f>IF(COUNT(AQ15,BT15,CW15)&gt;0,LARGE((AQ15,BT15,CW15),1),0)</f>
        <v>49</v>
      </c>
      <c r="K15" s="8" t="str">
        <f>IF(J15=0,"",IF(J15=CW15,$CA$1,IF(J15=BT15,$AX$1,IF(J15=AQ15,$U$1,""))))</f>
        <v>2022 3rd Domestic Trial</v>
      </c>
      <c r="L15" s="8">
        <f>IF(COUNT(AQ15,BT15,CW15)&gt;1,LARGE((AQ15,BT15,CW15),2),0)</f>
        <v>48.9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25.2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48.699999999999996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18.100000000000001</v>
      </c>
      <c r="V15" s="19">
        <v>6.8</v>
      </c>
      <c r="W15" s="19">
        <v>0.8</v>
      </c>
      <c r="X15" s="19">
        <v>0</v>
      </c>
      <c r="Y15" s="19">
        <v>18.399999999999999</v>
      </c>
      <c r="Z15" s="19">
        <v>6.8</v>
      </c>
      <c r="AA15" s="19">
        <v>0.8</v>
      </c>
      <c r="AB15" s="19">
        <v>0</v>
      </c>
      <c r="AC15" s="19">
        <v>18.399999999999999</v>
      </c>
      <c r="AD15" s="19">
        <v>6.4</v>
      </c>
      <c r="AE15" s="19">
        <v>0.6</v>
      </c>
      <c r="AF15" s="19">
        <v>0</v>
      </c>
      <c r="AG15" s="19">
        <v>18.3</v>
      </c>
      <c r="AH15" s="19">
        <v>6.8</v>
      </c>
      <c r="AI15" s="19">
        <v>0.6</v>
      </c>
      <c r="AJ15" s="19">
        <v>0</v>
      </c>
      <c r="AK15" s="19">
        <v>18.399999999999999</v>
      </c>
      <c r="AL15" s="19">
        <v>6.4</v>
      </c>
      <c r="AM15" s="19">
        <v>0.6</v>
      </c>
      <c r="AN15" s="19">
        <v>0</v>
      </c>
      <c r="AO15" s="28"/>
      <c r="AP15" s="41">
        <f>IF(SUM(V15,Z15)&gt;0,SUM(V15,Z15),"")</f>
        <v>13.6</v>
      </c>
      <c r="AQ15" s="41">
        <f>IF(SUM(U15:V15,X15:Z15,AB15)-W15-AA15&gt;0,SUM(U15:V15,X15:Z15,AB15)-W15-AA15,"")</f>
        <v>48.5</v>
      </c>
      <c r="AR15" s="41">
        <f>IF(SUM(AC15:AD15,AF15)-AE15&gt;0,SUM(AC15:AD15,AF15)-AE15,"")</f>
        <v>24.199999999999996</v>
      </c>
      <c r="AS15" s="41">
        <f>IF(SUM(V15,Z15,AD15)&gt;0,SUM(V15,Z15,AD15),"")</f>
        <v>20</v>
      </c>
      <c r="AT15" s="41">
        <f>IF(SUM(AQ15,AR15)&gt;0,SUM(AQ15,AR15),"")</f>
        <v>72.699999999999989</v>
      </c>
      <c r="AU15" s="41">
        <f>IF(SUM(AH15,AL15)&gt;0,SUM(AH15,AL15),"")</f>
        <v>13.2</v>
      </c>
      <c r="AV15" s="41">
        <f>IF(SUM(AG15:AH15,AJ15:AL15,AN15)-SUM(AI15,AM15)&gt;0,SUM(AG15:AH15,AJ15:AL15,AN15)-SUM(AI15,AM15),"")</f>
        <v>48.699999999999996</v>
      </c>
      <c r="AW15" s="41">
        <f>IF(SUM(AQ15,AV15)&gt;0,SUM(AQ15,AV15),"")</f>
        <v>97.199999999999989</v>
      </c>
      <c r="AX15" s="18">
        <v>18.2</v>
      </c>
      <c r="AY15" s="18">
        <v>6</v>
      </c>
      <c r="AZ15" s="18">
        <v>0.6</v>
      </c>
      <c r="BA15" s="18">
        <v>0</v>
      </c>
      <c r="BB15" s="18">
        <v>18.8</v>
      </c>
      <c r="BC15" s="18">
        <v>7.2</v>
      </c>
      <c r="BD15" s="18">
        <v>0.6</v>
      </c>
      <c r="BE15" s="18">
        <v>0</v>
      </c>
      <c r="BF15" s="18">
        <v>18.399999999999999</v>
      </c>
      <c r="BG15" s="18">
        <v>6.8</v>
      </c>
      <c r="BH15" s="18">
        <v>0</v>
      </c>
      <c r="BI15" s="18">
        <v>0</v>
      </c>
      <c r="BJ15" s="18">
        <v>17.2</v>
      </c>
      <c r="BK15" s="18">
        <v>3.2</v>
      </c>
      <c r="BL15" s="18">
        <v>0</v>
      </c>
      <c r="BM15" s="18">
        <v>0</v>
      </c>
      <c r="BN15" s="18">
        <v>18.7</v>
      </c>
      <c r="BO15" s="18">
        <v>6</v>
      </c>
      <c r="BP15" s="18">
        <v>0.6</v>
      </c>
      <c r="BQ15" s="18">
        <v>0</v>
      </c>
      <c r="BR15" s="29"/>
      <c r="BS15" s="11">
        <f>IF(SUM(AY15,BC15)&gt;0,SUM(AY15,BC15),"")</f>
        <v>13.2</v>
      </c>
      <c r="BT15" s="11">
        <f>IF(SUM(AX15:AY15,BA15:BC15,BE15)-AZ15-BD15&gt;0,SUM(AX15:AY15,BA15:BC15,BE15)-AZ15-BD15,"")</f>
        <v>49</v>
      </c>
      <c r="BU15" s="11">
        <f>IF(SUM(BF15:BG15,BI15)-BH15&gt;0,SUM(BF15:BG15,BI15)-BH15,"")</f>
        <v>25.2</v>
      </c>
      <c r="BV15" s="11">
        <f>IF(SUM(AY15,BC15,BG15)&gt;0,SUM(AY15,BC15,BG15),"")</f>
        <v>20</v>
      </c>
      <c r="BW15" s="11">
        <f>IF(SUM(BT15,BU15)&gt;0,SUM(BT15,BU15),"")</f>
        <v>74.2</v>
      </c>
      <c r="BX15" s="11">
        <f>IF(SUM(BK15,BO15)&gt;0,SUM(BK15,BO15),"")</f>
        <v>9.1999999999999993</v>
      </c>
      <c r="BY15" s="11">
        <f>IF(SUM(BJ15:BK15,BM15:BO15,BQ15)-SUM(BL15,BP15)&gt;0,SUM(BJ15:BK15,BM15:BO15,BQ15)-SUM(BL15,BP15),"")</f>
        <v>44.499999999999993</v>
      </c>
      <c r="BZ15" s="11">
        <f>IF(SUM(BT15,BY15)&gt;0,SUM(BT15,BY15),"")</f>
        <v>93.5</v>
      </c>
      <c r="CA15" s="19">
        <v>18.2</v>
      </c>
      <c r="CB15" s="19">
        <v>7.2</v>
      </c>
      <c r="CC15" s="19">
        <v>0</v>
      </c>
      <c r="CD15" s="19">
        <v>0</v>
      </c>
      <c r="CE15" s="19">
        <v>16.8</v>
      </c>
      <c r="CF15" s="19">
        <v>6.9</v>
      </c>
      <c r="CG15" s="19">
        <v>0.2</v>
      </c>
      <c r="CH15" s="19">
        <v>0</v>
      </c>
      <c r="CI15" s="19">
        <v>18.399999999999999</v>
      </c>
      <c r="CJ15" s="19">
        <v>6.8</v>
      </c>
      <c r="CK15" s="19">
        <v>0</v>
      </c>
      <c r="CL15" s="19">
        <v>0</v>
      </c>
      <c r="CM15" s="19">
        <v>17.399999999999999</v>
      </c>
      <c r="CN15" s="19">
        <v>2.4</v>
      </c>
      <c r="CO15" s="19">
        <v>0</v>
      </c>
      <c r="CP15" s="19">
        <v>0</v>
      </c>
      <c r="CQ15" s="19">
        <v>18.399999999999999</v>
      </c>
      <c r="CR15" s="19">
        <v>6.4</v>
      </c>
      <c r="CS15" s="19">
        <v>1</v>
      </c>
      <c r="CT15" s="19">
        <v>0</v>
      </c>
      <c r="CU15" s="28"/>
      <c r="CV15" s="41">
        <f>IF(SUM(CB15,CF15)&gt;0,SUM(CB15,CF15),"")</f>
        <v>14.100000000000001</v>
      </c>
      <c r="CW15" s="41">
        <f>IF(SUM(CA15:CB15,CD15:CF15,CH15)-CC15-CG15&gt;0,SUM(CA15:CB15,CD15:CF15,CH15)-CC15-CG15,"")</f>
        <v>48.9</v>
      </c>
      <c r="CX15" s="41">
        <f>IF(SUM(CI15:CJ15,CL15)-CK15&gt;0,SUM(CI15:CJ15,CL15)-CK15,"")</f>
        <v>25.2</v>
      </c>
      <c r="CY15" s="41">
        <f>IF(SUM(CB15,CF15,CJ15)&gt;0,SUM(CB15,CF15,CJ15),"")</f>
        <v>20.900000000000002</v>
      </c>
      <c r="CZ15" s="41">
        <f>IF(SUM(CW15,CX15)&gt;0,SUM(CW15,CX15),"")</f>
        <v>74.099999999999994</v>
      </c>
      <c r="DA15" s="41">
        <f>IF(SUM(CN15,CR15)&gt;0,SUM(CN15,CR15),"")</f>
        <v>8.8000000000000007</v>
      </c>
      <c r="DB15" s="41">
        <f>IF(SUM(CM15:CN15,CP15:CR15,CT15)-SUM(CO15,CS15)&gt;0,SUM(CM15:CN15,CP15:CR15,CT15)-SUM(CO15,CS15),"")</f>
        <v>43.599999999999994</v>
      </c>
      <c r="DC15" s="41">
        <f>IF(SUM(CW15,DB15)&gt;0,SUM(CW15,DB15),"")</f>
        <v>92.5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18.2</v>
      </c>
      <c r="QF15" s="23">
        <f>IF($CU15="P",CB15,(CB15+AY15)/2)</f>
        <v>6.6</v>
      </c>
      <c r="QG15" s="23">
        <f>IF($CU15="P",CC15,(CC15+AZ15)/2)</f>
        <v>0.3</v>
      </c>
      <c r="QH15" s="23">
        <f>IF($CU15="P",CD15,(CD15+BA15)/2)</f>
        <v>0</v>
      </c>
      <c r="QI15" s="23">
        <f>IF($CU15="P",CE15,(CE15+BB15)/2)</f>
        <v>17.8</v>
      </c>
      <c r="QJ15" s="23">
        <f>IF($CU15="P",CF15,(CF15+BC15)/2)</f>
        <v>7.0500000000000007</v>
      </c>
      <c r="QK15" s="23">
        <f>IF($CU15="P",CG15,(CG15+BD15)/2)</f>
        <v>0.4</v>
      </c>
      <c r="QL15" s="23">
        <f>IF($CU15="P",CH15,(CH15+BE15)/2)</f>
        <v>0</v>
      </c>
      <c r="QM15" s="23">
        <f>IF($CU15="P",CI15,(CI15+BF15)/2)</f>
        <v>18.399999999999999</v>
      </c>
      <c r="QN15" s="23">
        <f>IF($CU15="P",CJ15,(CJ15+BG15)/2)</f>
        <v>6.8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17.299999999999997</v>
      </c>
      <c r="QR15" s="23">
        <f>IF($CU15="P",CN15,(CN15+BK15)/2)</f>
        <v>2.8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18.549999999999997</v>
      </c>
      <c r="QV15" s="23">
        <f>IF($CU15="P",CR15,(CR15+BO15)/2)</f>
        <v>6.2</v>
      </c>
      <c r="QW15" s="23">
        <f>IF($CU15="P",CS15,(CS15+BP15)/2)</f>
        <v>0.8</v>
      </c>
      <c r="QX15" s="23">
        <f>IF($CU15="P",CT15,(CT15+BQ15)/2)</f>
        <v>0</v>
      </c>
      <c r="QY15" s="28" t="s">
        <v>57</v>
      </c>
      <c r="QZ15" s="41">
        <f>IF(SUM(QF15,QJ15)&gt;0,SUM(QF15,QJ15),"")</f>
        <v>13.65</v>
      </c>
      <c r="RA15" s="41">
        <f>IF(SUM(QE15:QF15,QH15:QJ15,QL15)-QG15-QK15&gt;0,SUM(QE15:QF15,QH15:QJ15,QL15)-QG15-QK15,"")</f>
        <v>48.949999999999996</v>
      </c>
      <c r="RB15" s="41">
        <f>IF(SUM(QM15:QN15,QP15)-QO15&gt;0,SUM(QM15:QN15,QP15)-QO15,"")</f>
        <v>25.2</v>
      </c>
      <c r="RC15" s="41">
        <f>IF(SUM(QF15,QJ15,QN15)&gt;0,SUM(QF15,QJ15,QN15),"")</f>
        <v>20.45</v>
      </c>
      <c r="RD15" s="41">
        <f>IF(SUM(RA15,RB15)&gt;0,SUM(RA15,RB15),"")</f>
        <v>74.149999999999991</v>
      </c>
      <c r="RE15" s="41">
        <f>IF(SUM(QR15,QV15)&gt;0,SUM(QR15,QV15),"")</f>
        <v>9</v>
      </c>
      <c r="RF15" s="41">
        <f>IF(SUM(QQ15:QR15,QT15:QV15,QX15)-SUM(QS15,QW15)&gt;0,SUM(QQ15:QR15,QT15:QV15,QX15)-SUM(QS15,QW15),"")</f>
        <v>44.05</v>
      </c>
      <c r="RG15" s="41">
        <f>IF(SUM(RA15,RF15)&gt;0,SUM(RA15,RF15),"")</f>
        <v>93</v>
      </c>
    </row>
    <row r="16" spans="1:475" x14ac:dyDescent="0.2">
      <c r="A16" s="4" t="str">
        <f>IF(AND(F16="P",G16="P"),SUMPRODUCT((F$4:F$28="P")*(G$4:G$28="P")*(E$4:E$28&gt;E16))+1,IF(G16="P",SUMPRODUCT((F$4:F$28="")*(G$4:G$28="P")*(E$4:E$28&gt;E16))+1+SUMPRODUCT((F$4:F$28="P")*(G$4:G$28="P")),""))</f>
        <v/>
      </c>
      <c r="B16" s="5" t="s">
        <v>211</v>
      </c>
      <c r="C16" s="4" t="s">
        <v>3</v>
      </c>
      <c r="D16" s="4">
        <v>2005</v>
      </c>
      <c r="E16" s="9">
        <f>SUM(J16:R16)+SUM(J16:O16)*0.0000001+SUM(J16)*0.0000000000001</f>
        <v>167.50001202000476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/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/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/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/>
      </c>
      <c r="J16" s="8">
        <f>IF(COUNT(AQ16,BT16,CW16)&gt;0,LARGE((AQ16,BT16,CW16),1),0)</f>
        <v>47.4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47.099999999999994</v>
      </c>
      <c r="M16" s="8" t="str">
        <f>IF(L16=0,"",IF(L16=CW16,$CA$1,IF(L16=BT16,$AX$1,IF(L16=AQ16,$U$1,""))))</f>
        <v>2022 3rd Domestic Trial</v>
      </c>
      <c r="N16" s="8">
        <f>IF(COUNT(AR16,BU16,CX16)&gt;0,LARGE((AR16,BU16,CX16),1),0)</f>
        <v>25.7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47.29999999999999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19.2</v>
      </c>
      <c r="V16" s="19">
        <v>4.8</v>
      </c>
      <c r="W16" s="19">
        <v>0</v>
      </c>
      <c r="X16" s="19">
        <v>0</v>
      </c>
      <c r="Y16" s="19">
        <v>19.100000000000001</v>
      </c>
      <c r="Z16" s="19">
        <v>4.3</v>
      </c>
      <c r="AA16" s="19">
        <v>0</v>
      </c>
      <c r="AB16" s="19">
        <v>0</v>
      </c>
      <c r="AC16" s="19">
        <v>19.100000000000001</v>
      </c>
      <c r="AD16" s="19">
        <v>4</v>
      </c>
      <c r="AE16" s="19">
        <v>0</v>
      </c>
      <c r="AF16" s="19">
        <v>0</v>
      </c>
      <c r="AG16" s="19">
        <v>18.5</v>
      </c>
      <c r="AH16" s="19">
        <v>5.2</v>
      </c>
      <c r="AI16" s="19">
        <v>0.6</v>
      </c>
      <c r="AJ16" s="19">
        <v>0</v>
      </c>
      <c r="AK16" s="19">
        <v>18.899999999999999</v>
      </c>
      <c r="AL16" s="19">
        <v>5.3</v>
      </c>
      <c r="AM16" s="19">
        <v>0</v>
      </c>
      <c r="AN16" s="19">
        <v>0</v>
      </c>
      <c r="AO16" s="28"/>
      <c r="AP16" s="41">
        <f>IF(SUM(V16,Z16)&gt;0,SUM(V16,Z16),"")</f>
        <v>9.1</v>
      </c>
      <c r="AQ16" s="41">
        <f>IF(SUM(U16:V16,X16:Z16,AB16)-W16-AA16&gt;0,SUM(U16:V16,X16:Z16,AB16)-W16-AA16,"")</f>
        <v>47.4</v>
      </c>
      <c r="AR16" s="41">
        <f>IF(SUM(AC16:AD16,AF16)-AE16&gt;0,SUM(AC16:AD16,AF16)-AE16,"")</f>
        <v>23.1</v>
      </c>
      <c r="AS16" s="41">
        <f>IF(SUM(V16,Z16,AD16)&gt;0,SUM(V16,Z16,AD16),"")</f>
        <v>13.1</v>
      </c>
      <c r="AT16" s="41">
        <f>IF(SUM(AQ16,AR16)&gt;0,SUM(AQ16,AR16),"")</f>
        <v>70.5</v>
      </c>
      <c r="AU16" s="41">
        <f>IF(SUM(AH16,AL16)&gt;0,SUM(AH16,AL16),"")</f>
        <v>10.5</v>
      </c>
      <c r="AV16" s="41">
        <f>IF(SUM(AG16:AH16,AJ16:AL16,AN16)-SUM(AI16,AM16)&gt;0,SUM(AG16:AH16,AJ16:AL16,AN16)-SUM(AI16,AM16),"")</f>
        <v>47.29999999999999</v>
      </c>
      <c r="AW16" s="41">
        <f>IF(SUM(AQ16,AV16)&gt;0,SUM(AQ16,AV16),"")</f>
        <v>94.699999999999989</v>
      </c>
      <c r="AX16" s="18">
        <v>18.600000000000001</v>
      </c>
      <c r="AY16" s="18">
        <v>4.8</v>
      </c>
      <c r="AZ16" s="18">
        <v>0</v>
      </c>
      <c r="BA16" s="18">
        <v>0</v>
      </c>
      <c r="BB16" s="18">
        <v>18.899999999999999</v>
      </c>
      <c r="BC16" s="18">
        <v>4.8</v>
      </c>
      <c r="BD16" s="18">
        <v>0</v>
      </c>
      <c r="BE16" s="18">
        <v>0</v>
      </c>
      <c r="BF16" s="18">
        <v>19.04</v>
      </c>
      <c r="BG16" s="18">
        <v>4.3</v>
      </c>
      <c r="BH16" s="18">
        <v>0</v>
      </c>
      <c r="BI16" s="18">
        <v>0</v>
      </c>
      <c r="BJ16" s="18">
        <v>18.600000000000001</v>
      </c>
      <c r="BK16" s="18">
        <v>4.8</v>
      </c>
      <c r="BL16" s="18">
        <v>0.2</v>
      </c>
      <c r="BM16" s="18">
        <v>0</v>
      </c>
      <c r="BN16" s="18">
        <v>17.2</v>
      </c>
      <c r="BO16" s="18">
        <v>2</v>
      </c>
      <c r="BP16" s="18">
        <v>0</v>
      </c>
      <c r="BQ16" s="18">
        <v>0</v>
      </c>
      <c r="BR16" s="29"/>
      <c r="BS16" s="11">
        <f>IF(SUM(AY16,BC16)&gt;0,SUM(AY16,BC16),"")</f>
        <v>9.6</v>
      </c>
      <c r="BT16" s="11">
        <f>IF(SUM(AX16:AY16,BA16:BC16,BE16)-AZ16-BD16&gt;0,SUM(AX16:AY16,BA16:BC16,BE16)-AZ16-BD16,"")</f>
        <v>47.099999999999994</v>
      </c>
      <c r="BU16" s="11">
        <f>IF(SUM(BF16:BG16,BI16)-BH16&gt;0,SUM(BF16:BG16,BI16)-BH16,"")</f>
        <v>23.34</v>
      </c>
      <c r="BV16" s="11">
        <f>IF(SUM(AY16,BC16,BG16)&gt;0,SUM(AY16,BC16,BG16),"")</f>
        <v>13.899999999999999</v>
      </c>
      <c r="BW16" s="11">
        <f>IF(SUM(BT16,BU16)&gt;0,SUM(BT16,BU16),"")</f>
        <v>70.44</v>
      </c>
      <c r="BX16" s="11">
        <f>IF(SUM(BK16,BO16)&gt;0,SUM(BK16,BO16),"")</f>
        <v>6.8</v>
      </c>
      <c r="BY16" s="11">
        <f>IF(SUM(BJ16:BK16,BM16:BO16,BQ16)-SUM(BL16,BP16)&gt;0,SUM(BJ16:BK16,BM16:BO16,BQ16)-SUM(BL16,BP16),"")</f>
        <v>42.4</v>
      </c>
      <c r="BZ16" s="11">
        <f>IF(SUM(BT16,BY16)&gt;0,SUM(BT16,BY16),"")</f>
        <v>89.5</v>
      </c>
      <c r="CA16" s="19">
        <v>18.8</v>
      </c>
      <c r="CB16" s="19">
        <v>6</v>
      </c>
      <c r="CC16" s="19">
        <v>0.6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18.5</v>
      </c>
      <c r="CJ16" s="19">
        <v>7.2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6</v>
      </c>
      <c r="CW16" s="41">
        <f>IF(SUM(CA16:CB16,CD16:CF16,CH16)-CC16-CG16&gt;0,SUM(CA16:CB16,CD16:CF16,CH16)-CC16-CG16,"")</f>
        <v>24.2</v>
      </c>
      <c r="CX16" s="41">
        <f>IF(SUM(CI16:CJ16,CL16)-CK16&gt;0,SUM(CI16:CJ16,CL16)-CK16,"")</f>
        <v>25.7</v>
      </c>
      <c r="CY16" s="41">
        <f>IF(SUM(CB16,CF16,CJ16)&gt;0,SUM(CB16,CF16,CJ16),"")</f>
        <v>13.2</v>
      </c>
      <c r="CZ16" s="41">
        <f>IF(SUM(CW16,CX16)&gt;0,SUM(CW16,CX16),"")</f>
        <v>49.9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24.2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18.700000000000003</v>
      </c>
      <c r="QF16" s="23">
        <f>IF($CU16="P",CB16,(CB16+AY16)/2)</f>
        <v>5.4</v>
      </c>
      <c r="QG16" s="23">
        <f>IF($CU16="P",CC16,(CC16+AZ16)/2)</f>
        <v>0.3</v>
      </c>
      <c r="QH16" s="23">
        <f>IF($CU16="P",CD16,(CD16+BA16)/2)</f>
        <v>0</v>
      </c>
      <c r="QI16" s="23">
        <f>IF($CU16="P",CE16,(CE16+BB16)/2)</f>
        <v>9.4499999999999993</v>
      </c>
      <c r="QJ16" s="23">
        <f>IF($CU16="P",CF16,(CF16+BC16)/2)</f>
        <v>2.4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18.77</v>
      </c>
      <c r="QN16" s="23">
        <f>IF($CU16="P",CJ16,(CJ16+BG16)/2)</f>
        <v>5.75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9.3000000000000007</v>
      </c>
      <c r="QR16" s="23">
        <f>IF($CU16="P",CN16,(CN16+BK16)/2)</f>
        <v>2.4</v>
      </c>
      <c r="QS16" s="23">
        <f>IF($CU16="P",CO16,(CO16+BL16)/2)</f>
        <v>0.1</v>
      </c>
      <c r="QT16" s="23">
        <f>IF($CU16="P",CP16,(CP16+BM16)/2)</f>
        <v>0</v>
      </c>
      <c r="QU16" s="23">
        <f>IF($CU16="P",CQ16,(CQ16+BN16)/2)</f>
        <v>8.6</v>
      </c>
      <c r="QV16" s="23">
        <f>IF($CU16="P",CR16,(CR16+BO16)/2)</f>
        <v>1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7.8000000000000007</v>
      </c>
      <c r="RA16" s="41">
        <f>IF(SUM(QE16:QF16,QH16:QJ16,QL16)-QG16-QK16&gt;0,SUM(QE16:QF16,QH16:QJ16,QL16)-QG16-QK16,"")</f>
        <v>35.65</v>
      </c>
      <c r="RB16" s="41">
        <f>IF(SUM(QM16:QN16,QP16)-QO16&gt;0,SUM(QM16:QN16,QP16)-QO16,"")</f>
        <v>24.52</v>
      </c>
      <c r="RC16" s="41">
        <f>IF(SUM(QF16,QJ16,QN16)&gt;0,SUM(QF16,QJ16,QN16),"")</f>
        <v>13.55</v>
      </c>
      <c r="RD16" s="41">
        <f>IF(SUM(RA16,RB16)&gt;0,SUM(RA16,RB16),"")</f>
        <v>60.17</v>
      </c>
      <c r="RE16" s="41">
        <f>IF(SUM(QR16,QV16)&gt;0,SUM(QR16,QV16),"")</f>
        <v>3.4</v>
      </c>
      <c r="RF16" s="41">
        <f>IF(SUM(QQ16:QR16,QT16:QV16,QX16)-SUM(QS16,QW16)&gt;0,SUM(QQ16:QR16,QT16:QV16,QX16)-SUM(QS16,QW16),"")</f>
        <v>21.2</v>
      </c>
      <c r="RG16" s="41">
        <f>IF(SUM(RA16,RF16)&gt;0,SUM(RA16,RF16),"")</f>
        <v>56.849999999999994</v>
      </c>
    </row>
    <row r="17" spans="1:475" x14ac:dyDescent="0.2">
      <c r="A17" s="4" t="str">
        <f>IF(AND(F17="P",G17="P"),SUMPRODUCT((F$4:F$28="P")*(G$4:G$28="P")*(E$4:E$28&gt;E17))+1,IF(G17="P",SUMPRODUCT((F$4:F$28="")*(G$4:G$28="P")*(E$4:E$28&gt;E17))+1+SUMPRODUCT((F$4:F$28="P")*(G$4:G$28="P")),""))</f>
        <v/>
      </c>
      <c r="B17" s="5" t="s">
        <v>138</v>
      </c>
      <c r="C17" s="4" t="s">
        <v>8</v>
      </c>
      <c r="D17" s="4">
        <v>2005</v>
      </c>
      <c r="E17" s="9">
        <f>SUM(J17:R17)+SUM(J17:O17)*0.0000001+SUM(J17)*0.0000000000001</f>
        <v>163.50001176000495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49.500000000000007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43.099999999999994</v>
      </c>
      <c r="M17" s="8" t="str">
        <f>IF(L17=0,"",IF(L17=CW17,$CA$1,IF(L17=BT17,$AX$1,IF(L17=AQ17,$U$1,""))))</f>
        <v>2022 Nationals</v>
      </c>
      <c r="N17" s="8">
        <f>IF(COUNT(AR17,BU17,CX17)&gt;0,LARGE((AR17,BU17,CX17),1),0)</f>
        <v>25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45.9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18.899999999999999</v>
      </c>
      <c r="V17" s="19">
        <v>6.8</v>
      </c>
      <c r="W17" s="19">
        <v>0.2</v>
      </c>
      <c r="X17" s="19">
        <v>0</v>
      </c>
      <c r="Y17" s="19">
        <v>17.600000000000001</v>
      </c>
      <c r="Z17" s="19">
        <v>0</v>
      </c>
      <c r="AA17" s="19">
        <v>0</v>
      </c>
      <c r="AB17" s="19">
        <v>0</v>
      </c>
      <c r="AC17" s="19">
        <v>17.2</v>
      </c>
      <c r="AD17" s="19">
        <v>3.2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6.8</v>
      </c>
      <c r="AQ17" s="41">
        <f>IF(SUM(U17:V17,X17:Z17,AB17)-W17-AA17&gt;0,SUM(U17:V17,X17:Z17,AB17)-W17-AA17,"")</f>
        <v>43.099999999999994</v>
      </c>
      <c r="AR17" s="41">
        <f>IF(SUM(AC17:AD17,AF17)-AE17&gt;0,SUM(AC17:AD17,AF17)-AE17,"")</f>
        <v>20.399999999999999</v>
      </c>
      <c r="AS17" s="41">
        <f>IF(SUM(V17,Z17,AD17)&gt;0,SUM(V17,Z17,AD17),"")</f>
        <v>10</v>
      </c>
      <c r="AT17" s="41">
        <f>IF(SUM(AQ17,AR17)&gt;0,SUM(AQ17,AR17),"")</f>
        <v>63.499999999999993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IF(SUM(AQ17,AV17)&gt;0,SUM(AQ17,AV17),"")</f>
        <v>43.099999999999994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19.3</v>
      </c>
      <c r="CB17" s="19">
        <v>6.8</v>
      </c>
      <c r="CC17" s="19">
        <v>0.6</v>
      </c>
      <c r="CD17" s="19">
        <v>0</v>
      </c>
      <c r="CE17" s="19">
        <v>18.8</v>
      </c>
      <c r="CF17" s="19">
        <v>5.6</v>
      </c>
      <c r="CG17" s="19">
        <v>0.4</v>
      </c>
      <c r="CH17" s="19">
        <v>0</v>
      </c>
      <c r="CI17" s="19">
        <v>18.8</v>
      </c>
      <c r="CJ17" s="19">
        <v>6.8</v>
      </c>
      <c r="CK17" s="19">
        <v>0.6</v>
      </c>
      <c r="CL17" s="19">
        <v>0</v>
      </c>
      <c r="CM17" s="19">
        <v>19</v>
      </c>
      <c r="CN17" s="19">
        <v>5.2</v>
      </c>
      <c r="CO17" s="19">
        <v>1.6</v>
      </c>
      <c r="CP17" s="19">
        <v>0</v>
      </c>
      <c r="CQ17" s="19">
        <v>18.7</v>
      </c>
      <c r="CR17" s="19">
        <v>5.6</v>
      </c>
      <c r="CS17" s="19">
        <v>1</v>
      </c>
      <c r="CT17" s="19">
        <v>0</v>
      </c>
      <c r="CU17" s="28"/>
      <c r="CV17" s="41">
        <f>IF(SUM(CB17,CF17)&gt;0,SUM(CB17,CF17),"")</f>
        <v>12.399999999999999</v>
      </c>
      <c r="CW17" s="41">
        <f>IF(SUM(CA17:CB17,CD17:CF17,CH17)-CC17-CG17&gt;0,SUM(CA17:CB17,CD17:CF17,CH17)-CC17-CG17,"")</f>
        <v>49.500000000000007</v>
      </c>
      <c r="CX17" s="41">
        <f>IF(SUM(CI17:CJ17,CL17)-CK17&gt;0,SUM(CI17:CJ17,CL17)-CK17,"")</f>
        <v>25</v>
      </c>
      <c r="CY17" s="41">
        <f>IF(SUM(CB17,CF17,CJ17)&gt;0,SUM(CB17,CF17,CJ17),"")</f>
        <v>19.2</v>
      </c>
      <c r="CZ17" s="41">
        <f>IF(SUM(CW17,CX17)&gt;0,SUM(CW17,CX17),"")</f>
        <v>74.5</v>
      </c>
      <c r="DA17" s="41">
        <f>IF(SUM(CN17,CR17)&gt;0,SUM(CN17,CR17),"")</f>
        <v>10.8</v>
      </c>
      <c r="DB17" s="41">
        <f>IF(SUM(CM17:CN17,CP17:CR17,CT17)-SUM(CO17,CS17)&gt;0,SUM(CM17:CN17,CP17:CR17,CT17)-SUM(CO17,CS17),"")</f>
        <v>45.9</v>
      </c>
      <c r="DC17" s="41">
        <f>IF(SUM(CW17,DB17)&gt;0,SUM(CW17,DB17),"")</f>
        <v>95.4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9.65</v>
      </c>
      <c r="QF17" s="23">
        <f>IF($CU17="P",CB17,(CB17+AY17)/2)</f>
        <v>3.4</v>
      </c>
      <c r="QG17" s="23">
        <f>IF($CU17="P",CC17,(CC17+AZ17)/2)</f>
        <v>0.3</v>
      </c>
      <c r="QH17" s="23">
        <f>IF($CU17="P",CD17,(CD17+BA17)/2)</f>
        <v>0</v>
      </c>
      <c r="QI17" s="23">
        <f>IF($CU17="P",CE17,(CE17+BB17)/2)</f>
        <v>9.4</v>
      </c>
      <c r="QJ17" s="23">
        <f>IF($CU17="P",CF17,(CF17+BC17)/2)</f>
        <v>2.8</v>
      </c>
      <c r="QK17" s="23">
        <f>IF($CU17="P",CG17,(CG17+BD17)/2)</f>
        <v>0.2</v>
      </c>
      <c r="QL17" s="23">
        <f>IF($CU17="P",CH17,(CH17+BE17)/2)</f>
        <v>0</v>
      </c>
      <c r="QM17" s="23">
        <f>IF($CU17="P",CI17,(CI17+BF17)/2)</f>
        <v>9.4</v>
      </c>
      <c r="QN17" s="23">
        <f>IF($CU17="P",CJ17,(CJ17+BG17)/2)</f>
        <v>3.4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9.5</v>
      </c>
      <c r="QR17" s="23">
        <f>IF($CU17="P",CN17,(CN17+BK17)/2)</f>
        <v>2.6</v>
      </c>
      <c r="QS17" s="23">
        <f>IF($CU17="P",CO17,(CO17+BL17)/2)</f>
        <v>0.8</v>
      </c>
      <c r="QT17" s="23">
        <f>IF($CU17="P",CP17,(CP17+BM17)/2)</f>
        <v>0</v>
      </c>
      <c r="QU17" s="23">
        <f>IF($CU17="P",CQ17,(CQ17+BN17)/2)</f>
        <v>9.35</v>
      </c>
      <c r="QV17" s="23">
        <f>IF($CU17="P",CR17,(CR17+BO17)/2)</f>
        <v>2.8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6.1999999999999993</v>
      </c>
      <c r="RA17" s="41">
        <f>IF(SUM(QE17:QF17,QH17:QJ17,QL17)-QG17-QK17&gt;0,SUM(QE17:QF17,QH17:QJ17,QL17)-QG17-QK17,"")</f>
        <v>24.750000000000004</v>
      </c>
      <c r="RB17" s="41">
        <f>IF(SUM(QM17:QN17,QP17)-QO17&gt;0,SUM(QM17:QN17,QP17)-QO17,"")</f>
        <v>12.5</v>
      </c>
      <c r="RC17" s="41">
        <f>IF(SUM(QF17,QJ17,QN17)&gt;0,SUM(QF17,QJ17,QN17),"")</f>
        <v>9.6</v>
      </c>
      <c r="RD17" s="41">
        <f>IF(SUM(RA17,RB17)&gt;0,SUM(RA17,RB17),"")</f>
        <v>37.25</v>
      </c>
      <c r="RE17" s="41">
        <f>IF(SUM(QR17,QV17)&gt;0,SUM(QR17,QV17),"")</f>
        <v>5.4</v>
      </c>
      <c r="RF17" s="41">
        <f>IF(SUM(QQ17:QR17,QT17:QV17,QX17)-SUM(QS17,QW17)&gt;0,SUM(QQ17:QR17,QT17:QV17,QX17)-SUM(QS17,QW17),"")</f>
        <v>22.95</v>
      </c>
      <c r="RG17" s="41">
        <f>IF(SUM(RA17,RF17)&gt;0,SUM(RA17,RF17),"")</f>
        <v>47.7</v>
      </c>
    </row>
    <row r="18" spans="1:475" x14ac:dyDescent="0.2">
      <c r="A18" s="4" t="str">
        <f>IF(AND(F18="P",G18="P"),SUMPRODUCT((F$4:F$28="P")*(G$4:G$28="P")*(E$4:E$28&gt;E18))+1,IF(G18="P",SUMPRODUCT((F$4:F$28="")*(G$4:G$28="P")*(E$4:E$28&gt;E18))+1+SUMPRODUCT((F$4:F$28="P")*(G$4:G$28="P")),""))</f>
        <v/>
      </c>
      <c r="B18" s="5" t="s">
        <v>140</v>
      </c>
      <c r="C18" s="4" t="s">
        <v>6</v>
      </c>
      <c r="D18" s="4">
        <v>2001</v>
      </c>
      <c r="E18" s="9">
        <f>SUM(J18:R18)+SUM(J18:O18)*0.0000001+SUM(J18)*0.0000000000001</f>
        <v>160.70001212000491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49.2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47.499999999999993</v>
      </c>
      <c r="M18" s="8" t="str">
        <f>IF(L18=0,"",IF(L18=CW18,$CA$1,IF(L18=BT18,$AX$1,IF(L18=AQ18,$U$1,""))))</f>
        <v>2022 Nationals</v>
      </c>
      <c r="N18" s="8">
        <f>IF(COUNT(AR18,BU18,CX18)&gt;0,LARGE((AR18,BU18,CX18),1),0)</f>
        <v>24.5</v>
      </c>
      <c r="O18" s="8" t="str">
        <f>IF(N18=0,"",IF(N18=CX18,$CA$1,IF(N18=BU18,$AX$1,IF(N18=AR18,$U$1,""))))</f>
        <v>2022 Nationals</v>
      </c>
      <c r="P18" s="8">
        <f>IF(MAX(AV18,BY18,DB18)&gt;0,MAX(AV18,BY18,DB18),0)</f>
        <v>39.500000000000007</v>
      </c>
      <c r="Q18" s="8" t="str">
        <f>IF(P18=0,"",IF(P18=DB18,$CA$1,IF(P18=BY18,$AX$1,IF(P18=AV18,$U$1,""))))</f>
        <v>2022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5.2</v>
      </c>
      <c r="W18" s="19">
        <v>1</v>
      </c>
      <c r="X18" s="19">
        <v>0</v>
      </c>
      <c r="Y18" s="19">
        <v>18.2</v>
      </c>
      <c r="Z18" s="19">
        <v>6.9</v>
      </c>
      <c r="AA18" s="19">
        <v>0.2</v>
      </c>
      <c r="AB18" s="19">
        <v>0</v>
      </c>
      <c r="AC18" s="19">
        <v>18.7</v>
      </c>
      <c r="AD18" s="19">
        <v>6.4</v>
      </c>
      <c r="AE18" s="19">
        <v>0.6</v>
      </c>
      <c r="AF18" s="19">
        <v>0</v>
      </c>
      <c r="AG18" s="19">
        <v>16.600000000000001</v>
      </c>
      <c r="AH18" s="19">
        <v>4.8</v>
      </c>
      <c r="AI18" s="19">
        <v>1.7999999999999998</v>
      </c>
      <c r="AJ18" s="19">
        <v>0</v>
      </c>
      <c r="AK18" s="19">
        <v>17.5</v>
      </c>
      <c r="AL18" s="19">
        <v>2.4</v>
      </c>
      <c r="AM18" s="19">
        <v>0</v>
      </c>
      <c r="AN18" s="19">
        <v>0</v>
      </c>
      <c r="AO18" s="28"/>
      <c r="AP18" s="41">
        <f>IF(SUM(V18,Z18)&gt;0,SUM(V18,Z18),"")</f>
        <v>12.100000000000001</v>
      </c>
      <c r="AQ18" s="41">
        <f>IF(SUM(U18:V18,X18:Z18,AB18)-W18-AA18&gt;0,SUM(U18:V18,X18:Z18,AB18)-W18-AA18,"")</f>
        <v>47.499999999999993</v>
      </c>
      <c r="AR18" s="41">
        <f>IF(SUM(AC18:AD18,AF18)-AE18&gt;0,SUM(AC18:AD18,AF18)-AE18,"")</f>
        <v>24.5</v>
      </c>
      <c r="AS18" s="41">
        <f>IF(SUM(V18,Z18,AD18)&gt;0,SUM(V18,Z18,AD18),"")</f>
        <v>18.5</v>
      </c>
      <c r="AT18" s="41">
        <f>IF(SUM(AQ18,AR18)&gt;0,SUM(AQ18,AR18),"")</f>
        <v>72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39.500000000000007</v>
      </c>
      <c r="AW18" s="41">
        <f>IF(SUM(AQ18,AV18)&gt;0,SUM(AQ18,AV18),"")</f>
        <v>87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18.8</v>
      </c>
      <c r="CB18" s="19">
        <v>7.2</v>
      </c>
      <c r="CC18" s="19">
        <v>0.6</v>
      </c>
      <c r="CD18" s="19">
        <v>0</v>
      </c>
      <c r="CE18" s="19">
        <v>18.600000000000001</v>
      </c>
      <c r="CF18" s="19">
        <v>6</v>
      </c>
      <c r="CG18" s="19">
        <v>0.8</v>
      </c>
      <c r="CH18" s="19">
        <v>0</v>
      </c>
      <c r="CI18" s="19">
        <v>16.5</v>
      </c>
      <c r="CJ18" s="19">
        <v>5.0999999999999996</v>
      </c>
      <c r="CK18" s="19">
        <v>1</v>
      </c>
      <c r="CL18" s="19">
        <v>0.3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13.2</v>
      </c>
      <c r="CW18" s="41">
        <f>IF(SUM(CA18:CB18,CD18:CF18,CH18)-CC18-CG18&gt;0,SUM(CA18:CB18,CD18:CF18,CH18)-CC18-CG18,"")</f>
        <v>49.2</v>
      </c>
      <c r="CX18" s="41">
        <f>IF(SUM(CI18:CJ18,CL18)-CK18&gt;0,SUM(CI18:CJ18,CL18)-CK18,"")</f>
        <v>20.900000000000002</v>
      </c>
      <c r="CY18" s="41">
        <f>IF(SUM(CB18,CF18,CJ18)&gt;0,SUM(CB18,CF18,CJ18),"")</f>
        <v>18.299999999999997</v>
      </c>
      <c r="CZ18" s="41">
        <f>IF(SUM(CW18,CX18)&gt;0,SUM(CW18,CX18),"")</f>
        <v>70.100000000000009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IF(SUM(CW18,DB18)&gt;0,SUM(CW18,DB18),"")</f>
        <v>49.2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9.4</v>
      </c>
      <c r="QF18" s="23">
        <f>IF($CU18="P",CB18,(CB18+AY18)/2)</f>
        <v>3.6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9.3000000000000007</v>
      </c>
      <c r="QJ18" s="23">
        <f>IF($CU18="P",CF18,(CF18+BC18)/2)</f>
        <v>3</v>
      </c>
      <c r="QK18" s="23">
        <f>IF($CU18="P",CG18,(CG18+BD18)/2)</f>
        <v>0.4</v>
      </c>
      <c r="QL18" s="23">
        <f>IF($CU18="P",CH18,(CH18+BE18)/2)</f>
        <v>0</v>
      </c>
      <c r="QM18" s="23">
        <f>IF($CU18="P",CI18,(CI18+BF18)/2)</f>
        <v>8.25</v>
      </c>
      <c r="QN18" s="23">
        <f>IF($CU18="P",CJ18,(CJ18+BG18)/2)</f>
        <v>2.5499999999999998</v>
      </c>
      <c r="QO18" s="23">
        <f>IF($CU18="P",CK18,(CK18+BH18)/2)</f>
        <v>0.5</v>
      </c>
      <c r="QP18" s="23">
        <f>IF($CU18="P",CL18,(CL18+BI18)/2)</f>
        <v>0.15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6.6</v>
      </c>
      <c r="RA18" s="41">
        <f>IF(SUM(QE18:QF18,QH18:QJ18,QL18)-QG18-QK18&gt;0,SUM(QE18:QF18,QH18:QJ18,QL18)-QG18-QK18,"")</f>
        <v>24.6</v>
      </c>
      <c r="RB18" s="41">
        <f>IF(SUM(QM18:QN18,QP18)-QO18&gt;0,SUM(QM18:QN18,QP18)-QO18,"")</f>
        <v>10.450000000000001</v>
      </c>
      <c r="RC18" s="41">
        <f>IF(SUM(QF18,QJ18,QN18)&gt;0,SUM(QF18,QJ18,QN18),"")</f>
        <v>9.1499999999999986</v>
      </c>
      <c r="RD18" s="41">
        <f>IF(SUM(RA18,RB18)&gt;0,SUM(RA18,RB18),"")</f>
        <v>35.050000000000004</v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>
        <f>IF(SUM(RA18,RF18)&gt;0,SUM(RA18,RF18),"")</f>
        <v>24.6</v>
      </c>
    </row>
    <row r="19" spans="1:475" x14ac:dyDescent="0.2">
      <c r="A19" s="4" t="str">
        <f>IF(AND(F19="P",G19="P"),SUMPRODUCT((F$4:F$28="P")*(G$4:G$28="P")*(E$4:E$28&gt;E19))+1,IF(G19="P",SUMPRODUCT((F$4:F$28="")*(G$4:G$28="P")*(E$4:E$28&gt;E19))+1+SUMPRODUCT((F$4:F$28="P")*(G$4:G$28="P")),""))</f>
        <v/>
      </c>
      <c r="B19" s="5" t="s">
        <v>210</v>
      </c>
      <c r="C19" s="4" t="s">
        <v>5</v>
      </c>
      <c r="D19" s="4">
        <v>1993</v>
      </c>
      <c r="E19" s="9">
        <f>SUM(J19:R19)+SUM(J19:O19)*0.0000001+SUM(J19)*0.0000000000001</f>
        <v>160.50001111000466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46.5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41.399999999999991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23.2</v>
      </c>
      <c r="O19" s="8" t="str">
        <f>IF(N19=0,"",IF(N19=CX19,$CA$1,IF(N19=BU19,$AX$1,IF(N19=AR19,$U$1,""))))</f>
        <v>2022 Nationals</v>
      </c>
      <c r="P19" s="8">
        <f>IF(MAX(AV19,BY19,DB19)&gt;0,MAX(AV19,BY19,DB19),0)</f>
        <v>49.4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16.600000000000001</v>
      </c>
      <c r="V19" s="19">
        <v>6</v>
      </c>
      <c r="W19" s="19">
        <v>0.8</v>
      </c>
      <c r="X19" s="19">
        <v>0</v>
      </c>
      <c r="Y19" s="19">
        <v>18.899999999999999</v>
      </c>
      <c r="Z19" s="19">
        <v>6.4</v>
      </c>
      <c r="AA19" s="19">
        <v>0.6</v>
      </c>
      <c r="AB19" s="19">
        <v>0</v>
      </c>
      <c r="AC19" s="19">
        <v>18.399999999999999</v>
      </c>
      <c r="AD19" s="19">
        <v>5.6</v>
      </c>
      <c r="AE19" s="19">
        <v>0.8</v>
      </c>
      <c r="AF19" s="19">
        <v>0</v>
      </c>
      <c r="AG19" s="19">
        <v>17.8</v>
      </c>
      <c r="AH19" s="19">
        <v>6.4</v>
      </c>
      <c r="AI19" s="19">
        <v>0.4</v>
      </c>
      <c r="AJ19" s="19">
        <v>0</v>
      </c>
      <c r="AK19" s="19">
        <v>18.8</v>
      </c>
      <c r="AL19" s="19">
        <v>6.8</v>
      </c>
      <c r="AM19" s="19">
        <v>0</v>
      </c>
      <c r="AN19" s="19">
        <v>0</v>
      </c>
      <c r="AO19" s="28"/>
      <c r="AP19" s="41">
        <f>IF(SUM(V19,Z19)&gt;0,SUM(V19,Z19),"")</f>
        <v>12.4</v>
      </c>
      <c r="AQ19" s="41">
        <f>IF(SUM(U19:V19,X19:Z19,AB19)-W19-AA19&gt;0,SUM(U19:V19,X19:Z19,AB19)-W19-AA19,"")</f>
        <v>46.5</v>
      </c>
      <c r="AR19" s="41">
        <f>IF(SUM(AC19:AD19,AF19)-AE19&gt;0,SUM(AC19:AD19,AF19)-AE19,"")</f>
        <v>23.2</v>
      </c>
      <c r="AS19" s="41">
        <f>IF(SUM(V19,Z19,AD19)&gt;0,SUM(V19,Z19,AD19),"")</f>
        <v>18</v>
      </c>
      <c r="AT19" s="41">
        <f>IF(SUM(AQ19,AR19)&gt;0,SUM(AQ19,AR19),"")</f>
        <v>69.7</v>
      </c>
      <c r="AU19" s="41">
        <f>IF(SUM(AH19,AL19)&gt;0,SUM(AH19,AL19),"")</f>
        <v>13.2</v>
      </c>
      <c r="AV19" s="41">
        <f>IF(SUM(AG19:AH19,AJ19:AL19,AN19)-SUM(AI19,AM19)&gt;0,SUM(AG19:AH19,AJ19:AL19,AN19)-SUM(AI19,AM19),"")</f>
        <v>49.4</v>
      </c>
      <c r="AW19" s="41">
        <f>IF(SUM(AQ19,AV19)&gt;0,SUM(AQ19,AV19),"")</f>
        <v>95.9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17.8</v>
      </c>
      <c r="CB19" s="19">
        <v>3</v>
      </c>
      <c r="CC19" s="19">
        <v>1.2</v>
      </c>
      <c r="CD19" s="19">
        <v>0</v>
      </c>
      <c r="CE19" s="19">
        <v>18.2</v>
      </c>
      <c r="CF19" s="19">
        <v>4.8</v>
      </c>
      <c r="CG19" s="19">
        <v>1.2</v>
      </c>
      <c r="CH19" s="19">
        <v>0</v>
      </c>
      <c r="CI19" s="19">
        <v>18.3</v>
      </c>
      <c r="CJ19" s="19">
        <v>3.2</v>
      </c>
      <c r="CK19" s="19">
        <v>2</v>
      </c>
      <c r="CL19" s="19">
        <v>0</v>
      </c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>IF(SUM(CB19,CF19)&gt;0,SUM(CB19,CF19),"")</f>
        <v>7.8</v>
      </c>
      <c r="CW19" s="41">
        <f>IF(SUM(CA19:CB19,CD19:CF19,CH19)-CC19-CG19&gt;0,SUM(CA19:CB19,CD19:CF19,CH19)-CC19-CG19,"")</f>
        <v>41.399999999999991</v>
      </c>
      <c r="CX19" s="41">
        <f>IF(SUM(CI19:CJ19,CL19)-CK19&gt;0,SUM(CI19:CJ19,CL19)-CK19,"")</f>
        <v>19.5</v>
      </c>
      <c r="CY19" s="41">
        <f>IF(SUM(CB19,CF19,CJ19)&gt;0,SUM(CB19,CF19,CJ19),"")</f>
        <v>11</v>
      </c>
      <c r="CZ19" s="41">
        <f>IF(SUM(CW19,CX19)&gt;0,SUM(CW19,CX19),"")</f>
        <v>60.899999999999991</v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>
        <f>IF(SUM(CW19,DB19)&gt;0,SUM(CW19,DB19),"")</f>
        <v>41.399999999999991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8.9</v>
      </c>
      <c r="QF19" s="23">
        <f>IF($CU19="P",CB19,(CB19+AY19)/2)</f>
        <v>1.5</v>
      </c>
      <c r="QG19" s="23">
        <f>IF($CU19="P",CC19,(CC19+AZ19)/2)</f>
        <v>0.6</v>
      </c>
      <c r="QH19" s="23">
        <f>IF($CU19="P",CD19,(CD19+BA19)/2)</f>
        <v>0</v>
      </c>
      <c r="QI19" s="23">
        <f>IF($CU19="P",CE19,(CE19+BB19)/2)</f>
        <v>9.1</v>
      </c>
      <c r="QJ19" s="23">
        <f>IF($CU19="P",CF19,(CF19+BC19)/2)</f>
        <v>2.4</v>
      </c>
      <c r="QK19" s="23">
        <f>IF($CU19="P",CG19,(CG19+BD19)/2)</f>
        <v>0.6</v>
      </c>
      <c r="QL19" s="23">
        <f>IF($CU19="P",CH19,(CH19+BE19)/2)</f>
        <v>0</v>
      </c>
      <c r="QM19" s="23">
        <f>IF($CU19="P",CI19,(CI19+BF19)/2)</f>
        <v>9.15</v>
      </c>
      <c r="QN19" s="23">
        <f>IF($CU19="P",CJ19,(CJ19+BG19)/2)</f>
        <v>1.6</v>
      </c>
      <c r="QO19" s="23">
        <f>IF($CU19="P",CK19,(CK19+BH19)/2)</f>
        <v>1</v>
      </c>
      <c r="QP19" s="23">
        <f>IF($CU19="P",CL19,(CL19+BI19)/2)</f>
        <v>0</v>
      </c>
      <c r="QQ19" s="23">
        <f>IF($CU19="P",CM19,(CM19+BJ19)/2)</f>
        <v>0</v>
      </c>
      <c r="QR19" s="23">
        <f>IF($CU19="P",CN19,(CN19+BK19)/2)</f>
        <v>0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3.9</v>
      </c>
      <c r="RA19" s="41">
        <f>IF(SUM(QE19:QF19,QH19:QJ19,QL19)-QG19-QK19&gt;0,SUM(QE19:QF19,QH19:QJ19,QL19)-QG19-QK19,"")</f>
        <v>20.699999999999996</v>
      </c>
      <c r="RB19" s="41">
        <f>IF(SUM(QM19:QN19,QP19)-QO19&gt;0,SUM(QM19:QN19,QP19)-QO19,"")</f>
        <v>9.75</v>
      </c>
      <c r="RC19" s="41">
        <f>IF(SUM(QF19,QJ19,QN19)&gt;0,SUM(QF19,QJ19,QN19),"")</f>
        <v>5.5</v>
      </c>
      <c r="RD19" s="41">
        <f>IF(SUM(RA19,RB19)&gt;0,SUM(RA19,RB19),"")</f>
        <v>30.449999999999996</v>
      </c>
      <c r="RE19" s="41" t="str">
        <f>IF(SUM(QR19,QV19)&gt;0,SUM(QR19,QV19),"")</f>
        <v/>
      </c>
      <c r="RF19" s="41" t="str">
        <f>IF(SUM(QQ19:QR19,QT19:QV19,QX19)-SUM(QS19,QW19)&gt;0,SUM(QQ19:QR19,QT19:QV19,QX19)-SUM(QS19,QW19),"")</f>
        <v/>
      </c>
      <c r="RG19" s="41">
        <f>IF(SUM(RA19,RF19)&gt;0,SUM(RA19,RF19),"")</f>
        <v>20.699999999999996</v>
      </c>
    </row>
    <row r="20" spans="1:475" x14ac:dyDescent="0.2">
      <c r="A20" s="4" t="str">
        <f>IF(AND(F20="P",G20="P"),SUMPRODUCT((F$4:F$28="P")*(G$4:G$28="P")*(E$4:E$28&gt;E20))+1,IF(G20="P",SUMPRODUCT((F$4:F$28="")*(G$4:G$28="P")*(E$4:E$28&gt;E20))+1+SUMPRODUCT((F$4:F$28="P")*(G$4:G$28="P")),""))</f>
        <v/>
      </c>
      <c r="B20" s="5" t="s">
        <v>77</v>
      </c>
      <c r="C20" s="4" t="s">
        <v>76</v>
      </c>
      <c r="D20" s="4">
        <v>2001</v>
      </c>
      <c r="E20" s="9">
        <f>SUM(J20:R20)+SUM(J20:O20)*0.0000001+SUM(J20)*0.0000000000001</f>
        <v>144.30001228000506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50.7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50.699999999999996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21.400000000000002</v>
      </c>
      <c r="O20" s="8" t="str">
        <f>IF(N20=0,"",IF(N20=CX20,$CA$1,IF(N20=BU20,$AX$1,IF(N20=AR20,$U$1,""))))</f>
        <v>2022 Nationals</v>
      </c>
      <c r="P20" s="8">
        <f>IF(MAX(AV20,BY20,DB20)&gt;0,MAX(AV20,BY20,DB20),0)</f>
        <v>21.5</v>
      </c>
      <c r="Q20" s="8" t="str">
        <f>IF(P20=0,"",IF(P20=DB20,$CA$1,IF(P20=BY20,$AX$1,IF(P20=AV20,$U$1,""))))</f>
        <v>2022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19.100000000000001</v>
      </c>
      <c r="V20" s="19">
        <v>6.8</v>
      </c>
      <c r="W20" s="19">
        <v>0.6</v>
      </c>
      <c r="X20" s="19">
        <v>0</v>
      </c>
      <c r="Y20" s="19">
        <v>19</v>
      </c>
      <c r="Z20" s="19">
        <v>6.4</v>
      </c>
      <c r="AA20" s="19">
        <v>0</v>
      </c>
      <c r="AB20" s="19">
        <v>0</v>
      </c>
      <c r="AC20" s="19">
        <v>17.100000000000001</v>
      </c>
      <c r="AD20" s="19">
        <v>5.2</v>
      </c>
      <c r="AE20" s="19">
        <v>0.9</v>
      </c>
      <c r="AF20" s="19">
        <v>0</v>
      </c>
      <c r="AG20" s="19">
        <v>0</v>
      </c>
      <c r="AH20" s="19">
        <v>0</v>
      </c>
      <c r="AI20" s="19">
        <v>0</v>
      </c>
      <c r="AJ20" s="19">
        <v>0</v>
      </c>
      <c r="AK20" s="19">
        <v>16.5</v>
      </c>
      <c r="AL20" s="19">
        <v>6</v>
      </c>
      <c r="AM20" s="19">
        <v>1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50.7</v>
      </c>
      <c r="AR20" s="41">
        <f>IF(SUM(AC20:AD20,AF20)-AE20&gt;0,SUM(AC20:AD20,AF20)-AE20,"")</f>
        <v>21.400000000000002</v>
      </c>
      <c r="AS20" s="41">
        <f>IF(SUM(V20,Z20,AD20)&gt;0,SUM(V20,Z20,AD20),"")</f>
        <v>18.399999999999999</v>
      </c>
      <c r="AT20" s="41">
        <f>IF(SUM(AQ20,AR20)&gt;0,SUM(AQ20,AR20),"")</f>
        <v>72.100000000000009</v>
      </c>
      <c r="AU20" s="41">
        <f>IF(SUM(AH20,AL20)&gt;0,SUM(AH20,AL20),"")</f>
        <v>6</v>
      </c>
      <c r="AV20" s="41">
        <f>IF(SUM(AG20:AH20,AJ20:AL20,AN20)-SUM(AI20,AM20)&gt;0,SUM(AG20:AH20,AJ20:AL20,AN20)-SUM(AI20,AM20),"")</f>
        <v>21.5</v>
      </c>
      <c r="AW20" s="41">
        <f>IF(SUM(AQ20,AV20)&gt;0,SUM(AQ20,AV20),"")</f>
        <v>72.2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16.8</v>
      </c>
      <c r="CB20" s="19">
        <v>7.2</v>
      </c>
      <c r="CC20" s="19">
        <v>0.2</v>
      </c>
      <c r="CD20" s="19">
        <v>0</v>
      </c>
      <c r="CE20" s="19">
        <v>19</v>
      </c>
      <c r="CF20" s="19">
        <v>7.6</v>
      </c>
      <c r="CG20" s="19">
        <v>0</v>
      </c>
      <c r="CH20" s="19">
        <v>0.3</v>
      </c>
      <c r="CI20" s="19">
        <v>17.399999999999999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14.8</v>
      </c>
      <c r="CW20" s="41">
        <f>IF(SUM(CA20:CB20,CD20:CF20,CH20)-CC20-CG20&gt;0,SUM(CA20:CB20,CD20:CF20,CH20)-CC20-CG20,"")</f>
        <v>50.699999999999996</v>
      </c>
      <c r="CX20" s="41">
        <f>IF(SUM(CI20:CJ20,CL20)-CK20&gt;0,SUM(CI20:CJ20,CL20)-CK20,"")</f>
        <v>20.2</v>
      </c>
      <c r="CY20" s="41">
        <f>IF(SUM(CB20,CF20,CJ20)&gt;0,SUM(CB20,CF20,CJ20),"")</f>
        <v>17.600000000000001</v>
      </c>
      <c r="CZ20" s="41">
        <f>IF(SUM(CW20,CX20)&gt;0,SUM(CW20,CX20),"")</f>
        <v>70.899999999999991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50.699999999999996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>
        <v>18.600000000000001</v>
      </c>
      <c r="HP20" s="17">
        <v>8.4</v>
      </c>
      <c r="HQ20" s="17">
        <v>0.8</v>
      </c>
      <c r="HR20" s="17">
        <v>0</v>
      </c>
      <c r="HS20" s="17">
        <v>0</v>
      </c>
      <c r="HT20" s="17">
        <v>0</v>
      </c>
      <c r="HU20" s="17">
        <v>0</v>
      </c>
      <c r="HV20" s="17">
        <v>0</v>
      </c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>
        <f>IF(SUM(HP20,HT20)&gt;0,SUM(HP20,HT20),"")</f>
        <v>8.4</v>
      </c>
      <c r="IJ20" s="41">
        <f>IF(SUM(HO20:HP20,HR20:HT20,HV20)-HQ20-HU20&gt;0,SUM(HO20:HP20,HR20:HT20,HV20)-HQ20-HU20,"")</f>
        <v>26.2</v>
      </c>
      <c r="IK20" s="41" t="str">
        <f>IF(SUM(HW20:HX20,HZ20)-HY20&gt;0,SUM(HW20:HX20,HZ20)-HY20,"")</f>
        <v/>
      </c>
      <c r="IL20" s="41">
        <f>IF(SUM(HP20,HT20,HX20)&gt;0,SUM(HP20,HT20,HX20),"")</f>
        <v>8.4</v>
      </c>
      <c r="IM20" s="41">
        <f>IF(SUM(IJ20,IK20)&gt;0,SUM(IJ20,IK20),"")</f>
        <v>26.2</v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>
        <f>IF(SUM(IJ20,IO20)&gt;0,SUM(IJ20,IO20),"")</f>
        <v>26.2</v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8.4</v>
      </c>
      <c r="QF20" s="23">
        <f>IF($CU20="P",CB20,(CB20+AY20)/2)</f>
        <v>3.6</v>
      </c>
      <c r="QG20" s="23">
        <f>IF($CU20="P",CC20,(CC20+AZ20)/2)</f>
        <v>0.1</v>
      </c>
      <c r="QH20" s="23">
        <f>IF($CU20="P",CD20,(CD20+BA20)/2)</f>
        <v>0</v>
      </c>
      <c r="QI20" s="23">
        <f>IF($CU20="P",CE20,(CE20+BB20)/2)</f>
        <v>9.5</v>
      </c>
      <c r="QJ20" s="23">
        <f>IF($CU20="P",CF20,(CF20+BC20)/2)</f>
        <v>3.8</v>
      </c>
      <c r="QK20" s="23">
        <f>IF($CU20="P",CG20,(CG20+BD20)/2)</f>
        <v>0</v>
      </c>
      <c r="QL20" s="23">
        <f>IF($CU20="P",CH20,(CH20+BE20)/2)</f>
        <v>0.15</v>
      </c>
      <c r="QM20" s="23">
        <f>IF($CU20="P",CI20,(CI20+BF20)/2)</f>
        <v>8.6999999999999993</v>
      </c>
      <c r="QN20" s="23">
        <f>IF($CU20="P",CJ20,(CJ20+BG20)/2)</f>
        <v>1.4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0</v>
      </c>
      <c r="QR20" s="23">
        <f>IF($CU20="P",CN20,(CN20+BK20)/2)</f>
        <v>0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0</v>
      </c>
      <c r="QV20" s="23">
        <f>IF($CU20="P",CR20,(CR20+BO20)/2)</f>
        <v>0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7.4</v>
      </c>
      <c r="RA20" s="41">
        <f>IF(SUM(QE20:QF20,QH20:QJ20,QL20)-QG20-QK20&gt;0,SUM(QE20:QF20,QH20:QJ20,QL20)-QG20-QK20,"")</f>
        <v>25.349999999999998</v>
      </c>
      <c r="RB20" s="41">
        <f>IF(SUM(QM20:QN20,QP20)-QO20&gt;0,SUM(QM20:QN20,QP20)-QO20,"")</f>
        <v>10.1</v>
      </c>
      <c r="RC20" s="41">
        <f>IF(SUM(QF20,QJ20,QN20)&gt;0,SUM(QF20,QJ20,QN20),"")</f>
        <v>8.8000000000000007</v>
      </c>
      <c r="RD20" s="41">
        <f>IF(SUM(RA20,RB20)&gt;0,SUM(RA20,RB20),"")</f>
        <v>35.449999999999996</v>
      </c>
      <c r="RE20" s="41" t="str">
        <f>IF(SUM(QR20,QV20)&gt;0,SUM(QR20,QV20),"")</f>
        <v/>
      </c>
      <c r="RF20" s="41" t="str">
        <f>IF(SUM(QQ20:QR20,QT20:QV20,QX20)-SUM(QS20,QW20)&gt;0,SUM(QQ20:QR20,QT20:QV20,QX20)-SUM(QS20,QW20),"")</f>
        <v/>
      </c>
      <c r="RG20" s="41">
        <f>IF(SUM(RA20,RF20)&gt;0,SUM(RA20,RF20),"")</f>
        <v>25.349999999999998</v>
      </c>
    </row>
    <row r="21" spans="1:475" x14ac:dyDescent="0.2">
      <c r="A21" s="4" t="str">
        <f>IF(AND(F21="P",G21="P"),SUMPRODUCT((F$4:F$28="P")*(G$4:G$28="P")*(E$4:E$28&gt;E21))+1,IF(G21="P",SUMPRODUCT((F$4:F$28="")*(G$4:G$28="P")*(E$4:E$28&gt;E21))+1+SUMPRODUCT((F$4:F$28="P")*(G$4:G$28="P")),""))</f>
        <v/>
      </c>
      <c r="B21" s="5" t="s">
        <v>213</v>
      </c>
      <c r="C21" s="4" t="s">
        <v>8</v>
      </c>
      <c r="D21" s="4">
        <v>2006</v>
      </c>
      <c r="E21" s="9">
        <f>SUM(J21:R21)+SUM(J21:O21)*0.0000001+SUM(J21)*0.0000000000001</f>
        <v>125.40000744000511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23.4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18.399999999999999</v>
      </c>
      <c r="CB21" s="19">
        <v>7.6</v>
      </c>
      <c r="CC21" s="19">
        <v>0.2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18.8</v>
      </c>
      <c r="CJ21" s="19">
        <v>5.6</v>
      </c>
      <c r="CK21" s="19">
        <v>1</v>
      </c>
      <c r="CL21" s="19">
        <v>0</v>
      </c>
      <c r="CM21" s="19">
        <v>17.8</v>
      </c>
      <c r="CN21" s="19">
        <v>7.6</v>
      </c>
      <c r="CO21" s="19">
        <v>0.2</v>
      </c>
      <c r="CP21" s="19">
        <v>0</v>
      </c>
      <c r="CQ21" s="19">
        <v>18.2</v>
      </c>
      <c r="CR21" s="19">
        <v>7.6</v>
      </c>
      <c r="CS21" s="19">
        <v>0</v>
      </c>
      <c r="CT21" s="19">
        <v>0</v>
      </c>
      <c r="CU21" s="28"/>
      <c r="CV21" s="41">
        <f>IF(SUM(CB21,CF21)&gt;0,SUM(CB21,CF21),"")</f>
        <v>15.2</v>
      </c>
      <c r="CW21" s="41">
        <f>IF(SUM(CA21:CB21,CD21:CF21,CH21)-CC21-CG21&gt;0,SUM(CA21:CB21,CD21:CF21,CH21)-CC21-CG21,"")</f>
        <v>51</v>
      </c>
      <c r="CX21" s="41">
        <f>IF(SUM(CI21:CJ21,CL21)-CK21&gt;0,SUM(CI21:CJ21,CL21)-CK21,"")</f>
        <v>23.4</v>
      </c>
      <c r="CY21" s="41">
        <f>IF(SUM(CB21,CF21,CJ21)&gt;0,SUM(CB21,CF21,CJ21),"")</f>
        <v>20.799999999999997</v>
      </c>
      <c r="CZ21" s="41">
        <f>IF(SUM(CW21,CX21)&gt;0,SUM(CW21,CX21),"")</f>
        <v>74.400000000000006</v>
      </c>
      <c r="DA21" s="41">
        <f>IF(SUM(CN21,CR21)&gt;0,SUM(CN21,CR21),"")</f>
        <v>15.2</v>
      </c>
      <c r="DB21" s="41">
        <f>IF(SUM(CM21:CN21,CP21:CR21,CT21)-SUM(CO21,CS21)&gt;0,SUM(CM21:CN21,CP21:CR21,CT21)-SUM(CO21,CS21),"")</f>
        <v>50.999999999999993</v>
      </c>
      <c r="DC21" s="41">
        <f>IF(SUM(CW21,DB21)&gt;0,SUM(CW21,DB21),"")</f>
        <v>102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9.1</v>
      </c>
      <c r="QJ21" s="23">
        <f>IF($CU21="P",CF21,(CF21+BC21)/2)</f>
        <v>3.8</v>
      </c>
      <c r="QK21" s="23">
        <f>IF($CU21="P",CG21,(CG21+BD21)/2)</f>
        <v>0.3</v>
      </c>
      <c r="QL21" s="23">
        <f>IF($CU21="P",CH21,(CH21+BE21)/2)</f>
        <v>0</v>
      </c>
      <c r="QM21" s="23">
        <f>IF($CU21="P",CI21,(CI21+BF21)/2)</f>
        <v>9.4</v>
      </c>
      <c r="QN21" s="23">
        <f>IF($CU21="P",CJ21,(CJ21+BG21)/2)</f>
        <v>2.8</v>
      </c>
      <c r="QO21" s="23">
        <f>IF($CU21="P",CK21,(CK21+BH21)/2)</f>
        <v>0.5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7.6</v>
      </c>
      <c r="RA21" s="41">
        <f>IF(SUM(QE21:QF21,QH21:QJ21,QL21)-QG21-QK21&gt;0,SUM(QE21:QF21,QH21:QJ21,QL21)-QG21-QK21,"")</f>
        <v>25.5</v>
      </c>
      <c r="RB21" s="41">
        <f>IF(SUM(QM21:QN21,QP21)-QO21&gt;0,SUM(QM21:QN21,QP21)-QO21,"")</f>
        <v>11.7</v>
      </c>
      <c r="RC21" s="41">
        <f>IF(SUM(QF21,QJ21,QN21)&gt;0,SUM(QF21,QJ21,QN21),"")</f>
        <v>10.399999999999999</v>
      </c>
      <c r="RD21" s="41">
        <f>IF(SUM(RA21,RB21)&gt;0,SUM(RA21,RB21),"")</f>
        <v>37.200000000000003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51</v>
      </c>
    </row>
    <row r="22" spans="1:475" x14ac:dyDescent="0.2">
      <c r="A22" s="4" t="str">
        <f>IF(AND(F22="P",G22="P"),SUMPRODUCT((F$4:F$28="P")*(G$4:G$28="P")*(E$4:E$28&gt;E22))+1,IF(G22="P",SUMPRODUCT((F$4:F$28="")*(G$4:G$28="P")*(E$4:E$28&gt;E22))+1+SUMPRODUCT((F$4:F$28="P")*(G$4:G$28="P")),""))</f>
        <v/>
      </c>
      <c r="B22" s="5" t="s">
        <v>92</v>
      </c>
      <c r="C22" s="4" t="s">
        <v>8</v>
      </c>
      <c r="D22" s="4">
        <v>2000</v>
      </c>
      <c r="E22" s="9">
        <f>SUM(J22:R22)+SUM(J22:O22)*0.0000001+SUM(J22)*0.0000000000001</f>
        <v>121.70000727000478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47.899999999999991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24.799999999999997</v>
      </c>
      <c r="O22" s="8" t="str">
        <f>IF(N22=0,"",IF(N22=CX22,$CA$1,IF(N22=BU22,$AX$1,IF(N22=AR22,$U$1,""))))</f>
        <v>2022 Nationals</v>
      </c>
      <c r="P22" s="8">
        <f>IF(MAX(AV22,BY22,DB22)&gt;0,MAX(AV22,BY22,DB22),0)</f>
        <v>49.000000000000007</v>
      </c>
      <c r="Q22" s="8" t="str">
        <f>IF(P22=0,"",IF(P22=DB22,$CA$1,IF(P22=BY22,$AX$1,IF(P22=AV22,$U$1,""))))</f>
        <v>2022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16.5</v>
      </c>
      <c r="V22" s="19">
        <v>7.2</v>
      </c>
      <c r="W22" s="19">
        <v>0.2</v>
      </c>
      <c r="X22" s="19">
        <v>0</v>
      </c>
      <c r="Y22" s="19">
        <v>18.399999999999999</v>
      </c>
      <c r="Z22" s="19">
        <v>6.8</v>
      </c>
      <c r="AA22" s="19">
        <v>0.8</v>
      </c>
      <c r="AB22" s="19">
        <v>0</v>
      </c>
      <c r="AC22" s="19">
        <v>18.399999999999999</v>
      </c>
      <c r="AD22" s="19">
        <v>7.2</v>
      </c>
      <c r="AE22" s="19">
        <v>0.8</v>
      </c>
      <c r="AF22" s="19">
        <v>0</v>
      </c>
      <c r="AG22" s="19">
        <v>18.399999999999999</v>
      </c>
      <c r="AH22" s="19">
        <v>7.2</v>
      </c>
      <c r="AI22" s="19">
        <v>0</v>
      </c>
      <c r="AJ22" s="19">
        <v>0</v>
      </c>
      <c r="AK22" s="19">
        <v>16.600000000000001</v>
      </c>
      <c r="AL22" s="19">
        <v>7.6</v>
      </c>
      <c r="AM22" s="19">
        <v>0.8</v>
      </c>
      <c r="AN22" s="19">
        <v>0</v>
      </c>
      <c r="AO22" s="28"/>
      <c r="AP22" s="41">
        <f>IF(SUM(V22,Z22)&gt;0,SUM(V22,Z22),"")</f>
        <v>14</v>
      </c>
      <c r="AQ22" s="41">
        <f>IF(SUM(U22:V22,X22:Z22,AB22)-W22-AA22&gt;0,SUM(U22:V22,X22:Z22,AB22)-W22-AA22,"")</f>
        <v>47.899999999999991</v>
      </c>
      <c r="AR22" s="41">
        <f>IF(SUM(AC22:AD22,AF22)-AE22&gt;0,SUM(AC22:AD22,AF22)-AE22,"")</f>
        <v>24.799999999999997</v>
      </c>
      <c r="AS22" s="41">
        <f>IF(SUM(V22,Z22,AD22)&gt;0,SUM(V22,Z22,AD22),"")</f>
        <v>21.2</v>
      </c>
      <c r="AT22" s="41">
        <f>IF(SUM(AQ22,AR22)&gt;0,SUM(AQ22,AR22),"")</f>
        <v>72.699999999999989</v>
      </c>
      <c r="AU22" s="41">
        <f>IF(SUM(AH22,AL22)&gt;0,SUM(AH22,AL22),"")</f>
        <v>14.8</v>
      </c>
      <c r="AV22" s="41">
        <f>IF(SUM(AG22:AH22,AJ22:AL22,AN22)-SUM(AI22,AM22)&gt;0,SUM(AG22:AH22,AJ22:AL22,AN22)-SUM(AI22,AM22),"")</f>
        <v>49.000000000000007</v>
      </c>
      <c r="AW22" s="41">
        <f>IF(SUM(AQ22,AV22)&gt;0,SUM(AQ22,AV22),"")</f>
        <v>96.9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9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0</v>
      </c>
      <c r="QF22" s="23">
        <f>IF($CU22="P",CB22,(CB22+AY22)/2)</f>
        <v>0</v>
      </c>
      <c r="QG22" s="23">
        <f>IF($CU22="P",CC22,(CC22+AZ22)/2)</f>
        <v>0</v>
      </c>
      <c r="QH22" s="23">
        <f>IF($CU22="P",CD22,(CD22+BA22)/2)</f>
        <v>0</v>
      </c>
      <c r="QI22" s="23">
        <f>IF($CU22="P",CE22,(CE22+BB22)/2)</f>
        <v>0</v>
      </c>
      <c r="QJ22" s="23">
        <f>IF($CU22="P",CF22,(CF22+BC22)/2)</f>
        <v>0</v>
      </c>
      <c r="QK22" s="23">
        <f>IF($CU22="P",CG22,(CG22+BD22)/2)</f>
        <v>0</v>
      </c>
      <c r="QL22" s="23">
        <f>IF($CU22="P",CH22,(CH22+BE22)/2)</f>
        <v>0</v>
      </c>
      <c r="QM22" s="23">
        <f>IF($CU22="P",CI22,(CI22+BF22)/2)</f>
        <v>0</v>
      </c>
      <c r="QN22" s="23">
        <f>IF($CU22="P",CJ22,(CJ22+BG22)/2)</f>
        <v>0</v>
      </c>
      <c r="QO22" s="23">
        <f>IF($CU22="P",CK22,(CK22+BH22)/2)</f>
        <v>0</v>
      </c>
      <c r="QP22" s="23">
        <f>IF($CU22="P",CL22,(CL22+BI22)/2)</f>
        <v>0</v>
      </c>
      <c r="QQ22" s="23">
        <f>IF($CU22="P",CM22,(CM22+BJ22)/2)</f>
        <v>0</v>
      </c>
      <c r="QR22" s="23">
        <f>IF($CU22="P",CN22,(CN22+BK22)/2)</f>
        <v>0</v>
      </c>
      <c r="QS22" s="23">
        <f>IF($CU22="P",CO22,(CO22+BL22)/2)</f>
        <v>0</v>
      </c>
      <c r="QT22" s="23">
        <f>IF($CU22="P",CP22,(CP22+BM22)/2)</f>
        <v>0</v>
      </c>
      <c r="QU22" s="23">
        <f>IF($CU22="P",CQ22,(CQ22+BN22)/2)</f>
        <v>0</v>
      </c>
      <c r="QV22" s="23">
        <f>IF($CU22="P",CR22,(CR22+BO22)/2)</f>
        <v>0</v>
      </c>
      <c r="QW22" s="23">
        <f>IF($CU22="P",CS22,(CS22+BP22)/2)</f>
        <v>0</v>
      </c>
      <c r="QX22" s="23">
        <f>IF($CU22="P",CT22,(CT22+BQ22)/2)</f>
        <v>0</v>
      </c>
      <c r="QY22" s="28" t="s">
        <v>57</v>
      </c>
      <c r="QZ22" s="41" t="str">
        <f>IF(SUM(QF22,QJ22)&gt;0,SUM(QF22,QJ22),"")</f>
        <v/>
      </c>
      <c r="RA22" s="41" t="str">
        <f>IF(SUM(QE22:QF22,QH22:QJ22,QL22)-QG22-QK22&gt;0,SUM(QE22:QF22,QH22:QJ22,QL22)-QG22-QK22,"")</f>
        <v/>
      </c>
      <c r="RB22" s="41" t="str">
        <f>IF(SUM(QM22:QN22,QP22)-QO22&gt;0,SUM(QM22:QN22,QP22)-QO22,"")</f>
        <v/>
      </c>
      <c r="RC22" s="41" t="str">
        <f>IF(SUM(QF22,QJ22,QN22)&gt;0,SUM(QF22,QJ22,QN22),"")</f>
        <v/>
      </c>
      <c r="RD22" s="41" t="str">
        <f>IF(SUM(RA22,RB22)&gt;0,SUM(RA22,RB22),"")</f>
        <v/>
      </c>
      <c r="RE22" s="41" t="str">
        <f>IF(SUM(QR22,QV22)&gt;0,SUM(QR22,QV22),"")</f>
        <v/>
      </c>
      <c r="RF22" s="41" t="str">
        <f>IF(SUM(QQ22:QR22,QT22:QV22,QX22)-SUM(QS22,QW22)&gt;0,SUM(QQ22:QR22,QT22:QV22,QX22)-SUM(QS22,QW22),"")</f>
        <v/>
      </c>
      <c r="RG22" s="41" t="str">
        <f>IF(SUM(RA22,RF22)&gt;0,SUM(RA22,RF22),"")</f>
        <v/>
      </c>
    </row>
    <row r="23" spans="1:475" x14ac:dyDescent="0.2">
      <c r="A23" s="4" t="str">
        <f>IF(AND(F23="P",G23="P"),SUMPRODUCT((F$4:F$28="P")*(G$4:G$28="P")*(E$4:E$28&gt;E23))+1,IF(G23="P",SUMPRODUCT((F$4:F$28="")*(G$4:G$28="P")*(E$4:E$28&gt;E23))+1+SUMPRODUCT((F$4:F$28="P")*(G$4:G$28="P")),""))</f>
        <v/>
      </c>
      <c r="B23" s="5" t="s">
        <v>212</v>
      </c>
      <c r="C23" s="4" t="s">
        <v>6</v>
      </c>
      <c r="D23" s="4">
        <v>1998</v>
      </c>
      <c r="E23" s="9">
        <f>SUM(J23:R23)+SUM(J23:O23)*0.0000001+SUM(J23)*0.0000000000001</f>
        <v>99.500007280004894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48.899999999999991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23.900000000000002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26.7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18.8</v>
      </c>
      <c r="CB23" s="19">
        <v>7.6</v>
      </c>
      <c r="CC23" s="19">
        <v>0.2</v>
      </c>
      <c r="CD23" s="19">
        <v>0</v>
      </c>
      <c r="CE23" s="19">
        <v>16.7</v>
      </c>
      <c r="CF23" s="19">
        <v>6.8</v>
      </c>
      <c r="CG23" s="19">
        <v>0.8</v>
      </c>
      <c r="CH23" s="19">
        <v>0</v>
      </c>
      <c r="CI23" s="19">
        <v>16.8</v>
      </c>
      <c r="CJ23" s="19">
        <v>7.3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18.5</v>
      </c>
      <c r="CR23" s="19">
        <v>8.4</v>
      </c>
      <c r="CS23" s="19">
        <v>0.2</v>
      </c>
      <c r="CT23" s="19">
        <v>0</v>
      </c>
      <c r="CU23" s="28"/>
      <c r="CV23" s="41">
        <f>IF(SUM(CB23,CF23)&gt;0,SUM(CB23,CF23),"")</f>
        <v>14.399999999999999</v>
      </c>
      <c r="CW23" s="41">
        <f>IF(SUM(CA23:CB23,CD23:CF23,CH23)-CC23-CG23&gt;0,SUM(CA23:CB23,CD23:CF23,CH23)-CC23-CG23,"")</f>
        <v>48.899999999999991</v>
      </c>
      <c r="CX23" s="41">
        <f>IF(SUM(CI23:CJ23,CL23)-CK23&gt;0,SUM(CI23:CJ23,CL23)-CK23,"")</f>
        <v>23.900000000000002</v>
      </c>
      <c r="CY23" s="41">
        <f>IF(SUM(CB23,CF23,CJ23)&gt;0,SUM(CB23,CF23,CJ23),"")</f>
        <v>21.7</v>
      </c>
      <c r="CZ23" s="41">
        <f>IF(SUM(CW23,CX23)&gt;0,SUM(CW23,CX23),"")</f>
        <v>72.8</v>
      </c>
      <c r="DA23" s="41">
        <f>IF(SUM(CN23,CR23)&gt;0,SUM(CN23,CR23),"")</f>
        <v>8.4</v>
      </c>
      <c r="DB23" s="41">
        <f>IF(SUM(CM23:CN23,CP23:CR23,CT23)-SUM(CO23,CS23)&gt;0,SUM(CM23:CN23,CP23:CR23,CT23)-SUM(CO23,CS23),"")</f>
        <v>26.7</v>
      </c>
      <c r="DC23" s="41">
        <f>IF(SUM(CW23,DB23)&gt;0,SUM(CW23,DB23),"")</f>
        <v>75.599999999999994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9.4</v>
      </c>
      <c r="QF23" s="23">
        <f>IF($CU23="P",CB23,(CB23+AY23)/2)</f>
        <v>3.8</v>
      </c>
      <c r="QG23" s="23">
        <f>IF($CU23="P",CC23,(CC23+AZ23)/2)</f>
        <v>0.1</v>
      </c>
      <c r="QH23" s="23">
        <f>IF($CU23="P",CD23,(CD23+BA23)/2)</f>
        <v>0</v>
      </c>
      <c r="QI23" s="23">
        <f>IF($CU23="P",CE23,(CE23+BB23)/2)</f>
        <v>8.35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8.4</v>
      </c>
      <c r="QN23" s="23">
        <f>IF($CU23="P",CJ23,(CJ23+BG23)/2)</f>
        <v>3.65</v>
      </c>
      <c r="QO23" s="23">
        <f>IF($CU23="P",CK23,(CK23+BH23)/2)</f>
        <v>0.1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9.25</v>
      </c>
      <c r="QV23" s="23">
        <f>IF($CU23="P",CR23,(CR23+BO23)/2)</f>
        <v>4.2</v>
      </c>
      <c r="QW23" s="23">
        <f>IF($CU23="P",CS23,(CS23+BP23)/2)</f>
        <v>0.1</v>
      </c>
      <c r="QX23" s="23">
        <f>IF($CU23="P",CT23,(CT23+BQ23)/2)</f>
        <v>0</v>
      </c>
      <c r="QY23" s="28" t="s">
        <v>57</v>
      </c>
      <c r="QZ23" s="41">
        <f>IF(SUM(QF23,QJ23)&gt;0,SUM(QF23,QJ23),"")</f>
        <v>7.1999999999999993</v>
      </c>
      <c r="RA23" s="41">
        <f>IF(SUM(QE23:QF23,QH23:QJ23,QL23)-QG23-QK23&gt;0,SUM(QE23:QF23,QH23:QJ23,QL23)-QG23-QK23,"")</f>
        <v>24.449999999999996</v>
      </c>
      <c r="RB23" s="41">
        <f>IF(SUM(QM23:QN23,QP23)-QO23&gt;0,SUM(QM23:QN23,QP23)-QO23,"")</f>
        <v>11.950000000000001</v>
      </c>
      <c r="RC23" s="41">
        <f>IF(SUM(QF23,QJ23,QN23)&gt;0,SUM(QF23,QJ23,QN23),"")</f>
        <v>10.85</v>
      </c>
      <c r="RD23" s="41">
        <f>IF(SUM(RA23,RB23)&gt;0,SUM(RA23,RB23),"")</f>
        <v>36.4</v>
      </c>
      <c r="RE23" s="41">
        <f>IF(SUM(QR23,QV23)&gt;0,SUM(QR23,QV23),"")</f>
        <v>4.2</v>
      </c>
      <c r="RF23" s="41">
        <f>IF(SUM(QQ23:QR23,QT23:QV23,QX23)-SUM(QS23,QW23)&gt;0,SUM(QQ23:QR23,QT23:QV23,QX23)-SUM(QS23,QW23),"")</f>
        <v>13.35</v>
      </c>
      <c r="RG23" s="41">
        <f>IF(SUM(RA23,RF23)&gt;0,SUM(RA23,RF23),"")</f>
        <v>37.799999999999997</v>
      </c>
    </row>
    <row r="24" spans="1:475" x14ac:dyDescent="0.2">
      <c r="A24" s="4" t="str">
        <f>IF(AND(F24="P",G24="P"),SUMPRODUCT((F$4:F$28="P")*(G$4:G$28="P")*(E$4:E$28&gt;E24))+1,IF(G24="P",SUMPRODUCT((F$4:F$28="")*(G$4:G$28="P")*(E$4:E$28&gt;E24))+1+SUMPRODUCT((F$4:F$28="P")*(G$4:G$28="P")),""))</f>
        <v/>
      </c>
      <c r="B24" s="5" t="s">
        <v>136</v>
      </c>
      <c r="C24" s="4" t="s">
        <v>6</v>
      </c>
      <c r="D24" s="4">
        <v>2005</v>
      </c>
      <c r="E24" s="9">
        <f>SUM(J24:R24)+SUM(J24:O24)*0.0000001+SUM(J24)*0.0000000000001</f>
        <v>73.000007300002594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26</v>
      </c>
      <c r="K24" s="8" t="str">
        <f>IF(J24=0,"",IF(J24=CW24,$CA$1,IF(J24=BT24,$AX$1,IF(J24=AQ24,$U$1,""))))</f>
        <v>2022 3rd Domestic Trial</v>
      </c>
      <c r="L24" s="8">
        <f>IF(COUNT(AQ24,BT24,CW24)&gt;1,LARGE((AQ24,BT24,CW24),2),0)</f>
        <v>24.6</v>
      </c>
      <c r="M24" s="8" t="str">
        <f>IF(L24=0,"",IF(L24=CW24,$CA$1,IF(L24=BT24,$AX$1,IF(L24=AQ24,$U$1,""))))</f>
        <v>2022 Nationals</v>
      </c>
      <c r="N24" s="8">
        <f>IF(COUNT(AR24,BU24,CX24)&gt;0,LARGE((AR24,BU24,CX24),1),0)</f>
        <v>22.400000000000002</v>
      </c>
      <c r="O24" s="8" t="str">
        <f>IF(N24=0,"",IF(N24=CX24,$CA$1,IF(N24=BU24,$AX$1,IF(N24=AR24,$U$1,""))))</f>
        <v>2022 3rd Domestic Trial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18.8</v>
      </c>
      <c r="V24" s="19">
        <v>6</v>
      </c>
      <c r="W24" s="19">
        <v>0.2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>IF(SUM(V24,Z24)&gt;0,SUM(V24,Z24),"")</f>
        <v>6</v>
      </c>
      <c r="AQ24" s="41">
        <f>IF(SUM(U24:V24,X24:Z24,AB24)-W24-AA24&gt;0,SUM(U24:V24,X24:Z24,AB24)-W24-AA24,"")</f>
        <v>24.6</v>
      </c>
      <c r="AR24" s="41" t="str">
        <f>IF(SUM(AC24:AD24,AF24)-AE24&gt;0,SUM(AC24:AD24,AF24)-AE24,"")</f>
        <v/>
      </c>
      <c r="AS24" s="41">
        <f>IF(SUM(V24,Z24,AD24)&gt;0,SUM(V24,Z24,AD24),"")</f>
        <v>6</v>
      </c>
      <c r="AT24" s="41">
        <f>IF(SUM(AQ24,AR24)&gt;0,SUM(AQ24,AR24),"")</f>
        <v>24.6</v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>
        <f>IF(SUM(AQ24,AV24)&gt;0,SUM(AQ24,AV24),"")</f>
        <v>24.6</v>
      </c>
      <c r="AX24" s="18">
        <v>19</v>
      </c>
      <c r="AY24" s="18">
        <v>7.2</v>
      </c>
      <c r="AZ24" s="18">
        <v>0.2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16.600000000000001</v>
      </c>
      <c r="BG24" s="18">
        <v>6.8</v>
      </c>
      <c r="BH24" s="18">
        <v>1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7.2</v>
      </c>
      <c r="BT24" s="11">
        <f>IF(SUM(AX24:AY24,BA24:BC24,BE24)-AZ24-BD24&gt;0,SUM(AX24:AY24,BA24:BC24,BE24)-AZ24-BD24,"")</f>
        <v>26</v>
      </c>
      <c r="BU24" s="11">
        <f>IF(SUM(BF24:BG24,BI24)-BH24&gt;0,SUM(BF24:BG24,BI24)-BH24,"")</f>
        <v>22.400000000000002</v>
      </c>
      <c r="BV24" s="11">
        <f>IF(SUM(AY24,BC24,BG24)&gt;0,SUM(AY24,BC24,BG24),"")</f>
        <v>14</v>
      </c>
      <c r="BW24" s="11">
        <f>IF(SUM(BT24,BU24)&gt;0,SUM(BT24,BU24),"")</f>
        <v>48.400000000000006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26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9.5</v>
      </c>
      <c r="QF24" s="23">
        <f>IF($CU24="P",CB24,(CB24+AY24)/2)</f>
        <v>3.6</v>
      </c>
      <c r="QG24" s="23">
        <f>IF($CU24="P",CC24,(CC24+AZ24)/2)</f>
        <v>0.1</v>
      </c>
      <c r="QH24" s="23">
        <f>IF($CU24="P",CD24,(CD24+BA24)/2)</f>
        <v>0</v>
      </c>
      <c r="QI24" s="23">
        <f>IF($CU24="P",CE24,(CE24+BB24)/2)</f>
        <v>0</v>
      </c>
      <c r="QJ24" s="23">
        <f>IF($CU24="P",CF24,(CF24+BC24)/2)</f>
        <v>0</v>
      </c>
      <c r="QK24" s="23">
        <f>IF($CU24="P",CG24,(CG24+BD24)/2)</f>
        <v>0</v>
      </c>
      <c r="QL24" s="23">
        <f>IF($CU24="P",CH24,(CH24+BE24)/2)</f>
        <v>0</v>
      </c>
      <c r="QM24" s="23">
        <f>IF($CU24="P",CI24,(CI24+BF24)/2)</f>
        <v>8.3000000000000007</v>
      </c>
      <c r="QN24" s="23">
        <f>IF($CU24="P",CJ24,(CJ24+BG24)/2)</f>
        <v>3.4</v>
      </c>
      <c r="QO24" s="23">
        <f>IF($CU24="P",CK24,(CK24+BH24)/2)</f>
        <v>0.5</v>
      </c>
      <c r="QP24" s="23">
        <f>IF($CU24="P",CL24,(CL24+BI24)/2)</f>
        <v>0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3.6</v>
      </c>
      <c r="RA24" s="41">
        <f>IF(SUM(QE24:QF24,QH24:QJ24,QL24)-QG24-QK24&gt;0,SUM(QE24:QF24,QH24:QJ24,QL24)-QG24-QK24,"")</f>
        <v>13</v>
      </c>
      <c r="RB24" s="41">
        <f>IF(SUM(QM24:QN24,QP24)-QO24&gt;0,SUM(QM24:QN24,QP24)-QO24,"")</f>
        <v>11.200000000000001</v>
      </c>
      <c r="RC24" s="41">
        <f>IF(SUM(QF24,QJ24,QN24)&gt;0,SUM(QF24,QJ24,QN24),"")</f>
        <v>7</v>
      </c>
      <c r="RD24" s="41">
        <f>IF(SUM(RA24,RB24)&gt;0,SUM(RA24,RB24),"")</f>
        <v>24.200000000000003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13</v>
      </c>
    </row>
    <row r="25" spans="1:475" x14ac:dyDescent="0.2">
      <c r="A25" s="4" t="str">
        <f>IF(AND(F25="P",G25="P"),SUMPRODUCT((F$4:F$28="P")*(G$4:G$28="P")*(E$4:E$28&gt;E25))+1,IF(G25="P",SUMPRODUCT((F$4:F$28="")*(G$4:G$28="P")*(E$4:E$28&gt;E25))+1+SUMPRODUCT((F$4:F$28="P")*(G$4:G$28="P")),""))</f>
        <v/>
      </c>
      <c r="B25" s="5" t="s">
        <v>183</v>
      </c>
      <c r="C25" s="4" t="s">
        <v>182</v>
      </c>
      <c r="D25" s="4">
        <v>2002</v>
      </c>
      <c r="E25" s="9">
        <f>SUM(J25:R25)+SUM(J25:O25)*0.0000001+SUM(J25)*0.0000000000001</f>
        <v>70.600007060005012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50.2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20.399999999999999</v>
      </c>
      <c r="O25" s="8" t="str">
        <f>IF(N25=0,"",IF(N25=CX25,$CA$1,IF(N25=BU25,$AX$1,IF(N25=AR25,$U$1,""))))</f>
        <v>2022 Nationals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18.5</v>
      </c>
      <c r="V25" s="19">
        <v>7.2</v>
      </c>
      <c r="W25" s="19">
        <v>0</v>
      </c>
      <c r="X25" s="19">
        <v>0</v>
      </c>
      <c r="Y25" s="19">
        <v>18.5</v>
      </c>
      <c r="Z25" s="19">
        <v>6.8</v>
      </c>
      <c r="AA25" s="19">
        <v>0.8</v>
      </c>
      <c r="AB25" s="19">
        <v>0</v>
      </c>
      <c r="AC25" s="19">
        <v>17.2</v>
      </c>
      <c r="AD25" s="19">
        <v>3.2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>IF(SUM(V25,Z25)&gt;0,SUM(V25,Z25),"")</f>
        <v>14</v>
      </c>
      <c r="AQ25" s="41">
        <f>IF(SUM(U25:V25,X25:Z25,AB25)-W25-AA25&gt;0,SUM(U25:V25,X25:Z25,AB25)-W25-AA25,"")</f>
        <v>50.2</v>
      </c>
      <c r="AR25" s="41">
        <f>IF(SUM(AC25:AD25,AF25)-AE25&gt;0,SUM(AC25:AD25,AF25)-AE25,"")</f>
        <v>20.399999999999999</v>
      </c>
      <c r="AS25" s="41">
        <f>IF(SUM(V25,Z25,AD25)&gt;0,SUM(V25,Z25,AD25),"")</f>
        <v>17.2</v>
      </c>
      <c r="AT25" s="41">
        <f>IF(SUM(AQ25,AR25)&gt;0,SUM(AQ25,AR25),"")</f>
        <v>70.599999999999994</v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>
        <f>IF(SUM(AQ25,AV25)&gt;0,SUM(AQ25,AV25),"")</f>
        <v>50.2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IF(SUM(BT25,BY25)&gt;0,SUM(BT25,BY25),"")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0</v>
      </c>
      <c r="QF25" s="23">
        <f>IF($CU25="P",CB25,(CB25+AY25)/2)</f>
        <v>0</v>
      </c>
      <c r="QG25" s="23">
        <f>IF($CU25="P",CC25,(CC25+AZ25)/2)</f>
        <v>0</v>
      </c>
      <c r="QH25" s="23">
        <f>IF($CU25="P",CD25,(CD25+BA25)/2)</f>
        <v>0</v>
      </c>
      <c r="QI25" s="23">
        <f>IF($CU25="P",CE25,(CE25+BB25)/2)</f>
        <v>0</v>
      </c>
      <c r="QJ25" s="23">
        <f>IF($CU25="P",CF25,(CF25+BC25)/2)</f>
        <v>0</v>
      </c>
      <c r="QK25" s="23">
        <f>IF($CU25="P",CG25,(CG25+BD25)/2)</f>
        <v>0</v>
      </c>
      <c r="QL25" s="23">
        <f>IF($CU25="P",CH25,(CH25+BE25)/2)</f>
        <v>0</v>
      </c>
      <c r="QM25" s="23">
        <f>IF($CU25="P",CI25,(CI25+BF25)/2)</f>
        <v>0</v>
      </c>
      <c r="QN25" s="23">
        <f>IF($CU25="P",CJ25,(CJ25+BG25)/2)</f>
        <v>0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 t="str">
        <f>IF(SUM(QF25,QJ25)&gt;0,SUM(QF25,QJ25),"")</f>
        <v/>
      </c>
      <c r="RA25" s="41" t="str">
        <f>IF(SUM(QE25:QF25,QH25:QJ25,QL25)-QG25-QK25&gt;0,SUM(QE25:QF25,QH25:QJ25,QL25)-QG25-QK25,"")</f>
        <v/>
      </c>
      <c r="RB25" s="41" t="str">
        <f>IF(SUM(QM25:QN25,QP25)-QO25&gt;0,SUM(QM25:QN25,QP25)-QO25,"")</f>
        <v/>
      </c>
      <c r="RC25" s="41" t="str">
        <f>IF(SUM(QF25,QJ25,QN25)&gt;0,SUM(QF25,QJ25,QN25),"")</f>
        <v/>
      </c>
      <c r="RD25" s="41" t="str">
        <f>IF(SUM(RA25,RB25)&gt;0,SUM(RA25,RB25),"")</f>
        <v/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 t="str">
        <f>IF(SUM(RA25,RF25)&gt;0,SUM(RA25,RF25),"")</f>
        <v/>
      </c>
    </row>
    <row r="26" spans="1:475" x14ac:dyDescent="0.2">
      <c r="A26" s="4" t="str">
        <f>IF(AND(F26="P",G26="P"),SUMPRODUCT((F$4:F$28="P")*(G$4:G$28="P")*(E$4:E$28&gt;E26))+1,IF(G26="P",SUMPRODUCT((F$4:F$28="")*(G$4:G$28="P")*(E$4:E$28&gt;E26))+1+SUMPRODUCT((F$4:F$28="P")*(G$4:G$28="P")),""))</f>
        <v/>
      </c>
      <c r="B26" s="5" t="s">
        <v>214</v>
      </c>
      <c r="C26" s="4" t="s">
        <v>6</v>
      </c>
      <c r="D26" s="4">
        <v>2005</v>
      </c>
      <c r="E26" s="9">
        <f>SUM(J26:R26)+SUM(J26:O26)*0.0000001+SUM(J26)*0.0000000000001</f>
        <v>70.500007050004967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49.7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20.8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8"/>
      <c r="AP26" s="41" t="str">
        <f>IF(SUM(V26,Z26)&gt;0,SUM(V26,Z26),"")</f>
        <v/>
      </c>
      <c r="AQ26" s="41" t="str">
        <f>IF(SUM(U26:V26,X26:Z26,AB26)-W26-AA26&gt;0,SUM(U26:V26,X26:Z26,AB26)-W26-AA26,"")</f>
        <v/>
      </c>
      <c r="AR26" s="41" t="str">
        <f>IF(SUM(AC26:AD26,AF26)-AE26&gt;0,SUM(AC26:AD26,AF26)-AE26,"")</f>
        <v/>
      </c>
      <c r="AS26" s="41" t="str">
        <f>IF(SUM(V26,Z26,AD26)&gt;0,SUM(V26,Z26,AD26),"")</f>
        <v/>
      </c>
      <c r="AT26" s="41" t="str">
        <f>IF(SUM(AQ26,AR26)&gt;0,SUM(AQ26,AR26),"")</f>
        <v/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 t="str">
        <f>IF(SUM(AQ26,AV26)&gt;0,SUM(AQ26,AV26),"")</f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18.5</v>
      </c>
      <c r="CB26" s="19">
        <v>7.2</v>
      </c>
      <c r="CC26" s="19">
        <v>0</v>
      </c>
      <c r="CD26" s="19">
        <v>0</v>
      </c>
      <c r="CE26" s="19">
        <v>18</v>
      </c>
      <c r="CF26" s="19">
        <v>6.8</v>
      </c>
      <c r="CG26" s="19">
        <v>0.8</v>
      </c>
      <c r="CH26" s="19">
        <v>0</v>
      </c>
      <c r="CI26" s="19">
        <v>17.600000000000001</v>
      </c>
      <c r="CJ26" s="19">
        <v>4.4000000000000004</v>
      </c>
      <c r="CK26" s="19">
        <v>1.2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14</v>
      </c>
      <c r="CW26" s="41">
        <f>IF(SUM(CA26:CB26,CD26:CF26,CH26)-CC26-CG26&gt;0,SUM(CA26:CB26,CD26:CF26,CH26)-CC26-CG26,"")</f>
        <v>49.7</v>
      </c>
      <c r="CX26" s="41">
        <f>IF(SUM(CI26:CJ26,CL26)-CK26&gt;0,SUM(CI26:CJ26,CL26)-CK26,"")</f>
        <v>20.8</v>
      </c>
      <c r="CY26" s="41">
        <f>IF(SUM(CB26,CF26,CJ26)&gt;0,SUM(CB26,CF26,CJ26),"")</f>
        <v>18.399999999999999</v>
      </c>
      <c r="CZ26" s="41">
        <f>IF(SUM(CW26,CX26)&gt;0,SUM(CW26,CX26),"")</f>
        <v>70.5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IF(SUM(CW26,DB26)&gt;0,SUM(CW26,DB26),"")</f>
        <v>49.7</v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9.25</v>
      </c>
      <c r="QF26" s="23">
        <f>IF($CU26="P",CB26,(CB26+AY26)/2)</f>
        <v>3.6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9</v>
      </c>
      <c r="QJ26" s="23">
        <f>IF($CU26="P",CF26,(CF26+BC26)/2)</f>
        <v>3.4</v>
      </c>
      <c r="QK26" s="23">
        <f>IF($CU26="P",CG26,(CG26+BD26)/2)</f>
        <v>0.4</v>
      </c>
      <c r="QL26" s="23">
        <f>IF($CU26="P",CH26,(CH26+BE26)/2)</f>
        <v>0</v>
      </c>
      <c r="QM26" s="23">
        <f>IF($CU26="P",CI26,(CI26+BF26)/2)</f>
        <v>8.8000000000000007</v>
      </c>
      <c r="QN26" s="23">
        <f>IF($CU26="P",CJ26,(CJ26+BG26)/2)</f>
        <v>2.2000000000000002</v>
      </c>
      <c r="QO26" s="23">
        <f>IF($CU26="P",CK26,(CK26+BH26)/2)</f>
        <v>0.6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>
        <f>IF(SUM(QF26,QJ26)&gt;0,SUM(QF26,QJ26),"")</f>
        <v>7</v>
      </c>
      <c r="RA26" s="41">
        <f>IF(SUM(QE26:QF26,QH26:QJ26,QL26)-QG26-QK26&gt;0,SUM(QE26:QF26,QH26:QJ26,QL26)-QG26-QK26,"")</f>
        <v>24.85</v>
      </c>
      <c r="RB26" s="41">
        <f>IF(SUM(QM26:QN26,QP26)-QO26&gt;0,SUM(QM26:QN26,QP26)-QO26,"")</f>
        <v>10.4</v>
      </c>
      <c r="RC26" s="41">
        <f>IF(SUM(QF26,QJ26,QN26)&gt;0,SUM(QF26,QJ26,QN26),"")</f>
        <v>9.1999999999999993</v>
      </c>
      <c r="RD26" s="41">
        <f>IF(SUM(RA26,RB26)&gt;0,SUM(RA26,RB26),"")</f>
        <v>35.25</v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>
        <f>IF(SUM(RA26,RF26)&gt;0,SUM(RA26,RF26),"")</f>
        <v>24.85</v>
      </c>
    </row>
    <row r="27" spans="1:475" x14ac:dyDescent="0.2">
      <c r="A27" s="4" t="str">
        <f>IF(AND(F27="P",G27="P"),SUMPRODUCT((F$4:F$28="P")*(G$4:G$28="P")*(E$4:E$28&gt;E27))+1,IF(G27="P",SUMPRODUCT((F$4:F$28="")*(G$4:G$28="P")*(E$4:E$28&gt;E27))+1+SUMPRODUCT((F$4:F$28="P")*(G$4:G$28="P")),""))</f>
        <v/>
      </c>
      <c r="B27" s="5" t="s">
        <v>89</v>
      </c>
      <c r="C27" s="4" t="s">
        <v>6</v>
      </c>
      <c r="D27" s="4">
        <v>2002</v>
      </c>
      <c r="E27" s="9">
        <f>SUM(J27:R27)+SUM(J27:O27)*0.0000001+SUM(J27)*0.0000000000001</f>
        <v>58.400005840004219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42.1</v>
      </c>
      <c r="K27" s="8" t="str">
        <f>IF(J27=0,"",IF(J27=CW27,$CA$1,IF(J27=BT27,$AX$1,IF(J27=AQ27,$U$1,""))))</f>
        <v>2022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16.3</v>
      </c>
      <c r="O27" s="8" t="str">
        <f>IF(N27=0,"",IF(N27=CX27,$CA$1,IF(N27=BU27,$AX$1,IF(N27=AR27,$U$1,""))))</f>
        <v>2022 Nationals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</v>
      </c>
      <c r="V27" s="19">
        <v>5.6</v>
      </c>
      <c r="W27" s="19">
        <v>1</v>
      </c>
      <c r="X27" s="19">
        <v>0</v>
      </c>
      <c r="Y27" s="19">
        <v>18.5</v>
      </c>
      <c r="Z27" s="19">
        <v>3.8</v>
      </c>
      <c r="AA27" s="19">
        <v>2.8000000000000003</v>
      </c>
      <c r="AB27" s="19">
        <v>0</v>
      </c>
      <c r="AC27" s="19">
        <v>16.3</v>
      </c>
      <c r="AD27" s="19">
        <v>3.3</v>
      </c>
      <c r="AE27" s="19">
        <v>3.3000000000000003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>IF(SUM(V27,Z27)&gt;0,SUM(V27,Z27),"")</f>
        <v>9.3999999999999986</v>
      </c>
      <c r="AQ27" s="41">
        <f>IF(SUM(U27:V27,X27:Z27,AB27)-W27-AA27&gt;0,SUM(U27:V27,X27:Z27,AB27)-W27-AA27,"")</f>
        <v>42.1</v>
      </c>
      <c r="AR27" s="41">
        <f>IF(SUM(AC27:AD27,AF27)-AE27&gt;0,SUM(AC27:AD27,AF27)-AE27,"")</f>
        <v>16.3</v>
      </c>
      <c r="AS27" s="41">
        <f>IF(SUM(V27,Z27,AD27)&gt;0,SUM(V27,Z27,AD27),"")</f>
        <v>12.7</v>
      </c>
      <c r="AT27" s="41">
        <f>IF(SUM(AQ27,AR27)&gt;0,SUM(AQ27,AR27),"")</f>
        <v>58.400000000000006</v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>
        <f>IF(SUM(AQ27,AV27)&gt;0,SUM(AQ27,AV27),"")</f>
        <v>42.1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IF(SUM(CW27,DB27)&gt;0,SUM(CW27,DB27),"")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0</v>
      </c>
      <c r="QF27" s="23">
        <f>IF($CU27="P",CB27,(CB27+AY27)/2)</f>
        <v>0</v>
      </c>
      <c r="QG27" s="23">
        <f>IF($CU27="P",CC27,(CC27+AZ27)/2)</f>
        <v>0</v>
      </c>
      <c r="QH27" s="23">
        <f>IF($CU27="P",CD27,(CD27+BA27)/2)</f>
        <v>0</v>
      </c>
      <c r="QI27" s="23">
        <f>IF($CU27="P",CE27,(CE27+BB27)/2)</f>
        <v>0</v>
      </c>
      <c r="QJ27" s="23">
        <f>IF($CU27="P",CF27,(CF27+BC27)/2)</f>
        <v>0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 t="str">
        <f>IF(SUM(QF27,QJ27)&gt;0,SUM(QF27,QJ27),"")</f>
        <v/>
      </c>
      <c r="RA27" s="41" t="str">
        <f>IF(SUM(QE27:QF27,QH27:QJ27,QL27)-QG27-QK27&gt;0,SUM(QE27:QF27,QH27:QJ27,QL27)-QG27-QK27,"")</f>
        <v/>
      </c>
      <c r="RB27" s="41" t="str">
        <f>IF(SUM(QM27:QN27,QP27)-QO27&gt;0,SUM(QM27:QN27,QP27)-QO27,"")</f>
        <v/>
      </c>
      <c r="RC27" s="41" t="str">
        <f>IF(SUM(QF27,QJ27,QN27)&gt;0,SUM(QF27,QJ27,QN27),"")</f>
        <v/>
      </c>
      <c r="RD27" s="41" t="str">
        <f>IF(SUM(RA27,RB27)&gt;0,SUM(RA27,RB27),"")</f>
        <v/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 t="str">
        <f>IF(SUM(RA27,RF27)&gt;0,SUM(RA27,RF27),"")</f>
        <v/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79123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79168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79213" operator="between">
      <formula>AW$30</formula>
      <formula>AW$31</formula>
    </cfRule>
    <cfRule type="cellIs" dxfId="37" priority="79214" operator="between">
      <formula>AW$31</formula>
      <formula>AW$32</formula>
    </cfRule>
    <cfRule type="cellIs" dxfId="36" priority="79215" operator="between">
      <formula>AW$32</formula>
      <formula>AW$33</formula>
    </cfRule>
    <cfRule type="cellIs" dxfId="35" priority="79216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79393" operator="between">
      <formula>AW$34</formula>
      <formula>AW$35</formula>
    </cfRule>
    <cfRule type="cellIs" dxfId="33" priority="79394" operator="between">
      <formula>AW$35</formula>
      <formula>AW$36</formula>
    </cfRule>
    <cfRule type="cellIs" dxfId="32" priority="79395" operator="between">
      <formula>AW$36</formula>
      <formula>AW$37</formula>
    </cfRule>
    <cfRule type="cellIs" dxfId="31" priority="79396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79573" operator="between">
      <formula>AW$33</formula>
      <formula>1000</formula>
    </cfRule>
    <cfRule type="cellIs" dxfId="29" priority="79574" operator="between">
      <formula>AW$32</formula>
      <formula>AW$33</formula>
    </cfRule>
    <cfRule type="cellIs" dxfId="28" priority="79575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3" t="s">
        <v>1</v>
      </c>
      <c r="B1" s="63" t="s">
        <v>29</v>
      </c>
      <c r="C1" s="63" t="s">
        <v>0</v>
      </c>
      <c r="D1" s="63" t="s">
        <v>59</v>
      </c>
      <c r="E1" s="63" t="s">
        <v>2</v>
      </c>
      <c r="F1" s="64" t="s">
        <v>65</v>
      </c>
      <c r="G1" s="64" t="s">
        <v>11</v>
      </c>
      <c r="H1" s="63" t="s">
        <v>12</v>
      </c>
      <c r="I1" s="64" t="s">
        <v>90</v>
      </c>
      <c r="J1" s="69" t="s">
        <v>125</v>
      </c>
      <c r="K1" s="65" t="s">
        <v>33</v>
      </c>
      <c r="L1" s="69" t="s">
        <v>126</v>
      </c>
      <c r="M1" s="65" t="s">
        <v>33</v>
      </c>
      <c r="N1" s="69" t="s">
        <v>127</v>
      </c>
      <c r="O1" s="65" t="s">
        <v>33</v>
      </c>
      <c r="P1" s="65" t="s">
        <v>13</v>
      </c>
      <c r="Q1" s="65" t="s">
        <v>33</v>
      </c>
      <c r="R1" s="68" t="s">
        <v>14</v>
      </c>
      <c r="S1" s="65" t="s">
        <v>34</v>
      </c>
      <c r="T1" s="65" t="s">
        <v>33</v>
      </c>
      <c r="U1" s="66" t="s">
        <v>160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71" t="s">
        <v>186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66" t="s">
        <v>205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72" t="s">
        <v>64</v>
      </c>
      <c r="DE1" s="72"/>
      <c r="DF1" s="72"/>
      <c r="DG1" s="66" t="s">
        <v>157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71" t="s">
        <v>195</v>
      </c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66" t="s">
        <v>194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71" t="s">
        <v>193</v>
      </c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66" t="s">
        <v>196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71" t="s">
        <v>226</v>
      </c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66" t="s">
        <v>235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  <c r="PX1" s="71"/>
      <c r="PY1" s="71"/>
      <c r="PZ1" s="71"/>
      <c r="QA1" s="71"/>
      <c r="QB1" s="71"/>
      <c r="QC1" s="71"/>
      <c r="QD1" s="71"/>
      <c r="QE1" s="66" t="s">
        <v>68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63"/>
      <c r="B2" s="63"/>
      <c r="C2" s="63"/>
      <c r="D2" s="63"/>
      <c r="E2" s="63"/>
      <c r="F2" s="64"/>
      <c r="G2" s="64"/>
      <c r="H2" s="63"/>
      <c r="I2" s="64"/>
      <c r="J2" s="69"/>
      <c r="K2" s="65"/>
      <c r="L2" s="69"/>
      <c r="M2" s="65"/>
      <c r="N2" s="69"/>
      <c r="O2" s="65"/>
      <c r="P2" s="65"/>
      <c r="Q2" s="65"/>
      <c r="R2" s="68"/>
      <c r="S2" s="65"/>
      <c r="T2" s="65"/>
      <c r="U2" s="67" t="s">
        <v>117</v>
      </c>
      <c r="V2" s="67"/>
      <c r="W2" s="67"/>
      <c r="X2" s="67"/>
      <c r="Y2" s="67" t="s">
        <v>118</v>
      </c>
      <c r="Z2" s="67"/>
      <c r="AA2" s="67"/>
      <c r="AB2" s="67"/>
      <c r="AC2" s="67" t="s">
        <v>119</v>
      </c>
      <c r="AD2" s="67"/>
      <c r="AE2" s="67"/>
      <c r="AF2" s="67"/>
      <c r="AG2" s="67" t="s">
        <v>120</v>
      </c>
      <c r="AH2" s="67"/>
      <c r="AI2" s="67"/>
      <c r="AJ2" s="67"/>
      <c r="AK2" s="74" t="s">
        <v>121</v>
      </c>
      <c r="AL2" s="74"/>
      <c r="AM2" s="74"/>
      <c r="AN2" s="74"/>
      <c r="AO2" s="14"/>
      <c r="AP2" s="14" t="s">
        <v>122</v>
      </c>
      <c r="AQ2" s="14" t="s">
        <v>123</v>
      </c>
      <c r="AR2" s="14" t="s">
        <v>119</v>
      </c>
      <c r="AS2" s="14" t="s">
        <v>128</v>
      </c>
      <c r="AT2" s="14" t="s">
        <v>24</v>
      </c>
      <c r="AU2" s="14" t="s">
        <v>70</v>
      </c>
      <c r="AV2" s="14" t="s">
        <v>124</v>
      </c>
      <c r="AW2" s="14" t="s">
        <v>18</v>
      </c>
      <c r="AX2" s="70" t="s">
        <v>117</v>
      </c>
      <c r="AY2" s="70"/>
      <c r="AZ2" s="70"/>
      <c r="BA2" s="70"/>
      <c r="BB2" s="70" t="s">
        <v>118</v>
      </c>
      <c r="BC2" s="70"/>
      <c r="BD2" s="70"/>
      <c r="BE2" s="70"/>
      <c r="BF2" s="70" t="s">
        <v>119</v>
      </c>
      <c r="BG2" s="70"/>
      <c r="BH2" s="70"/>
      <c r="BI2" s="70"/>
      <c r="BJ2" s="70" t="s">
        <v>120</v>
      </c>
      <c r="BK2" s="70"/>
      <c r="BL2" s="70"/>
      <c r="BM2" s="70"/>
      <c r="BN2" s="73" t="s">
        <v>121</v>
      </c>
      <c r="BO2" s="73"/>
      <c r="BP2" s="73"/>
      <c r="BQ2" s="73"/>
      <c r="BR2" s="13"/>
      <c r="BS2" s="13" t="s">
        <v>122</v>
      </c>
      <c r="BT2" s="13" t="s">
        <v>123</v>
      </c>
      <c r="BU2" s="13" t="s">
        <v>119</v>
      </c>
      <c r="BV2" s="13" t="s">
        <v>128</v>
      </c>
      <c r="BW2" s="13" t="s">
        <v>24</v>
      </c>
      <c r="BX2" s="13" t="s">
        <v>70</v>
      </c>
      <c r="BY2" s="13" t="s">
        <v>124</v>
      </c>
      <c r="BZ2" s="13" t="s">
        <v>18</v>
      </c>
      <c r="CA2" s="67" t="s">
        <v>117</v>
      </c>
      <c r="CB2" s="67"/>
      <c r="CC2" s="67"/>
      <c r="CD2" s="67"/>
      <c r="CE2" s="67" t="s">
        <v>118</v>
      </c>
      <c r="CF2" s="67"/>
      <c r="CG2" s="67"/>
      <c r="CH2" s="67"/>
      <c r="CI2" s="67" t="s">
        <v>119</v>
      </c>
      <c r="CJ2" s="67"/>
      <c r="CK2" s="67"/>
      <c r="CL2" s="67"/>
      <c r="CM2" s="67" t="s">
        <v>120</v>
      </c>
      <c r="CN2" s="67"/>
      <c r="CO2" s="67"/>
      <c r="CP2" s="67"/>
      <c r="CQ2" s="74" t="s">
        <v>121</v>
      </c>
      <c r="CR2" s="74"/>
      <c r="CS2" s="74"/>
      <c r="CT2" s="74"/>
      <c r="CU2" s="14"/>
      <c r="CV2" s="14" t="s">
        <v>122</v>
      </c>
      <c r="CW2" s="14" t="s">
        <v>123</v>
      </c>
      <c r="CX2" s="14" t="s">
        <v>119</v>
      </c>
      <c r="CY2" s="14" t="s">
        <v>128</v>
      </c>
      <c r="CZ2" s="14" t="s">
        <v>24</v>
      </c>
      <c r="DA2" s="14" t="s">
        <v>70</v>
      </c>
      <c r="DB2" s="14" t="s">
        <v>124</v>
      </c>
      <c r="DC2" s="14" t="s">
        <v>18</v>
      </c>
      <c r="DD2" s="51" t="s">
        <v>123</v>
      </c>
      <c r="DE2" s="51" t="s">
        <v>119</v>
      </c>
      <c r="DF2" s="51" t="s">
        <v>23</v>
      </c>
      <c r="DG2" s="67" t="s">
        <v>117</v>
      </c>
      <c r="DH2" s="67"/>
      <c r="DI2" s="67"/>
      <c r="DJ2" s="67"/>
      <c r="DK2" s="67" t="s">
        <v>118</v>
      </c>
      <c r="DL2" s="67"/>
      <c r="DM2" s="67"/>
      <c r="DN2" s="67"/>
      <c r="DO2" s="67" t="s">
        <v>119</v>
      </c>
      <c r="DP2" s="67"/>
      <c r="DQ2" s="67"/>
      <c r="DR2" s="67"/>
      <c r="DS2" s="67" t="s">
        <v>120</v>
      </c>
      <c r="DT2" s="67"/>
      <c r="DU2" s="67"/>
      <c r="DV2" s="67"/>
      <c r="DW2" s="75" t="s">
        <v>121</v>
      </c>
      <c r="DX2" s="75"/>
      <c r="DY2" s="75"/>
      <c r="DZ2" s="75"/>
      <c r="EA2" s="14" t="s">
        <v>122</v>
      </c>
      <c r="EB2" s="14" t="s">
        <v>123</v>
      </c>
      <c r="EC2" s="14" t="s">
        <v>119</v>
      </c>
      <c r="ED2" s="14" t="s">
        <v>128</v>
      </c>
      <c r="EE2" s="14" t="s">
        <v>24</v>
      </c>
      <c r="EF2" s="14" t="s">
        <v>70</v>
      </c>
      <c r="EG2" s="14" t="s">
        <v>124</v>
      </c>
      <c r="EH2" s="14" t="s">
        <v>18</v>
      </c>
      <c r="EI2" s="70" t="s">
        <v>117</v>
      </c>
      <c r="EJ2" s="70"/>
      <c r="EK2" s="70"/>
      <c r="EL2" s="70"/>
      <c r="EM2" s="70" t="s">
        <v>118</v>
      </c>
      <c r="EN2" s="70"/>
      <c r="EO2" s="70"/>
      <c r="EP2" s="70"/>
      <c r="EQ2" s="70" t="s">
        <v>119</v>
      </c>
      <c r="ER2" s="70"/>
      <c r="ES2" s="70"/>
      <c r="ET2" s="70"/>
      <c r="EU2" s="70" t="s">
        <v>120</v>
      </c>
      <c r="EV2" s="70"/>
      <c r="EW2" s="70"/>
      <c r="EX2" s="70"/>
      <c r="EY2" s="73" t="s">
        <v>121</v>
      </c>
      <c r="EZ2" s="73"/>
      <c r="FA2" s="73"/>
      <c r="FB2" s="73"/>
      <c r="FC2" s="13" t="s">
        <v>122</v>
      </c>
      <c r="FD2" s="13" t="s">
        <v>123</v>
      </c>
      <c r="FE2" s="13" t="s">
        <v>119</v>
      </c>
      <c r="FF2" s="13" t="s">
        <v>128</v>
      </c>
      <c r="FG2" s="13" t="s">
        <v>24</v>
      </c>
      <c r="FH2" s="13" t="s">
        <v>70</v>
      </c>
      <c r="FI2" s="13" t="s">
        <v>124</v>
      </c>
      <c r="FJ2" s="13" t="s">
        <v>18</v>
      </c>
      <c r="FK2" s="67" t="s">
        <v>117</v>
      </c>
      <c r="FL2" s="67"/>
      <c r="FM2" s="67"/>
      <c r="FN2" s="67"/>
      <c r="FO2" s="67" t="s">
        <v>118</v>
      </c>
      <c r="FP2" s="67"/>
      <c r="FQ2" s="67"/>
      <c r="FR2" s="67"/>
      <c r="FS2" s="67" t="s">
        <v>119</v>
      </c>
      <c r="FT2" s="67"/>
      <c r="FU2" s="67"/>
      <c r="FV2" s="67"/>
      <c r="FW2" s="67" t="s">
        <v>120</v>
      </c>
      <c r="FX2" s="67"/>
      <c r="FY2" s="67"/>
      <c r="FZ2" s="67"/>
      <c r="GA2" s="75" t="s">
        <v>121</v>
      </c>
      <c r="GB2" s="75"/>
      <c r="GC2" s="75"/>
      <c r="GD2" s="75"/>
      <c r="GE2" s="14" t="s">
        <v>122</v>
      </c>
      <c r="GF2" s="14" t="s">
        <v>123</v>
      </c>
      <c r="GG2" s="14" t="s">
        <v>119</v>
      </c>
      <c r="GH2" s="14" t="s">
        <v>128</v>
      </c>
      <c r="GI2" s="14" t="s">
        <v>24</v>
      </c>
      <c r="GJ2" s="14" t="s">
        <v>70</v>
      </c>
      <c r="GK2" s="14" t="s">
        <v>124</v>
      </c>
      <c r="GL2" s="14" t="s">
        <v>18</v>
      </c>
      <c r="GM2" s="70" t="s">
        <v>117</v>
      </c>
      <c r="GN2" s="70"/>
      <c r="GO2" s="70"/>
      <c r="GP2" s="70"/>
      <c r="GQ2" s="70" t="s">
        <v>118</v>
      </c>
      <c r="GR2" s="70"/>
      <c r="GS2" s="70"/>
      <c r="GT2" s="70"/>
      <c r="GU2" s="70" t="s">
        <v>119</v>
      </c>
      <c r="GV2" s="70"/>
      <c r="GW2" s="70"/>
      <c r="GX2" s="70"/>
      <c r="GY2" s="70" t="s">
        <v>120</v>
      </c>
      <c r="GZ2" s="70"/>
      <c r="HA2" s="70"/>
      <c r="HB2" s="70"/>
      <c r="HC2" s="73" t="s">
        <v>121</v>
      </c>
      <c r="HD2" s="73"/>
      <c r="HE2" s="73"/>
      <c r="HF2" s="73"/>
      <c r="HG2" s="13" t="s">
        <v>122</v>
      </c>
      <c r="HH2" s="13" t="s">
        <v>123</v>
      </c>
      <c r="HI2" s="13" t="s">
        <v>119</v>
      </c>
      <c r="HJ2" s="13" t="s">
        <v>128</v>
      </c>
      <c r="HK2" s="13" t="s">
        <v>24</v>
      </c>
      <c r="HL2" s="13" t="s">
        <v>70</v>
      </c>
      <c r="HM2" s="13" t="s">
        <v>124</v>
      </c>
      <c r="HN2" s="13" t="s">
        <v>18</v>
      </c>
      <c r="HO2" s="67" t="s">
        <v>117</v>
      </c>
      <c r="HP2" s="67"/>
      <c r="HQ2" s="67"/>
      <c r="HR2" s="67"/>
      <c r="HS2" s="67" t="s">
        <v>118</v>
      </c>
      <c r="HT2" s="67"/>
      <c r="HU2" s="67"/>
      <c r="HV2" s="67"/>
      <c r="HW2" s="67" t="s">
        <v>119</v>
      </c>
      <c r="HX2" s="67"/>
      <c r="HY2" s="67"/>
      <c r="HZ2" s="67"/>
      <c r="IA2" s="67" t="s">
        <v>120</v>
      </c>
      <c r="IB2" s="67"/>
      <c r="IC2" s="67"/>
      <c r="ID2" s="67"/>
      <c r="IE2" s="75" t="s">
        <v>121</v>
      </c>
      <c r="IF2" s="75"/>
      <c r="IG2" s="75"/>
      <c r="IH2" s="75"/>
      <c r="II2" s="14" t="s">
        <v>122</v>
      </c>
      <c r="IJ2" s="14" t="s">
        <v>123</v>
      </c>
      <c r="IK2" s="14" t="s">
        <v>119</v>
      </c>
      <c r="IL2" s="14" t="s">
        <v>128</v>
      </c>
      <c r="IM2" s="14" t="s">
        <v>24</v>
      </c>
      <c r="IN2" s="14" t="s">
        <v>70</v>
      </c>
      <c r="IO2" s="14" t="s">
        <v>124</v>
      </c>
      <c r="IP2" s="14" t="s">
        <v>18</v>
      </c>
      <c r="IQ2" s="70" t="s">
        <v>117</v>
      </c>
      <c r="IR2" s="70"/>
      <c r="IS2" s="70"/>
      <c r="IT2" s="70"/>
      <c r="IU2" s="70" t="s">
        <v>118</v>
      </c>
      <c r="IV2" s="70"/>
      <c r="IW2" s="70"/>
      <c r="IX2" s="70"/>
      <c r="IY2" s="70" t="s">
        <v>119</v>
      </c>
      <c r="IZ2" s="70"/>
      <c r="JA2" s="70"/>
      <c r="JB2" s="70"/>
      <c r="JC2" s="70" t="s">
        <v>120</v>
      </c>
      <c r="JD2" s="70"/>
      <c r="JE2" s="70"/>
      <c r="JF2" s="70"/>
      <c r="JG2" s="73" t="s">
        <v>121</v>
      </c>
      <c r="JH2" s="73"/>
      <c r="JI2" s="73"/>
      <c r="JJ2" s="73"/>
      <c r="JK2" s="13" t="s">
        <v>122</v>
      </c>
      <c r="JL2" s="13" t="s">
        <v>123</v>
      </c>
      <c r="JM2" s="13" t="s">
        <v>119</v>
      </c>
      <c r="JN2" s="13" t="s">
        <v>128</v>
      </c>
      <c r="JO2" s="13" t="s">
        <v>24</v>
      </c>
      <c r="JP2" s="13" t="s">
        <v>70</v>
      </c>
      <c r="JQ2" s="13" t="s">
        <v>124</v>
      </c>
      <c r="JR2" s="13" t="s">
        <v>18</v>
      </c>
      <c r="JS2" s="67" t="s">
        <v>117</v>
      </c>
      <c r="JT2" s="67"/>
      <c r="JU2" s="67"/>
      <c r="JV2" s="67"/>
      <c r="JW2" s="67" t="s">
        <v>118</v>
      </c>
      <c r="JX2" s="67"/>
      <c r="JY2" s="67"/>
      <c r="JZ2" s="67"/>
      <c r="KA2" s="67" t="s">
        <v>119</v>
      </c>
      <c r="KB2" s="67"/>
      <c r="KC2" s="67"/>
      <c r="KD2" s="67"/>
      <c r="KE2" s="67" t="s">
        <v>120</v>
      </c>
      <c r="KF2" s="67"/>
      <c r="KG2" s="67"/>
      <c r="KH2" s="67"/>
      <c r="KI2" s="75" t="s">
        <v>121</v>
      </c>
      <c r="KJ2" s="75"/>
      <c r="KK2" s="75"/>
      <c r="KL2" s="75"/>
      <c r="KM2" s="14" t="s">
        <v>122</v>
      </c>
      <c r="KN2" s="14" t="s">
        <v>123</v>
      </c>
      <c r="KO2" s="14" t="s">
        <v>119</v>
      </c>
      <c r="KP2" s="14" t="s">
        <v>128</v>
      </c>
      <c r="KQ2" s="14" t="s">
        <v>24</v>
      </c>
      <c r="KR2" s="14" t="s">
        <v>70</v>
      </c>
      <c r="KS2" s="14" t="s">
        <v>124</v>
      </c>
      <c r="KT2" s="14" t="s">
        <v>18</v>
      </c>
      <c r="KU2" s="70" t="s">
        <v>117</v>
      </c>
      <c r="KV2" s="70"/>
      <c r="KW2" s="70"/>
      <c r="KX2" s="70"/>
      <c r="KY2" s="70" t="s">
        <v>118</v>
      </c>
      <c r="KZ2" s="70"/>
      <c r="LA2" s="70"/>
      <c r="LB2" s="70"/>
      <c r="LC2" s="70" t="s">
        <v>119</v>
      </c>
      <c r="LD2" s="70"/>
      <c r="LE2" s="70"/>
      <c r="LF2" s="70"/>
      <c r="LG2" s="70" t="s">
        <v>120</v>
      </c>
      <c r="LH2" s="70"/>
      <c r="LI2" s="70"/>
      <c r="LJ2" s="70"/>
      <c r="LK2" s="73" t="s">
        <v>121</v>
      </c>
      <c r="LL2" s="73"/>
      <c r="LM2" s="73"/>
      <c r="LN2" s="73"/>
      <c r="LO2" s="13" t="s">
        <v>122</v>
      </c>
      <c r="LP2" s="13" t="s">
        <v>123</v>
      </c>
      <c r="LQ2" s="13" t="s">
        <v>119</v>
      </c>
      <c r="LR2" s="13" t="s">
        <v>128</v>
      </c>
      <c r="LS2" s="13" t="s">
        <v>24</v>
      </c>
      <c r="LT2" s="13" t="s">
        <v>70</v>
      </c>
      <c r="LU2" s="13" t="s">
        <v>124</v>
      </c>
      <c r="LV2" s="13" t="s">
        <v>18</v>
      </c>
      <c r="LW2" s="67" t="s">
        <v>117</v>
      </c>
      <c r="LX2" s="67"/>
      <c r="LY2" s="67"/>
      <c r="LZ2" s="67"/>
      <c r="MA2" s="67" t="s">
        <v>118</v>
      </c>
      <c r="MB2" s="67"/>
      <c r="MC2" s="67"/>
      <c r="MD2" s="67"/>
      <c r="ME2" s="67" t="s">
        <v>119</v>
      </c>
      <c r="MF2" s="67"/>
      <c r="MG2" s="67"/>
      <c r="MH2" s="67"/>
      <c r="MI2" s="67" t="s">
        <v>120</v>
      </c>
      <c r="MJ2" s="67"/>
      <c r="MK2" s="67"/>
      <c r="ML2" s="67"/>
      <c r="MM2" s="75" t="s">
        <v>121</v>
      </c>
      <c r="MN2" s="75"/>
      <c r="MO2" s="75"/>
      <c r="MP2" s="75"/>
      <c r="MQ2" s="14" t="s">
        <v>122</v>
      </c>
      <c r="MR2" s="14" t="s">
        <v>123</v>
      </c>
      <c r="MS2" s="14" t="s">
        <v>119</v>
      </c>
      <c r="MT2" s="14" t="s">
        <v>128</v>
      </c>
      <c r="MU2" s="14" t="s">
        <v>24</v>
      </c>
      <c r="MV2" s="14" t="s">
        <v>70</v>
      </c>
      <c r="MW2" s="14" t="s">
        <v>124</v>
      </c>
      <c r="MX2" s="14" t="s">
        <v>18</v>
      </c>
      <c r="MY2" s="70" t="s">
        <v>117</v>
      </c>
      <c r="MZ2" s="70"/>
      <c r="NA2" s="70"/>
      <c r="NB2" s="70"/>
      <c r="NC2" s="70" t="s">
        <v>118</v>
      </c>
      <c r="ND2" s="70"/>
      <c r="NE2" s="70"/>
      <c r="NF2" s="70"/>
      <c r="NG2" s="70" t="s">
        <v>119</v>
      </c>
      <c r="NH2" s="70"/>
      <c r="NI2" s="70"/>
      <c r="NJ2" s="70"/>
      <c r="NK2" s="70" t="s">
        <v>120</v>
      </c>
      <c r="NL2" s="70"/>
      <c r="NM2" s="70"/>
      <c r="NN2" s="70"/>
      <c r="NO2" s="73" t="s">
        <v>121</v>
      </c>
      <c r="NP2" s="73"/>
      <c r="NQ2" s="73"/>
      <c r="NR2" s="73"/>
      <c r="NS2" s="13" t="s">
        <v>122</v>
      </c>
      <c r="NT2" s="13" t="s">
        <v>123</v>
      </c>
      <c r="NU2" s="13" t="s">
        <v>119</v>
      </c>
      <c r="NV2" s="13" t="s">
        <v>128</v>
      </c>
      <c r="NW2" s="13" t="s">
        <v>24</v>
      </c>
      <c r="NX2" s="13" t="s">
        <v>70</v>
      </c>
      <c r="NY2" s="13" t="s">
        <v>124</v>
      </c>
      <c r="NZ2" s="13" t="s">
        <v>18</v>
      </c>
      <c r="OA2" s="67" t="s">
        <v>117</v>
      </c>
      <c r="OB2" s="67"/>
      <c r="OC2" s="67"/>
      <c r="OD2" s="67"/>
      <c r="OE2" s="67" t="s">
        <v>118</v>
      </c>
      <c r="OF2" s="67"/>
      <c r="OG2" s="67"/>
      <c r="OH2" s="67"/>
      <c r="OI2" s="67" t="s">
        <v>119</v>
      </c>
      <c r="OJ2" s="67"/>
      <c r="OK2" s="67"/>
      <c r="OL2" s="67"/>
      <c r="OM2" s="67" t="s">
        <v>120</v>
      </c>
      <c r="ON2" s="67"/>
      <c r="OO2" s="67"/>
      <c r="OP2" s="67"/>
      <c r="OQ2" s="75" t="s">
        <v>121</v>
      </c>
      <c r="OR2" s="75"/>
      <c r="OS2" s="75"/>
      <c r="OT2" s="75"/>
      <c r="OU2" s="14" t="s">
        <v>122</v>
      </c>
      <c r="OV2" s="14" t="s">
        <v>123</v>
      </c>
      <c r="OW2" s="14" t="s">
        <v>119</v>
      </c>
      <c r="OX2" s="14" t="s">
        <v>128</v>
      </c>
      <c r="OY2" s="14" t="s">
        <v>24</v>
      </c>
      <c r="OZ2" s="14" t="s">
        <v>70</v>
      </c>
      <c r="PA2" s="14" t="s">
        <v>124</v>
      </c>
      <c r="PB2" s="14" t="s">
        <v>18</v>
      </c>
      <c r="PC2" s="70" t="s">
        <v>117</v>
      </c>
      <c r="PD2" s="70"/>
      <c r="PE2" s="70"/>
      <c r="PF2" s="70"/>
      <c r="PG2" s="70" t="s">
        <v>118</v>
      </c>
      <c r="PH2" s="70"/>
      <c r="PI2" s="70"/>
      <c r="PJ2" s="70"/>
      <c r="PK2" s="70" t="s">
        <v>119</v>
      </c>
      <c r="PL2" s="70"/>
      <c r="PM2" s="70"/>
      <c r="PN2" s="70"/>
      <c r="PO2" s="70" t="s">
        <v>120</v>
      </c>
      <c r="PP2" s="70"/>
      <c r="PQ2" s="70"/>
      <c r="PR2" s="70"/>
      <c r="PS2" s="73" t="s">
        <v>121</v>
      </c>
      <c r="PT2" s="73"/>
      <c r="PU2" s="73"/>
      <c r="PV2" s="73"/>
      <c r="PW2" s="13" t="s">
        <v>122</v>
      </c>
      <c r="PX2" s="13" t="s">
        <v>123</v>
      </c>
      <c r="PY2" s="13" t="s">
        <v>119</v>
      </c>
      <c r="PZ2" s="13" t="s">
        <v>128</v>
      </c>
      <c r="QA2" s="13" t="s">
        <v>24</v>
      </c>
      <c r="QB2" s="13" t="s">
        <v>70</v>
      </c>
      <c r="QC2" s="13" t="s">
        <v>124</v>
      </c>
      <c r="QD2" s="13" t="s">
        <v>18</v>
      </c>
      <c r="QE2" s="67" t="s">
        <v>117</v>
      </c>
      <c r="QF2" s="67"/>
      <c r="QG2" s="67"/>
      <c r="QH2" s="67"/>
      <c r="QI2" s="67" t="s">
        <v>118</v>
      </c>
      <c r="QJ2" s="67"/>
      <c r="QK2" s="67"/>
      <c r="QL2" s="67"/>
      <c r="QM2" s="67" t="s">
        <v>119</v>
      </c>
      <c r="QN2" s="67"/>
      <c r="QO2" s="67"/>
      <c r="QP2" s="67"/>
      <c r="QQ2" s="67" t="s">
        <v>120</v>
      </c>
      <c r="QR2" s="67"/>
      <c r="QS2" s="67"/>
      <c r="QT2" s="67"/>
      <c r="QU2" s="74" t="s">
        <v>121</v>
      </c>
      <c r="QV2" s="74"/>
      <c r="QW2" s="74"/>
      <c r="QX2" s="74"/>
      <c r="QY2" s="14"/>
      <c r="QZ2" s="14" t="s">
        <v>122</v>
      </c>
      <c r="RA2" s="14" t="s">
        <v>123</v>
      </c>
      <c r="RB2" s="14" t="s">
        <v>119</v>
      </c>
      <c r="RC2" s="14" t="s">
        <v>128</v>
      </c>
      <c r="RD2" s="14" t="s">
        <v>24</v>
      </c>
      <c r="RE2" s="14" t="s">
        <v>70</v>
      </c>
      <c r="RF2" s="14" t="s">
        <v>124</v>
      </c>
      <c r="RG2" s="14" t="s">
        <v>18</v>
      </c>
    </row>
    <row r="3" spans="1:475" x14ac:dyDescent="0.2">
      <c r="A3" s="63"/>
      <c r="B3" s="63"/>
      <c r="C3" s="63"/>
      <c r="D3" s="63"/>
      <c r="E3" s="63"/>
      <c r="F3" s="64"/>
      <c r="G3" s="64"/>
      <c r="H3" s="63"/>
      <c r="I3" s="64"/>
      <c r="J3" s="69"/>
      <c r="K3" s="65"/>
      <c r="L3" s="69"/>
      <c r="M3" s="65"/>
      <c r="N3" s="69"/>
      <c r="O3" s="65"/>
      <c r="P3" s="65"/>
      <c r="Q3" s="65"/>
      <c r="R3" s="68"/>
      <c r="S3" s="65"/>
      <c r="T3" s="65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180.10001270000512</v>
      </c>
      <c r="F4" s="3" t="str">
        <f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7" t="str">
        <f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Merit</v>
      </c>
      <c r="I4" s="3" t="str">
        <f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>P</v>
      </c>
      <c r="J4" s="8">
        <f>IF(COUNT(AQ4,BT4,CW4)&gt;0,LARGE((AQ4,BT4,CW4),1),0)</f>
        <v>51.099999999999994</v>
      </c>
      <c r="K4" s="8" t="str">
        <f>IF(J4=0,"",IF(J4=CW4,$CA$1,IF(J4=BT4,$AX$1,IF(J4=AQ4,$U$1,""))))</f>
        <v>2022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25.099999999999998</v>
      </c>
      <c r="O4" s="8" t="str">
        <f>IF(N4=0,"",IF(N4=CX4,$CA$1,IF(N4=BU4,$AX$1,IF(N4=AR4,$U$1,""))))</f>
        <v>2022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6.8</v>
      </c>
      <c r="W4" s="19">
        <v>0.2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6.4</v>
      </c>
      <c r="AE4" s="19">
        <v>0</v>
      </c>
      <c r="AF4" s="19">
        <v>0.3</v>
      </c>
      <c r="AG4" s="19">
        <v>0</v>
      </c>
      <c r="AH4" s="19">
        <v>0</v>
      </c>
      <c r="AI4" s="19">
        <v>0</v>
      </c>
      <c r="AJ4" s="19">
        <v>0</v>
      </c>
      <c r="AK4" s="19">
        <v>18.5</v>
      </c>
      <c r="AL4" s="19">
        <v>8.4</v>
      </c>
      <c r="AM4" s="19">
        <v>0</v>
      </c>
      <c r="AN4" s="19">
        <v>0.6</v>
      </c>
      <c r="AO4" s="28"/>
      <c r="AP4" s="41">
        <f>IF(SUM(V4,Z4)&gt;0,SUM(V4,Z4),"")</f>
        <v>13.6</v>
      </c>
      <c r="AQ4" s="41">
        <f>IF(SUM(U4:V4,X4:Z4,AB4)-W4-AA4&gt;0,SUM(U4:V4,X4:Z4,AB4)-W4-AA4,"")</f>
        <v>51.099999999999994</v>
      </c>
      <c r="AR4" s="41">
        <f>IF(SUM(AC4:AD4,AF4)-AE4&gt;0,SUM(AC4:AD4,AF4)-AE4,"")</f>
        <v>25.099999999999998</v>
      </c>
      <c r="AS4" s="41">
        <f>IF(SUM(V4,Z4,AD4)&gt;0,SUM(V4,Z4,AD4),"")</f>
        <v>20</v>
      </c>
      <c r="AT4" s="41">
        <f>IF(SUM(AQ4,AR4)&gt;0,SUM(AQ4,AR4),"")</f>
        <v>76.199999999999989</v>
      </c>
      <c r="AU4" s="41">
        <f>IF(SUM(AH4,AL4)&gt;0,SUM(AH4,AL4),"")</f>
        <v>8.4</v>
      </c>
      <c r="AV4" s="41">
        <f>IF(SUM(AG4:AH4,AJ4:AL4,AN4)-SUM(AI4,AM4)&gt;0,SUM(AG4:AH4,AJ4:AL4,AN4)-SUM(AI4,AM4),"")</f>
        <v>27.5</v>
      </c>
      <c r="AW4" s="41">
        <f>IF(SUM(AQ4,AV4)&gt;0,SUM(AQ4,AV4),"")</f>
        <v>78.599999999999994</v>
      </c>
      <c r="AX4" s="18">
        <v>18.899999999999999</v>
      </c>
      <c r="AY4" s="18">
        <v>6</v>
      </c>
      <c r="AZ4" s="18">
        <v>0.2</v>
      </c>
      <c r="BA4" s="18">
        <v>0.3</v>
      </c>
      <c r="BB4" s="18">
        <v>19</v>
      </c>
      <c r="BC4" s="18">
        <v>6.4</v>
      </c>
      <c r="BD4" s="18">
        <v>0</v>
      </c>
      <c r="BE4" s="18">
        <v>0</v>
      </c>
      <c r="BF4" s="18">
        <v>18.399999999999999</v>
      </c>
      <c r="BG4" s="18">
        <v>6.8</v>
      </c>
      <c r="BH4" s="18">
        <v>0.6</v>
      </c>
      <c r="BI4" s="18">
        <v>0.3</v>
      </c>
      <c r="BJ4" s="18">
        <v>18.600000000000001</v>
      </c>
      <c r="BK4" s="18">
        <v>6.8</v>
      </c>
      <c r="BL4" s="18">
        <v>0.2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12.4</v>
      </c>
      <c r="BT4" s="11">
        <f>IF(SUM(AX4:AY4,BA4:BC4,BE4)-AZ4-BD4&gt;0,SUM(AX4:AY4,BA4:BC4,BE4)-AZ4-BD4,"")</f>
        <v>50.4</v>
      </c>
      <c r="BU4" s="11">
        <f>IF(SUM(BF4:BG4,BI4)-BH4&gt;0,SUM(BF4:BG4,BI4)-BH4,"")</f>
        <v>24.9</v>
      </c>
      <c r="BV4" s="11">
        <f>IF(SUM(AY4,BC4,BG4)&gt;0,SUM(AY4,BC4,BG4),"")</f>
        <v>19.2</v>
      </c>
      <c r="BW4" s="11">
        <f>IF(SUM(BT4,BU4)&gt;0,SUM(BT4,BU4),"")</f>
        <v>75.3</v>
      </c>
      <c r="BX4" s="11">
        <f>IF(SUM(BK4,BO4)&gt;0,SUM(BK4,BO4),"")</f>
        <v>14</v>
      </c>
      <c r="BY4" s="11">
        <f>IF(SUM(BJ4:BK4,BM4:BO4,BQ4)-SUM(BL4,BP4)&gt;0,SUM(BJ4:BK4,BM4:BO4,BQ4)-SUM(BL4,BP4),"")</f>
        <v>51.8</v>
      </c>
      <c r="BZ4" s="11">
        <f>IF(SUM(BT4,BY4)&gt;0,SUM(BT4,BY4),"")</f>
        <v>102.19999999999999</v>
      </c>
      <c r="CA4" s="19">
        <v>18.600000000000001</v>
      </c>
      <c r="CB4" s="19">
        <v>6.8</v>
      </c>
      <c r="CC4" s="19">
        <v>0.2</v>
      </c>
      <c r="CD4" s="19">
        <v>0.3</v>
      </c>
      <c r="CE4" s="19">
        <v>18.899999999999999</v>
      </c>
      <c r="CF4" s="19">
        <v>6.4</v>
      </c>
      <c r="CG4" s="19">
        <v>0</v>
      </c>
      <c r="CH4" s="19">
        <v>0</v>
      </c>
      <c r="CI4" s="19">
        <v>18.600000000000001</v>
      </c>
      <c r="CJ4" s="19">
        <v>6</v>
      </c>
      <c r="CK4" s="19">
        <v>0</v>
      </c>
      <c r="CL4" s="19">
        <v>0.3</v>
      </c>
      <c r="CM4" s="19">
        <v>19</v>
      </c>
      <c r="CN4" s="19">
        <v>7.6</v>
      </c>
      <c r="CO4" s="19">
        <v>0</v>
      </c>
      <c r="CP4" s="19">
        <v>0.3</v>
      </c>
      <c r="CQ4" s="19">
        <v>18.600000000000001</v>
      </c>
      <c r="CR4" s="19">
        <v>7.6</v>
      </c>
      <c r="CS4" s="19">
        <v>0.6</v>
      </c>
      <c r="CT4" s="19">
        <v>0.6</v>
      </c>
      <c r="CU4" s="28"/>
      <c r="CV4" s="41">
        <f>IF(SUM(CB4,CF4)&gt;0,SUM(CB4,CF4),"")</f>
        <v>13.2</v>
      </c>
      <c r="CW4" s="41">
        <f>IF(SUM(CA4:CB4,CD4:CF4,CH4)-CC4-CG4&gt;0,SUM(CA4:CB4,CD4:CF4,CH4)-CC4-CG4,"")</f>
        <v>50.8</v>
      </c>
      <c r="CX4" s="41">
        <f>IF(SUM(CI4:CJ4,CL4)-CK4&gt;0,SUM(CI4:CJ4,CL4)-CK4,"")</f>
        <v>24.900000000000002</v>
      </c>
      <c r="CY4" s="41">
        <f>IF(SUM(CB4,CF4,CJ4)&gt;0,SUM(CB4,CF4,CJ4),"")</f>
        <v>19.2</v>
      </c>
      <c r="CZ4" s="41">
        <f>IF(SUM(CW4,CX4)&gt;0,SUM(CW4,CX4),"")</f>
        <v>75.7</v>
      </c>
      <c r="DA4" s="41">
        <f>IF(SUM(CN4,CR4)&gt;0,SUM(CN4,CR4),"")</f>
        <v>15.2</v>
      </c>
      <c r="DB4" s="41">
        <f>IF(SUM(CM4:CN4,CP4:CR4,CT4)-SUM(CO4,CS4)&gt;0,SUM(CM4:CN4,CP4:CR4,CT4)-SUM(CO4,CS4),"")</f>
        <v>53.1</v>
      </c>
      <c r="DC4" s="41">
        <f>IF(SUM(CW4,DB4)&gt;0,SUM(CW4,DB4),"")</f>
        <v>103.9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18.5</v>
      </c>
      <c r="DH4" s="17">
        <v>7.2</v>
      </c>
      <c r="DI4" s="17">
        <v>0</v>
      </c>
      <c r="DJ4" s="17">
        <v>0</v>
      </c>
      <c r="DK4" s="17">
        <v>17.399999999999999</v>
      </c>
      <c r="DL4" s="17">
        <v>6.8</v>
      </c>
      <c r="DM4" s="17">
        <v>0.6</v>
      </c>
      <c r="DN4" s="17">
        <v>0</v>
      </c>
      <c r="DO4" s="17"/>
      <c r="DP4" s="17"/>
      <c r="DQ4" s="17"/>
      <c r="DR4" s="17"/>
      <c r="DS4" s="17">
        <v>18.100000000000001</v>
      </c>
      <c r="DT4" s="17">
        <v>6.8</v>
      </c>
      <c r="DU4" s="17">
        <v>0.6</v>
      </c>
      <c r="DV4" s="17">
        <v>0</v>
      </c>
      <c r="DW4" s="17"/>
      <c r="DX4" s="17"/>
      <c r="DY4" s="17"/>
      <c r="DZ4" s="17"/>
      <c r="EA4" s="41">
        <f>IF(SUM(DH4,DL4)&gt;0,SUM(DH4,DL4),"")</f>
        <v>14</v>
      </c>
      <c r="EB4" s="41">
        <f>IF(SUM(DG4:DH4,DJ4:DL4,DN4)-DI4-DM4&gt;0,SUM(DG4:DH4,DJ4:DL4,DN4)-DI4-DM4,"")</f>
        <v>49.29999999999999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49.29999999999999</v>
      </c>
      <c r="EF4" s="41">
        <f>IF(SUM(DT4,DX4)&gt;0,SUM(DT4,DX4),"")</f>
        <v>6.8</v>
      </c>
      <c r="EG4" s="41">
        <f>IF(SUM(DS4:DT4,DV4:DX4,DZ4)-SUM(DU4,DY4)&gt;0,SUM(DS4:DT4,DV4:DX4,DZ4)-SUM(DU4,DY4),"")</f>
        <v>24.3</v>
      </c>
      <c r="EH4" s="41">
        <f>IF(SUM(EB4,EG4)&gt;0,SUM(EB4,EG4),"")</f>
        <v>73.599999999999994</v>
      </c>
      <c r="EI4" s="18">
        <v>18.399999999999999</v>
      </c>
      <c r="EJ4" s="18">
        <v>7.2</v>
      </c>
      <c r="EK4" s="18">
        <v>0.6</v>
      </c>
      <c r="EL4" s="18">
        <v>0</v>
      </c>
      <c r="EM4" s="18">
        <v>17.399999999999999</v>
      </c>
      <c r="EN4" s="18">
        <v>4</v>
      </c>
      <c r="EO4" s="18">
        <v>0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11.2</v>
      </c>
      <c r="FD4" s="11">
        <f>IF(SUM(EI4:EJ4,EL4:EN4,EP4)-EK4-EO4&gt;0,SUM(EI4:EJ4,EL4:EN4,EP4)-EK4-EO4,"")</f>
        <v>46.4</v>
      </c>
      <c r="FE4" s="11" t="str">
        <f>IF(SUM(EQ4:ER4,ET4)-ES4&gt;0,SUM(EQ4:ER4,ET4)-ES4,"")</f>
        <v/>
      </c>
      <c r="FF4" s="11">
        <f>IF(SUM(EJ4,EN4,ER4)&gt;0,SUM(EJ4,EN4,ER4),"")</f>
        <v>11.2</v>
      </c>
      <c r="FG4" s="11">
        <f>IF(SUM(FD4,FE4)&gt;0,SUM(FD4,FE4),"")</f>
        <v>46.4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46.4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16.3</v>
      </c>
      <c r="GB4" s="17">
        <v>7.6</v>
      </c>
      <c r="GC4" s="17">
        <v>1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7.6</v>
      </c>
      <c r="GK4" s="41">
        <f>IF(SUM(FW4:FX4,FZ4:GB4,GD4)-SUM(FY4,GC4)&gt;0,SUM(FW4:FX4,FZ4:GB4,GD4)-SUM(FY4,GC4),"")</f>
        <v>22.9</v>
      </c>
      <c r="GL4" s="41">
        <f>IF(SUM(GF4,GK4)&gt;0,SUM(GF4,GK4),"")</f>
        <v>22.9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>
        <v>18.7</v>
      </c>
      <c r="HD4" s="18">
        <v>8.4</v>
      </c>
      <c r="HE4" s="18">
        <v>0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8.4</v>
      </c>
      <c r="HM4" s="11">
        <f>IF(SUM(GY4:GZ4,HB4:HD4,HF4)-SUM(HA4,HE4)&gt;0,SUM(GY4:GZ4,HB4:HD4,HF4)-SUM(HA4,HE4),"")</f>
        <v>27.1</v>
      </c>
      <c r="HN4" s="11">
        <f>IF(SUM(HH4,HM4)&gt;0,SUM(HH4,HM4),"")</f>
        <v>27.1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18.600000000000001</v>
      </c>
      <c r="JT4" s="17">
        <v>7.2</v>
      </c>
      <c r="JU4" s="17">
        <v>0</v>
      </c>
      <c r="JV4" s="17">
        <v>0</v>
      </c>
      <c r="JW4" s="17">
        <v>18.2</v>
      </c>
      <c r="JX4" s="17">
        <v>6.8</v>
      </c>
      <c r="JY4" s="17">
        <v>0.8</v>
      </c>
      <c r="JZ4" s="17">
        <v>0</v>
      </c>
      <c r="KA4" s="17"/>
      <c r="KB4" s="17"/>
      <c r="KC4" s="17"/>
      <c r="KD4" s="17"/>
      <c r="KE4" s="17">
        <v>18.7</v>
      </c>
      <c r="KF4" s="17">
        <v>6.8</v>
      </c>
      <c r="KG4" s="17">
        <v>0.6</v>
      </c>
      <c r="KH4" s="17">
        <v>0</v>
      </c>
      <c r="KI4" s="17">
        <v>18.5</v>
      </c>
      <c r="KJ4" s="17">
        <v>8.4</v>
      </c>
      <c r="KK4" s="17">
        <v>0.6</v>
      </c>
      <c r="KL4" s="17">
        <v>0</v>
      </c>
      <c r="KM4" s="41">
        <f>IF(SUM(JT4,JX4)&gt;0,SUM(JT4,JX4),"")</f>
        <v>14</v>
      </c>
      <c r="KN4" s="41">
        <f>IF(SUM(JS4:JT4,JV4:JX4,JZ4)-JU4-JY4&gt;0,SUM(JS4:JT4,JV4:JX4,JZ4)-JU4-JY4,"")</f>
        <v>50</v>
      </c>
      <c r="KO4" s="41" t="str">
        <f>IF(SUM(KA4:KB4,KD4)-KC4&gt;0,SUM(KA4:KB4,KD4)-KC4,"")</f>
        <v/>
      </c>
      <c r="KP4" s="41">
        <f>IF(SUM(JT4,JX4,KB4)&gt;0,SUM(JT4,JX4,KB4),"")</f>
        <v>14</v>
      </c>
      <c r="KQ4" s="41">
        <f>IF(SUM(KN4,KO4)&gt;0,SUM(KN4,KO4),"")</f>
        <v>50</v>
      </c>
      <c r="KR4" s="41">
        <f>IF(SUM(KF4,KJ4)&gt;0,SUM(KF4,KJ4),"")</f>
        <v>15.2</v>
      </c>
      <c r="KS4" s="41">
        <f>IF(SUM(KE4:KF4,KH4:KJ4,KL4)-SUM(KG4,KK4)&gt;0,SUM(KE4:KF4,KH4:KJ4,KL4)-SUM(KG4,KK4),"")</f>
        <v>51.199999999999996</v>
      </c>
      <c r="KT4" s="41">
        <f>IF(SUM(KN4,KS4)&gt;0,SUM(KN4,KS4),"")</f>
        <v>101.19999999999999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18.75</v>
      </c>
      <c r="QF4" s="23">
        <f>IF($CU4="P",CB4,(CB4+AY4)/2)</f>
        <v>6.4</v>
      </c>
      <c r="QG4" s="23">
        <f>IF($CU4="P",CC4,(CC4+AZ4)/2)</f>
        <v>0.2</v>
      </c>
      <c r="QH4" s="23">
        <f>IF($CU4="P",CD4,(CD4+BA4)/2)</f>
        <v>0.3</v>
      </c>
      <c r="QI4" s="23">
        <f>IF($CU4="P",CE4,(CE4+BB4)/2)</f>
        <v>18.95</v>
      </c>
      <c r="QJ4" s="23">
        <f>IF($CU4="P",CF4,(CF4+BC4)/2)</f>
        <v>6.4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0.3</v>
      </c>
      <c r="QP4" s="23">
        <f>IF($CU4="P",CL4,(CL4+BI4)/2)</f>
        <v>0.3</v>
      </c>
      <c r="QQ4" s="23">
        <f>IF($CU4="P",CM4,(CM4+BJ4)/2)</f>
        <v>18.8</v>
      </c>
      <c r="QR4" s="23">
        <f>IF($CU4="P",CN4,(CN4+BK4)/2)</f>
        <v>7.1999999999999993</v>
      </c>
      <c r="QS4" s="23">
        <f>IF($CU4="P",CO4,(CO4+BL4)/2)</f>
        <v>0.1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12.8</v>
      </c>
      <c r="RA4" s="41">
        <f>IF(SUM(QE4:QF4,QH4:QJ4,QL4)-QG4-QK4&gt;0,SUM(QE4:QF4,QH4:QJ4,QL4)-QG4-QK4,"")</f>
        <v>50.599999999999994</v>
      </c>
      <c r="RB4" s="41">
        <f>IF(SUM(QM4:QN4,QP4)-QO4&gt;0,SUM(QM4:QN4,QP4)-QO4,"")</f>
        <v>24.9</v>
      </c>
      <c r="RC4" s="41">
        <f>IF(SUM(QF4,QJ4,QN4)&gt;0,SUM(QF4,QJ4,QN4),"")</f>
        <v>19.200000000000003</v>
      </c>
      <c r="RD4" s="41">
        <f>IF(SUM(RA4,RB4)&gt;0,SUM(RA4,RB4),"")</f>
        <v>75.5</v>
      </c>
      <c r="RE4" s="41">
        <f>IF(SUM(QR4,QV4)&gt;0,SUM(QR4,QV4),"")</f>
        <v>14.6</v>
      </c>
      <c r="RF4" s="41">
        <f>IF(SUM(QQ4:QR4,QT4:QV4,QX4)-SUM(QS4,QW4)&gt;0,SUM(QQ4:QR4,QT4:QV4,QX4)-SUM(QS4,QW4),"")</f>
        <v>52.45</v>
      </c>
      <c r="RG4" s="41">
        <f>IF(SUM(RA4,RF4)&gt;0,SUM(RA4,RF4),"")</f>
        <v>103.05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98</v>
      </c>
      <c r="C5" s="4" t="s">
        <v>39</v>
      </c>
      <c r="D5" s="4">
        <v>2002</v>
      </c>
      <c r="E5" s="9">
        <f>SUM(J5:R5)+SUM(J5:N5)*0.0000001+SUM(J5)*0.0000000000001</f>
        <v>177.00001263000502</v>
      </c>
      <c r="F5" s="3" t="str">
        <f>IF(OR(AND(AP5&gt;=AW$20,AQ5&gt;=AW$24,AP5&lt;&gt;"",AO5=""),AND(AU5&gt;=AW$20,AV5&gt;=AW$24,AU5&lt;&gt;"",AO5=""),AND(BS5&gt;=BZ$20,BT5&gt;=BZ$24,BS5&lt;&gt;"",BR5=""),AND(BX5&gt;=BZ$20,BY5&gt;=BZ$24,BX5&lt;&gt;"",BR5=""),AND(CV5&gt;=DC$20,CW5&gt;=DC$24,CV5&lt;&gt;"",CU5=""),AND(DA5&gt;=DC$20,DB5&gt;=DC$24,DA5&lt;&gt;""),AND(EA5&gt;=EH$20,EB5&gt;=EH$24,EA5&lt;&gt;""),AND(EF5&gt;=EH$20,EG5&gt;=EH$24,EF5&lt;&gt;""),AND(FC5&gt;=FJ$20,FD5&gt;=FJ$24,FC5&lt;&gt;""),AND(FH5&gt;=FJ$20,FI5&gt;=FJ$24,FH5&lt;&gt;""),AND(GE5&gt;=GL$20,GF5&gt;=GL$24,GE5&lt;&gt;""),AND(GJ5&gt;=GL$20,GK5&gt;=GL$24,GJ5&lt;&gt;""),AND(HG5&gt;=HN$20,HH5&gt;=HN$24,HG5&lt;&gt;""),AND(HL5&gt;=HN$20,HM5&gt;=HN$24,HL5&lt;&gt;""),AND(II5&gt;=IP$20,IJ5&gt;=IP$24,II5&lt;&gt;""),AND(IN5&gt;=IP$20,IO5&gt;=IP$24,IN5&lt;&gt;""),AND(JK5&gt;=JR$20,JL5&gt;=JR$24,JK5&lt;&gt;""),AND(JP5&gt;=JR$20,JQ5&gt;=JR$24,JP5&lt;&gt;""),AND(KM5&gt;=KT$20,KN5&gt;=KT$24,KM5&lt;&gt;""),AND(KR5&gt;=KT$20,KS5&gt;=KT$24,KR5&lt;&gt;""),AND(LO5&gt;=LV$20,LP5&gt;=LV$24,LO5&lt;&gt;""),AND(LT5&gt;=LV$20,LU5&gt;=LV$24,LT5&lt;&gt;""),AND(MQ5&gt;=MX$20,MR5&gt;=MX$24,MQ5&lt;&gt;""),AND(MV5&gt;=MX$20,MW5&gt;=MX$24,MV5&lt;&gt;""),AND(NS5&gt;=NZ$20,NT5&gt;=NZ$24,NS5&lt;&gt;""),AND(NX5&gt;=NZ$20,NY5&gt;=NZ$24,NX5&lt;&gt;""),AND(OU5&gt;=PB$20,OV5&gt;=PB$24,OU5&lt;&gt;""),AND(OZ5&gt;=PB$20,PA5&gt;=PB$24,OZ5&lt;&gt;""),AND(PW5&gt;=QD$20,PX5&gt;=QD$24,PW5&lt;&gt;""),AND(QB5&gt;=QD$20,QC5&gt;=QD$24,QB5&lt;&gt;"")),"P","")</f>
        <v>P</v>
      </c>
      <c r="G5" s="3" t="str">
        <f>IF(OR(AND(AQ5&gt;=AW$24,AQ5&lt;&gt;"",AO5=""),AND(AV5&gt;=AW$24,AV5&lt;&gt;"",AO5=""),AND(BT5&gt;=BZ$24,BT5&lt;&gt;"",BR5=""),AND(BY5&gt;=BZ$24,BY5&lt;&gt;"",BR5=""),AND(CW5&gt;=DC$24,CW5&lt;&gt;"",CU5=""),AND(DB5&gt;=DC$24,DB5&lt;&gt;"",CU5=""),AND(EB5&gt;=EH$24,EB5&lt;&gt;""),AND(EG5&gt;=EH$24,EG5&lt;&gt;""),AND(FD5&gt;=FJ$24,FD5&lt;&gt;""),AND(FI5&gt;=FJ$24,FI5&lt;&gt;""),AND(GF5&gt;=GL$24,GF5&lt;&gt;""),AND(GK5&gt;=GL$24,GK5&lt;&gt;""),AND(HH5&gt;=HN$24,HH5&lt;&gt;""),AND(HM5&gt;=HN$24,HM5&lt;&gt;""),AND(IJ5&gt;=IP$24,IJ5&lt;&gt;""),AND(IO5&gt;=IP$24,IO5&lt;&gt;""),AND(JL5&gt;=JR$24,JL5&lt;&gt;""),AND(JQ5&gt;=JR$24,JQ5&lt;&gt;""),AND(KN5&gt;=KT$24,KN5&lt;&gt;""),AND(KS5&gt;=KT$24,KS5&lt;&gt;""),AND(LP5&gt;=LV$24,LP5&lt;&gt;""),AND(LU5&gt;=LV$24,LU5&lt;&gt;""),AND(MR5&gt;=MX$24,MR5&lt;&gt;""),AND(MW5&gt;=MX$24,MW5&lt;&gt;""),AND(NT5&gt;=NZ$24,NT5&lt;&gt;""),AND(NY5&gt;=NZ$24,NY5&lt;&gt;""),AND(OV5&gt;=PB$24,OV5&lt;&gt;""),AND(PA5&gt;=PB$24,PA5&lt;&gt;""),AND(PX5&gt;=QD$24,PX5&lt;&gt;""),AND(QC5&gt;=QD$24,QC5&lt;&gt;"")),"P","")</f>
        <v>P</v>
      </c>
      <c r="H5" s="37" t="str">
        <f>IF(AND(G5="P",F5=""),"No DD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Merit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Excellence",IF(I5="P","Worlds Team",IF(F5="P","National Team","")))))</f>
        <v>Merit</v>
      </c>
      <c r="I5" s="3" t="str">
        <f>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P","")</f>
        <v>P</v>
      </c>
      <c r="J5" s="8">
        <f>IF(COUNT(AQ5,BT5,CW5)&gt;0,LARGE((AQ5,BT5,CW5),1),0)</f>
        <v>50.699999999999996</v>
      </c>
      <c r="K5" s="8" t="str">
        <f>IF(J5=0,"",IF(J5=CW5,$CA$1,IF(J5=BT5,$AX$1,IF(J5=AQ5,$U$1,""))))</f>
        <v>2022 Nationals</v>
      </c>
      <c r="L5" s="8">
        <f>IF(COUNT(AQ5,BT5,CW5)&gt;1,LARGE((AQ5,BT5,CW5),2),0)</f>
        <v>50.499999999999993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50.699999999999996</v>
      </c>
      <c r="Q5" s="8" t="str">
        <f>IF(P5=0,"",IF(P5=DB5,$CA$1,IF(P5=BY5,$AX$1,IF(P5=AV5,$U$1,""))))</f>
        <v>2022 Nationals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6.8</v>
      </c>
      <c r="AA5" s="19">
        <v>0</v>
      </c>
      <c r="AB5" s="19">
        <v>0.3</v>
      </c>
      <c r="AC5" s="19">
        <v>18.399999999999999</v>
      </c>
      <c r="AD5" s="19">
        <v>6</v>
      </c>
      <c r="AE5" s="19">
        <v>0.2</v>
      </c>
      <c r="AF5" s="19">
        <v>0.3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18.600000000000001</v>
      </c>
      <c r="AL5" s="19">
        <v>6.8</v>
      </c>
      <c r="AM5" s="19">
        <v>0</v>
      </c>
      <c r="AN5" s="19">
        <v>0.3</v>
      </c>
      <c r="AO5" s="28"/>
      <c r="AP5" s="41">
        <f>IF(SUM(V5,Z5)&gt;0,SUM(V5,Z5),"")</f>
        <v>13.2</v>
      </c>
      <c r="AQ5" s="41">
        <f>IF(SUM(U5:V5,X5:Z5,AB5)-W5-AA5&gt;0,SUM(U5:V5,X5:Z5,AB5)-W5-AA5,"")</f>
        <v>50.699999999999996</v>
      </c>
      <c r="AR5" s="41">
        <f>IF(SUM(AC5:AD5,AF5)-AE5&gt;0,SUM(AC5:AD5,AF5)-AE5,"")</f>
        <v>24.5</v>
      </c>
      <c r="AS5" s="41">
        <f>IF(SUM(V5,Z5,AD5)&gt;0,SUM(V5,Z5,AD5),"")</f>
        <v>19.2</v>
      </c>
      <c r="AT5" s="41">
        <f>IF(SUM(AQ5,AR5)&gt;0,SUM(AQ5,AR5),"")</f>
        <v>75.199999999999989</v>
      </c>
      <c r="AU5" s="41">
        <f>IF(SUM(AH5,AL5)&gt;0,SUM(AH5,AL5),"")</f>
        <v>13.2</v>
      </c>
      <c r="AV5" s="41">
        <f>IF(SUM(AG5:AH5,AJ5:AL5,AN5)-SUM(AI5,AM5)&gt;0,SUM(AG5:AH5,AJ5:AL5,AN5)-SUM(AI5,AM5),"")</f>
        <v>50.699999999999996</v>
      </c>
      <c r="AW5" s="41">
        <f>IF(SUM(AQ5,AV5)&gt;0,SUM(AQ5,AV5),"")</f>
        <v>101.39999999999999</v>
      </c>
      <c r="AX5" s="18">
        <v>18.7</v>
      </c>
      <c r="AY5" s="18">
        <v>5.6</v>
      </c>
      <c r="AZ5" s="18">
        <v>0.2</v>
      </c>
      <c r="BA5" s="18">
        <v>0</v>
      </c>
      <c r="BB5" s="18">
        <v>18.2</v>
      </c>
      <c r="BC5" s="18">
        <v>6</v>
      </c>
      <c r="BD5" s="18">
        <v>0.8</v>
      </c>
      <c r="BE5" s="18">
        <v>0.3</v>
      </c>
      <c r="BF5" s="18">
        <v>18.7</v>
      </c>
      <c r="BG5" s="18">
        <v>6.4</v>
      </c>
      <c r="BH5" s="18">
        <v>0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18.7</v>
      </c>
      <c r="BO5" s="18">
        <v>5.2</v>
      </c>
      <c r="BP5" s="18">
        <v>0.2</v>
      </c>
      <c r="BQ5" s="18">
        <v>0</v>
      </c>
      <c r="BR5" s="29"/>
      <c r="BS5" s="11">
        <f>IF(SUM(AY5,BC5)&gt;0,SUM(AY5,BC5),"")</f>
        <v>11.6</v>
      </c>
      <c r="BT5" s="11">
        <f>IF(SUM(AX5:AY5,BA5:BC5,BE5)-AZ5-BD5&gt;0,SUM(AX5:AY5,BA5:BC5,BE5)-AZ5-BD5,"")</f>
        <v>47.8</v>
      </c>
      <c r="BU5" s="11">
        <f>IF(SUM(BF5:BG5,BI5)-BH5&gt;0,SUM(BF5:BG5,BI5)-BH5,"")</f>
        <v>25.1</v>
      </c>
      <c r="BV5" s="11">
        <f>IF(SUM(AY5,BC5,BG5)&gt;0,SUM(AY5,BC5,BG5),"")</f>
        <v>18</v>
      </c>
      <c r="BW5" s="11">
        <f>IF(SUM(BT5,BU5)&gt;0,SUM(BT5,BU5),"")</f>
        <v>72.900000000000006</v>
      </c>
      <c r="BX5" s="11">
        <f>IF(SUM(BK5,BO5)&gt;0,SUM(BK5,BO5),"")</f>
        <v>11.600000000000001</v>
      </c>
      <c r="BY5" s="11">
        <f>IF(SUM(BJ5:BK5,BM5:BO5,BQ5)-SUM(BL5,BP5)&gt;0,SUM(BJ5:BK5,BM5:BO5,BQ5)-SUM(BL5,BP5),"")</f>
        <v>48.7</v>
      </c>
      <c r="BZ5" s="11">
        <f>IF(SUM(BT5,BY5)&gt;0,SUM(BT5,BY5),"")</f>
        <v>96.5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18.399999999999999</v>
      </c>
      <c r="CF5" s="19">
        <v>6.8</v>
      </c>
      <c r="CG5" s="19">
        <v>0</v>
      </c>
      <c r="CH5" s="19">
        <v>0.3</v>
      </c>
      <c r="CI5" s="19">
        <v>16.2</v>
      </c>
      <c r="CJ5" s="19">
        <v>5.2</v>
      </c>
      <c r="CK5" s="19">
        <v>0.2</v>
      </c>
      <c r="CL5" s="19">
        <v>0.3</v>
      </c>
      <c r="CM5" s="19">
        <v>18.399999999999999</v>
      </c>
      <c r="CN5" s="19">
        <v>6.4</v>
      </c>
      <c r="CO5" s="19">
        <v>0.2</v>
      </c>
      <c r="CP5" s="19">
        <v>0</v>
      </c>
      <c r="CQ5" s="19">
        <v>18.5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50.499999999999993</v>
      </c>
      <c r="CX5" s="41">
        <f>IF(SUM(CI5:CJ5,CL5)-CK5&gt;0,SUM(CI5:CJ5,CL5)-CK5,"")</f>
        <v>21.5</v>
      </c>
      <c r="CY5" s="41">
        <f>IF(SUM(CB5,CF5,CJ5)&gt;0,SUM(CB5,CF5,CJ5),"")</f>
        <v>18.399999999999999</v>
      </c>
      <c r="CZ5" s="41">
        <f>IF(SUM(CW5,CX5)&gt;0,SUM(CW5,CX5),"")</f>
        <v>72</v>
      </c>
      <c r="DA5" s="41">
        <f>IF(SUM(CN5,CR5)&gt;0,SUM(CN5,CR5),"")</f>
        <v>13.2</v>
      </c>
      <c r="DB5" s="41">
        <f>IF(SUM(CM5:CN5,CP5:CR5,CT5)-SUM(CO5,CS5)&gt;0,SUM(CM5:CN5,CP5:CR5,CT5)-SUM(CO5,CS5),"")</f>
        <v>49.999999999999993</v>
      </c>
      <c r="DC5" s="41">
        <f>IF(SUM(CW5,DB5)&gt;0,SUM(CW5,DB5),"")</f>
        <v>100.49999999999999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>
        <v>18.2</v>
      </c>
      <c r="EJ5" s="18">
        <v>7.2</v>
      </c>
      <c r="EK5" s="18">
        <v>0.2</v>
      </c>
      <c r="EL5" s="18">
        <v>0</v>
      </c>
      <c r="EM5" s="18">
        <v>17.600000000000001</v>
      </c>
      <c r="EN5" s="18">
        <v>6</v>
      </c>
      <c r="EO5" s="18">
        <v>0.8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13.2</v>
      </c>
      <c r="FD5" s="11">
        <f>IF(SUM(EI5:EJ5,EL5:EN5,EP5)-EK5-EO5&gt;0,SUM(EI5:EJ5,EL5:EN5,EP5)-EK5-EO5,"")</f>
        <v>48</v>
      </c>
      <c r="FE5" s="11" t="str">
        <f>IF(SUM(EQ5:ER5,ET5)-ES5&gt;0,SUM(EQ5:ER5,ET5)-ES5,"")</f>
        <v/>
      </c>
      <c r="FF5" s="11">
        <f>IF(SUM(EJ5,EN5,ER5)&gt;0,SUM(EJ5,EN5,ER5),"")</f>
        <v>13.2</v>
      </c>
      <c r="FG5" s="11">
        <f>IF(SUM(FD5,FE5)&gt;0,SUM(FD5,FE5),"")</f>
        <v>48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IF(SUM(FD5,FI5)&gt;0,SUM(FD5,FI5),"")</f>
        <v>48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>
        <v>17.8</v>
      </c>
      <c r="GB5" s="17">
        <v>7.2</v>
      </c>
      <c r="GC5" s="17">
        <v>0.2</v>
      </c>
      <c r="GD5" s="17">
        <v>0</v>
      </c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>
        <f>IF(SUM(FX5,GB5)&gt;0,SUM(FX5,GB5),"")</f>
        <v>7.2</v>
      </c>
      <c r="GK5" s="41">
        <f>IF(SUM(FW5:FX5,FZ5:GB5,GD5)-SUM(FY5,GC5)&gt;0,SUM(FW5:FX5,FZ5:GB5,GD5)-SUM(FY5,GC5),"")</f>
        <v>24.8</v>
      </c>
      <c r="GL5" s="41">
        <f>IF(SUM(GF5,GK5)&gt;0,SUM(GF5,GK5),"")</f>
        <v>24.8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>
        <v>16.600000000000001</v>
      </c>
      <c r="JD5" s="18">
        <v>6</v>
      </c>
      <c r="JE5" s="18">
        <v>0.8</v>
      </c>
      <c r="JF5" s="18">
        <v>0</v>
      </c>
      <c r="JG5" s="18">
        <v>18.600000000000001</v>
      </c>
      <c r="JH5" s="18">
        <v>6.4</v>
      </c>
      <c r="JI5" s="18">
        <v>0.2</v>
      </c>
      <c r="JJ5" s="18">
        <v>0</v>
      </c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>
        <f>IF(SUM(JD5,JH5)&gt;0,SUM(JD5,JH5),"")</f>
        <v>12.4</v>
      </c>
      <c r="JQ5" s="11">
        <f>IF(SUM(JC5:JD5,JF5:JH5,JJ5)-SUM(JE5,JI5)&gt;0,SUM(JC5:JD5,JF5:JH5,JJ5)-SUM(JE5,JI5),"")</f>
        <v>46.6</v>
      </c>
      <c r="JR5" s="11">
        <f>IF(SUM(JL5,JQ5)&gt;0,SUM(JL5,JQ5),"")</f>
        <v>46.6</v>
      </c>
      <c r="JS5" s="17">
        <v>18.5</v>
      </c>
      <c r="JT5" s="17">
        <v>6.4</v>
      </c>
      <c r="JU5" s="17">
        <v>0</v>
      </c>
      <c r="JV5" s="17">
        <v>0</v>
      </c>
      <c r="JW5" s="17">
        <v>17.5</v>
      </c>
      <c r="JX5" s="17">
        <v>2.4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8.8000000000000007</v>
      </c>
      <c r="KN5" s="41">
        <f>IF(SUM(JS5:JT5,JV5:JX5,JZ5)-JU5-JY5&gt;0,SUM(JS5:JT5,JV5:JX5,JZ5)-JU5-JY5,"")</f>
        <v>44.8</v>
      </c>
      <c r="KO5" s="41" t="str">
        <f>IF(SUM(KA5:KB5,KD5)-KC5&gt;0,SUM(KA5:KB5,KD5)-KC5,"")</f>
        <v/>
      </c>
      <c r="KP5" s="41">
        <f>IF(SUM(JT5,JX5,KB5)&gt;0,SUM(JT5,JX5,KB5),"")</f>
        <v>8.8000000000000007</v>
      </c>
      <c r="KQ5" s="41">
        <f>IF(SUM(KN5,KO5)&gt;0,SUM(KN5,KO5),"")</f>
        <v>44.8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IF(SUM(KN5,KS5)&gt;0,SUM(KN5,KS5),"")</f>
        <v>44.8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18.649999999999999</v>
      </c>
      <c r="QF5" s="23">
        <f>IF($CU5="P",CB5,(CB5+AY5)/2)</f>
        <v>6</v>
      </c>
      <c r="QG5" s="23">
        <f>IF($CU5="P",CC5,(CC5+AZ5)/2)</f>
        <v>0.1</v>
      </c>
      <c r="QH5" s="23">
        <f>IF($CU5="P",CD5,(CD5+BA5)/2)</f>
        <v>0</v>
      </c>
      <c r="QI5" s="23">
        <f>IF($CU5="P",CE5,(CE5+BB5)/2)</f>
        <v>18.299999999999997</v>
      </c>
      <c r="QJ5" s="23">
        <f>IF($CU5="P",CF5,(CF5+BC5)/2)</f>
        <v>6.4</v>
      </c>
      <c r="QK5" s="23">
        <f>IF($CU5="P",CG5,(CG5+BD5)/2)</f>
        <v>0.4</v>
      </c>
      <c r="QL5" s="23">
        <f>IF($CU5="P",CH5,(CH5+BE5)/2)</f>
        <v>0.3</v>
      </c>
      <c r="QM5" s="23">
        <f>IF($CU5="P",CI5,(CI5+BF5)/2)</f>
        <v>17.45</v>
      </c>
      <c r="QN5" s="23">
        <f>IF($CU5="P",CJ5,(CJ5+BG5)/2)</f>
        <v>5.8000000000000007</v>
      </c>
      <c r="QO5" s="23">
        <f>IF($CU5="P",CK5,(CK5+BH5)/2)</f>
        <v>0.1</v>
      </c>
      <c r="QP5" s="23">
        <f>IF($CU5="P",CL5,(CL5+BI5)/2)</f>
        <v>0.15</v>
      </c>
      <c r="QQ5" s="23">
        <f>IF($CU5="P",CM5,(CM5+BJ5)/2)</f>
        <v>18.5</v>
      </c>
      <c r="QR5" s="23">
        <f>IF($CU5="P",CN5,(CN5+BK5)/2)</f>
        <v>6.4</v>
      </c>
      <c r="QS5" s="23">
        <f>IF($CU5="P",CO5,(CO5+BL5)/2)</f>
        <v>0.1</v>
      </c>
      <c r="QT5" s="23">
        <f>IF($CU5="P",CP5,(CP5+BM5)/2)</f>
        <v>0</v>
      </c>
      <c r="QU5" s="23">
        <f>IF($CU5="P",CQ5,(CQ5+BN5)/2)</f>
        <v>18.600000000000001</v>
      </c>
      <c r="QV5" s="23">
        <f>IF($CU5="P",CR5,(CR5+BO5)/2)</f>
        <v>6</v>
      </c>
      <c r="QW5" s="23">
        <f>IF($CU5="P",CS5,(CS5+BP5)/2)</f>
        <v>0.2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49.149999999999991</v>
      </c>
      <c r="RB5" s="41">
        <f>IF(SUM(QM5:QN5,QP5)-QO5&gt;0,SUM(QM5:QN5,QP5)-QO5,"")</f>
        <v>23.299999999999997</v>
      </c>
      <c r="RC5" s="41">
        <f>IF(SUM(QF5,QJ5,QN5)&gt;0,SUM(QF5,QJ5,QN5),"")</f>
        <v>18.200000000000003</v>
      </c>
      <c r="RD5" s="41">
        <f>IF(SUM(RA5,RB5)&gt;0,SUM(RA5,RB5),"")</f>
        <v>72.449999999999989</v>
      </c>
      <c r="RE5" s="41">
        <f>IF(SUM(QR5,QV5)&gt;0,SUM(QR5,QV5),"")</f>
        <v>12.4</v>
      </c>
      <c r="RF5" s="41">
        <f>IF(SUM(QQ5:QR5,QT5:QV5,QX5)-SUM(QS5,QW5)&gt;0,SUM(QQ5:QR5,QT5:QV5,QX5)-SUM(QS5,QW5),"")</f>
        <v>49.35</v>
      </c>
      <c r="RG5" s="41">
        <f>IF(SUM(RA5,RF5)&gt;0,SUM(RA5,RF5),"")</f>
        <v>98.5</v>
      </c>
    </row>
    <row r="6" spans="1:475" x14ac:dyDescent="0.2">
      <c r="A6" s="4" cm="1">
        <f t="array" ref="A6">IF(AND(F6="P",G6="P"),SUMPRODUCT((F$4:F$18="P")*(G$4:G$18="P")*(E$4:E$18&gt;E6))+1,IF(G6="P",SUMPRODUCT((F$4:F$18="")*(G$4:G$18="P")*(E$4:E$18&gt;E6))+1+SUMPRODUCT((F$4:F$18="P")*(G$4:G$18="P")),""))</f>
        <v>3</v>
      </c>
      <c r="B6" s="5" t="s">
        <v>87</v>
      </c>
      <c r="C6" s="4" t="s">
        <v>6</v>
      </c>
      <c r="D6" s="4">
        <v>1996</v>
      </c>
      <c r="E6" s="9">
        <f>SUM(J6:R6)+SUM(J6:N6)*0.0000001+SUM(J6)*0.0000000000001</f>
        <v>171.70001219200486</v>
      </c>
      <c r="F6" s="3" t="str">
        <f>IF(OR(AND(AP6&gt;=AW$20,AQ6&gt;=AW$24,AP6&lt;&gt;"",AO6=""),AND(AU6&gt;=AW$20,AV6&gt;=AW$24,AU6&lt;&gt;"",AO6=""),AND(BS6&gt;=BZ$20,BT6&gt;=BZ$24,BS6&lt;&gt;"",BR6=""),AND(BX6&gt;=BZ$20,BY6&gt;=BZ$24,BX6&lt;&gt;"",BR6=""),AND(CV6&gt;=DC$20,CW6&gt;=DC$24,CV6&lt;&gt;"",CU6=""),AND(DA6&gt;=DC$20,DB6&gt;=DC$24,DA6&lt;&gt;""),AND(EA6&gt;=EH$20,EB6&gt;=EH$24,EA6&lt;&gt;""),AND(EF6&gt;=EH$20,EG6&gt;=EH$24,EF6&lt;&gt;""),AND(FC6&gt;=FJ$20,FD6&gt;=FJ$24,FC6&lt;&gt;""),AND(FH6&gt;=FJ$20,FI6&gt;=FJ$24,FH6&lt;&gt;""),AND(GE6&gt;=GL$20,GF6&gt;=GL$24,GE6&lt;&gt;""),AND(GJ6&gt;=GL$20,GK6&gt;=GL$24,GJ6&lt;&gt;""),AND(HG6&gt;=HN$20,HH6&gt;=HN$24,HG6&lt;&gt;""),AND(HL6&gt;=HN$20,HM6&gt;=HN$24,HL6&lt;&gt;""),AND(II6&gt;=IP$20,IJ6&gt;=IP$24,II6&lt;&gt;""),AND(IN6&gt;=IP$20,IO6&gt;=IP$24,IN6&lt;&gt;""),AND(JK6&gt;=JR$20,JL6&gt;=JR$24,JK6&lt;&gt;""),AND(JP6&gt;=JR$20,JQ6&gt;=JR$24,JP6&lt;&gt;""),AND(KM6&gt;=KT$20,KN6&gt;=KT$24,KM6&lt;&gt;""),AND(KR6&gt;=KT$20,KS6&gt;=KT$24,KR6&lt;&gt;""),AND(LO6&gt;=LV$20,LP6&gt;=LV$24,LO6&lt;&gt;""),AND(LT6&gt;=LV$20,LU6&gt;=LV$24,LT6&lt;&gt;""),AND(MQ6&gt;=MX$20,MR6&gt;=MX$24,MQ6&lt;&gt;""),AND(MV6&gt;=MX$20,MW6&gt;=MX$24,MV6&lt;&gt;""),AND(NS6&gt;=NZ$20,NT6&gt;=NZ$24,NS6&lt;&gt;""),AND(NX6&gt;=NZ$20,NY6&gt;=NZ$24,NX6&lt;&gt;""),AND(OU6&gt;=PB$20,OV6&gt;=PB$24,OU6&lt;&gt;""),AND(OZ6&gt;=PB$20,PA6&gt;=PB$24,OZ6&lt;&gt;""),AND(PW6&gt;=QD$20,PX6&gt;=QD$24,PW6&lt;&gt;""),AND(QB6&gt;=QD$20,QC6&gt;=QD$24,QB6&lt;&gt;"")),"P","")</f>
        <v>P</v>
      </c>
      <c r="G6" s="3" t="str">
        <f>IF(OR(AND(AQ6&gt;=AW$24,AQ6&lt;&gt;"",AO6=""),AND(AV6&gt;=AW$24,AV6&lt;&gt;"",AO6=""),AND(BT6&gt;=BZ$24,BT6&lt;&gt;"",BR6=""),AND(BY6&gt;=BZ$24,BY6&lt;&gt;"",BR6=""),AND(CW6&gt;=DC$24,CW6&lt;&gt;"",CU6=""),AND(DB6&gt;=DC$24,DB6&lt;&gt;"",CU6=""),AND(EB6&gt;=EH$24,EB6&lt;&gt;""),AND(EG6&gt;=EH$24,EG6&lt;&gt;""),AND(FD6&gt;=FJ$24,FD6&lt;&gt;""),AND(FI6&gt;=FJ$24,FI6&lt;&gt;""),AND(GF6&gt;=GL$24,GF6&lt;&gt;""),AND(GK6&gt;=GL$24,GK6&lt;&gt;""),AND(HH6&gt;=HN$24,HH6&lt;&gt;""),AND(HM6&gt;=HN$24,HM6&lt;&gt;""),AND(IJ6&gt;=IP$24,IJ6&lt;&gt;""),AND(IO6&gt;=IP$24,IO6&lt;&gt;""),AND(JL6&gt;=JR$24,JL6&lt;&gt;""),AND(JQ6&gt;=JR$24,JQ6&lt;&gt;""),AND(KN6&gt;=KT$24,KN6&lt;&gt;""),AND(KS6&gt;=KT$24,KS6&lt;&gt;""),AND(LP6&gt;=LV$24,LP6&lt;&gt;""),AND(LU6&gt;=LV$24,LU6&lt;&gt;""),AND(MR6&gt;=MX$24,MR6&lt;&gt;""),AND(MW6&gt;=MX$24,MW6&lt;&gt;""),AND(NT6&gt;=NZ$24,NT6&lt;&gt;""),AND(NY6&gt;=NZ$24,NY6&lt;&gt;""),AND(OV6&gt;=PB$24,OV6&lt;&gt;""),AND(PA6&gt;=PB$24,PA6&lt;&gt;""),AND(PX6&gt;=QD$24,PX6&lt;&gt;""),AND(QC6&gt;=QD$24,QC6&lt;&gt;"")),"P","")</f>
        <v>P</v>
      </c>
      <c r="H6" s="37" t="str">
        <f>IF(AND(G6="P",F6=""),"No DD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Merit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Excellence",IF(I6="P","Worlds Team",IF(F6="P","National Team","")))))</f>
        <v>Worlds Team</v>
      </c>
      <c r="I6" s="3" t="str">
        <f>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2022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48.300000000000004</v>
      </c>
      <c r="Q6" s="8" t="str">
        <f>IF(P6=0,"",IF(P6=DB6,$CA$1,IF(P6=BY6,$AX$1,IF(P6=AV6,$U$1,""))))</f>
        <v>2023 Elite Canada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18.2</v>
      </c>
      <c r="V6" s="19">
        <v>6.4</v>
      </c>
      <c r="W6" s="19">
        <v>0</v>
      </c>
      <c r="X6" s="19">
        <v>0</v>
      </c>
      <c r="Y6" s="19">
        <v>18.899999999999999</v>
      </c>
      <c r="Z6" s="19">
        <v>5.2</v>
      </c>
      <c r="AA6" s="19">
        <v>0</v>
      </c>
      <c r="AB6" s="19">
        <v>0</v>
      </c>
      <c r="AC6" s="19">
        <v>17.899999999999999</v>
      </c>
      <c r="AD6" s="19">
        <v>5.2</v>
      </c>
      <c r="AE6" s="19">
        <v>0.8</v>
      </c>
      <c r="AF6" s="19">
        <v>0.3</v>
      </c>
      <c r="AG6" s="19">
        <v>18.3</v>
      </c>
      <c r="AH6" s="19">
        <v>5.6</v>
      </c>
      <c r="AI6" s="19">
        <v>0</v>
      </c>
      <c r="AJ6" s="19">
        <v>0</v>
      </c>
      <c r="AK6" s="19">
        <v>18.600000000000001</v>
      </c>
      <c r="AL6" s="19">
        <v>6</v>
      </c>
      <c r="AM6" s="19">
        <v>0.8</v>
      </c>
      <c r="AN6" s="19">
        <v>0</v>
      </c>
      <c r="AO6" s="28"/>
      <c r="AP6" s="41">
        <f>IF(SUM(V6,Z6)&gt;0,SUM(V6,Z6),"")</f>
        <v>11.600000000000001</v>
      </c>
      <c r="AQ6" s="41">
        <f>IF(SUM(U6:V6,X6:Z6,AB6)-W6-AA6&gt;0,SUM(U6:V6,X6:Z6,AB6)-W6-AA6,"")</f>
        <v>48.7</v>
      </c>
      <c r="AR6" s="41">
        <f>IF(SUM(AC6:AD6,AF6)-AE6&gt;0,SUM(AC6:AD6,AF6)-AE6,"")</f>
        <v>22.599999999999998</v>
      </c>
      <c r="AS6" s="41">
        <f>IF(SUM(V6,Z6,AD6)&gt;0,SUM(V6,Z6,AD6),"")</f>
        <v>16.8</v>
      </c>
      <c r="AT6" s="41">
        <f>IF(SUM(AQ6,AR6)&gt;0,SUM(AQ6,AR6),"")</f>
        <v>71.3</v>
      </c>
      <c r="AU6" s="41">
        <f>IF(SUM(AH6,AL6)&gt;0,SUM(AH6,AL6),"")</f>
        <v>11.6</v>
      </c>
      <c r="AV6" s="41">
        <f>IF(SUM(AG6:AH6,AJ6:AL6,AN6)-SUM(AI6,AM6)&gt;0,SUM(AG6:AH6,AJ6:AL6,AN6)-SUM(AI6,AM6),"")</f>
        <v>47.7</v>
      </c>
      <c r="AW6" s="41">
        <f>IF(SUM(AQ6,AV6)&gt;0,SUM(AQ6,AV6),"")</f>
        <v>96.4</v>
      </c>
      <c r="AX6" s="18">
        <v>19.02</v>
      </c>
      <c r="AY6" s="18">
        <v>5.2</v>
      </c>
      <c r="AZ6" s="18">
        <v>0</v>
      </c>
      <c r="BA6" s="18">
        <v>0</v>
      </c>
      <c r="BB6" s="18">
        <v>18.2</v>
      </c>
      <c r="BC6" s="18">
        <v>5.2</v>
      </c>
      <c r="BD6" s="18">
        <v>0</v>
      </c>
      <c r="BE6" s="18">
        <v>0.3</v>
      </c>
      <c r="BF6" s="18">
        <v>18.899999999999999</v>
      </c>
      <c r="BG6" s="18">
        <v>6.4</v>
      </c>
      <c r="BH6" s="18">
        <v>0</v>
      </c>
      <c r="BI6" s="18">
        <v>0</v>
      </c>
      <c r="BJ6" s="18">
        <v>19.2</v>
      </c>
      <c r="BK6" s="18">
        <v>5.2</v>
      </c>
      <c r="BL6" s="18">
        <v>0</v>
      </c>
      <c r="BM6" s="18">
        <v>0</v>
      </c>
      <c r="BN6" s="18">
        <v>17.600000000000001</v>
      </c>
      <c r="BO6" s="18">
        <v>2.8</v>
      </c>
      <c r="BP6" s="18">
        <v>0</v>
      </c>
      <c r="BQ6" s="18">
        <v>0</v>
      </c>
      <c r="BR6" s="29"/>
      <c r="BS6" s="11">
        <f>IF(SUM(AY6,BC6)&gt;0,SUM(AY6,BC6),"")</f>
        <v>10.4</v>
      </c>
      <c r="BT6" s="11">
        <f>IF(SUM(AX6:AY6,BA6:BC6,BE6)-AZ6-BD6&gt;0,SUM(AX6:AY6,BA6:BC6,BE6)-AZ6-BD6,"")</f>
        <v>47.92</v>
      </c>
      <c r="BU6" s="11">
        <f>IF(SUM(BF6:BG6,BI6)-BH6&gt;0,SUM(BF6:BG6,BI6)-BH6,"")</f>
        <v>25.299999999999997</v>
      </c>
      <c r="BV6" s="11">
        <f>IF(SUM(AY6,BC6,BG6)&gt;0,SUM(AY6,BC6,BG6),"")</f>
        <v>16.8</v>
      </c>
      <c r="BW6" s="11">
        <f>IF(SUM(BT6,BU6)&gt;0,SUM(BT6,BU6),"")</f>
        <v>73.22</v>
      </c>
      <c r="BX6" s="11">
        <f>IF(SUM(BK6,BO6)&gt;0,SUM(BK6,BO6),"")</f>
        <v>8</v>
      </c>
      <c r="BY6" s="11">
        <f>IF(SUM(BJ6:BK6,BM6:BO6,BQ6)-SUM(BL6,BP6)&gt;0,SUM(BJ6:BK6,BM6:BO6,BQ6)-SUM(BL6,BP6),"")</f>
        <v>44.8</v>
      </c>
      <c r="BZ6" s="11">
        <f>IF(SUM(BT6,BY6)&gt;0,SUM(BT6,BY6),"")</f>
        <v>92.72</v>
      </c>
      <c r="CA6" s="19">
        <v>18.2</v>
      </c>
      <c r="CB6" s="19">
        <v>5.6</v>
      </c>
      <c r="CC6" s="19">
        <v>0.2</v>
      </c>
      <c r="CD6" s="19">
        <v>0</v>
      </c>
      <c r="CE6" s="19">
        <v>18.7</v>
      </c>
      <c r="CF6" s="19">
        <v>5.2</v>
      </c>
      <c r="CG6" s="19">
        <v>0.2</v>
      </c>
      <c r="CH6" s="19">
        <v>0</v>
      </c>
      <c r="CI6" s="19">
        <v>18.100000000000001</v>
      </c>
      <c r="CJ6" s="19">
        <v>5.2</v>
      </c>
      <c r="CK6" s="19">
        <v>0</v>
      </c>
      <c r="CL6" s="19">
        <v>0.3</v>
      </c>
      <c r="CM6" s="19">
        <v>18.5</v>
      </c>
      <c r="CN6" s="19">
        <v>6.4</v>
      </c>
      <c r="CO6" s="19">
        <v>0.6</v>
      </c>
      <c r="CP6" s="19">
        <v>0</v>
      </c>
      <c r="CQ6" s="19">
        <v>18.8</v>
      </c>
      <c r="CR6" s="19">
        <v>5.2</v>
      </c>
      <c r="CS6" s="19">
        <v>0</v>
      </c>
      <c r="CT6" s="19">
        <v>0</v>
      </c>
      <c r="CU6" s="28"/>
      <c r="CV6" s="41">
        <f>IF(SUM(CB6,CF6)&gt;0,SUM(CB6,CF6),"")</f>
        <v>10.8</v>
      </c>
      <c r="CW6" s="41">
        <f>IF(SUM(CA6:CB6,CD6:CF6,CH6)-CC6-CG6&gt;0,SUM(CA6:CB6,CD6:CF6,CH6)-CC6-CG6,"")</f>
        <v>47.3</v>
      </c>
      <c r="CX6" s="41">
        <f>IF(SUM(CI6:CJ6,CL6)-CK6&gt;0,SUM(CI6:CJ6,CL6)-CK6,"")</f>
        <v>23.6</v>
      </c>
      <c r="CY6" s="41">
        <f>IF(SUM(CB6,CF6,CJ6)&gt;0,SUM(CB6,CF6,CJ6),"")</f>
        <v>16</v>
      </c>
      <c r="CZ6" s="41">
        <f>IF(SUM(CW6,CX6)&gt;0,SUM(CW6,CX6),"")</f>
        <v>70.900000000000006</v>
      </c>
      <c r="DA6" s="41">
        <f>IF(SUM(CN6,CR6)&gt;0,SUM(CN6,CR6),"")</f>
        <v>11.600000000000001</v>
      </c>
      <c r="DB6" s="41">
        <f>IF(SUM(CM6:CN6,CP6:CR6,CT6)-SUM(CO6,CS6)&gt;0,SUM(CM6:CN6,CP6:CR6,CT6)-SUM(CO6,CS6),"")</f>
        <v>48.300000000000004</v>
      </c>
      <c r="DC6" s="41">
        <f>IF(SUM(CW6,DB6)&gt;0,SUM(CW6,DB6),"")</f>
        <v>95.6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>
        <v>18.399999999999999</v>
      </c>
      <c r="EJ6" s="18">
        <v>6.4</v>
      </c>
      <c r="EK6" s="18">
        <v>0</v>
      </c>
      <c r="EL6" s="18">
        <v>0</v>
      </c>
      <c r="EM6" s="18">
        <v>18.399999999999999</v>
      </c>
      <c r="EN6" s="18">
        <v>5.2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11.600000000000001</v>
      </c>
      <c r="FD6" s="11">
        <f>IF(SUM(EI6:EJ6,EL6:EN6,EP6)-EK6-EO6&gt;0,SUM(EI6:EJ6,EL6:EN6,EP6)-EK6-EO6,"")</f>
        <v>48.4</v>
      </c>
      <c r="FE6" s="11" t="str">
        <f>IF(SUM(EQ6:ER6,ET6)-ES6&gt;0,SUM(EQ6:ER6,ET6)-ES6,"")</f>
        <v/>
      </c>
      <c r="FF6" s="11">
        <f>IF(SUM(EJ6,EN6,ER6)&gt;0,SUM(EJ6,EN6,ER6),"")</f>
        <v>11.600000000000001</v>
      </c>
      <c r="FG6" s="11">
        <f>IF(SUM(FD6,FE6)&gt;0,SUM(FD6,FE6),"")</f>
        <v>48.4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IF(SUM(FD6,FI6)&gt;0,SUM(FD6,FI6),"")</f>
        <v>48.4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>
        <v>17.2</v>
      </c>
      <c r="GB6" s="17">
        <v>2.8</v>
      </c>
      <c r="GC6" s="17">
        <v>0</v>
      </c>
      <c r="GD6" s="17">
        <v>0</v>
      </c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>
        <f>IF(SUM(FX6,GB6)&gt;0,SUM(FX6,GB6),"")</f>
        <v>2.8</v>
      </c>
      <c r="GK6" s="41">
        <f>IF(SUM(FW6:FX6,FZ6:GB6,GD6)-SUM(FY6,GC6)&gt;0,SUM(FW6:FX6,FZ6:GB6,GD6)-SUM(FY6,GC6),"")</f>
        <v>20</v>
      </c>
      <c r="GL6" s="41">
        <f>IF(SUM(GF6,GK6)&gt;0,SUM(GF6,GK6),"")</f>
        <v>20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18.399999999999999</v>
      </c>
      <c r="JT6" s="17">
        <v>6.4</v>
      </c>
      <c r="JU6" s="17">
        <v>0</v>
      </c>
      <c r="JV6" s="17">
        <v>0</v>
      </c>
      <c r="JW6" s="17">
        <v>18.600000000000001</v>
      </c>
      <c r="JX6" s="17">
        <v>6</v>
      </c>
      <c r="JY6" s="17">
        <v>0</v>
      </c>
      <c r="JZ6" s="17">
        <v>0</v>
      </c>
      <c r="KA6" s="17"/>
      <c r="KB6" s="17"/>
      <c r="KC6" s="17"/>
      <c r="KD6" s="17"/>
      <c r="KE6" s="17">
        <v>18.600000000000001</v>
      </c>
      <c r="KF6" s="17">
        <v>6.4</v>
      </c>
      <c r="KG6" s="17">
        <v>0</v>
      </c>
      <c r="KH6" s="17">
        <v>0</v>
      </c>
      <c r="KI6" s="17">
        <v>18.399999999999999</v>
      </c>
      <c r="KJ6" s="17">
        <v>5.2</v>
      </c>
      <c r="KK6" s="17">
        <v>1</v>
      </c>
      <c r="KL6" s="17">
        <v>0</v>
      </c>
      <c r="KM6" s="41">
        <f>IF(SUM(JT6,JX6)&gt;0,SUM(JT6,JX6),"")</f>
        <v>12.4</v>
      </c>
      <c r="KN6" s="41">
        <f>IF(SUM(JS6:JT6,JV6:JX6,JZ6)-JU6-JY6&gt;0,SUM(JS6:JT6,JV6:JX6,JZ6)-JU6-JY6,"")</f>
        <v>49.4</v>
      </c>
      <c r="KO6" s="41" t="str">
        <f>IF(SUM(KA6:KB6,KD6)-KC6&gt;0,SUM(KA6:KB6,KD6)-KC6,"")</f>
        <v/>
      </c>
      <c r="KP6" s="41">
        <f>IF(SUM(JT6,JX6,KB6)&gt;0,SUM(JT6,JX6,KB6),"")</f>
        <v>12.4</v>
      </c>
      <c r="KQ6" s="41">
        <f>IF(SUM(KN6,KO6)&gt;0,SUM(KN6,KO6),"")</f>
        <v>49.4</v>
      </c>
      <c r="KR6" s="41">
        <f>IF(SUM(KF6,KJ6)&gt;0,SUM(KF6,KJ6),"")</f>
        <v>11.600000000000001</v>
      </c>
      <c r="KS6" s="41">
        <f>IF(SUM(KE6:KF6,KH6:KJ6,KL6)-SUM(KG6,KK6)&gt;0,SUM(KE6:KF6,KH6:KJ6,KL6)-SUM(KG6,KK6),"")</f>
        <v>47.6</v>
      </c>
      <c r="KT6" s="41">
        <f>IF(SUM(KN6,KS6)&gt;0,SUM(KN6,KS6),"")</f>
        <v>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18.61</v>
      </c>
      <c r="QF6" s="23">
        <f>IF($CU6="P",CB6,(CB6+AY6)/2)</f>
        <v>5.4</v>
      </c>
      <c r="QG6" s="23">
        <f>IF($CU6="P",CC6,(CC6+AZ6)/2)</f>
        <v>0.1</v>
      </c>
      <c r="QH6" s="23">
        <f>IF($CU6="P",CD6,(CD6+BA6)/2)</f>
        <v>0</v>
      </c>
      <c r="QI6" s="23">
        <f>IF($CU6="P",CE6,(CE6+BB6)/2)</f>
        <v>18.45</v>
      </c>
      <c r="QJ6" s="23">
        <f>IF($CU6="P",CF6,(CF6+BC6)/2)</f>
        <v>5.2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18.5</v>
      </c>
      <c r="QN6" s="23">
        <f>IF($CU6="P",CJ6,(CJ6+BG6)/2)</f>
        <v>5.8000000000000007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18.850000000000001</v>
      </c>
      <c r="QR6" s="23">
        <f>IF($CU6="P",CN6,(CN6+BK6)/2)</f>
        <v>5.8000000000000007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18.200000000000003</v>
      </c>
      <c r="QV6" s="23">
        <f>IF($CU6="P",CR6,(CR6+BO6)/2)</f>
        <v>4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10.600000000000001</v>
      </c>
      <c r="RA6" s="41">
        <f>IF(SUM(QE6:QF6,QH6:QJ6,QL6)-QG6-QK6&gt;0,SUM(QE6:QF6,QH6:QJ6,QL6)-QG6-QK6,"")</f>
        <v>47.609999999999992</v>
      </c>
      <c r="RB6" s="41">
        <f>IF(SUM(QM6:QN6,QP6)-QO6&gt;0,SUM(QM6:QN6,QP6)-QO6,"")</f>
        <v>24.45</v>
      </c>
      <c r="RC6" s="41">
        <f>IF(SUM(QF6,QJ6,QN6)&gt;0,SUM(QF6,QJ6,QN6),"")</f>
        <v>16.400000000000002</v>
      </c>
      <c r="RD6" s="41">
        <f>IF(SUM(RA6,RB6)&gt;0,SUM(RA6,RB6),"")</f>
        <v>72.059999999999988</v>
      </c>
      <c r="RE6" s="41">
        <f>IF(SUM(QR6,QV6)&gt;0,SUM(QR6,QV6),"")</f>
        <v>9.8000000000000007</v>
      </c>
      <c r="RF6" s="41">
        <f>IF(SUM(QQ6:QR6,QT6:QV6,QX6)-SUM(QS6,QW6)&gt;0,SUM(QQ6:QR6,QT6:QV6,QX6)-SUM(QS6,QW6),"")</f>
        <v>46.550000000000011</v>
      </c>
      <c r="RG6" s="41">
        <f>IF(SUM(RA6,RF6)&gt;0,SUM(RA6,RF6),"")</f>
        <v>94.16</v>
      </c>
    </row>
    <row r="7" spans="1:475" x14ac:dyDescent="0.2">
      <c r="A7" s="4">
        <f>IF(AND(F7="P",G7="P"),SUMPRODUCT((F$4:F$18="P")*(G$4:G$18="P")*(E$4:E$18&gt;E7))+1,IF(G7="P",SUMPRODUCT((F$4:F$18="")*(G$4:G$18="P")*(E$4:E$18&gt;E7))+1+SUMPRODUCT((F$4:F$18="P")*(G$4:G$18="P")),""))</f>
        <v>4</v>
      </c>
      <c r="B7" s="5" t="s">
        <v>86</v>
      </c>
      <c r="C7" s="4" t="s">
        <v>5</v>
      </c>
      <c r="D7" s="4">
        <v>2003</v>
      </c>
      <c r="E7" s="9">
        <f>SUM(J7:R7)+SUM(J7:N7)*0.0000001+SUM(J7)*0.0000000000001</f>
        <v>171.100012150005</v>
      </c>
      <c r="F7" s="3" t="str">
        <f>IF(OR(AND(AP7&gt;=AW$20,AQ7&gt;=AW$24,AP7&lt;&gt;"",AO7=""),AND(AU7&gt;=AW$20,AV7&gt;=AW$24,AU7&lt;&gt;"",AO7=""),AND(BS7&gt;=BZ$20,BT7&gt;=BZ$24,BS7&lt;&gt;"",BR7=""),AND(BX7&gt;=BZ$20,BY7&gt;=BZ$24,BX7&lt;&gt;"",BR7=""),AND(CV7&gt;=DC$20,CW7&gt;=DC$24,CV7&lt;&gt;"",CU7=""),AND(DA7&gt;=DC$20,DB7&gt;=DC$24,DA7&lt;&gt;""),AND(EA7&gt;=EH$20,EB7&gt;=EH$24,EA7&lt;&gt;""),AND(EF7&gt;=EH$20,EG7&gt;=EH$24,EF7&lt;&gt;""),AND(FC7&gt;=FJ$20,FD7&gt;=FJ$24,FC7&lt;&gt;""),AND(FH7&gt;=FJ$20,FI7&gt;=FJ$24,FH7&lt;&gt;""),AND(GE7&gt;=GL$20,GF7&gt;=GL$24,GE7&lt;&gt;""),AND(GJ7&gt;=GL$20,GK7&gt;=GL$24,GJ7&lt;&gt;""),AND(HG7&gt;=HN$20,HH7&gt;=HN$24,HG7&lt;&gt;""),AND(HL7&gt;=HN$20,HM7&gt;=HN$24,HL7&lt;&gt;""),AND(II7&gt;=IP$20,IJ7&gt;=IP$24,II7&lt;&gt;""),AND(IN7&gt;=IP$20,IO7&gt;=IP$24,IN7&lt;&gt;""),AND(JK7&gt;=JR$20,JL7&gt;=JR$24,JK7&lt;&gt;""),AND(JP7&gt;=JR$20,JQ7&gt;=JR$24,JP7&lt;&gt;""),AND(KM7&gt;=KT$20,KN7&gt;=KT$24,KM7&lt;&gt;""),AND(KR7&gt;=KT$20,KS7&gt;=KT$24,KR7&lt;&gt;""),AND(LO7&gt;=LV$20,LP7&gt;=LV$24,LO7&lt;&gt;""),AND(LT7&gt;=LV$20,LU7&gt;=LV$24,LT7&lt;&gt;""),AND(MQ7&gt;=MX$20,MR7&gt;=MX$24,MQ7&lt;&gt;""),AND(MV7&gt;=MX$20,MW7&gt;=MX$24,MV7&lt;&gt;""),AND(NS7&gt;=NZ$20,NT7&gt;=NZ$24,NS7&lt;&gt;""),AND(NX7&gt;=NZ$20,NY7&gt;=NZ$24,NX7&lt;&gt;""),AND(OU7&gt;=PB$20,OV7&gt;=PB$24,OU7&lt;&gt;""),AND(OZ7&gt;=PB$20,PA7&gt;=PB$24,OZ7&lt;&gt;""),AND(PW7&gt;=QD$20,PX7&gt;=QD$24,PW7&lt;&gt;""),AND(QB7&gt;=QD$20,QC7&gt;=QD$24,QB7&lt;&gt;"")),"P","")</f>
        <v>P</v>
      </c>
      <c r="G7" s="3" t="str">
        <f>IF(OR(AND(AQ7&gt;=AW$24,AQ7&lt;&gt;"",AO7=""),AND(AV7&gt;=AW$24,AV7&lt;&gt;"",AO7=""),AND(BT7&gt;=BZ$24,BT7&lt;&gt;"",BR7=""),AND(BY7&gt;=BZ$24,BY7&lt;&gt;"",BR7=""),AND(CW7&gt;=DC$24,CW7&lt;&gt;"",CU7=""),AND(DB7&gt;=DC$24,DB7&lt;&gt;"",CU7=""),AND(EB7&gt;=EH$24,EB7&lt;&gt;""),AND(EG7&gt;=EH$24,EG7&lt;&gt;""),AND(FD7&gt;=FJ$24,FD7&lt;&gt;""),AND(FI7&gt;=FJ$24,FI7&lt;&gt;""),AND(GF7&gt;=GL$24,GF7&lt;&gt;""),AND(GK7&gt;=GL$24,GK7&lt;&gt;""),AND(HH7&gt;=HN$24,HH7&lt;&gt;""),AND(HM7&gt;=HN$24,HM7&lt;&gt;""),AND(IJ7&gt;=IP$24,IJ7&lt;&gt;""),AND(IO7&gt;=IP$24,IO7&lt;&gt;""),AND(JL7&gt;=JR$24,JL7&lt;&gt;""),AND(JQ7&gt;=JR$24,JQ7&lt;&gt;""),AND(KN7&gt;=KT$24,KN7&lt;&gt;""),AND(KS7&gt;=KT$24,KS7&lt;&gt;""),AND(LP7&gt;=LV$24,LP7&lt;&gt;""),AND(LU7&gt;=LV$24,LU7&lt;&gt;""),AND(MR7&gt;=MX$24,MR7&lt;&gt;""),AND(MW7&gt;=MX$24,MW7&lt;&gt;""),AND(NT7&gt;=NZ$24,NT7&lt;&gt;""),AND(NY7&gt;=NZ$24,NY7&lt;&gt;""),AND(OV7&gt;=PB$24,OV7&lt;&gt;""),AND(PA7&gt;=PB$24,PA7&lt;&gt;""),AND(PX7&gt;=QD$24,PX7&lt;&gt;""),AND(QC7&gt;=QD$24,QC7&lt;&gt;"")),"P","")</f>
        <v>P</v>
      </c>
      <c r="H7" s="37" t="str">
        <f>IF(AND(G7="P",F7=""),"No DD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Merit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Excellence",IF(I7="P","Worlds Team",IF(F7="P","National Team","")))))</f>
        <v>Worlds Team</v>
      </c>
      <c r="I7" s="3" t="str">
        <f>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47.599999999999994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24</v>
      </c>
      <c r="O7" s="8" t="str">
        <f>IF(N7=0,"",IF(N7=CX7,$CA$1,IF(N7=BU7,$AX$1,IF(N7=AR7,$U$1,""))))</f>
        <v>2022 Nationals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>
        <f>IF(MAX(DD7:DF7)&gt;0,MAX(DD7:DF7),"")</f>
        <v>0.40000000000000568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Worlds (Nov 16)</v>
      </c>
      <c r="U7" s="19">
        <v>18.100000000000001</v>
      </c>
      <c r="V7" s="19">
        <v>2.9</v>
      </c>
      <c r="W7" s="19">
        <v>2.1</v>
      </c>
      <c r="X7" s="19">
        <v>0</v>
      </c>
      <c r="Y7" s="19">
        <v>18</v>
      </c>
      <c r="Z7" s="19">
        <v>6</v>
      </c>
      <c r="AA7" s="19">
        <v>0</v>
      </c>
      <c r="AB7" s="19">
        <v>0.3</v>
      </c>
      <c r="AC7" s="19">
        <v>18.399999999999999</v>
      </c>
      <c r="AD7" s="19">
        <v>5.6</v>
      </c>
      <c r="AE7" s="19">
        <v>0</v>
      </c>
      <c r="AF7" s="19">
        <v>0</v>
      </c>
      <c r="AG7" s="19">
        <v>18.5</v>
      </c>
      <c r="AH7" s="19">
        <v>6.4</v>
      </c>
      <c r="AI7" s="19">
        <v>0.2</v>
      </c>
      <c r="AJ7" s="19">
        <v>0</v>
      </c>
      <c r="AK7" s="19">
        <v>17.2</v>
      </c>
      <c r="AL7" s="19">
        <v>2.4</v>
      </c>
      <c r="AM7" s="19">
        <v>0</v>
      </c>
      <c r="AN7" s="19">
        <v>0</v>
      </c>
      <c r="AO7" s="28"/>
      <c r="AP7" s="41">
        <f>IF(SUM(V7,Z7)&gt;0,SUM(V7,Z7),"")</f>
        <v>8.9</v>
      </c>
      <c r="AQ7" s="41">
        <f>IF(SUM(U7:V7,X7:Z7,AB7)-W7-AA7&gt;0,SUM(U7:V7,X7:Z7,AB7)-W7-AA7,"")</f>
        <v>43.199999999999996</v>
      </c>
      <c r="AR7" s="41">
        <f>IF(SUM(AC7:AD7,AF7)-AE7&gt;0,SUM(AC7:AD7,AF7)-AE7,"")</f>
        <v>24</v>
      </c>
      <c r="AS7" s="41">
        <f>IF(SUM(V7,Z7,AD7)&gt;0,SUM(V7,Z7,AD7),"")</f>
        <v>14.5</v>
      </c>
      <c r="AT7" s="41">
        <f>IF(SUM(AQ7,AR7)&gt;0,SUM(AQ7,AR7),"")</f>
        <v>67.199999999999989</v>
      </c>
      <c r="AU7" s="41">
        <f>IF(SUM(AH7,AL7)&gt;0,SUM(AH7,AL7),"")</f>
        <v>8.8000000000000007</v>
      </c>
      <c r="AV7" s="41">
        <f>IF(SUM(AG7:AH7,AJ7:AL7,AN7)-SUM(AI7,AM7)&gt;0,SUM(AG7:AH7,AJ7:AL7,AN7)-SUM(AI7,AM7),"")</f>
        <v>44.29999999999999</v>
      </c>
      <c r="AW7" s="41">
        <f>IF(SUM(AQ7,AV7)&gt;0,SUM(AQ7,AV7),"")</f>
        <v>87.499999999999986</v>
      </c>
      <c r="AX7" s="18">
        <v>18.899999999999999</v>
      </c>
      <c r="AY7" s="18">
        <v>5.2</v>
      </c>
      <c r="AZ7" s="18">
        <v>0.2</v>
      </c>
      <c r="BA7" s="18">
        <v>0</v>
      </c>
      <c r="BB7" s="18">
        <v>18.399999999999999</v>
      </c>
      <c r="BC7" s="18">
        <v>5.2</v>
      </c>
      <c r="BD7" s="18">
        <v>0.2</v>
      </c>
      <c r="BE7" s="18">
        <v>0.3</v>
      </c>
      <c r="BF7" s="18">
        <v>18.5</v>
      </c>
      <c r="BG7" s="18">
        <v>5.6</v>
      </c>
      <c r="BH7" s="18">
        <v>0.6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18.579999999999998</v>
      </c>
      <c r="BO7" s="18">
        <v>5.2</v>
      </c>
      <c r="BP7" s="18">
        <v>0</v>
      </c>
      <c r="BQ7" s="18">
        <v>0</v>
      </c>
      <c r="BR7" s="29"/>
      <c r="BS7" s="11">
        <f>IF(SUM(AY7,BC7)&gt;0,SUM(AY7,BC7),"")</f>
        <v>10.4</v>
      </c>
      <c r="BT7" s="11">
        <f>IF(SUM(AX7:AY7,BA7:BC7,BE7)-AZ7-BD7&gt;0,SUM(AX7:AY7,BA7:BC7,BE7)-AZ7-BD7,"")</f>
        <v>47.599999999999994</v>
      </c>
      <c r="BU7" s="11">
        <f>IF(SUM(BF7:BG7,BI7)-BH7&gt;0,SUM(BF7:BG7,BI7)-BH7,"")</f>
        <v>23.5</v>
      </c>
      <c r="BV7" s="11">
        <f>IF(SUM(AY7,BC7,BG7)&gt;0,SUM(AY7,BC7,BG7),"")</f>
        <v>16</v>
      </c>
      <c r="BW7" s="11">
        <f>IF(SUM(BT7,BU7)&gt;0,SUM(BT7,BU7),"")</f>
        <v>71.099999999999994</v>
      </c>
      <c r="BX7" s="11">
        <f>IF(SUM(BK7,BO7)&gt;0,SUM(BK7,BO7),"")</f>
        <v>11.600000000000001</v>
      </c>
      <c r="BY7" s="11">
        <f>IF(SUM(BJ7:BK7,BM7:BO7,BQ7)-SUM(BL7,BP7)&gt;0,SUM(BJ7:BK7,BM7:BO7,BQ7)-SUM(BL7,BP7),"")</f>
        <v>48.78</v>
      </c>
      <c r="BZ7" s="11">
        <f>IF(SUM(BT7,BY7)&gt;0,SUM(BT7,BY7),"")</f>
        <v>96.38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18.600000000000001</v>
      </c>
      <c r="CF7" s="19">
        <v>6</v>
      </c>
      <c r="CG7" s="19">
        <v>0</v>
      </c>
      <c r="CH7" s="19">
        <v>0.3</v>
      </c>
      <c r="CI7" s="19">
        <v>18.100000000000001</v>
      </c>
      <c r="CJ7" s="19">
        <v>5.2</v>
      </c>
      <c r="CK7" s="19">
        <v>0.6</v>
      </c>
      <c r="CL7" s="19">
        <v>0</v>
      </c>
      <c r="CM7" s="19">
        <v>18.7</v>
      </c>
      <c r="CN7" s="19">
        <v>6.4</v>
      </c>
      <c r="CO7" s="19">
        <v>0</v>
      </c>
      <c r="CP7" s="19">
        <v>0</v>
      </c>
      <c r="CQ7" s="19">
        <v>18.399999999999999</v>
      </c>
      <c r="CR7" s="19">
        <v>6</v>
      </c>
      <c r="CS7" s="19">
        <v>0.6</v>
      </c>
      <c r="CT7" s="19">
        <v>0.3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49.9</v>
      </c>
      <c r="CX7" s="41">
        <f>IF(SUM(CI7:CJ7,CL7)-CK7&gt;0,SUM(CI7:CJ7,CL7)-CK7,"")</f>
        <v>22.7</v>
      </c>
      <c r="CY7" s="41">
        <f>IF(SUM(CB7,CF7,CJ7)&gt;0,SUM(CB7,CF7,CJ7),"")</f>
        <v>17.600000000000001</v>
      </c>
      <c r="CZ7" s="41">
        <f>IF(SUM(CW7,CX7)&gt;0,SUM(CW7,CX7),"")</f>
        <v>72.599999999999994</v>
      </c>
      <c r="DA7" s="41">
        <f>IF(SUM(CN7,CR7)&gt;0,SUM(CN7,CR7),"")</f>
        <v>12.4</v>
      </c>
      <c r="DB7" s="41">
        <f>IF(SUM(CM7:CN7,CP7:CR7,CT7)-SUM(CO7,CS7)&gt;0,SUM(CM7:CN7,CP7:CR7,CT7)-SUM(CO7,CS7),"")</f>
        <v>49.199999999999996</v>
      </c>
      <c r="DC7" s="41">
        <f>IF(SUM(CW7,DB7)&gt;0,SUM(CW7,DB7),"")</f>
        <v>99.1</v>
      </c>
      <c r="DD7" s="52">
        <f>IF(MAX(EB7,FD7,GF7,HH7,IJ7,JL7,KN7,LP7,MR7,NT7,OV7,PX7)-IF(L7="",0,L7)&gt;0.001,MAX(EB7,FD7,GF7,HH7,IJ7,JL7,KN7,LP7,MR7,NT7,OV7,PX7)-IF(L7="",0,L7),"")</f>
        <v>0.40000000000000568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>
        <v>18.100000000000001</v>
      </c>
      <c r="EJ7" s="18">
        <v>5.6</v>
      </c>
      <c r="EK7" s="18">
        <v>0</v>
      </c>
      <c r="EL7" s="18">
        <v>0</v>
      </c>
      <c r="EM7" s="18">
        <v>17.5</v>
      </c>
      <c r="EN7" s="18">
        <v>6.8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12.399999999999999</v>
      </c>
      <c r="FD7" s="11">
        <f>IF(SUM(EI7:EJ7,EL7:EN7,EP7)-EK7-EO7&gt;0,SUM(EI7:EJ7,EL7:EN7,EP7)-EK7-EO7,"")</f>
        <v>48</v>
      </c>
      <c r="FE7" s="11" t="str">
        <f>IF(SUM(EQ7:ER7,ET7)-ES7&gt;0,SUM(EQ7:ER7,ET7)-ES7,"")</f>
        <v/>
      </c>
      <c r="FF7" s="11">
        <f>IF(SUM(EJ7,EN7,ER7)&gt;0,SUM(EJ7,EN7,ER7),"")</f>
        <v>12.399999999999999</v>
      </c>
      <c r="FG7" s="11">
        <f>IF(SUM(FD7,FE7)&gt;0,SUM(FD7,FE7),"")</f>
        <v>48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IF(SUM(FD7,FI7)&gt;0,SUM(FD7,FI7),"")</f>
        <v>48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18.75</v>
      </c>
      <c r="QF7" s="23">
        <f>IF($CU7="P",CB7,(CB7+AY7)/2)</f>
        <v>5.8000000000000007</v>
      </c>
      <c r="QG7" s="23">
        <f>IF($CU7="P",CC7,(CC7+AZ7)/2)</f>
        <v>0.1</v>
      </c>
      <c r="QH7" s="23">
        <f>IF($CU7="P",CD7,(CD7+BA7)/2)</f>
        <v>0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18.3</v>
      </c>
      <c r="QN7" s="23">
        <f>IF($CU7="P",CJ7,(CJ7+BG7)/2)</f>
        <v>5.4</v>
      </c>
      <c r="QO7" s="23">
        <f>IF($CU7="P",CK7,(CK7+BH7)/2)</f>
        <v>0.6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18.489999999999998</v>
      </c>
      <c r="QV7" s="23">
        <f>IF($CU7="P",CR7,(CR7+BO7)/2)</f>
        <v>5.6</v>
      </c>
      <c r="QW7" s="23">
        <f>IF($CU7="P",CS7,(CS7+BP7)/2)</f>
        <v>0.3</v>
      </c>
      <c r="QX7" s="23">
        <f>IF($CU7="P",CT7,(CT7+BQ7)/2)</f>
        <v>0.15</v>
      </c>
      <c r="QY7" s="28" t="s">
        <v>57</v>
      </c>
      <c r="QZ7" s="41">
        <f>IF(SUM(QF7,QJ7)&gt;0,SUM(QF7,QJ7),"")</f>
        <v>11.4</v>
      </c>
      <c r="RA7" s="41">
        <f>IF(SUM(QE7:QF7,QH7:QJ7,QL7)-QG7-QK7&gt;0,SUM(QE7:QF7,QH7:QJ7,QL7)-QG7-QK7,"")</f>
        <v>48.749999999999993</v>
      </c>
      <c r="RB7" s="41">
        <f>IF(SUM(QM7:QN7,QP7)-QO7&gt;0,SUM(QM7:QN7,QP7)-QO7,"")</f>
        <v>23.1</v>
      </c>
      <c r="RC7" s="41">
        <f>IF(SUM(QF7,QJ7,QN7)&gt;0,SUM(QF7,QJ7,QN7),"")</f>
        <v>16.8</v>
      </c>
      <c r="RD7" s="41">
        <f>IF(SUM(RA7,RB7)&gt;0,SUM(RA7,RB7),"")</f>
        <v>71.849999999999994</v>
      </c>
      <c r="RE7" s="41">
        <f>IF(SUM(QR7,QV7)&gt;0,SUM(QR7,QV7),"")</f>
        <v>12</v>
      </c>
      <c r="RF7" s="41">
        <f>IF(SUM(QQ7:QR7,QT7:QV7,QX7)-SUM(QS7,QW7)&gt;0,SUM(QQ7:QR7,QT7:QV7,QX7)-SUM(QS7,QW7),"")</f>
        <v>48.989999999999995</v>
      </c>
      <c r="RG7" s="41">
        <f>IF(SUM(RA7,RF7)&gt;0,SUM(RA7,RF7),"")</f>
        <v>97.739999999999981</v>
      </c>
    </row>
    <row r="8" spans="1:475" x14ac:dyDescent="0.2">
      <c r="A8" s="4">
        <f>IF(AND(F8="P",G8="P"),SUMPRODUCT((F$4:F$18="P")*(G$4:G$18="P")*(E$4:E$18&gt;E8))+1,IF(G8="P",SUMPRODUCT((F$4:F$18="")*(G$4:G$18="P")*(E$4:E$18&gt;E8))+1+SUMPRODUCT((F$4:F$18="P")*(G$4:G$18="P")),""))</f>
        <v>5</v>
      </c>
      <c r="B8" s="5" t="s">
        <v>99</v>
      </c>
      <c r="C8" s="4" t="s">
        <v>6</v>
      </c>
      <c r="D8" s="4">
        <v>2004</v>
      </c>
      <c r="E8" s="9">
        <f>SUM(J8:R8)+SUM(J8:N8)*0.0000001+SUM(J8)*0.0000000000001</f>
        <v>169.60001202000487</v>
      </c>
      <c r="F8" s="3" t="str">
        <f>IF(OR(AND(AP8&gt;=AW$20,AQ8&gt;=AW$24,AP8&lt;&gt;"",AO8=""),AND(AU8&gt;=AW$20,AV8&gt;=AW$24,AU8&lt;&gt;"",AO8=""),AND(BS8&gt;=BZ$20,BT8&gt;=BZ$24,BS8&lt;&gt;"",BR8=""),AND(BX8&gt;=BZ$20,BY8&gt;=BZ$24,BX8&lt;&gt;"",BR8=""),AND(CV8&gt;=DC$20,CW8&gt;=DC$24,CV8&lt;&gt;"",CU8=""),AND(DA8&gt;=DC$20,DB8&gt;=DC$24,DA8&lt;&gt;""),AND(EA8&gt;=EH$20,EB8&gt;=EH$24,EA8&lt;&gt;""),AND(EF8&gt;=EH$20,EG8&gt;=EH$24,EF8&lt;&gt;""),AND(FC8&gt;=FJ$20,FD8&gt;=FJ$24,FC8&lt;&gt;""),AND(FH8&gt;=FJ$20,FI8&gt;=FJ$24,FH8&lt;&gt;""),AND(GE8&gt;=GL$20,GF8&gt;=GL$24,GE8&lt;&gt;""),AND(GJ8&gt;=GL$20,GK8&gt;=GL$24,GJ8&lt;&gt;""),AND(HG8&gt;=HN$20,HH8&gt;=HN$24,HG8&lt;&gt;""),AND(HL8&gt;=HN$20,HM8&gt;=HN$24,HL8&lt;&gt;""),AND(II8&gt;=IP$20,IJ8&gt;=IP$24,II8&lt;&gt;""),AND(IN8&gt;=IP$20,IO8&gt;=IP$24,IN8&lt;&gt;""),AND(JK8&gt;=JR$20,JL8&gt;=JR$24,JK8&lt;&gt;""),AND(JP8&gt;=JR$20,JQ8&gt;=JR$24,JP8&lt;&gt;""),AND(KM8&gt;=KT$20,KN8&gt;=KT$24,KM8&lt;&gt;""),AND(KR8&gt;=KT$20,KS8&gt;=KT$24,KR8&lt;&gt;""),AND(LO8&gt;=LV$20,LP8&gt;=LV$24,LO8&lt;&gt;""),AND(LT8&gt;=LV$20,LU8&gt;=LV$24,LT8&lt;&gt;""),AND(MQ8&gt;=MX$20,MR8&gt;=MX$24,MQ8&lt;&gt;""),AND(MV8&gt;=MX$20,MW8&gt;=MX$24,MV8&lt;&gt;""),AND(NS8&gt;=NZ$20,NT8&gt;=NZ$24,NS8&lt;&gt;""),AND(NX8&gt;=NZ$20,NY8&gt;=NZ$24,NX8&lt;&gt;""),AND(OU8&gt;=PB$20,OV8&gt;=PB$24,OU8&lt;&gt;""),AND(OZ8&gt;=PB$20,PA8&gt;=PB$24,OZ8&lt;&gt;""),AND(PW8&gt;=QD$20,PX8&gt;=QD$24,PW8&lt;&gt;""),AND(QB8&gt;=QD$20,QC8&gt;=QD$24,QB8&lt;&gt;"")),"P","")</f>
        <v>P</v>
      </c>
      <c r="G8" s="3" t="str">
        <f>IF(OR(AND(AQ8&gt;=AW$24,AQ8&lt;&gt;"",AO8=""),AND(AV8&gt;=AW$24,AV8&lt;&gt;"",AO8=""),AND(BT8&gt;=BZ$24,BT8&lt;&gt;"",BR8=""),AND(BY8&gt;=BZ$24,BY8&lt;&gt;"",BR8=""),AND(CW8&gt;=DC$24,CW8&lt;&gt;"",CU8=""),AND(DB8&gt;=DC$24,DB8&lt;&gt;"",CU8=""),AND(EB8&gt;=EH$24,EB8&lt;&gt;""),AND(EG8&gt;=EH$24,EG8&lt;&gt;""),AND(FD8&gt;=FJ$24,FD8&lt;&gt;""),AND(FI8&gt;=FJ$24,FI8&lt;&gt;""),AND(GF8&gt;=GL$24,GF8&lt;&gt;""),AND(GK8&gt;=GL$24,GK8&lt;&gt;""),AND(HH8&gt;=HN$24,HH8&lt;&gt;""),AND(HM8&gt;=HN$24,HM8&lt;&gt;""),AND(IJ8&gt;=IP$24,IJ8&lt;&gt;""),AND(IO8&gt;=IP$24,IO8&lt;&gt;""),AND(JL8&gt;=JR$24,JL8&lt;&gt;""),AND(JQ8&gt;=JR$24,JQ8&lt;&gt;""),AND(KN8&gt;=KT$24,KN8&lt;&gt;""),AND(KS8&gt;=KT$24,KS8&lt;&gt;""),AND(LP8&gt;=LV$24,LP8&lt;&gt;""),AND(LU8&gt;=LV$24,LU8&lt;&gt;""),AND(MR8&gt;=MX$24,MR8&lt;&gt;""),AND(MW8&gt;=MX$24,MW8&lt;&gt;""),AND(NT8&gt;=NZ$24,NT8&lt;&gt;""),AND(NY8&gt;=NZ$24,NY8&lt;&gt;""),AND(OV8&gt;=PB$24,OV8&lt;&gt;""),AND(PA8&gt;=PB$24,PA8&lt;&gt;""),AND(PX8&gt;=QD$24,PX8&lt;&gt;""),AND(QC8&gt;=QD$24,QC8&lt;&gt;"")),"P","")</f>
        <v>P</v>
      </c>
      <c r="H8" s="37" t="str">
        <f>IF(AND(G8="P",F8=""),"No DD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Merit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Excellence",IF(I8="P","Worlds Team",IF(F8="P","National Team","")))))</f>
        <v>Worlds Team</v>
      </c>
      <c r="I8" s="3" t="str">
        <f>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P","")</f>
        <v>P</v>
      </c>
      <c r="J8" s="8">
        <f>IF(COUNT(AQ8,BT8,CW8)&gt;0,LARGE((AQ8,BT8,CW8),1),0)</f>
        <v>48.6</v>
      </c>
      <c r="K8" s="8" t="str">
        <f>IF(J8=0,"",IF(J8=CW8,$CA$1,IF(J8=BT8,$AX$1,IF(J8=AQ8,$U$1,""))))</f>
        <v>2023 Elite Canada</v>
      </c>
      <c r="L8" s="8">
        <f>IF(COUNT(AQ8,BT8,CW8)&gt;1,LARGE((AQ8,BT8,CW8),2),0)</f>
        <v>47.3</v>
      </c>
      <c r="M8" s="8" t="str">
        <f>IF(L8=0,"",IF(L8=CW8,$CA$1,IF(L8=BT8,$AX$1,IF(L8=AQ8,$U$1,""))))</f>
        <v>2022 Nationals</v>
      </c>
      <c r="N8" s="8">
        <f>IF(COUNT(AR8,BU8,CX8)&gt;0,LARGE((AR8,BU8,CX8),1),0)</f>
        <v>24.299999999999997</v>
      </c>
      <c r="O8" s="8" t="str">
        <f>IF(N8=0,"",IF(N8=CX8,$CA$1,IF(N8=BU8,$AX$1,IF(N8=AR8,$U$1,""))))</f>
        <v>2022 3rd Domestic Trial</v>
      </c>
      <c r="P8" s="8">
        <f>IF(MAX(AV8,BY8,DB8)&gt;0,MAX(AV8,BY8,DB8),0)</f>
        <v>49.4</v>
      </c>
      <c r="Q8" s="8" t="str">
        <f>IF(P8=0,"",IF(P8=DB8,$CA$1,IF(P8=BY8,$AX$1,IF(P8=AV8,$U$1,""))))</f>
        <v>2022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18.3</v>
      </c>
      <c r="V8" s="19">
        <v>5.2</v>
      </c>
      <c r="W8" s="19">
        <v>0</v>
      </c>
      <c r="X8" s="19">
        <v>0</v>
      </c>
      <c r="Y8" s="19">
        <v>18.8</v>
      </c>
      <c r="Z8" s="19">
        <v>5.6</v>
      </c>
      <c r="AA8" s="19">
        <v>0.6</v>
      </c>
      <c r="AB8" s="19">
        <v>0</v>
      </c>
      <c r="AC8" s="19">
        <v>18.399999999999999</v>
      </c>
      <c r="AD8" s="19">
        <v>5.2</v>
      </c>
      <c r="AE8" s="19">
        <v>0</v>
      </c>
      <c r="AF8" s="19">
        <v>0</v>
      </c>
      <c r="AG8" s="19">
        <v>19</v>
      </c>
      <c r="AH8" s="19">
        <v>6</v>
      </c>
      <c r="AI8" s="19">
        <v>0</v>
      </c>
      <c r="AJ8" s="19">
        <v>0</v>
      </c>
      <c r="AK8" s="19">
        <v>19.399999999999999</v>
      </c>
      <c r="AL8" s="19">
        <v>5.6</v>
      </c>
      <c r="AM8" s="19">
        <v>0.6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23.599999999999998</v>
      </c>
      <c r="AS8" s="41">
        <f>IF(SUM(V8,Z8,AD8)&gt;0,SUM(V8,Z8,AD8),"")</f>
        <v>16</v>
      </c>
      <c r="AT8" s="41">
        <f>IF(SUM(AQ8,AR8)&gt;0,SUM(AQ8,AR8),"")</f>
        <v>70.899999999999991</v>
      </c>
      <c r="AU8" s="41">
        <f>IF(SUM(AH8,AL8)&gt;0,SUM(AH8,AL8),"")</f>
        <v>11.6</v>
      </c>
      <c r="AV8" s="41">
        <f>IF(SUM(AG8:AH8,AJ8:AL8,AN8)-SUM(AI8,AM8)&gt;0,SUM(AG8:AH8,AJ8:AL8,AN8)-SUM(AI8,AM8),"")</f>
        <v>49.4</v>
      </c>
      <c r="AW8" s="41">
        <f>IF(SUM(AQ8,AV8)&gt;0,SUM(AQ8,AV8),"")</f>
        <v>96.699999999999989</v>
      </c>
      <c r="AX8" s="18">
        <v>19</v>
      </c>
      <c r="AY8" s="18">
        <v>5.2</v>
      </c>
      <c r="AZ8" s="18">
        <v>0.2</v>
      </c>
      <c r="BA8" s="18">
        <v>0</v>
      </c>
      <c r="BB8" s="18">
        <v>17.399999999999999</v>
      </c>
      <c r="BC8" s="18">
        <v>2.8</v>
      </c>
      <c r="BD8" s="18">
        <v>0</v>
      </c>
      <c r="BE8" s="18">
        <v>0</v>
      </c>
      <c r="BF8" s="18">
        <v>18.5</v>
      </c>
      <c r="BG8" s="18">
        <v>6.4</v>
      </c>
      <c r="BH8" s="18">
        <v>0.6</v>
      </c>
      <c r="BI8" s="18">
        <v>0</v>
      </c>
      <c r="BJ8" s="18">
        <v>17</v>
      </c>
      <c r="BK8" s="18">
        <v>6</v>
      </c>
      <c r="BL8" s="18">
        <v>0.8</v>
      </c>
      <c r="BM8" s="18">
        <v>0</v>
      </c>
      <c r="BN8" s="18">
        <v>18.2</v>
      </c>
      <c r="BO8" s="18">
        <v>6</v>
      </c>
      <c r="BP8" s="18">
        <v>0.8</v>
      </c>
      <c r="BQ8" s="18">
        <v>0</v>
      </c>
      <c r="BR8" s="29"/>
      <c r="BS8" s="11">
        <f>IF(SUM(AY8,BC8)&gt;0,SUM(AY8,BC8),"")</f>
        <v>8</v>
      </c>
      <c r="BT8" s="11">
        <f>IF(SUM(AX8:AY8,BA8:BC8,BE8)-AZ8-BD8&gt;0,SUM(AX8:AY8,BA8:BC8,BE8)-AZ8-BD8,"")</f>
        <v>44.199999999999989</v>
      </c>
      <c r="BU8" s="11">
        <f>IF(SUM(BF8:BG8,BI8)-BH8&gt;0,SUM(BF8:BG8,BI8)-BH8,"")</f>
        <v>24.299999999999997</v>
      </c>
      <c r="BV8" s="11">
        <f>IF(SUM(AY8,BC8,BG8)&gt;0,SUM(AY8,BC8,BG8),"")</f>
        <v>14.4</v>
      </c>
      <c r="BW8" s="11">
        <f>IF(SUM(BT8,BU8)&gt;0,SUM(BT8,BU8),"")</f>
        <v>68.499999999999986</v>
      </c>
      <c r="BX8" s="11">
        <f>IF(SUM(BK8,BO8)&gt;0,SUM(BK8,BO8),"")</f>
        <v>12</v>
      </c>
      <c r="BY8" s="11">
        <f>IF(SUM(BJ8:BK8,BM8:BO8,BQ8)-SUM(BL8,BP8)&gt;0,SUM(BJ8:BK8,BM8:BO8,BQ8)-SUM(BL8,BP8),"")</f>
        <v>45.6</v>
      </c>
      <c r="BZ8" s="11">
        <f>IF(SUM(BT8,BY8)&gt;0,SUM(BT8,BY8),"")</f>
        <v>89.799999999999983</v>
      </c>
      <c r="CA8" s="19">
        <v>18.5</v>
      </c>
      <c r="CB8" s="19">
        <v>6</v>
      </c>
      <c r="CC8" s="19">
        <v>0.2</v>
      </c>
      <c r="CD8" s="19">
        <v>0</v>
      </c>
      <c r="CE8" s="19">
        <v>18.7</v>
      </c>
      <c r="CF8" s="19">
        <v>5.6</v>
      </c>
      <c r="CG8" s="19">
        <v>0</v>
      </c>
      <c r="CH8" s="19">
        <v>0</v>
      </c>
      <c r="CI8" s="19">
        <v>18.8</v>
      </c>
      <c r="CJ8" s="19">
        <v>5.2</v>
      </c>
      <c r="CK8" s="19">
        <v>0</v>
      </c>
      <c r="CL8" s="19">
        <v>0</v>
      </c>
      <c r="CM8" s="19">
        <v>18.2</v>
      </c>
      <c r="CN8" s="19">
        <v>5.6</v>
      </c>
      <c r="CO8" s="19">
        <v>0.2</v>
      </c>
      <c r="CP8" s="19">
        <v>0</v>
      </c>
      <c r="CQ8" s="19">
        <v>18.7</v>
      </c>
      <c r="CR8" s="19">
        <v>5.6</v>
      </c>
      <c r="CS8" s="19">
        <v>0.8</v>
      </c>
      <c r="CT8" s="19">
        <v>0</v>
      </c>
      <c r="CU8" s="28"/>
      <c r="CV8" s="41">
        <f>IF(SUM(CB8,CF8)&gt;0,SUM(CB8,CF8),"")</f>
        <v>11.6</v>
      </c>
      <c r="CW8" s="41">
        <f>IF(SUM(CA8:CB8,CD8:CF8,CH8)-CC8-CG8&gt;0,SUM(CA8:CB8,CD8:CF8,CH8)-CC8-CG8,"")</f>
        <v>48.6</v>
      </c>
      <c r="CX8" s="41">
        <f>IF(SUM(CI8:CJ8,CL8)-CK8&gt;0,SUM(CI8:CJ8,CL8)-CK8,"")</f>
        <v>24</v>
      </c>
      <c r="CY8" s="41">
        <f>IF(SUM(CB8,CF8,CJ8)&gt;0,SUM(CB8,CF8,CJ8),"")</f>
        <v>16.8</v>
      </c>
      <c r="CZ8" s="41">
        <f>IF(SUM(CW8,CX8)&gt;0,SUM(CW8,CX8),"")</f>
        <v>72.599999999999994</v>
      </c>
      <c r="DA8" s="41">
        <f>IF(SUM(CN8,CR8)&gt;0,SUM(CN8,CR8),"")</f>
        <v>11.2</v>
      </c>
      <c r="DB8" s="41">
        <f>IF(SUM(CM8:CN8,CP8:CR8,CT8)-SUM(CO8,CS8)&gt;0,SUM(CM8:CN8,CP8:CR8,CT8)-SUM(CO8,CS8),"")</f>
        <v>47.1</v>
      </c>
      <c r="DC8" s="41">
        <f>IF(SUM(CW8,DB8)&gt;0,SUM(CW8,DB8),"")</f>
        <v>95.7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16.899999999999999</v>
      </c>
      <c r="HP8" s="17">
        <v>6</v>
      </c>
      <c r="HQ8" s="17">
        <v>0.8</v>
      </c>
      <c r="HR8" s="17">
        <v>0</v>
      </c>
      <c r="HS8" s="17">
        <v>18.8</v>
      </c>
      <c r="HT8" s="17">
        <v>5.6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11.6</v>
      </c>
      <c r="IJ8" s="41">
        <f>IF(SUM(HO8:HP8,HR8:HT8,HV8)-HQ8-HU8&gt;0,SUM(HO8:HP8,HR8:HT8,HV8)-HQ8-HU8,"")</f>
        <v>46.500000000000007</v>
      </c>
      <c r="IK8" s="41" t="str">
        <f>IF(SUM(HW8:HX8,HZ8)-HY8&gt;0,SUM(HW8:HX8,HZ8)-HY8,"")</f>
        <v/>
      </c>
      <c r="IL8" s="41">
        <f>IF(SUM(HP8,HT8,HX8)&gt;0,SUM(HP8,HT8,HX8),"")</f>
        <v>11.6</v>
      </c>
      <c r="IM8" s="41">
        <f>IF(SUM(IJ8,IK8)&gt;0,SUM(IJ8,IK8),"")</f>
        <v>46.500000000000007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46.500000000000007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>
        <v>16.7</v>
      </c>
      <c r="JD8" s="18">
        <v>6.9</v>
      </c>
      <c r="JE8" s="18">
        <v>0.2</v>
      </c>
      <c r="JF8" s="18">
        <v>0</v>
      </c>
      <c r="JG8" s="18">
        <v>17.600000000000001</v>
      </c>
      <c r="JH8" s="18">
        <v>2.8</v>
      </c>
      <c r="JI8" s="18">
        <v>0</v>
      </c>
      <c r="JJ8" s="18">
        <v>0</v>
      </c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>
        <f>IF(SUM(JD8,JH8)&gt;0,SUM(JD8,JH8),"")</f>
        <v>9.6999999999999993</v>
      </c>
      <c r="JQ8" s="11">
        <f>IF(SUM(JC8:JD8,JF8:JH8,JJ8)-SUM(JE8,JI8)&gt;0,SUM(JC8:JD8,JF8:JH8,JJ8)-SUM(JE8,JI8),"")</f>
        <v>43.8</v>
      </c>
      <c r="JR8" s="11">
        <f>IF(SUM(JL8,JQ8)&gt;0,SUM(JL8,JQ8),"")</f>
        <v>43.8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18.75</v>
      </c>
      <c r="QF8" s="23">
        <f>IF($CU8="P",CB8,(CB8+AY8)/2)</f>
        <v>5.6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18.049999999999997</v>
      </c>
      <c r="QJ8" s="23">
        <f>IF($CU8="P",CF8,(CF8+BC8)/2)</f>
        <v>4.1999999999999993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18.649999999999999</v>
      </c>
      <c r="QN8" s="23">
        <f>IF($CU8="P",CJ8,(CJ8+BG8)/2)</f>
        <v>5.8000000000000007</v>
      </c>
      <c r="QO8" s="23">
        <f>IF($CU8="P",CK8,(CK8+BH8)/2)</f>
        <v>0.3</v>
      </c>
      <c r="QP8" s="23">
        <f>IF($CU8="P",CL8,(CL8+BI8)/2)</f>
        <v>0</v>
      </c>
      <c r="QQ8" s="23">
        <f>IF($CU8="P",CM8,(CM8+BJ8)/2)</f>
        <v>17.600000000000001</v>
      </c>
      <c r="QR8" s="23">
        <f>IF($CU8="P",CN8,(CN8+BK8)/2)</f>
        <v>5.8</v>
      </c>
      <c r="QS8" s="23">
        <f>IF($CU8="P",CO8,(CO8+BL8)/2)</f>
        <v>0.5</v>
      </c>
      <c r="QT8" s="23">
        <f>IF($CU8="P",CP8,(CP8+BM8)/2)</f>
        <v>0</v>
      </c>
      <c r="QU8" s="23">
        <f>IF($CU8="P",CQ8,(CQ8+BN8)/2)</f>
        <v>18.45</v>
      </c>
      <c r="QV8" s="23">
        <f>IF($CU8="P",CR8,(CR8+BO8)/2)</f>
        <v>5.8</v>
      </c>
      <c r="QW8" s="23">
        <f>IF($CU8="P",CS8,(CS8+BP8)/2)</f>
        <v>0.8</v>
      </c>
      <c r="QX8" s="23">
        <f>IF($CU8="P",CT8,(CT8+BQ8)/2)</f>
        <v>0</v>
      </c>
      <c r="QY8" s="28" t="s">
        <v>57</v>
      </c>
      <c r="QZ8" s="41">
        <f>IF(SUM(QF8,QJ8)&gt;0,SUM(QF8,QJ8),"")</f>
        <v>9.7999999999999989</v>
      </c>
      <c r="RA8" s="41">
        <f>IF(SUM(QE8:QF8,QH8:QJ8,QL8)-QG8-QK8&gt;0,SUM(QE8:QF8,QH8:QJ8,QL8)-QG8-QK8,"")</f>
        <v>46.399999999999991</v>
      </c>
      <c r="RB8" s="41">
        <f>IF(SUM(QM8:QN8,QP8)-QO8&gt;0,SUM(QM8:QN8,QP8)-QO8,"")</f>
        <v>24.15</v>
      </c>
      <c r="RC8" s="41">
        <f>IF(SUM(QF8,QJ8,QN8)&gt;0,SUM(QF8,QJ8,QN8),"")</f>
        <v>15.6</v>
      </c>
      <c r="RD8" s="41">
        <f>IF(SUM(RA8,RB8)&gt;0,SUM(RA8,RB8),"")</f>
        <v>70.549999999999983</v>
      </c>
      <c r="RE8" s="41">
        <f>IF(SUM(QR8,QV8)&gt;0,SUM(QR8,QV8),"")</f>
        <v>11.6</v>
      </c>
      <c r="RF8" s="41">
        <f>IF(SUM(QQ8:QR8,QT8:QV8,QX8)-SUM(QS8,QW8)&gt;0,SUM(QQ8:QR8,QT8:QV8,QX8)-SUM(QS8,QW8),"")</f>
        <v>46.35</v>
      </c>
      <c r="RG8" s="41">
        <f>IF(SUM(RA8,RF8)&gt;0,SUM(RA8,RF8),"")</f>
        <v>92.75</v>
      </c>
    </row>
    <row r="9" spans="1:475" x14ac:dyDescent="0.2">
      <c r="A9" s="4">
        <f>IF(AND(F9="P",G9="P"),SUMPRODUCT((F$4:F$18="P")*(G$4:G$18="P")*(E$4:E$18&gt;E9))+1,IF(G9="P",SUMPRODUCT((F$4:F$18="")*(G$4:G$18="P")*(E$4:E$18&gt;E9))+1+SUMPRODUCT((F$4:F$18="P")*(G$4:G$18="P")),""))</f>
        <v>6</v>
      </c>
      <c r="B9" s="5" t="s">
        <v>139</v>
      </c>
      <c r="C9" s="4" t="s">
        <v>39</v>
      </c>
      <c r="D9" s="4">
        <v>2000</v>
      </c>
      <c r="E9" s="9">
        <f>SUM(J9:R9)+SUM(J9:N9)*0.0000001+SUM(J9)*0.0000000000001</f>
        <v>169.30001190000476</v>
      </c>
      <c r="F9" s="3" t="str">
        <f>IF(OR(AND(AP9&gt;=AW$20,AQ9&gt;=AW$24,AP9&lt;&gt;"",AO9=""),AND(AU9&gt;=AW$20,AV9&gt;=AW$24,AU9&lt;&gt;"",AO9=""),AND(BS9&gt;=BZ$20,BT9&gt;=BZ$24,BS9&lt;&gt;"",BR9=""),AND(BX9&gt;=BZ$20,BY9&gt;=BZ$24,BX9&lt;&gt;"",BR9=""),AND(CV9&gt;=DC$20,CW9&gt;=DC$24,CV9&lt;&gt;"",CU9=""),AND(DA9&gt;=DC$20,DB9&gt;=DC$24,DA9&lt;&gt;""),AND(EA9&gt;=EH$20,EB9&gt;=EH$24,EA9&lt;&gt;""),AND(EF9&gt;=EH$20,EG9&gt;=EH$24,EF9&lt;&gt;""),AND(FC9&gt;=FJ$20,FD9&gt;=FJ$24,FC9&lt;&gt;""),AND(FH9&gt;=FJ$20,FI9&gt;=FJ$24,FH9&lt;&gt;""),AND(GE9&gt;=GL$20,GF9&gt;=GL$24,GE9&lt;&gt;""),AND(GJ9&gt;=GL$20,GK9&gt;=GL$24,GJ9&lt;&gt;""),AND(HG9&gt;=HN$20,HH9&gt;=HN$24,HG9&lt;&gt;""),AND(HL9&gt;=HN$20,HM9&gt;=HN$24,HL9&lt;&gt;""),AND(II9&gt;=IP$20,IJ9&gt;=IP$24,II9&lt;&gt;""),AND(IN9&gt;=IP$20,IO9&gt;=IP$24,IN9&lt;&gt;""),AND(JK9&gt;=JR$20,JL9&gt;=JR$24,JK9&lt;&gt;""),AND(JP9&gt;=JR$20,JQ9&gt;=JR$24,JP9&lt;&gt;""),AND(KM9&gt;=KT$20,KN9&gt;=KT$24,KM9&lt;&gt;""),AND(KR9&gt;=KT$20,KS9&gt;=KT$24,KR9&lt;&gt;""),AND(LO9&gt;=LV$20,LP9&gt;=LV$24,LO9&lt;&gt;""),AND(LT9&gt;=LV$20,LU9&gt;=LV$24,LT9&lt;&gt;""),AND(MQ9&gt;=MX$20,MR9&gt;=MX$24,MQ9&lt;&gt;""),AND(MV9&gt;=MX$20,MW9&gt;=MX$24,MV9&lt;&gt;""),AND(NS9&gt;=NZ$20,NT9&gt;=NZ$24,NS9&lt;&gt;""),AND(NX9&gt;=NZ$20,NY9&gt;=NZ$24,NX9&lt;&gt;""),AND(OU9&gt;=PB$20,OV9&gt;=PB$24,OU9&lt;&gt;""),AND(OZ9&gt;=PB$20,PA9&gt;=PB$24,OZ9&lt;&gt;""),AND(PW9&gt;=QD$20,PX9&gt;=QD$24,PW9&lt;&gt;""),AND(QB9&gt;=QD$20,QC9&gt;=QD$24,QB9&lt;&gt;"")),"P","")</f>
        <v>P</v>
      </c>
      <c r="G9" s="3" t="str">
        <f>IF(OR(AND(AQ9&gt;=AW$24,AQ9&lt;&gt;"",AO9=""),AND(AV9&gt;=AW$24,AV9&lt;&gt;"",AO9=""),AND(BT9&gt;=BZ$24,BT9&lt;&gt;"",BR9=""),AND(BY9&gt;=BZ$24,BY9&lt;&gt;"",BR9=""),AND(CW9&gt;=DC$24,CW9&lt;&gt;"",CU9=""),AND(DB9&gt;=DC$24,DB9&lt;&gt;"",CU9=""),AND(EB9&gt;=EH$24,EB9&lt;&gt;""),AND(EG9&gt;=EH$24,EG9&lt;&gt;""),AND(FD9&gt;=FJ$24,FD9&lt;&gt;""),AND(FI9&gt;=FJ$24,FI9&lt;&gt;""),AND(GF9&gt;=GL$24,GF9&lt;&gt;""),AND(GK9&gt;=GL$24,GK9&lt;&gt;""),AND(HH9&gt;=HN$24,HH9&lt;&gt;""),AND(HM9&gt;=HN$24,HM9&lt;&gt;""),AND(IJ9&gt;=IP$24,IJ9&lt;&gt;""),AND(IO9&gt;=IP$24,IO9&lt;&gt;""),AND(JL9&gt;=JR$24,JL9&lt;&gt;""),AND(JQ9&gt;=JR$24,JQ9&lt;&gt;""),AND(KN9&gt;=KT$24,KN9&lt;&gt;""),AND(KS9&gt;=KT$24,KS9&lt;&gt;""),AND(LP9&gt;=LV$24,LP9&lt;&gt;""),AND(LU9&gt;=LV$24,LU9&lt;&gt;""),AND(MR9&gt;=MX$24,MR9&lt;&gt;""),AND(MW9&gt;=MX$24,MW9&lt;&gt;""),AND(NT9&gt;=NZ$24,NT9&lt;&gt;""),AND(NY9&gt;=NZ$24,NY9&lt;&gt;""),AND(OV9&gt;=PB$24,OV9&lt;&gt;""),AND(PA9&gt;=PB$24,PA9&lt;&gt;""),AND(PX9&gt;=QD$24,PX9&lt;&gt;""),AND(QC9&gt;=QD$24,QC9&lt;&gt;"")),"P","")</f>
        <v>P</v>
      </c>
      <c r="H9" s="37" t="str">
        <f>IF(AND(G9="P",F9=""),"No DD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Merit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Excellence",IF(I9="P","Worlds Team",IF(F9="P","National Team","")))))</f>
        <v>National Team</v>
      </c>
      <c r="I9" s="3" t="str">
        <f>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P","")</f>
        <v/>
      </c>
      <c r="J9" s="8">
        <f>IF(COUNT(AQ9,BT9,CW9)&gt;0,LARGE((AQ9,BT9,CW9),1),0)</f>
        <v>47.6</v>
      </c>
      <c r="K9" s="8" t="str">
        <f>IF(J9=0,"",IF(J9=CW9,$CA$1,IF(J9=BT9,$AX$1,IF(J9=AQ9,$U$1,""))))</f>
        <v>2022 3rd Domestic Trial</v>
      </c>
      <c r="L9" s="8">
        <f>IF(COUNT(AQ9,BT9,CW9)&gt;1,LARGE((AQ9,BT9,CW9),2),0)</f>
        <v>47.5</v>
      </c>
      <c r="M9" s="8" t="str">
        <f>IF(L9=0,"",IF(L9=CW9,$CA$1,IF(L9=BT9,$AX$1,IF(L9=AQ9,$U$1,""))))</f>
        <v>2022 Nationals</v>
      </c>
      <c r="N9" s="8">
        <f>IF(COUNT(AR9,BU9,CX9)&gt;0,LARGE((AR9,BU9,CX9),1),0)</f>
        <v>23.9</v>
      </c>
      <c r="O9" s="8" t="str">
        <f>IF(N9=0,"",IF(N9=CX9,$CA$1,IF(N9=BU9,$AX$1,IF(N9=AR9,$U$1,""))))</f>
        <v>2023 Elite Canada</v>
      </c>
      <c r="P9" s="8">
        <f>IF(MAX(AV9,BY9,DB9)&gt;0,MAX(AV9,BY9,DB9),0)</f>
        <v>49.5</v>
      </c>
      <c r="Q9" s="8" t="str">
        <f>IF(P9=0,"",IF(P9=DB9,$CA$1,IF(P9=BY9,$AX$1,IF(P9=AV9,$U$1,""))))</f>
        <v>2022 3rd Domestic Trial</v>
      </c>
      <c r="R9" s="8">
        <f>IF(MAX(DD9:DF9)&gt;0,MAX(DD9:DF9),"")</f>
        <v>0.79999999999999716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18.600000000000001</v>
      </c>
      <c r="V9" s="19">
        <v>5.2</v>
      </c>
      <c r="W9" s="19">
        <v>0</v>
      </c>
      <c r="X9" s="19">
        <v>0</v>
      </c>
      <c r="Y9" s="19">
        <v>18.7</v>
      </c>
      <c r="Z9" s="19">
        <v>5.6</v>
      </c>
      <c r="AA9" s="19">
        <v>0.6</v>
      </c>
      <c r="AB9" s="19">
        <v>0</v>
      </c>
      <c r="AC9" s="19">
        <v>17.7</v>
      </c>
      <c r="AD9" s="19">
        <v>5.2</v>
      </c>
      <c r="AE9" s="19">
        <v>0.8</v>
      </c>
      <c r="AF9" s="19">
        <v>0.3</v>
      </c>
      <c r="AG9" s="19">
        <v>18.399999999999999</v>
      </c>
      <c r="AH9" s="19">
        <v>6</v>
      </c>
      <c r="AI9" s="19">
        <v>0.2</v>
      </c>
      <c r="AJ9" s="19">
        <v>0</v>
      </c>
      <c r="AK9" s="19">
        <v>18.3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10.8</v>
      </c>
      <c r="AQ9" s="41">
        <f>IF(SUM(U9:V9,X9:Z9,AB9)-W9-AA9&gt;0,SUM(U9:V9,X9:Z9,AB9)-W9-AA9,"")</f>
        <v>47.5</v>
      </c>
      <c r="AR9" s="41">
        <f>IF(SUM(AC9:AD9,AF9)-AE9&gt;0,SUM(AC9:AD9,AF9)-AE9,"")</f>
        <v>22.4</v>
      </c>
      <c r="AS9" s="41">
        <f>IF(SUM(V9,Z9,AD9)&gt;0,SUM(V9,Z9,AD9),"")</f>
        <v>16</v>
      </c>
      <c r="AT9" s="41">
        <f>IF(SUM(AQ9,AR9)&gt;0,SUM(AQ9,AR9),"")</f>
        <v>69.900000000000006</v>
      </c>
      <c r="AU9" s="41">
        <f>IF(SUM(AH9,AL9)&gt;0,SUM(AH9,AL9),"")</f>
        <v>11.6</v>
      </c>
      <c r="AV9" s="41">
        <f>IF(SUM(AG9:AH9,AJ9:AL9,AN9)-SUM(AI9,AM9)&gt;0,SUM(AG9:AH9,AJ9:AL9,AN9)-SUM(AI9,AM9),"")</f>
        <v>47.500000000000007</v>
      </c>
      <c r="AW9" s="41">
        <f>IF(SUM(AQ9,AV9)&gt;0,SUM(AQ9,AV9),"")</f>
        <v>95</v>
      </c>
      <c r="AX9" s="18">
        <v>18.600000000000001</v>
      </c>
      <c r="AY9" s="18">
        <v>6</v>
      </c>
      <c r="AZ9" s="18">
        <v>0.2</v>
      </c>
      <c r="BA9" s="18">
        <v>0</v>
      </c>
      <c r="BB9" s="18">
        <v>18.399999999999999</v>
      </c>
      <c r="BC9" s="18">
        <v>5.6</v>
      </c>
      <c r="BD9" s="18">
        <v>0.8</v>
      </c>
      <c r="BE9" s="18">
        <v>0</v>
      </c>
      <c r="BF9" s="18">
        <v>17</v>
      </c>
      <c r="BG9" s="18">
        <v>3.2</v>
      </c>
      <c r="BH9" s="18">
        <v>0</v>
      </c>
      <c r="BI9" s="18">
        <v>0.3</v>
      </c>
      <c r="BJ9" s="18">
        <v>18.899999999999999</v>
      </c>
      <c r="BK9" s="18">
        <v>6</v>
      </c>
      <c r="BL9" s="18">
        <v>0</v>
      </c>
      <c r="BM9" s="18">
        <v>0</v>
      </c>
      <c r="BN9" s="18">
        <v>19</v>
      </c>
      <c r="BO9" s="18">
        <v>5.6</v>
      </c>
      <c r="BP9" s="18">
        <v>0</v>
      </c>
      <c r="BQ9" s="18">
        <v>0</v>
      </c>
      <c r="BR9" s="29"/>
      <c r="BS9" s="11">
        <f>IF(SUM(AY9,BC9)&gt;0,SUM(AY9,BC9),"")</f>
        <v>11.6</v>
      </c>
      <c r="BT9" s="11">
        <f>IF(SUM(AX9:AY9,BA9:BC9,BE9)-AZ9-BD9&gt;0,SUM(AX9:AY9,BA9:BC9,BE9)-AZ9-BD9,"")</f>
        <v>47.6</v>
      </c>
      <c r="BU9" s="11">
        <f>IF(SUM(BF9:BG9,BI9)-BH9&gt;0,SUM(BF9:BG9,BI9)-BH9,"")</f>
        <v>20.5</v>
      </c>
      <c r="BV9" s="11">
        <f>IF(SUM(AY9,BC9,BG9)&gt;0,SUM(AY9,BC9,BG9),"")</f>
        <v>14.8</v>
      </c>
      <c r="BW9" s="11">
        <f>IF(SUM(BT9,BU9)&gt;0,SUM(BT9,BU9),"")</f>
        <v>68.099999999999994</v>
      </c>
      <c r="BX9" s="11">
        <f>IF(SUM(BK9,BO9)&gt;0,SUM(BK9,BO9),"")</f>
        <v>11.6</v>
      </c>
      <c r="BY9" s="11">
        <f>IF(SUM(BJ9:BK9,BM9:BO9,BQ9)-SUM(BL9,BP9)&gt;0,SUM(BJ9:BK9,BM9:BO9,BQ9)-SUM(BL9,BP9),"")</f>
        <v>49.5</v>
      </c>
      <c r="BZ9" s="11">
        <f>IF(SUM(BT9,BY9)&gt;0,SUM(BT9,BY9),"")</f>
        <v>97.1</v>
      </c>
      <c r="CA9" s="19">
        <v>18.2</v>
      </c>
      <c r="CB9" s="19">
        <v>5.2</v>
      </c>
      <c r="CC9" s="19">
        <v>0.2</v>
      </c>
      <c r="CD9" s="19">
        <v>0</v>
      </c>
      <c r="CE9" s="19">
        <v>17.7</v>
      </c>
      <c r="CF9" s="19">
        <v>4.8</v>
      </c>
      <c r="CG9" s="19">
        <v>0.8</v>
      </c>
      <c r="CH9" s="19">
        <v>0</v>
      </c>
      <c r="CI9" s="19">
        <v>18.399999999999999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</v>
      </c>
      <c r="CP9" s="19">
        <v>0</v>
      </c>
      <c r="CQ9" s="19">
        <v>18.8</v>
      </c>
      <c r="CR9" s="19">
        <v>5.6</v>
      </c>
      <c r="CS9" s="19">
        <v>0.6</v>
      </c>
      <c r="CT9" s="19">
        <v>0</v>
      </c>
      <c r="CU9" s="28"/>
      <c r="CV9" s="41">
        <f>IF(SUM(CB9,CF9)&gt;0,SUM(CB9,CF9),"")</f>
        <v>10</v>
      </c>
      <c r="CW9" s="41">
        <f>IF(SUM(CA9:CB9,CD9:CF9,CH9)-CC9-CG9&gt;0,SUM(CA9:CB9,CD9:CF9,CH9)-CC9-CG9,"")</f>
        <v>44.899999999999991</v>
      </c>
      <c r="CX9" s="41">
        <f>IF(SUM(CI9:CJ9,CL9)-CK9&gt;0,SUM(CI9:CJ9,CL9)-CK9,"")</f>
        <v>23.9</v>
      </c>
      <c r="CY9" s="41">
        <f>IF(SUM(CB9,CF9,CJ9)&gt;0,SUM(CB9,CF9,CJ9),"")</f>
        <v>16</v>
      </c>
      <c r="CZ9" s="41">
        <f>IF(SUM(CW9,CX9)&gt;0,SUM(CW9,CX9),"")</f>
        <v>68.799999999999983</v>
      </c>
      <c r="DA9" s="41">
        <f>IF(SUM(CN9,CR9)&gt;0,SUM(CN9,CR9),"")</f>
        <v>11.6</v>
      </c>
      <c r="DB9" s="41">
        <f>IF(SUM(CM9:CN9,CP9:CR9,CT9)-SUM(CO9,CS9)&gt;0,SUM(CM9:CN9,CP9:CR9,CT9)-SUM(CO9,CS9),"")</f>
        <v>48.400000000000006</v>
      </c>
      <c r="DC9" s="41">
        <f>IF(SUM(CW9,DB9)&gt;0,SUM(CW9,DB9),"")</f>
        <v>93.3</v>
      </c>
      <c r="DD9" s="52">
        <f>IF(MAX(EB9,FD9,GF9,HH9,IJ9,JL9,KN9,LP9,MR9,NT9,OV9,PX9)-IF(L9="",0,L9)&gt;0.001,MAX(EB9,FD9,GF9,HH9,IJ9,JL9,KN9,LP9,MR9,NT9,OV9,PX9)-IF(L9="",0,L9),"")</f>
        <v>0.79999999999999716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18.399999999999999</v>
      </c>
      <c r="JT9" s="17">
        <v>6</v>
      </c>
      <c r="JU9" s="17">
        <v>0.2</v>
      </c>
      <c r="JV9" s="17">
        <v>0</v>
      </c>
      <c r="JW9" s="17">
        <v>18.5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11.6</v>
      </c>
      <c r="KN9" s="41">
        <f>IF(SUM(JS9:JT9,JV9:JX9,JZ9)-JU9-JY9&gt;0,SUM(JS9:JT9,JV9:JX9,JZ9)-JU9-JY9,"")</f>
        <v>48.3</v>
      </c>
      <c r="KO9" s="41" t="str">
        <f>IF(SUM(KA9:KB9,KD9)-KC9&gt;0,SUM(KA9:KB9,KD9)-KC9,"")</f>
        <v/>
      </c>
      <c r="KP9" s="41">
        <f>IF(SUM(JT9,JX9,KB9)&gt;0,SUM(JT9,JX9,KB9),"")</f>
        <v>11.6</v>
      </c>
      <c r="KQ9" s="41">
        <f>IF(SUM(KN9,KO9)&gt;0,SUM(KN9,KO9),"")</f>
        <v>48.3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48.3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18.399999999999999</v>
      </c>
      <c r="QF9" s="23">
        <f>IF($CU9="P",CB9,(CB9+AY9)/2)</f>
        <v>5.6</v>
      </c>
      <c r="QG9" s="23">
        <f>IF($CU9="P",CC9,(CC9+AZ9)/2)</f>
        <v>0.2</v>
      </c>
      <c r="QH9" s="23">
        <f>IF($CU9="P",CD9,(CD9+BA9)/2)</f>
        <v>0</v>
      </c>
      <c r="QI9" s="23">
        <f>IF($CU9="P",CE9,(CE9+BB9)/2)</f>
        <v>18.049999999999997</v>
      </c>
      <c r="QJ9" s="23">
        <f>IF($CU9="P",CF9,(CF9+BC9)/2)</f>
        <v>5.1999999999999993</v>
      </c>
      <c r="QK9" s="23">
        <f>IF($CU9="P",CG9,(CG9+BD9)/2)</f>
        <v>0.8</v>
      </c>
      <c r="QL9" s="23">
        <f>IF($CU9="P",CH9,(CH9+BE9)/2)</f>
        <v>0</v>
      </c>
      <c r="QM9" s="23">
        <f>IF($CU9="P",CI9,(CI9+BF9)/2)</f>
        <v>17.7</v>
      </c>
      <c r="QN9" s="23">
        <f>IF($CU9="P",CJ9,(CJ9+BG9)/2)</f>
        <v>4.5999999999999996</v>
      </c>
      <c r="QO9" s="23">
        <f>IF($CU9="P",CK9,(CK9+BH9)/2)</f>
        <v>0.4</v>
      </c>
      <c r="QP9" s="23">
        <f>IF($CU9="P",CL9,(CL9+BI9)/2)</f>
        <v>0.3</v>
      </c>
      <c r="QQ9" s="23">
        <f>IF($CU9="P",CM9,(CM9+BJ9)/2)</f>
        <v>18.75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18.899999999999999</v>
      </c>
      <c r="QV9" s="23">
        <f>IF($CU9="P",CR9,(CR9+BO9)/2)</f>
        <v>5.6</v>
      </c>
      <c r="QW9" s="23">
        <f>IF($CU9="P",CS9,(CS9+BP9)/2)</f>
        <v>0.3</v>
      </c>
      <c r="QX9" s="23">
        <f>IF($CU9="P",CT9,(CT9+BQ9)/2)</f>
        <v>0</v>
      </c>
      <c r="QY9" s="28" t="s">
        <v>57</v>
      </c>
      <c r="QZ9" s="41">
        <f>IF(SUM(QF9,QJ9)&gt;0,SUM(QF9,QJ9),"")</f>
        <v>10.799999999999999</v>
      </c>
      <c r="RA9" s="41">
        <f>IF(SUM(QE9:QF9,QH9:QJ9,QL9)-QG9-QK9&gt;0,SUM(QE9:QF9,QH9:QJ9,QL9)-QG9-QK9,"")</f>
        <v>46.25</v>
      </c>
      <c r="RB9" s="41">
        <f>IF(SUM(QM9:QN9,QP9)-QO9&gt;0,SUM(QM9:QN9,QP9)-QO9,"")</f>
        <v>22.2</v>
      </c>
      <c r="RC9" s="41">
        <f>IF(SUM(QF9,QJ9,QN9)&gt;0,SUM(QF9,QJ9,QN9),"")</f>
        <v>15.399999999999999</v>
      </c>
      <c r="RD9" s="41">
        <f>IF(SUM(RA9,RB9)&gt;0,SUM(RA9,RB9),"")</f>
        <v>68.45</v>
      </c>
      <c r="RE9" s="41">
        <f>IF(SUM(QR9,QV9)&gt;0,SUM(QR9,QV9),"")</f>
        <v>11.6</v>
      </c>
      <c r="RF9" s="41">
        <f>IF(SUM(QQ9:QR9,QT9:QV9,QX9)-SUM(QS9,QW9)&gt;0,SUM(QQ9:QR9,QT9:QV9,QX9)-SUM(QS9,QW9),"")</f>
        <v>48.95</v>
      </c>
      <c r="RG9" s="41">
        <f>IF(SUM(RA9,RF9)&gt;0,SUM(RA9,RF9),"")</f>
        <v>95.2</v>
      </c>
    </row>
    <row r="10" spans="1:475" x14ac:dyDescent="0.2">
      <c r="A10" s="4">
        <f>IF(AND(F10="P",G10="P"),SUMPRODUCT((F$4:F$18="P")*(G$4:G$18="P")*(E$4:E$18&gt;E10))+1,IF(G10="P",SUMPRODUCT((F$4:F$18="")*(G$4:G$18="P")*(E$4:E$18&gt;E10))+1+SUMPRODUCT((F$4:F$18="P")*(G$4:G$18="P")),""))</f>
        <v>7</v>
      </c>
      <c r="B10" s="5" t="s">
        <v>101</v>
      </c>
      <c r="C10" s="4" t="s">
        <v>5</v>
      </c>
      <c r="D10" s="4">
        <v>1999</v>
      </c>
      <c r="E10" s="9">
        <f>SUM(J10:R10)+SUM(J10:N10)*0.0000001+SUM(J10)*0.0000000000001</f>
        <v>167.74001189000475</v>
      </c>
      <c r="F10" s="3" t="str">
        <f>IF(OR(AND(AP10&gt;=AW$20,AQ10&gt;=AW$24,AP10&lt;&gt;"",AO10=""),AND(AU10&gt;=AW$20,AV10&gt;=AW$24,AU10&lt;&gt;"",AO10=""),AND(BS10&gt;=BZ$20,BT10&gt;=BZ$24,BS10&lt;&gt;"",BR10=""),AND(BX10&gt;=BZ$20,BY10&gt;=BZ$24,BX10&lt;&gt;"",BR10=""),AND(CV10&gt;=DC$20,CW10&gt;=DC$24,CV10&lt;&gt;"",CU10=""),AND(DA10&gt;=DC$20,DB10&gt;=DC$24,DA10&lt;&gt;""),AND(EA10&gt;=EH$20,EB10&gt;=EH$24,EA10&lt;&gt;""),AND(EF10&gt;=EH$20,EG10&gt;=EH$24,EF10&lt;&gt;""),AND(FC10&gt;=FJ$20,FD10&gt;=FJ$24,FC10&lt;&gt;""),AND(FH10&gt;=FJ$20,FI10&gt;=FJ$24,FH10&lt;&gt;""),AND(GE10&gt;=GL$20,GF10&gt;=GL$24,GE10&lt;&gt;""),AND(GJ10&gt;=GL$20,GK10&gt;=GL$24,GJ10&lt;&gt;""),AND(HG10&gt;=HN$20,HH10&gt;=HN$24,HG10&lt;&gt;""),AND(HL10&gt;=HN$20,HM10&gt;=HN$24,HL10&lt;&gt;""),AND(II10&gt;=IP$20,IJ10&gt;=IP$24,II10&lt;&gt;""),AND(IN10&gt;=IP$20,IO10&gt;=IP$24,IN10&lt;&gt;""),AND(JK10&gt;=JR$20,JL10&gt;=JR$24,JK10&lt;&gt;""),AND(JP10&gt;=JR$20,JQ10&gt;=JR$24,JP10&lt;&gt;""),AND(KM10&gt;=KT$20,KN10&gt;=KT$24,KM10&lt;&gt;""),AND(KR10&gt;=KT$20,KS10&gt;=KT$24,KR10&lt;&gt;""),AND(LO10&gt;=LV$20,LP10&gt;=LV$24,LO10&lt;&gt;""),AND(LT10&gt;=LV$20,LU10&gt;=LV$24,LT10&lt;&gt;""),AND(MQ10&gt;=MX$20,MR10&gt;=MX$24,MQ10&lt;&gt;""),AND(MV10&gt;=MX$20,MW10&gt;=MX$24,MV10&lt;&gt;""),AND(NS10&gt;=NZ$20,NT10&gt;=NZ$24,NS10&lt;&gt;""),AND(NX10&gt;=NZ$20,NY10&gt;=NZ$24,NX10&lt;&gt;""),AND(OU10&gt;=PB$20,OV10&gt;=PB$24,OU10&lt;&gt;""),AND(OZ10&gt;=PB$20,PA10&gt;=PB$24,OZ10&lt;&gt;""),AND(PW10&gt;=QD$20,PX10&gt;=QD$24,PW10&lt;&gt;""),AND(QB10&gt;=QD$20,QC10&gt;=QD$24,QB10&lt;&gt;"")),"P","")</f>
        <v>P</v>
      </c>
      <c r="G10" s="3" t="str">
        <f>IF(OR(AND(AQ10&gt;=AW$24,AQ10&lt;&gt;"",AO10=""),AND(AV10&gt;=AW$24,AV10&lt;&gt;"",AO10=""),AND(BT10&gt;=BZ$24,BT10&lt;&gt;"",BR10=""),AND(BY10&gt;=BZ$24,BY10&lt;&gt;"",BR10=""),AND(CW10&gt;=DC$24,CW10&lt;&gt;"",CU10=""),AND(DB10&gt;=DC$24,DB10&lt;&gt;"",CU10=""),AND(EB10&gt;=EH$24,EB10&lt;&gt;""),AND(EG10&gt;=EH$24,EG10&lt;&gt;""),AND(FD10&gt;=FJ$24,FD10&lt;&gt;""),AND(FI10&gt;=FJ$24,FI10&lt;&gt;""),AND(GF10&gt;=GL$24,GF10&lt;&gt;""),AND(GK10&gt;=GL$24,GK10&lt;&gt;""),AND(HH10&gt;=HN$24,HH10&lt;&gt;""),AND(HM10&gt;=HN$24,HM10&lt;&gt;""),AND(IJ10&gt;=IP$24,IJ10&lt;&gt;""),AND(IO10&gt;=IP$24,IO10&lt;&gt;""),AND(JL10&gt;=JR$24,JL10&lt;&gt;""),AND(JQ10&gt;=JR$24,JQ10&lt;&gt;""),AND(KN10&gt;=KT$24,KN10&lt;&gt;""),AND(KS10&gt;=KT$24,KS10&lt;&gt;""),AND(LP10&gt;=LV$24,LP10&lt;&gt;""),AND(LU10&gt;=LV$24,LU10&lt;&gt;""),AND(MR10&gt;=MX$24,MR10&lt;&gt;""),AND(MW10&gt;=MX$24,MW10&lt;&gt;""),AND(NT10&gt;=NZ$24,NT10&lt;&gt;""),AND(NY10&gt;=NZ$24,NY10&lt;&gt;""),AND(OV10&gt;=PB$24,OV10&lt;&gt;""),AND(PA10&gt;=PB$24,PA10&lt;&gt;""),AND(PX10&gt;=QD$24,PX10&lt;&gt;""),AND(QC10&gt;=QD$24,QC10&lt;&gt;"")),"P","")</f>
        <v>P</v>
      </c>
      <c r="H10" s="37" t="str">
        <f>IF(AND(G10="P",F10=""),"No DD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Merit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Excellence",IF(I10="P","Worlds Team",IF(F10="P","National Team","")))))</f>
        <v>National Team</v>
      </c>
      <c r="I10" s="3" t="str">
        <f>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P","")</f>
        <v/>
      </c>
      <c r="J10" s="8">
        <f>IF(COUNT(AQ10,BT10,CW10)&gt;0,LARGE((AQ10,BT10,CW10),1),0)</f>
        <v>47.4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47.099999999999994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24.4</v>
      </c>
      <c r="O10" s="8" t="str">
        <f>IF(N10=0,"",IF(N10=CX10,$CA$1,IF(N10=BU10,$AX$1,IF(N10=AR10,$U$1,""))))</f>
        <v>2022 Nationals</v>
      </c>
      <c r="P10" s="8">
        <f>IF(MAX(AV10,BY10,DB10)&gt;0,MAX(AV10,BY10,DB10),0)</f>
        <v>48.84</v>
      </c>
      <c r="Q10" s="8" t="str">
        <f>IF(P10=0,"",IF(P10=DB10,$CA$1,IF(P10=BY10,$AX$1,IF(P10=AV10,$U$1,""))))</f>
        <v>2022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18.600000000000001</v>
      </c>
      <c r="V10" s="19">
        <v>5.6</v>
      </c>
      <c r="W10" s="19">
        <v>0.6</v>
      </c>
      <c r="X10" s="19">
        <v>0</v>
      </c>
      <c r="Y10" s="19">
        <v>18.8</v>
      </c>
      <c r="Z10" s="19">
        <v>5.6</v>
      </c>
      <c r="AA10" s="19">
        <v>0.6</v>
      </c>
      <c r="AB10" s="19">
        <v>0</v>
      </c>
      <c r="AC10" s="19">
        <v>18.8</v>
      </c>
      <c r="AD10" s="19">
        <v>5.6</v>
      </c>
      <c r="AE10" s="19">
        <v>0</v>
      </c>
      <c r="AF10" s="19">
        <v>0</v>
      </c>
      <c r="AG10" s="19">
        <v>17.2</v>
      </c>
      <c r="AH10" s="19">
        <v>3.2</v>
      </c>
      <c r="AI10" s="19">
        <v>0</v>
      </c>
      <c r="AJ10" s="19">
        <v>0.3</v>
      </c>
      <c r="AK10" s="19">
        <v>18.5</v>
      </c>
      <c r="AL10" s="19">
        <v>6</v>
      </c>
      <c r="AM10" s="19">
        <v>0.2</v>
      </c>
      <c r="AN10" s="19">
        <v>0</v>
      </c>
      <c r="AO10" s="28"/>
      <c r="AP10" s="41">
        <f>IF(SUM(V10,Z10)&gt;0,SUM(V10,Z10),"")</f>
        <v>11.2</v>
      </c>
      <c r="AQ10" s="41">
        <f>IF(SUM(U10:V10,X10:Z10,AB10)-W10-AA10&gt;0,SUM(U10:V10,X10:Z10,AB10)-W10-AA10,"")</f>
        <v>47.4</v>
      </c>
      <c r="AR10" s="41">
        <f>IF(SUM(AC10:AD10,AF10)-AE10&gt;0,SUM(AC10:AD10,AF10)-AE10,"")</f>
        <v>24.4</v>
      </c>
      <c r="AS10" s="41">
        <f>IF(SUM(V10,Z10,AD10)&gt;0,SUM(V10,Z10,AD10),"")</f>
        <v>16.799999999999997</v>
      </c>
      <c r="AT10" s="41">
        <f>IF(SUM(AQ10,AR10)&gt;0,SUM(AQ10,AR10),"")</f>
        <v>71.8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45</v>
      </c>
      <c r="AW10" s="41">
        <f>IF(SUM(AQ10,AV10)&gt;0,SUM(AQ10,AV10),"")</f>
        <v>92.4</v>
      </c>
      <c r="AX10" s="18">
        <v>18.5</v>
      </c>
      <c r="AY10" s="18">
        <v>4.4000000000000004</v>
      </c>
      <c r="AZ10" s="18">
        <v>0.2</v>
      </c>
      <c r="BA10" s="18">
        <v>0</v>
      </c>
      <c r="BB10" s="18">
        <v>19</v>
      </c>
      <c r="BC10" s="18">
        <v>6</v>
      </c>
      <c r="BD10" s="18">
        <v>0.6</v>
      </c>
      <c r="BE10" s="18">
        <v>0</v>
      </c>
      <c r="BF10" s="18">
        <v>18.8</v>
      </c>
      <c r="BG10" s="18">
        <v>5.6</v>
      </c>
      <c r="BH10" s="18">
        <v>0.6</v>
      </c>
      <c r="BI10" s="18">
        <v>0.3</v>
      </c>
      <c r="BJ10" s="18">
        <v>18.739999999999998</v>
      </c>
      <c r="BK10" s="18">
        <v>6</v>
      </c>
      <c r="BL10" s="18">
        <v>0.2</v>
      </c>
      <c r="BM10" s="18">
        <v>0</v>
      </c>
      <c r="BN10" s="18">
        <v>18.600000000000001</v>
      </c>
      <c r="BO10" s="18">
        <v>6</v>
      </c>
      <c r="BP10" s="18">
        <v>0.6</v>
      </c>
      <c r="BQ10" s="18">
        <v>0.3</v>
      </c>
      <c r="BR10" s="29"/>
      <c r="BS10" s="11">
        <f>IF(SUM(AY10,BC10)&gt;0,SUM(AY10,BC10),"")</f>
        <v>10.4</v>
      </c>
      <c r="BT10" s="11">
        <f>IF(SUM(AX10:AY10,BA10:BC10,BE10)-AZ10-BD10&gt;0,SUM(AX10:AY10,BA10:BC10,BE10)-AZ10-BD10,"")</f>
        <v>47.099999999999994</v>
      </c>
      <c r="BU10" s="11">
        <f>IF(SUM(BF10:BG10,BI10)-BH10&gt;0,SUM(BF10:BG10,BI10)-BH10,"")</f>
        <v>24.099999999999998</v>
      </c>
      <c r="BV10" s="11">
        <f>IF(SUM(AY10,BC10,BG10)&gt;0,SUM(AY10,BC10,BG10),"")</f>
        <v>16</v>
      </c>
      <c r="BW10" s="11">
        <f>IF(SUM(BT10,BU10)&gt;0,SUM(BT10,BU10),"")</f>
        <v>71.199999999999989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48.84</v>
      </c>
      <c r="BZ10" s="11">
        <f>IF(SUM(BT10,BY10)&gt;0,SUM(BT10,BY10),"")</f>
        <v>95.94</v>
      </c>
      <c r="CA10" s="19">
        <v>16.8</v>
      </c>
      <c r="CB10" s="19">
        <v>5.6</v>
      </c>
      <c r="CC10" s="19">
        <v>0.8</v>
      </c>
      <c r="CD10" s="19">
        <v>0</v>
      </c>
      <c r="CE10" s="19">
        <v>17.399999999999999</v>
      </c>
      <c r="CF10" s="19">
        <v>2.8</v>
      </c>
      <c r="CG10" s="19">
        <v>0</v>
      </c>
      <c r="CH10" s="19">
        <v>0</v>
      </c>
      <c r="CI10" s="19">
        <v>18.3</v>
      </c>
      <c r="CJ10" s="19">
        <v>4.8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8.3999999999999986</v>
      </c>
      <c r="CW10" s="41">
        <f>IF(SUM(CA10:CB10,CD10:CF10,CH10)-CC10-CG10&gt;0,SUM(CA10:CB10,CD10:CF10,CH10)-CC10-CG10,"")</f>
        <v>41.8</v>
      </c>
      <c r="CX10" s="41">
        <f>IF(SUM(CI10:CJ10,CL10)-CK10&gt;0,SUM(CI10:CJ10,CL10)-CK10,"")</f>
        <v>23.1</v>
      </c>
      <c r="CY10" s="41">
        <f>IF(SUM(CB10,CF10,CJ10)&gt;0,SUM(CB10,CF10,CJ10),"")</f>
        <v>13.2</v>
      </c>
      <c r="CZ10" s="41">
        <f>IF(SUM(CW10,CX10)&gt;0,SUM(CW10,CX10),"")</f>
        <v>64.900000000000006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IF(SUM(CW10,DB10)&gt;0,SUM(CW10,DB10),"")</f>
        <v>41.8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17.649999999999999</v>
      </c>
      <c r="QF10" s="23">
        <f>IF($CU10="P",CB10,(CB10+AY10)/2)</f>
        <v>5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18.2</v>
      </c>
      <c r="QJ10" s="23">
        <f>IF($CU10="P",CF10,(CF10+BC10)/2)</f>
        <v>4.4000000000000004</v>
      </c>
      <c r="QK10" s="23">
        <f>IF($CU10="P",CG10,(CG10+BD10)/2)</f>
        <v>0.3</v>
      </c>
      <c r="QL10" s="23">
        <f>IF($CU10="P",CH10,(CH10+BE10)/2)</f>
        <v>0</v>
      </c>
      <c r="QM10" s="23">
        <f>IF($CU10="P",CI10,(CI10+BF10)/2)</f>
        <v>18.55</v>
      </c>
      <c r="QN10" s="23">
        <f>IF($CU10="P",CJ10,(CJ10+BG10)/2)</f>
        <v>5.1999999999999993</v>
      </c>
      <c r="QO10" s="23">
        <f>IF($CU10="P",CK10,(CK10+BH10)/2)</f>
        <v>0.3</v>
      </c>
      <c r="QP10" s="23">
        <f>IF($CU10="P",CL10,(CL10+BI10)/2)</f>
        <v>0.15</v>
      </c>
      <c r="QQ10" s="23">
        <f>IF($CU10="P",CM10,(CM10+BJ10)/2)</f>
        <v>9.3699999999999992</v>
      </c>
      <c r="QR10" s="23">
        <f>IF($CU10="P",CN10,(CN10+BK10)/2)</f>
        <v>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9.3000000000000007</v>
      </c>
      <c r="QV10" s="23">
        <f>IF($CU10="P",CR10,(CR10+BO10)/2)</f>
        <v>3</v>
      </c>
      <c r="QW10" s="23">
        <f>IF($CU10="P",CS10,(CS10+BP10)/2)</f>
        <v>0.3</v>
      </c>
      <c r="QX10" s="23">
        <f>IF($CU10="P",CT10,(CT10+BQ10)/2)</f>
        <v>0.15</v>
      </c>
      <c r="QY10" s="28" t="s">
        <v>57</v>
      </c>
      <c r="QZ10" s="41">
        <f>IF(SUM(QF10,QJ10)&gt;0,SUM(QF10,QJ10),"")</f>
        <v>9.4</v>
      </c>
      <c r="RA10" s="41">
        <f>IF(SUM(QE10:QF10,QH10:QJ10,QL10)-QG10-QK10&gt;0,SUM(QE10:QF10,QH10:QJ10,QL10)-QG10-QK10,"")</f>
        <v>44.449999999999996</v>
      </c>
      <c r="RB10" s="41">
        <f>IF(SUM(QM10:QN10,QP10)-QO10&gt;0,SUM(QM10:QN10,QP10)-QO10,"")</f>
        <v>23.599999999999998</v>
      </c>
      <c r="RC10" s="41">
        <f>IF(SUM(QF10,QJ10,QN10)&gt;0,SUM(QF10,QJ10,QN10),"")</f>
        <v>14.6</v>
      </c>
      <c r="RD10" s="41">
        <f>IF(SUM(RA10,RB10)&gt;0,SUM(RA10,RB10),"")</f>
        <v>68.05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24.42</v>
      </c>
      <c r="RG10" s="41">
        <f>IF(SUM(RA10,RF10)&gt;0,SUM(RA10,RF10),"")</f>
        <v>68.87</v>
      </c>
    </row>
    <row r="11" spans="1:475" x14ac:dyDescent="0.2">
      <c r="A11" s="4">
        <f>IF(AND(F11="P",G11="P"),SUMPRODUCT((F$4:F$18="P")*(G$4:G$18="P")*(E$4:E$18&gt;E11))+1,IF(G11="P",SUMPRODUCT((F$4:F$18="")*(G$4:G$18="P")*(E$4:E$18&gt;E11))+1+SUMPRODUCT((F$4:F$18="P")*(G$4:G$18="P")),""))</f>
        <v>8</v>
      </c>
      <c r="B11" s="5" t="s">
        <v>154</v>
      </c>
      <c r="C11" s="4" t="s">
        <v>5</v>
      </c>
      <c r="D11" s="4">
        <v>2001</v>
      </c>
      <c r="E11" s="9">
        <f>SUM(J11:R11)+SUM(J11:N11)*0.0000001+SUM(J11)*0.0000000000001</f>
        <v>167.10001189000482</v>
      </c>
      <c r="F11" s="3" t="str">
        <f>IF(OR(AND(AP11&gt;=AW$20,AQ11&gt;=AW$24,AP11&lt;&gt;"",AO11=""),AND(AU11&gt;=AW$20,AV11&gt;=AW$24,AU11&lt;&gt;"",AO11=""),AND(BS11&gt;=BZ$20,BT11&gt;=BZ$24,BS11&lt;&gt;"",BR11=""),AND(BX11&gt;=BZ$20,BY11&gt;=BZ$24,BX11&lt;&gt;"",BR11=""),AND(CV11&gt;=DC$20,CW11&gt;=DC$24,CV11&lt;&gt;"",CU11=""),AND(DA11&gt;=DC$20,DB11&gt;=DC$24,DA11&lt;&gt;""),AND(EA11&gt;=EH$20,EB11&gt;=EH$24,EA11&lt;&gt;""),AND(EF11&gt;=EH$20,EG11&gt;=EH$24,EF11&lt;&gt;""),AND(FC11&gt;=FJ$20,FD11&gt;=FJ$24,FC11&lt;&gt;""),AND(FH11&gt;=FJ$20,FI11&gt;=FJ$24,FH11&lt;&gt;""),AND(GE11&gt;=GL$20,GF11&gt;=GL$24,GE11&lt;&gt;""),AND(GJ11&gt;=GL$20,GK11&gt;=GL$24,GJ11&lt;&gt;""),AND(HG11&gt;=HN$20,HH11&gt;=HN$24,HG11&lt;&gt;""),AND(HL11&gt;=HN$20,HM11&gt;=HN$24,HL11&lt;&gt;""),AND(II11&gt;=IP$20,IJ11&gt;=IP$24,II11&lt;&gt;""),AND(IN11&gt;=IP$20,IO11&gt;=IP$24,IN11&lt;&gt;""),AND(JK11&gt;=JR$20,JL11&gt;=JR$24,JK11&lt;&gt;""),AND(JP11&gt;=JR$20,JQ11&gt;=JR$24,JP11&lt;&gt;""),AND(KM11&gt;=KT$20,KN11&gt;=KT$24,KM11&lt;&gt;""),AND(KR11&gt;=KT$20,KS11&gt;=KT$24,KR11&lt;&gt;""),AND(LO11&gt;=LV$20,LP11&gt;=LV$24,LO11&lt;&gt;""),AND(LT11&gt;=LV$20,LU11&gt;=LV$24,LT11&lt;&gt;""),AND(MQ11&gt;=MX$20,MR11&gt;=MX$24,MQ11&lt;&gt;""),AND(MV11&gt;=MX$20,MW11&gt;=MX$24,MV11&lt;&gt;""),AND(NS11&gt;=NZ$20,NT11&gt;=NZ$24,NS11&lt;&gt;""),AND(NX11&gt;=NZ$20,NY11&gt;=NZ$24,NX11&lt;&gt;""),AND(OU11&gt;=PB$20,OV11&gt;=PB$24,OU11&lt;&gt;""),AND(OZ11&gt;=PB$20,PA11&gt;=PB$24,OZ11&lt;&gt;""),AND(PW11&gt;=QD$20,PX11&gt;=QD$24,PW11&lt;&gt;""),AND(QB11&gt;=QD$20,QC11&gt;=QD$24,QB11&lt;&gt;"")),"P","")</f>
        <v>P</v>
      </c>
      <c r="G11" s="3" t="str">
        <f>IF(OR(AND(AQ11&gt;=AW$24,AQ11&lt;&gt;"",AO11=""),AND(AV11&gt;=AW$24,AV11&lt;&gt;"",AO11=""),AND(BT11&gt;=BZ$24,BT11&lt;&gt;"",BR11=""),AND(BY11&gt;=BZ$24,BY11&lt;&gt;"",BR11=""),AND(CW11&gt;=DC$24,CW11&lt;&gt;"",CU11=""),AND(DB11&gt;=DC$24,DB11&lt;&gt;"",CU11=""),AND(EB11&gt;=EH$24,EB11&lt;&gt;""),AND(EG11&gt;=EH$24,EG11&lt;&gt;""),AND(FD11&gt;=FJ$24,FD11&lt;&gt;""),AND(FI11&gt;=FJ$24,FI11&lt;&gt;""),AND(GF11&gt;=GL$24,GF11&lt;&gt;""),AND(GK11&gt;=GL$24,GK11&lt;&gt;""),AND(HH11&gt;=HN$24,HH11&lt;&gt;""),AND(HM11&gt;=HN$24,HM11&lt;&gt;""),AND(IJ11&gt;=IP$24,IJ11&lt;&gt;""),AND(IO11&gt;=IP$24,IO11&lt;&gt;""),AND(JL11&gt;=JR$24,JL11&lt;&gt;""),AND(JQ11&gt;=JR$24,JQ11&lt;&gt;""),AND(KN11&gt;=KT$24,KN11&lt;&gt;""),AND(KS11&gt;=KT$24,KS11&lt;&gt;""),AND(LP11&gt;=LV$24,LP11&lt;&gt;""),AND(LU11&gt;=LV$24,LU11&lt;&gt;""),AND(MR11&gt;=MX$24,MR11&lt;&gt;""),AND(MW11&gt;=MX$24,MW11&lt;&gt;""),AND(NT11&gt;=NZ$24,NT11&lt;&gt;""),AND(NY11&gt;=NZ$24,NY11&lt;&gt;""),AND(OV11&gt;=PB$24,OV11&lt;&gt;""),AND(PA11&gt;=PB$24,PA11&lt;&gt;""),AND(PX11&gt;=QD$24,PX11&lt;&gt;""),AND(QC11&gt;=QD$24,QC11&lt;&gt;"")),"P","")</f>
        <v>P</v>
      </c>
      <c r="H11" s="37" t="str">
        <f>IF(AND(G11="P",F11=""),"No DD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Merit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Excellence",IF(I11="P","Worlds Team",IF(F11="P","National Team","")))))</f>
        <v>National Team</v>
      </c>
      <c r="I11" s="3" t="str">
        <f>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47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48.2</v>
      </c>
      <c r="Q11" s="8" t="str">
        <f>IF(P11=0,"",IF(P11=DB11,$CA$1,IF(P11=BY11,$AX$1,IF(P11=AV11,$U$1,""))))</f>
        <v>2022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18.2</v>
      </c>
      <c r="V11" s="19">
        <v>5.6</v>
      </c>
      <c r="W11" s="19">
        <v>0.8</v>
      </c>
      <c r="X11" s="19">
        <v>0</v>
      </c>
      <c r="Y11" s="19">
        <v>18.2</v>
      </c>
      <c r="Z11" s="19">
        <v>6</v>
      </c>
      <c r="AA11" s="19">
        <v>0.2</v>
      </c>
      <c r="AB11" s="19">
        <v>0</v>
      </c>
      <c r="AC11" s="19">
        <v>17.899999999999999</v>
      </c>
      <c r="AD11" s="19">
        <v>4.4000000000000004</v>
      </c>
      <c r="AE11" s="19">
        <v>1</v>
      </c>
      <c r="AF11" s="19">
        <v>0</v>
      </c>
      <c r="AG11" s="19">
        <v>18.399999999999999</v>
      </c>
      <c r="AH11" s="19">
        <v>5.6</v>
      </c>
      <c r="AI11" s="19">
        <v>0</v>
      </c>
      <c r="AJ11" s="19">
        <v>0</v>
      </c>
      <c r="AK11" s="19">
        <v>18.2</v>
      </c>
      <c r="AL11" s="19">
        <v>6</v>
      </c>
      <c r="AM11" s="19">
        <v>0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47</v>
      </c>
      <c r="AR11" s="41">
        <f>IF(SUM(AC11:AD11,AF11)-AE11&gt;0,SUM(AC11:AD11,AF11)-AE11,"")</f>
        <v>21.299999999999997</v>
      </c>
      <c r="AS11" s="41">
        <f>IF(SUM(V11,Z11,AD11)&gt;0,SUM(V11,Z11,AD11),"")</f>
        <v>16</v>
      </c>
      <c r="AT11" s="41">
        <f>IF(SUM(AQ11,AR11)&gt;0,SUM(AQ11,AR11),"")</f>
        <v>68.3</v>
      </c>
      <c r="AU11" s="41">
        <f>IF(SUM(AH11,AL11)&gt;0,SUM(AH11,AL11),"")</f>
        <v>11.6</v>
      </c>
      <c r="AV11" s="41">
        <f>IF(SUM(AG11:AH11,AJ11:AL11,AN11)-SUM(AI11,AM11)&gt;0,SUM(AG11:AH11,AJ11:AL11,AN11)-SUM(AI11,AM11),"")</f>
        <v>48.2</v>
      </c>
      <c r="AW11" s="41">
        <f>IF(SUM(AQ11,AV11)&gt;0,SUM(AQ11,AV11),"")</f>
        <v>95.2</v>
      </c>
      <c r="AX11" s="18">
        <v>18.5</v>
      </c>
      <c r="AY11" s="18">
        <v>4.8</v>
      </c>
      <c r="AZ11" s="18">
        <v>0.6</v>
      </c>
      <c r="BA11" s="18">
        <v>0</v>
      </c>
      <c r="BB11" s="18">
        <v>19.2</v>
      </c>
      <c r="BC11" s="18">
        <v>4.3</v>
      </c>
      <c r="BD11" s="18">
        <v>0.1</v>
      </c>
      <c r="BE11" s="18">
        <v>0</v>
      </c>
      <c r="BF11" s="18">
        <v>18.2</v>
      </c>
      <c r="BG11" s="18">
        <v>5.6</v>
      </c>
      <c r="BH11" s="18">
        <v>0.2</v>
      </c>
      <c r="BI11" s="18">
        <v>0</v>
      </c>
      <c r="BJ11" s="18">
        <v>18.5</v>
      </c>
      <c r="BK11" s="18">
        <v>4.8</v>
      </c>
      <c r="BL11" s="18">
        <v>0</v>
      </c>
      <c r="BM11" s="18">
        <v>0</v>
      </c>
      <c r="BN11" s="18">
        <v>18.100000000000001</v>
      </c>
      <c r="BO11" s="18">
        <v>4.8</v>
      </c>
      <c r="BP11" s="18">
        <v>0.8</v>
      </c>
      <c r="BQ11" s="18">
        <v>0</v>
      </c>
      <c r="BR11" s="29"/>
      <c r="BS11" s="11">
        <f>IF(SUM(AY11,BC11)&gt;0,SUM(AY11,BC11),"")</f>
        <v>9.1</v>
      </c>
      <c r="BT11" s="11">
        <f>IF(SUM(AX11:AY11,BA11:BC11,BE11)-AZ11-BD11&gt;0,SUM(AX11:AY11,BA11:BC11,BE11)-AZ11-BD11,"")</f>
        <v>46.099999999999994</v>
      </c>
      <c r="BU11" s="11">
        <f>IF(SUM(BF11:BG11,BI11)-BH11&gt;0,SUM(BF11:BG11,BI11)-BH11,"")</f>
        <v>23.599999999999998</v>
      </c>
      <c r="BV11" s="11">
        <f>IF(SUM(AY11,BC11,BG11)&gt;0,SUM(AY11,BC11,BG11),"")</f>
        <v>14.7</v>
      </c>
      <c r="BW11" s="11">
        <f>IF(SUM(BT11,BU11)&gt;0,SUM(BT11,BU11),"")</f>
        <v>69.699999999999989</v>
      </c>
      <c r="BX11" s="11">
        <f>IF(SUM(BK11,BO11)&gt;0,SUM(BK11,BO11),"")</f>
        <v>9.6</v>
      </c>
      <c r="BY11" s="11">
        <f>IF(SUM(BJ11:BK11,BM11:BO11,BQ11)-SUM(BL11,BP11)&gt;0,SUM(BJ11:BK11,BM11:BO11,BQ11)-SUM(BL11,BP11),"")</f>
        <v>45.400000000000006</v>
      </c>
      <c r="BZ11" s="11">
        <f>IF(SUM(BT11,BY11)&gt;0,SUM(BT11,BY11),"")</f>
        <v>91.5</v>
      </c>
      <c r="CA11" s="19">
        <v>18.399999999999999</v>
      </c>
      <c r="CB11" s="19">
        <v>5.6</v>
      </c>
      <c r="CC11" s="19">
        <v>0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16.2</v>
      </c>
      <c r="CJ11" s="19">
        <v>4.8</v>
      </c>
      <c r="CK11" s="19">
        <v>1</v>
      </c>
      <c r="CL11" s="19">
        <v>0</v>
      </c>
      <c r="CM11" s="19">
        <v>18.399999999999999</v>
      </c>
      <c r="CN11" s="19">
        <v>5.2</v>
      </c>
      <c r="CO11" s="19">
        <v>1</v>
      </c>
      <c r="CP11" s="19">
        <v>0</v>
      </c>
      <c r="CQ11" s="19">
        <v>18.3</v>
      </c>
      <c r="CR11" s="19">
        <v>2</v>
      </c>
      <c r="CS11" s="19">
        <v>1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48.3</v>
      </c>
      <c r="CX11" s="41">
        <f>IF(SUM(CI11:CJ11,CL11)-CK11&gt;0,SUM(CI11:CJ11,CL11)-CK11,"")</f>
        <v>20</v>
      </c>
      <c r="CY11" s="41">
        <f>IF(SUM(CB11,CF11,CJ11)&gt;0,SUM(CB11,CF11,CJ11),"")</f>
        <v>16.399999999999999</v>
      </c>
      <c r="CZ11" s="41">
        <f>IF(SUM(CW11,CX11)&gt;0,SUM(CW11,CX11),"")</f>
        <v>68.3</v>
      </c>
      <c r="DA11" s="41">
        <f>IF(SUM(CN11,CR11)&gt;0,SUM(CN11,CR11),"")</f>
        <v>7.2</v>
      </c>
      <c r="DB11" s="41">
        <f>IF(SUM(CM11:CN11,CP11:CR11,CT11)-SUM(CO11,CS11)&gt;0,SUM(CM11:CN11,CP11:CR11,CT11)-SUM(CO11,CS11),"")</f>
        <v>41.9</v>
      </c>
      <c r="DC11" s="41">
        <f>IF(SUM(CW11,DB11)&gt;0,SUM(CW11,DB11),"")</f>
        <v>90.199999999999989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>
        <v>17.899999999999999</v>
      </c>
      <c r="HP11" s="17">
        <v>4.8</v>
      </c>
      <c r="HQ11" s="17">
        <v>0.6</v>
      </c>
      <c r="HR11" s="17">
        <v>0</v>
      </c>
      <c r="HS11" s="17">
        <v>16.5</v>
      </c>
      <c r="HT11" s="17">
        <v>6</v>
      </c>
      <c r="HU11" s="17">
        <v>0.2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10.8</v>
      </c>
      <c r="IJ11" s="41">
        <f>IF(SUM(HO11:HP11,HR11:HT11,HV11)-HQ11-HU11&gt;0,SUM(HO11:HP11,HR11:HT11,HV11)-HQ11-HU11,"")</f>
        <v>44.4</v>
      </c>
      <c r="IK11" s="41" t="str">
        <f>IF(SUM(HW11:HX11,HZ11)-HY11&gt;0,SUM(HW11:HX11,HZ11)-HY11,"")</f>
        <v/>
      </c>
      <c r="IL11" s="41">
        <f>IF(SUM(HP11,HT11,HX11)&gt;0,SUM(HP11,HT11,HX11),"")</f>
        <v>10.8</v>
      </c>
      <c r="IM11" s="41">
        <f>IF(SUM(IJ11,IK11)&gt;0,SUM(IJ11,IK11),"")</f>
        <v>44.4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IF(SUM(IJ11,IO11)&gt;0,SUM(IJ11,IO11),"")</f>
        <v>44.4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18.45</v>
      </c>
      <c r="QF11" s="23">
        <f>IF($CU11="P",CB11,(CB11+AY11)/2)</f>
        <v>5.1999999999999993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18.850000000000001</v>
      </c>
      <c r="QJ11" s="23">
        <f>IF($CU11="P",CF11,(CF11+BC11)/2)</f>
        <v>5.15</v>
      </c>
      <c r="QK11" s="23">
        <f>IF($CU11="P",CG11,(CG11+BD11)/2)</f>
        <v>0.15000000000000002</v>
      </c>
      <c r="QL11" s="23">
        <f>IF($CU11="P",CH11,(CH11+BE11)/2)</f>
        <v>0</v>
      </c>
      <c r="QM11" s="23">
        <f>IF($CU11="P",CI11,(CI11+BF11)/2)</f>
        <v>17.2</v>
      </c>
      <c r="QN11" s="23">
        <f>IF($CU11="P",CJ11,(CJ11+BG11)/2)</f>
        <v>5.1999999999999993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</v>
      </c>
      <c r="QS11" s="23">
        <f>IF($CU11="P",CO11,(CO11+BL11)/2)</f>
        <v>0.5</v>
      </c>
      <c r="QT11" s="23">
        <f>IF($CU11="P",CP11,(CP11+BM11)/2)</f>
        <v>0</v>
      </c>
      <c r="QU11" s="23">
        <f>IF($CU11="P",CQ11,(CQ11+BN11)/2)</f>
        <v>18.200000000000003</v>
      </c>
      <c r="QV11" s="23">
        <f>IF($CU11="P",CR11,(CR11+BO11)/2)</f>
        <v>3.4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10.35</v>
      </c>
      <c r="RA11" s="41">
        <f>IF(SUM(QE11:QF11,QH11:QJ11,QL11)-QG11-QK11&gt;0,SUM(QE11:QF11,QH11:QJ11,QL11)-QG11-QK11,"")</f>
        <v>47.2</v>
      </c>
      <c r="RB11" s="41">
        <f>IF(SUM(QM11:QN11,QP11)-QO11&gt;0,SUM(QM11:QN11,QP11)-QO11,"")</f>
        <v>21.799999999999997</v>
      </c>
      <c r="RC11" s="41">
        <f>IF(SUM(QF11,QJ11,QN11)&gt;0,SUM(QF11,QJ11,QN11),"")</f>
        <v>15.549999999999999</v>
      </c>
      <c r="RD11" s="41">
        <f>IF(SUM(RA11,RB11)&gt;0,SUM(RA11,RB11),"")</f>
        <v>69</v>
      </c>
      <c r="RE11" s="41">
        <f>IF(SUM(QR11,QV11)&gt;0,SUM(QR11,QV11),"")</f>
        <v>8.4</v>
      </c>
      <c r="RF11" s="41">
        <f>IF(SUM(QQ11:QR11,QT11:QV11,QX11)-SUM(QS11,QW11)&gt;0,SUM(QQ11:QR11,QT11:QV11,QX11)-SUM(QS11,QW11),"")</f>
        <v>43.650000000000006</v>
      </c>
      <c r="RG11" s="41">
        <f>IF(SUM(RA11,RF11)&gt;0,SUM(RA11,RF11),"")</f>
        <v>90.850000000000009</v>
      </c>
    </row>
    <row r="12" spans="1:475" x14ac:dyDescent="0.2">
      <c r="A12" s="4">
        <f>IF(AND(F12="P",G12="P"),SUMPRODUCT((F$4:F$18="P")*(G$4:G$18="P")*(E$4:E$18&gt;E12))+1,IF(G12="P",SUMPRODUCT((F$4:F$18="")*(G$4:G$18="P")*(E$4:E$18&gt;E12))+1+SUMPRODUCT((F$4:F$18="P")*(G$4:G$18="P")),""))</f>
        <v>9</v>
      </c>
      <c r="B12" s="5" t="s">
        <v>93</v>
      </c>
      <c r="C12" s="4" t="s">
        <v>6</v>
      </c>
      <c r="D12" s="4">
        <v>2003</v>
      </c>
      <c r="E12" s="9">
        <f>SUM(J12:R12)+SUM(J12:N12)*0.0000001+SUM(J12)*0.0000000000001</f>
        <v>165.60000700000478</v>
      </c>
      <c r="F12" s="3" t="str">
        <f>IF(OR(AND(AP12&gt;=AW$20,AQ12&gt;=AW$24,AP12&lt;&gt;"",AO12=""),AND(AU12&gt;=AW$20,AV12&gt;=AW$24,AU12&lt;&gt;"",AO12=""),AND(BS12&gt;=BZ$20,BT12&gt;=BZ$24,BS12&lt;&gt;"",BR12=""),AND(BX12&gt;=BZ$20,BY12&gt;=BZ$24,BX12&lt;&gt;"",BR12=""),AND(CV12&gt;=DC$20,CW12&gt;=DC$24,CV12&lt;&gt;"",CU12=""),AND(DA12&gt;=DC$20,DB12&gt;=DC$24,DA12&lt;&gt;""),AND(EA12&gt;=EH$20,EB12&gt;=EH$24,EA12&lt;&gt;""),AND(EF12&gt;=EH$20,EG12&gt;=EH$24,EF12&lt;&gt;""),AND(FC12&gt;=FJ$20,FD12&gt;=FJ$24,FC12&lt;&gt;""),AND(FH12&gt;=FJ$20,FI12&gt;=FJ$24,FH12&lt;&gt;""),AND(GE12&gt;=GL$20,GF12&gt;=GL$24,GE12&lt;&gt;""),AND(GJ12&gt;=GL$20,GK12&gt;=GL$24,GJ12&lt;&gt;""),AND(HG12&gt;=HN$20,HH12&gt;=HN$24,HG12&lt;&gt;""),AND(HL12&gt;=HN$20,HM12&gt;=HN$24,HL12&lt;&gt;""),AND(II12&gt;=IP$20,IJ12&gt;=IP$24,II12&lt;&gt;""),AND(IN12&gt;=IP$20,IO12&gt;=IP$24,IN12&lt;&gt;""),AND(JK12&gt;=JR$20,JL12&gt;=JR$24,JK12&lt;&gt;""),AND(JP12&gt;=JR$20,JQ12&gt;=JR$24,JP12&lt;&gt;""),AND(KM12&gt;=KT$20,KN12&gt;=KT$24,KM12&lt;&gt;""),AND(KR12&gt;=KT$20,KS12&gt;=KT$24,KR12&lt;&gt;""),AND(LO12&gt;=LV$20,LP12&gt;=LV$24,LO12&lt;&gt;""),AND(LT12&gt;=LV$20,LU12&gt;=LV$24,LT12&lt;&gt;""),AND(MQ12&gt;=MX$20,MR12&gt;=MX$24,MQ12&lt;&gt;""),AND(MV12&gt;=MX$20,MW12&gt;=MX$24,MV12&lt;&gt;""),AND(NS12&gt;=NZ$20,NT12&gt;=NZ$24,NS12&lt;&gt;""),AND(NX12&gt;=NZ$20,NY12&gt;=NZ$24,NX12&lt;&gt;""),AND(OU12&gt;=PB$20,OV12&gt;=PB$24,OU12&lt;&gt;""),AND(OZ12&gt;=PB$20,PA12&gt;=PB$24,OZ12&lt;&gt;""),AND(PW12&gt;=QD$20,PX12&gt;=QD$24,PW12&lt;&gt;""),AND(QB12&gt;=QD$20,QC12&gt;=QD$24,QB12&lt;&gt;"")),"P","")</f>
        <v>P</v>
      </c>
      <c r="G12" s="3" t="str">
        <f>IF(OR(AND(AQ12&gt;=AW$24,AQ12&lt;&gt;"",AO12=""),AND(AV12&gt;=AW$24,AV12&lt;&gt;"",AO12=""),AND(BT12&gt;=BZ$24,BT12&lt;&gt;"",BR12=""),AND(BY12&gt;=BZ$24,BY12&lt;&gt;"",BR12=""),AND(CW12&gt;=DC$24,CW12&lt;&gt;"",CU12=""),AND(DB12&gt;=DC$24,DB12&lt;&gt;"",CU12=""),AND(EB12&gt;=EH$24,EB12&lt;&gt;""),AND(EG12&gt;=EH$24,EG12&lt;&gt;""),AND(FD12&gt;=FJ$24,FD12&lt;&gt;""),AND(FI12&gt;=FJ$24,FI12&lt;&gt;""),AND(GF12&gt;=GL$24,GF12&lt;&gt;""),AND(GK12&gt;=GL$24,GK12&lt;&gt;""),AND(HH12&gt;=HN$24,HH12&lt;&gt;""),AND(HM12&gt;=HN$24,HM12&lt;&gt;""),AND(IJ12&gt;=IP$24,IJ12&lt;&gt;""),AND(IO12&gt;=IP$24,IO12&lt;&gt;""),AND(JL12&gt;=JR$24,JL12&lt;&gt;""),AND(JQ12&gt;=JR$24,JQ12&lt;&gt;""),AND(KN12&gt;=KT$24,KN12&lt;&gt;""),AND(KS12&gt;=KT$24,KS12&lt;&gt;""),AND(LP12&gt;=LV$24,LP12&lt;&gt;""),AND(LU12&gt;=LV$24,LU12&lt;&gt;""),AND(MR12&gt;=MX$24,MR12&lt;&gt;""),AND(MW12&gt;=MX$24,MW12&lt;&gt;""),AND(NT12&gt;=NZ$24,NT12&lt;&gt;""),AND(NY12&gt;=NZ$24,NY12&lt;&gt;""),AND(OV12&gt;=PB$24,OV12&lt;&gt;""),AND(PA12&gt;=PB$24,PA12&lt;&gt;""),AND(PX12&gt;=QD$24,PX12&lt;&gt;""),AND(QC12&gt;=QD$24,QC12&lt;&gt;"")),"P","")</f>
        <v>P</v>
      </c>
      <c r="H12" s="37" t="str">
        <f>IF(AND(G12="P",F12=""),"No DD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Merit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Excellence",IF(I12="P","Worlds Team",IF(F12="P","National Team","")))))</f>
        <v>National Team</v>
      </c>
      <c r="I12" s="3" t="str">
        <f>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P","")</f>
        <v/>
      </c>
      <c r="J12" s="8">
        <f>IF(COUNT(AQ12,BT12,CW12)&gt;0,LARGE((AQ12,BT12,CW12),1),0)</f>
        <v>47.8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22.2</v>
      </c>
      <c r="O12" s="8" t="str">
        <f>IF(N12=0,"",IF(N12=CX12,$CA$1,IF(N12=BU12,$AX$1,IF(N12=AR12,$U$1,""))))</f>
        <v>2022 Nationals</v>
      </c>
      <c r="P12" s="8">
        <f>IF(MAX(AV12,BY12,DB12)&gt;0,MAX(AV12,BY12,DB12),0)</f>
        <v>48.199999999999996</v>
      </c>
      <c r="Q12" s="8" t="str">
        <f>IF(P12=0,"",IF(P12=DB12,$CA$1,IF(P12=BY12,$AX$1,IF(P12=AV12,$U$1,""))))</f>
        <v>2022 Nationals</v>
      </c>
      <c r="R12" s="8">
        <f>IF(MAX(DD12:DF12)&gt;0,MAX(DD12:DF12),"")</f>
        <v>47.400000000000006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18.399999999999999</v>
      </c>
      <c r="V12" s="19">
        <v>6</v>
      </c>
      <c r="W12" s="19">
        <v>0</v>
      </c>
      <c r="X12" s="19">
        <v>0</v>
      </c>
      <c r="Y12" s="19">
        <v>18.399999999999999</v>
      </c>
      <c r="Z12" s="19">
        <v>5.6</v>
      </c>
      <c r="AA12" s="19">
        <v>0.6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18.2</v>
      </c>
      <c r="AH12" s="19">
        <v>6</v>
      </c>
      <c r="AI12" s="19">
        <v>0</v>
      </c>
      <c r="AJ12" s="19">
        <v>0</v>
      </c>
      <c r="AK12" s="19">
        <v>18.399999999999999</v>
      </c>
      <c r="AL12" s="19">
        <v>5.6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47.8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</v>
      </c>
      <c r="AU12" s="41">
        <f>IF(SUM(AH12,AL12)&gt;0,SUM(AH12,AL12),"")</f>
        <v>11.6</v>
      </c>
      <c r="AV12" s="41">
        <f>IF(SUM(AG12:AH12,AJ12:AL12,AN12)-SUM(AI12,AM12)&gt;0,SUM(AG12:AH12,AJ12:AL12,AN12)-SUM(AI12,AM12),"")</f>
        <v>48.199999999999996</v>
      </c>
      <c r="AW12" s="41">
        <f>IF(SUM(AQ12,AV12)&gt;0,SUM(AQ12,AV12),"")</f>
        <v>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>
        <f>IF(MAX(EB12,FD12,GF12,HH12,IJ12,JL12,KN12,LP12,MR12,NT12,OV12,PX12)-IF(L12="",0,L12)&gt;0.001,MAX(EB12,FD12,GF12,HH12,IJ12,JL12,KN12,LP12,MR12,NT12,OV12,PX12)-IF(L12="",0,L12),"")</f>
        <v>47.400000000000006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>
        <v>18.100000000000001</v>
      </c>
      <c r="HP12" s="17">
        <v>6</v>
      </c>
      <c r="HQ12" s="17">
        <v>0</v>
      </c>
      <c r="HR12" s="17">
        <v>0</v>
      </c>
      <c r="HS12" s="17">
        <v>18.3</v>
      </c>
      <c r="HT12" s="17">
        <v>5.6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>IF(SUM(HP12,HT12)&gt;0,SUM(HP12,HT12),"")</f>
        <v>11.6</v>
      </c>
      <c r="IJ12" s="41">
        <f>IF(SUM(HO12:HP12,HR12:HT12,HV12)-HQ12-HU12&gt;0,SUM(HO12:HP12,HR12:HT12,HV12)-HQ12-HU12,"")</f>
        <v>47.400000000000006</v>
      </c>
      <c r="IK12" s="41" t="str">
        <f>IF(SUM(HW12:HX12,HZ12)-HY12&gt;0,SUM(HW12:HX12,HZ12)-HY12,"")</f>
        <v/>
      </c>
      <c r="IL12" s="41">
        <f>IF(SUM(HP12,HT12,HX12)&gt;0,SUM(HP12,HT12,HX12),"")</f>
        <v>11.6</v>
      </c>
      <c r="IM12" s="41">
        <f>IF(SUM(IJ12,IK12)&gt;0,SUM(IJ12,IK12),"")</f>
        <v>47.400000000000006</v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>
        <f>IF(SUM(IJ12,IO12)&gt;0,SUM(IJ12,IO12),"")</f>
        <v>47.400000000000006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IF(SUM(RA12,RF12)&gt;0,SUM(RA12,RF12),"")</f>
        <v/>
      </c>
    </row>
    <row r="13" spans="1:475" x14ac:dyDescent="0.2">
      <c r="A13" s="4" t="str">
        <f>IF(AND(F13="P",G13="P"),SUMPRODUCT((F$4:F$18="P")*(G$4:G$18="P")*(E$4:E$18&gt;E13))+1,IF(G13="P",SUMPRODUCT((F$4:F$18="")*(G$4:G$18="P")*(E$4:E$18&gt;E13))+1+SUMPRODUCT((F$4:F$18="P")*(G$4:G$18="P")),""))</f>
        <v/>
      </c>
      <c r="B13" s="5" t="s">
        <v>75</v>
      </c>
      <c r="C13" s="4" t="s">
        <v>6</v>
      </c>
      <c r="D13" s="4">
        <v>2001</v>
      </c>
      <c r="E13" s="9">
        <f>SUM(J13:R13)+SUM(J13:N13)*0.0000001+SUM(J13)*0.0000000000001</f>
        <v>166.30001169500474</v>
      </c>
      <c r="F13" s="3" t="str">
        <f>IF(OR(AND(AP13&gt;=AW$20,AQ13&gt;=AW$24,AP13&lt;&gt;"",AO13=""),AND(AU13&gt;=AW$20,AV13&gt;=AW$24,AU13&lt;&gt;"",AO13=""),AND(BS13&gt;=BZ$20,BT13&gt;=BZ$24,BS13&lt;&gt;"",BR13=""),AND(BX13&gt;=BZ$20,BY13&gt;=BZ$24,BX13&lt;&gt;"",BR13=""),AND(CV13&gt;=DC$20,CW13&gt;=DC$24,CV13&lt;&gt;"",CU13=""),AND(DA13&gt;=DC$20,DB13&gt;=DC$24,DA13&lt;&gt;""),AND(EA13&gt;=EH$20,EB13&gt;=EH$24,EA13&lt;&gt;""),AND(EF13&gt;=EH$20,EG13&gt;=EH$24,EF13&lt;&gt;""),AND(FC13&gt;=FJ$20,FD13&gt;=FJ$24,FC13&lt;&gt;""),AND(FH13&gt;=FJ$20,FI13&gt;=FJ$24,FH13&lt;&gt;""),AND(GE13&gt;=GL$20,GF13&gt;=GL$24,GE13&lt;&gt;""),AND(GJ13&gt;=GL$20,GK13&gt;=GL$24,GJ13&lt;&gt;""),AND(HG13&gt;=HN$20,HH13&gt;=HN$24,HG13&lt;&gt;""),AND(HL13&gt;=HN$20,HM13&gt;=HN$24,HL13&lt;&gt;""),AND(II13&gt;=IP$20,IJ13&gt;=IP$24,II13&lt;&gt;""),AND(IN13&gt;=IP$20,IO13&gt;=IP$24,IN13&lt;&gt;""),AND(JK13&gt;=JR$20,JL13&gt;=JR$24,JK13&lt;&gt;""),AND(JP13&gt;=JR$20,JQ13&gt;=JR$24,JP13&lt;&gt;""),AND(KM13&gt;=KT$20,KN13&gt;=KT$24,KM13&lt;&gt;""),AND(KR13&gt;=KT$20,KS13&gt;=KT$24,KR13&lt;&gt;""),AND(LO13&gt;=LV$20,LP13&gt;=LV$24,LO13&lt;&gt;""),AND(LT13&gt;=LV$20,LU13&gt;=LV$24,LT13&lt;&gt;""),AND(MQ13&gt;=MX$20,MR13&gt;=MX$24,MQ13&lt;&gt;""),AND(MV13&gt;=MX$20,MW13&gt;=MX$24,MV13&lt;&gt;""),AND(NS13&gt;=NZ$20,NT13&gt;=NZ$24,NS13&lt;&gt;""),AND(NX13&gt;=NZ$20,NY13&gt;=NZ$24,NX13&lt;&gt;""),AND(OU13&gt;=PB$20,OV13&gt;=PB$24,OU13&lt;&gt;""),AND(OZ13&gt;=PB$20,PA13&gt;=PB$24,OZ13&lt;&gt;""),AND(PW13&gt;=QD$20,PX13&gt;=QD$24,PW13&lt;&gt;""),AND(QB13&gt;=QD$20,QC13&gt;=QD$24,QB13&lt;&gt;"")),"P","")</f>
        <v/>
      </c>
      <c r="G13" s="3" t="str">
        <f>IF(OR(AND(AQ13&gt;=AW$24,AQ13&lt;&gt;"",AO13=""),AND(AV13&gt;=AW$24,AV13&lt;&gt;"",AO13=""),AND(BT13&gt;=BZ$24,BT13&lt;&gt;"",BR13=""),AND(BY13&gt;=BZ$24,BY13&lt;&gt;"",BR13=""),AND(CW13&gt;=DC$24,CW13&lt;&gt;"",CU13=""),AND(DB13&gt;=DC$24,DB13&lt;&gt;"",CU13=""),AND(EB13&gt;=EH$24,EB13&lt;&gt;""),AND(EG13&gt;=EH$24,EG13&lt;&gt;""),AND(FD13&gt;=FJ$24,FD13&lt;&gt;""),AND(FI13&gt;=FJ$24,FI13&lt;&gt;""),AND(GF13&gt;=GL$24,GF13&lt;&gt;""),AND(GK13&gt;=GL$24,GK13&lt;&gt;""),AND(HH13&gt;=HN$24,HH13&lt;&gt;""),AND(HM13&gt;=HN$24,HM13&lt;&gt;""),AND(IJ13&gt;=IP$24,IJ13&lt;&gt;""),AND(IO13&gt;=IP$24,IO13&lt;&gt;""),AND(JL13&gt;=JR$24,JL13&lt;&gt;""),AND(JQ13&gt;=JR$24,JQ13&lt;&gt;""),AND(KN13&gt;=KT$24,KN13&lt;&gt;""),AND(KS13&gt;=KT$24,KS13&lt;&gt;""),AND(LP13&gt;=LV$24,LP13&lt;&gt;""),AND(LU13&gt;=LV$24,LU13&lt;&gt;""),AND(MR13&gt;=MX$24,MR13&lt;&gt;""),AND(MW13&gt;=MX$24,MW13&lt;&gt;""),AND(NT13&gt;=NZ$24,NT13&lt;&gt;""),AND(NY13&gt;=NZ$24,NY13&lt;&gt;""),AND(OV13&gt;=PB$24,OV13&lt;&gt;""),AND(PA13&gt;=PB$24,PA13&lt;&gt;""),AND(PX13&gt;=QD$24,PX13&lt;&gt;""),AND(QC13&gt;=QD$24,QC13&lt;&gt;"")),"P","")</f>
        <v/>
      </c>
      <c r="H13" s="37" t="str">
        <f>IF(AND(G13="P",F13=""),"No DD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Merit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Excellence",IF(I13="P","Worlds Team",IF(F13="P","National Team","")))))</f>
        <v/>
      </c>
      <c r="I13" s="3" t="str">
        <f>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P","")</f>
        <v/>
      </c>
      <c r="J13" s="8">
        <f>IF(COUNT(AQ13,BT13,CW13)&gt;0,LARGE((AQ13,BT13,CW13),1),0)</f>
        <v>47.300000000000004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46.050000000000004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23.6</v>
      </c>
      <c r="O13" s="8" t="str">
        <f>IF(N13=0,"",IF(N13=CX13,$CA$1,IF(N13=BU13,$AX$1,IF(N13=AR13,$U$1,""))))</f>
        <v>2022 3rd Domestic Trial</v>
      </c>
      <c r="P13" s="8">
        <f>IF(MAX(AV13,BY13,DB13)&gt;0,MAX(AV13,BY13,DB13),0)</f>
        <v>47.7</v>
      </c>
      <c r="Q13" s="8" t="str">
        <f>IF(P13=0,"",IF(P13=DB13,$CA$1,IF(P13=BY13,$AX$1,IF(P13=AV13,$U$1,""))))</f>
        <v>2023 Elite Canada</v>
      </c>
      <c r="R13" s="8">
        <f>IF(MAX(DD13:DF13)&gt;0,MAX(DD13:DF13),"")</f>
        <v>1.6499999999999915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WAGC (Nov 23)</v>
      </c>
      <c r="U13" s="19">
        <v>18.399999999999999</v>
      </c>
      <c r="V13" s="19">
        <v>5.6</v>
      </c>
      <c r="W13" s="19">
        <v>0</v>
      </c>
      <c r="X13" s="19">
        <v>0</v>
      </c>
      <c r="Y13" s="19">
        <v>17.2</v>
      </c>
      <c r="Z13" s="19">
        <v>2.4</v>
      </c>
      <c r="AA13" s="19">
        <v>0</v>
      </c>
      <c r="AB13" s="19">
        <v>0</v>
      </c>
      <c r="AC13" s="19">
        <v>18.600000000000001</v>
      </c>
      <c r="AD13" s="19">
        <v>4.8</v>
      </c>
      <c r="AE13" s="19">
        <v>0</v>
      </c>
      <c r="AF13" s="19">
        <v>0</v>
      </c>
      <c r="AG13" s="19">
        <v>18.399999999999999</v>
      </c>
      <c r="AH13" s="19">
        <v>5.6</v>
      </c>
      <c r="AI13" s="19">
        <v>0</v>
      </c>
      <c r="AJ13" s="19">
        <v>0</v>
      </c>
      <c r="AK13" s="19">
        <v>18.3</v>
      </c>
      <c r="AL13" s="19">
        <v>3</v>
      </c>
      <c r="AM13" s="19">
        <v>1.4</v>
      </c>
      <c r="AN13" s="19">
        <v>0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43.6</v>
      </c>
      <c r="AR13" s="41">
        <f>IF(SUM(AC13:AD13,AF13)-AE13&gt;0,SUM(AC13:AD13,AF13)-AE13,"")</f>
        <v>23.400000000000002</v>
      </c>
      <c r="AS13" s="41">
        <f>IF(SUM(V13,Z13,AD13)&gt;0,SUM(V13,Z13,AD13),"")</f>
        <v>12.8</v>
      </c>
      <c r="AT13" s="41">
        <f>IF(SUM(AQ13,AR13)&gt;0,SUM(AQ13,AR13),"")</f>
        <v>67</v>
      </c>
      <c r="AU13" s="41">
        <f>IF(SUM(AH13,AL13)&gt;0,SUM(AH13,AL13),"")</f>
        <v>8.6</v>
      </c>
      <c r="AV13" s="41">
        <f>IF(SUM(AG13:AH13,AJ13:AL13,AN13)-SUM(AI13,AM13)&gt;0,SUM(AG13:AH13,AJ13:AL13,AN13)-SUM(AI13,AM13),"")</f>
        <v>43.9</v>
      </c>
      <c r="AW13" s="41">
        <f>IF(SUM(AQ13,AV13)&gt;0,SUM(AQ13,AV13),"")</f>
        <v>87.5</v>
      </c>
      <c r="AX13" s="18">
        <v>18.5</v>
      </c>
      <c r="AY13" s="18">
        <v>5.6</v>
      </c>
      <c r="AZ13" s="18">
        <v>0.1</v>
      </c>
      <c r="BA13" s="18">
        <v>0</v>
      </c>
      <c r="BB13" s="18">
        <v>17.850000000000001</v>
      </c>
      <c r="BC13" s="18">
        <v>4.2</v>
      </c>
      <c r="BD13" s="18">
        <v>0</v>
      </c>
      <c r="BE13" s="18">
        <v>0</v>
      </c>
      <c r="BF13" s="18">
        <v>18.8</v>
      </c>
      <c r="BG13" s="18">
        <v>4.8</v>
      </c>
      <c r="BH13" s="18">
        <v>0</v>
      </c>
      <c r="BI13" s="18">
        <v>0</v>
      </c>
      <c r="BJ13" s="18">
        <v>18.350000000000001</v>
      </c>
      <c r="BK13" s="18">
        <v>5.6</v>
      </c>
      <c r="BL13" s="18">
        <v>0.1</v>
      </c>
      <c r="BM13" s="18">
        <v>0</v>
      </c>
      <c r="BN13" s="18">
        <v>18.149999999999999</v>
      </c>
      <c r="BO13" s="18">
        <v>4.5</v>
      </c>
      <c r="BP13" s="18">
        <v>0.79999999999999993</v>
      </c>
      <c r="BQ13" s="18">
        <v>0</v>
      </c>
      <c r="BR13" s="29" t="s">
        <v>57</v>
      </c>
      <c r="BS13" s="11">
        <f>IF(SUM(AY13,BC13)&gt;0,SUM(AY13,BC13),"")</f>
        <v>9.8000000000000007</v>
      </c>
      <c r="BT13" s="11">
        <f>IF(SUM(AX13:AY13,BA13:BC13,BE13)-AZ13-BD13&gt;0,SUM(AX13:AY13,BA13:BC13,BE13)-AZ13-BD13,"")</f>
        <v>46.050000000000004</v>
      </c>
      <c r="BU13" s="11">
        <f>IF(SUM(BF13:BG13,BI13)-BH13&gt;0,SUM(BF13:BG13,BI13)-BH13,"")</f>
        <v>23.6</v>
      </c>
      <c r="BV13" s="11">
        <f>IF(SUM(AY13,BC13,BG13)&gt;0,SUM(AY13,BC13,BG13),"")</f>
        <v>14.600000000000001</v>
      </c>
      <c r="BW13" s="11">
        <f>IF(SUM(BT13,BU13)&gt;0,SUM(BT13,BU13),"")</f>
        <v>69.650000000000006</v>
      </c>
      <c r="BX13" s="11">
        <f>IF(SUM(BK13,BO13)&gt;0,SUM(BK13,BO13),"")</f>
        <v>10.1</v>
      </c>
      <c r="BY13" s="11">
        <f>IF(SUM(BJ13:BK13,BM13:BO13,BQ13)-SUM(BL13,BP13)&gt;0,SUM(BJ13:BK13,BM13:BO13,BQ13)-SUM(BL13,BP13),"")</f>
        <v>45.7</v>
      </c>
      <c r="BZ13" s="11">
        <f>IF(SUM(BT13,BY13)&gt;0,SUM(BT13,BY13),"")</f>
        <v>91.75</v>
      </c>
      <c r="CA13" s="19">
        <v>18.5</v>
      </c>
      <c r="CB13" s="19">
        <v>5.6</v>
      </c>
      <c r="CC13" s="19">
        <v>0</v>
      </c>
      <c r="CD13" s="19">
        <v>0</v>
      </c>
      <c r="CE13" s="19">
        <v>18</v>
      </c>
      <c r="CF13" s="19">
        <v>6</v>
      </c>
      <c r="CG13" s="19">
        <v>0.8</v>
      </c>
      <c r="CH13" s="19">
        <v>0</v>
      </c>
      <c r="CI13" s="19">
        <v>18.3</v>
      </c>
      <c r="CJ13" s="19">
        <v>5.2</v>
      </c>
      <c r="CK13" s="19">
        <v>0.6</v>
      </c>
      <c r="CL13" s="19">
        <v>0</v>
      </c>
      <c r="CM13" s="19">
        <v>18.399999999999999</v>
      </c>
      <c r="CN13" s="19">
        <v>5.6</v>
      </c>
      <c r="CO13" s="19">
        <v>0.2</v>
      </c>
      <c r="CP13" s="19">
        <v>0</v>
      </c>
      <c r="CQ13" s="19">
        <v>18.5</v>
      </c>
      <c r="CR13" s="19">
        <v>5.6</v>
      </c>
      <c r="CS13" s="19">
        <v>0.2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47.300000000000004</v>
      </c>
      <c r="CX13" s="41">
        <f>IF(SUM(CI13:CJ13,CL13)-CK13&gt;0,SUM(CI13:CJ13,CL13)-CK13,"")</f>
        <v>22.9</v>
      </c>
      <c r="CY13" s="41">
        <f>IF(SUM(CB13,CF13,CJ13)&gt;0,SUM(CB13,CF13,CJ13),"")</f>
        <v>16.8</v>
      </c>
      <c r="CZ13" s="41">
        <f>IF(SUM(CW13,CX13)&gt;0,SUM(CW13,CX13),"")</f>
        <v>70.2</v>
      </c>
      <c r="DA13" s="41">
        <f>IF(SUM(CN13,CR13)&gt;0,SUM(CN13,CR13),"")</f>
        <v>11.2</v>
      </c>
      <c r="DB13" s="41">
        <f>IF(SUM(CM13:CN13,CP13:CR13,CT13)-SUM(CO13,CS13)&gt;0,SUM(CM13:CN13,CP13:CR13,CT13)-SUM(CO13,CS13),"")</f>
        <v>47.7</v>
      </c>
      <c r="DC13" s="41">
        <f>IF(SUM(CW13,DB13)&gt;0,SUM(CW13,DB13),"")</f>
        <v>95</v>
      </c>
      <c r="DD13" s="52">
        <f>IF(MAX(EB13,FD13,GF13,HH13,IJ13,JL13,KN13,LP13,MR13,NT13,OV13,PX13)-IF(L13="",0,L13)&gt;0.001,MAX(EB13,FD13,GF13,HH13,IJ13,JL13,KN13,LP13,MR13,NT13,OV13,PX13)-IF(L13="",0,L13),"")</f>
        <v>1.6499999999999915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>
        <v>18.3</v>
      </c>
      <c r="HP13" s="17">
        <v>5.6</v>
      </c>
      <c r="HQ13" s="17">
        <v>0</v>
      </c>
      <c r="HR13" s="17">
        <v>0</v>
      </c>
      <c r="HS13" s="17">
        <v>18.399999999999999</v>
      </c>
      <c r="HT13" s="17">
        <v>6</v>
      </c>
      <c r="HU13" s="17">
        <v>0.6</v>
      </c>
      <c r="HV13" s="17">
        <v>0</v>
      </c>
      <c r="HW13" s="17"/>
      <c r="HX13" s="17"/>
      <c r="HY13" s="17"/>
      <c r="HZ13" s="17"/>
      <c r="IA13" s="17">
        <v>18.2</v>
      </c>
      <c r="IB13" s="17">
        <v>5.6</v>
      </c>
      <c r="IC13" s="17">
        <v>0</v>
      </c>
      <c r="ID13" s="17">
        <v>0</v>
      </c>
      <c r="IE13" s="17"/>
      <c r="IF13" s="17"/>
      <c r="IG13" s="17"/>
      <c r="IH13" s="17"/>
      <c r="II13" s="41">
        <f>IF(SUM(HP13,HT13)&gt;0,SUM(HP13,HT13),"")</f>
        <v>11.6</v>
      </c>
      <c r="IJ13" s="41">
        <f>IF(SUM(HO13:HP13,HR13:HT13,HV13)-HQ13-HU13&gt;0,SUM(HO13:HP13,HR13:HT13,HV13)-HQ13-HU13,"")</f>
        <v>47.699999999999996</v>
      </c>
      <c r="IK13" s="41" t="str">
        <f>IF(SUM(HW13:HX13,HZ13)-HY13&gt;0,SUM(HW13:HX13,HZ13)-HY13,"")</f>
        <v/>
      </c>
      <c r="IL13" s="41">
        <f>IF(SUM(HP13,HT13,HX13)&gt;0,SUM(HP13,HT13,HX13),"")</f>
        <v>11.6</v>
      </c>
      <c r="IM13" s="41">
        <f>IF(SUM(IJ13,IK13)&gt;0,SUM(IJ13,IK13),"")</f>
        <v>47.699999999999996</v>
      </c>
      <c r="IN13" s="41">
        <f>IF(SUM(IB13,IF13)&gt;0,SUM(IB13,IF13),"")</f>
        <v>5.6</v>
      </c>
      <c r="IO13" s="41">
        <f>IF(SUM(IA13:IB13,ID13:IF13,IH13)-SUM(IC13,IG13)&gt;0,SUM(IA13:IB13,ID13:IF13,IH13)-SUM(IC13,IG13),"")</f>
        <v>23.799999999999997</v>
      </c>
      <c r="IP13" s="41">
        <f>IF(SUM(IJ13,IO13)&gt;0,SUM(IJ13,IO13),"")</f>
        <v>71.5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18.5</v>
      </c>
      <c r="QF13" s="23">
        <f>IF($CU13="P",CB13,(CB13+AY13)/2)</f>
        <v>5.6</v>
      </c>
      <c r="QG13" s="23">
        <f>IF($CU13="P",CC13,(CC13+AZ13)/2)</f>
        <v>0.05</v>
      </c>
      <c r="QH13" s="23">
        <f>IF($CU13="P",CD13,(CD13+BA13)/2)</f>
        <v>0</v>
      </c>
      <c r="QI13" s="23">
        <f>IF($CU13="P",CE13,(CE13+BB13)/2)</f>
        <v>17.925000000000001</v>
      </c>
      <c r="QJ13" s="23">
        <f>IF($CU13="P",CF13,(CF13+BC13)/2)</f>
        <v>5.0999999999999996</v>
      </c>
      <c r="QK13" s="23">
        <f>IF($CU13="P",CG13,(CG13+BD13)/2)</f>
        <v>0.4</v>
      </c>
      <c r="QL13" s="23">
        <f>IF($CU13="P",CH13,(CH13+BE13)/2)</f>
        <v>0</v>
      </c>
      <c r="QM13" s="23">
        <f>IF($CU13="P",CI13,(CI13+BF13)/2)</f>
        <v>18.55</v>
      </c>
      <c r="QN13" s="23">
        <f>IF($CU13="P",CJ13,(CJ13+BG13)/2)</f>
        <v>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18.375</v>
      </c>
      <c r="QR13" s="23">
        <f>IF($CU13="P",CN13,(CN13+BK13)/2)</f>
        <v>5.6</v>
      </c>
      <c r="QS13" s="23">
        <f>IF($CU13="P",CO13,(CO13+BL13)/2)</f>
        <v>0.15000000000000002</v>
      </c>
      <c r="QT13" s="23">
        <f>IF($CU13="P",CP13,(CP13+BM13)/2)</f>
        <v>0</v>
      </c>
      <c r="QU13" s="23">
        <f>IF($CU13="P",CQ13,(CQ13+BN13)/2)</f>
        <v>18.324999999999999</v>
      </c>
      <c r="QV13" s="23">
        <f>IF($CU13="P",CR13,(CR13+BO13)/2)</f>
        <v>5.05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10.7</v>
      </c>
      <c r="RA13" s="41">
        <f>IF(SUM(QE13:QF13,QH13:QJ13,QL13)-QG13-QK13&gt;0,SUM(QE13:QF13,QH13:QJ13,QL13)-QG13-QK13,"")</f>
        <v>46.675000000000011</v>
      </c>
      <c r="RB13" s="41">
        <f>IF(SUM(QM13:QN13,QP13)-QO13&gt;0,SUM(QM13:QN13,QP13)-QO13,"")</f>
        <v>23.25</v>
      </c>
      <c r="RC13" s="41">
        <f>IF(SUM(QF13,QJ13,QN13)&gt;0,SUM(QF13,QJ13,QN13),"")</f>
        <v>15.7</v>
      </c>
      <c r="RD13" s="41">
        <f>IF(SUM(RA13,RB13)&gt;0,SUM(RA13,RB13),"")</f>
        <v>69.925000000000011</v>
      </c>
      <c r="RE13" s="41">
        <f>IF(SUM(QR13,QV13)&gt;0,SUM(QR13,QV13),"")</f>
        <v>10.649999999999999</v>
      </c>
      <c r="RF13" s="41">
        <f>IF(SUM(QQ13:QR13,QT13:QV13,QX13)-SUM(QS13,QW13)&gt;0,SUM(QQ13:QR13,QT13:QV13,QX13)-SUM(QS13,QW13),"")</f>
        <v>46.699999999999996</v>
      </c>
      <c r="RG13" s="41">
        <f>IF(SUM(RA13,RF13)&gt;0,SUM(RA13,RF13),"")</f>
        <v>93.375</v>
      </c>
    </row>
    <row r="14" spans="1:475" x14ac:dyDescent="0.2">
      <c r="A14" s="4" t="str">
        <f>IF(AND(F14="P",G14="P"),SUMPRODUCT((F$4:F$18="P")*(G$4:G$18="P")*(E$4:E$18&gt;E14))+1,IF(G14="P",SUMPRODUCT((F$4:F$18="")*(G$4:G$18="P")*(E$4:E$18&gt;E14))+1+SUMPRODUCT((F$4:F$18="P")*(G$4:G$18="P")),""))</f>
        <v/>
      </c>
      <c r="B14" s="5" t="s">
        <v>215</v>
      </c>
      <c r="C14" s="4" t="s">
        <v>8</v>
      </c>
      <c r="D14" s="4">
        <v>2002</v>
      </c>
      <c r="E14" s="9">
        <f>SUM(J14:R14)+SUM(J14:N14)*0.0000001+SUM(J14)*0.0000000000001</f>
        <v>155.80001108000468</v>
      </c>
      <c r="F14" s="3" t="str">
        <f>IF(OR(AND(AP14&gt;=AW$20,AQ14&gt;=AW$24,AP14&lt;&gt;"",AO14=""),AND(AU14&gt;=AW$20,AV14&gt;=AW$24,AU14&lt;&gt;"",AO14=""),AND(BS14&gt;=BZ$20,BT14&gt;=BZ$24,BS14&lt;&gt;"",BR14=""),AND(BX14&gt;=BZ$20,BY14&gt;=BZ$24,BX14&lt;&gt;"",BR14=""),AND(CV14&gt;=DC$20,CW14&gt;=DC$24,CV14&lt;&gt;"",CU14=""),AND(DA14&gt;=DC$20,DB14&gt;=DC$24,DA14&lt;&gt;""),AND(EA14&gt;=EH$20,EB14&gt;=EH$24,EA14&lt;&gt;""),AND(EF14&gt;=EH$20,EG14&gt;=EH$24,EF14&lt;&gt;""),AND(FC14&gt;=FJ$20,FD14&gt;=FJ$24,FC14&lt;&gt;""),AND(FH14&gt;=FJ$20,FI14&gt;=FJ$24,FH14&lt;&gt;""),AND(GE14&gt;=GL$20,GF14&gt;=GL$24,GE14&lt;&gt;""),AND(GJ14&gt;=GL$20,GK14&gt;=GL$24,GJ14&lt;&gt;""),AND(HG14&gt;=HN$20,HH14&gt;=HN$24,HG14&lt;&gt;""),AND(HL14&gt;=HN$20,HM14&gt;=HN$24,HL14&lt;&gt;""),AND(II14&gt;=IP$20,IJ14&gt;=IP$24,II14&lt;&gt;""),AND(IN14&gt;=IP$20,IO14&gt;=IP$24,IN14&lt;&gt;""),AND(JK14&gt;=JR$20,JL14&gt;=JR$24,JK14&lt;&gt;""),AND(JP14&gt;=JR$20,JQ14&gt;=JR$24,JP14&lt;&gt;""),AND(KM14&gt;=KT$20,KN14&gt;=KT$24,KM14&lt;&gt;""),AND(KR14&gt;=KT$20,KS14&gt;=KT$24,KR14&lt;&gt;""),AND(LO14&gt;=LV$20,LP14&gt;=LV$24,LO14&lt;&gt;""),AND(LT14&gt;=LV$20,LU14&gt;=LV$24,LT14&lt;&gt;""),AND(MQ14&gt;=MX$20,MR14&gt;=MX$24,MQ14&lt;&gt;""),AND(MV14&gt;=MX$20,MW14&gt;=MX$24,MV14&lt;&gt;""),AND(NS14&gt;=NZ$20,NT14&gt;=NZ$24,NS14&lt;&gt;""),AND(NX14&gt;=NZ$20,NY14&gt;=NZ$24,NX14&lt;&gt;""),AND(OU14&gt;=PB$20,OV14&gt;=PB$24,OU14&lt;&gt;""),AND(OZ14&gt;=PB$20,PA14&gt;=PB$24,OZ14&lt;&gt;""),AND(PW14&gt;=QD$20,PX14&gt;=QD$24,PW14&lt;&gt;""),AND(QB14&gt;=QD$20,QC14&gt;=QD$24,QB14&lt;&gt;"")),"P","")</f>
        <v/>
      </c>
      <c r="G14" s="3" t="str">
        <f>IF(OR(AND(AQ14&gt;=AW$24,AQ14&lt;&gt;"",AO14=""),AND(AV14&gt;=AW$24,AV14&lt;&gt;"",AO14=""),AND(BT14&gt;=BZ$24,BT14&lt;&gt;"",BR14=""),AND(BY14&gt;=BZ$24,BY14&lt;&gt;"",BR14=""),AND(CW14&gt;=DC$24,CW14&lt;&gt;"",CU14=""),AND(DB14&gt;=DC$24,DB14&lt;&gt;"",CU14=""),AND(EB14&gt;=EH$24,EB14&lt;&gt;""),AND(EG14&gt;=EH$24,EG14&lt;&gt;""),AND(FD14&gt;=FJ$24,FD14&lt;&gt;""),AND(FI14&gt;=FJ$24,FI14&lt;&gt;""),AND(GF14&gt;=GL$24,GF14&lt;&gt;""),AND(GK14&gt;=GL$24,GK14&lt;&gt;""),AND(HH14&gt;=HN$24,HH14&lt;&gt;""),AND(HM14&gt;=HN$24,HM14&lt;&gt;""),AND(IJ14&gt;=IP$24,IJ14&lt;&gt;""),AND(IO14&gt;=IP$24,IO14&lt;&gt;""),AND(JL14&gt;=JR$24,JL14&lt;&gt;""),AND(JQ14&gt;=JR$24,JQ14&lt;&gt;""),AND(KN14&gt;=KT$24,KN14&lt;&gt;""),AND(KS14&gt;=KT$24,KS14&lt;&gt;""),AND(LP14&gt;=LV$24,LP14&lt;&gt;""),AND(LU14&gt;=LV$24,LU14&lt;&gt;""),AND(MR14&gt;=MX$24,MR14&lt;&gt;""),AND(MW14&gt;=MX$24,MW14&lt;&gt;""),AND(NT14&gt;=NZ$24,NT14&lt;&gt;""),AND(NY14&gt;=NZ$24,NY14&lt;&gt;""),AND(OV14&gt;=PB$24,OV14&lt;&gt;""),AND(PA14&gt;=PB$24,PA14&lt;&gt;""),AND(PX14&gt;=QD$24,PX14&lt;&gt;""),AND(QC14&gt;=QD$24,QC14&lt;&gt;"")),"P","")</f>
        <v/>
      </c>
      <c r="H14" s="37" t="str">
        <f>IF(AND(G14="P",F14=""),"No DD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Merit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Excellence",IF(I14="P","Worlds Team",IF(F14="P","National Team","")))))</f>
        <v/>
      </c>
      <c r="I14" s="3" t="str">
        <f>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P","")</f>
        <v/>
      </c>
      <c r="J14" s="8">
        <f>IF(COUNT(AQ14,BT14,CW14)&gt;0,LARGE((AQ14,BT14,CW14),1),0)</f>
        <v>47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41.5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22.3</v>
      </c>
      <c r="O14" s="8" t="str">
        <f>IF(N14=0,"",IF(N14=CX14,$CA$1,IF(N14=BU14,$AX$1,IF(N14=AR14,$U$1,""))))</f>
        <v>2022 Nationals</v>
      </c>
      <c r="P14" s="8">
        <f>IF(MAX(AV14,BY14,DB14)&gt;0,MAX(AV14,BY14,DB14),0)</f>
        <v>44.999999999999993</v>
      </c>
      <c r="Q14" s="8" t="str">
        <f>IF(P14=0,"",IF(P14=DB14,$CA$1,IF(P14=BY14,$AX$1,IF(P14=AV14,$U$1,""))))</f>
        <v>2022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18.899999999999999</v>
      </c>
      <c r="V14" s="19">
        <v>4.4000000000000004</v>
      </c>
      <c r="W14" s="19">
        <v>0.2</v>
      </c>
      <c r="X14" s="19">
        <v>0</v>
      </c>
      <c r="Y14" s="19">
        <v>17.7</v>
      </c>
      <c r="Z14" s="19">
        <v>0.7</v>
      </c>
      <c r="AA14" s="19">
        <v>0</v>
      </c>
      <c r="AB14" s="19">
        <v>0</v>
      </c>
      <c r="AC14" s="19">
        <v>18.8</v>
      </c>
      <c r="AD14" s="19">
        <v>3.5</v>
      </c>
      <c r="AE14" s="19">
        <v>0</v>
      </c>
      <c r="AF14" s="19">
        <v>0</v>
      </c>
      <c r="AG14" s="19">
        <v>18.899999999999999</v>
      </c>
      <c r="AH14" s="19">
        <v>3.5</v>
      </c>
      <c r="AI14" s="19">
        <v>0</v>
      </c>
      <c r="AJ14" s="19">
        <v>0</v>
      </c>
      <c r="AK14" s="19">
        <v>18.399999999999999</v>
      </c>
      <c r="AL14" s="19">
        <v>4.4000000000000004</v>
      </c>
      <c r="AM14" s="19">
        <v>0.2</v>
      </c>
      <c r="AN14" s="19">
        <v>0</v>
      </c>
      <c r="AO14" s="28"/>
      <c r="AP14" s="41">
        <f>IF(SUM(V14,Z14)&gt;0,SUM(V14,Z14),"")</f>
        <v>5.1000000000000005</v>
      </c>
      <c r="AQ14" s="41">
        <f>IF(SUM(U14:V14,X14:Z14,AB14)-W14-AA14&gt;0,SUM(U14:V14,X14:Z14,AB14)-W14-AA14,"")</f>
        <v>41.5</v>
      </c>
      <c r="AR14" s="41">
        <f>IF(SUM(AC14:AD14,AF14)-AE14&gt;0,SUM(AC14:AD14,AF14)-AE14,"")</f>
        <v>22.3</v>
      </c>
      <c r="AS14" s="41">
        <f>IF(SUM(V14,Z14,AD14)&gt;0,SUM(V14,Z14,AD14),"")</f>
        <v>8.6000000000000014</v>
      </c>
      <c r="AT14" s="41">
        <f>IF(SUM(AQ14,AR14)&gt;0,SUM(AQ14,AR14),"")</f>
        <v>63.8</v>
      </c>
      <c r="AU14" s="41">
        <f>IF(SUM(AH14,AL14)&gt;0,SUM(AH14,AL14),"")</f>
        <v>7.9</v>
      </c>
      <c r="AV14" s="41">
        <f>IF(SUM(AG14:AH14,AJ14:AL14,AN14)-SUM(AI14,AM14)&gt;0,SUM(AG14:AH14,AJ14:AL14,AN14)-SUM(AI14,AM14),"")</f>
        <v>44.999999999999993</v>
      </c>
      <c r="AW14" s="41">
        <f>IF(SUM(AQ14,AV14)&gt;0,SUM(AQ14,AV14),"")</f>
        <v>86.5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18.2</v>
      </c>
      <c r="CB14" s="19">
        <v>5.6</v>
      </c>
      <c r="CC14" s="19">
        <v>0.6</v>
      </c>
      <c r="CD14" s="19">
        <v>0</v>
      </c>
      <c r="CE14" s="19">
        <v>18.600000000000001</v>
      </c>
      <c r="CF14" s="19">
        <v>5.2</v>
      </c>
      <c r="CG14" s="19">
        <v>0</v>
      </c>
      <c r="CH14" s="19">
        <v>0</v>
      </c>
      <c r="CI14" s="19">
        <v>19</v>
      </c>
      <c r="CJ14" s="19">
        <v>3.1</v>
      </c>
      <c r="CK14" s="19">
        <v>1</v>
      </c>
      <c r="CL14" s="19">
        <v>0</v>
      </c>
      <c r="CM14" s="19">
        <v>0</v>
      </c>
      <c r="CN14" s="19">
        <v>0</v>
      </c>
      <c r="CO14" s="19">
        <v>0</v>
      </c>
      <c r="CP14" s="19">
        <v>0</v>
      </c>
      <c r="CQ14" s="19">
        <v>18.8</v>
      </c>
      <c r="CR14" s="19">
        <v>5.2</v>
      </c>
      <c r="CS14" s="19">
        <v>0.8</v>
      </c>
      <c r="CT14" s="19">
        <v>0</v>
      </c>
      <c r="CU14" s="28"/>
      <c r="CV14" s="41">
        <f>IF(SUM(CB14,CF14)&gt;0,SUM(CB14,CF14),"")</f>
        <v>10.8</v>
      </c>
      <c r="CW14" s="41">
        <f>IF(SUM(CA14:CB14,CD14:CF14,CH14)-CC14-CG14&gt;0,SUM(CA14:CB14,CD14:CF14,CH14)-CC14-CG14,"")</f>
        <v>47</v>
      </c>
      <c r="CX14" s="41">
        <f>IF(SUM(CI14:CJ14,CL14)-CK14&gt;0,SUM(CI14:CJ14,CL14)-CK14,"")</f>
        <v>21.1</v>
      </c>
      <c r="CY14" s="41">
        <f>IF(SUM(CB14,CF14,CJ14)&gt;0,SUM(CB14,CF14,CJ14),"")</f>
        <v>13.9</v>
      </c>
      <c r="CZ14" s="41">
        <f>IF(SUM(CW14,CX14)&gt;0,SUM(CW14,CX14),"")</f>
        <v>68.099999999999994</v>
      </c>
      <c r="DA14" s="41">
        <f>IF(SUM(CN14,CR14)&gt;0,SUM(CN14,CR14),"")</f>
        <v>5.2</v>
      </c>
      <c r="DB14" s="41">
        <f>IF(SUM(CM14:CN14,CP14:CR14,CT14)-SUM(CO14,CS14)&gt;0,SUM(CM14:CN14,CP14:CR14,CT14)-SUM(CO14,CS14),"")</f>
        <v>23.2</v>
      </c>
      <c r="DC14" s="41">
        <f>IF(SUM(CW14,DB14)&gt;0,SUM(CW14,DB14),"")</f>
        <v>70.2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9.1</v>
      </c>
      <c r="QF14" s="23">
        <f>IF($CU14="P",CB14,(CB14+AY14)/2)</f>
        <v>2.8</v>
      </c>
      <c r="QG14" s="23">
        <f>IF($CU14="P",CC14,(CC14+AZ14)/2)</f>
        <v>0.3</v>
      </c>
      <c r="QH14" s="23">
        <f>IF($CU14="P",CD14,(CD14+BA14)/2)</f>
        <v>0</v>
      </c>
      <c r="QI14" s="23">
        <f>IF($CU14="P",CE14,(CE14+BB14)/2)</f>
        <v>9.3000000000000007</v>
      </c>
      <c r="QJ14" s="23">
        <f>IF($CU14="P",CF14,(CF14+BC14)/2)</f>
        <v>2.6</v>
      </c>
      <c r="QK14" s="23">
        <f>IF($CU14="P",CG14,(CG14+BD14)/2)</f>
        <v>0</v>
      </c>
      <c r="QL14" s="23">
        <f>IF($CU14="P",CH14,(CH14+BE14)/2)</f>
        <v>0</v>
      </c>
      <c r="QM14" s="23">
        <f>IF($CU14="P",CI14,(CI14+BF14)/2)</f>
        <v>9.5</v>
      </c>
      <c r="QN14" s="23">
        <f>IF($CU14="P",CJ14,(CJ14+BG14)/2)</f>
        <v>1.55</v>
      </c>
      <c r="QO14" s="23">
        <f>IF($CU14="P",CK14,(CK14+BH14)/2)</f>
        <v>0.5</v>
      </c>
      <c r="QP14" s="23">
        <f>IF($CU14="P",CL14,(CL14+BI14)/2)</f>
        <v>0</v>
      </c>
      <c r="QQ14" s="23">
        <f>IF($CU14="P",CM14,(CM14+BJ14)/2)</f>
        <v>0</v>
      </c>
      <c r="QR14" s="23">
        <f>IF($CU14="P",CN14,(CN14+BK14)/2)</f>
        <v>0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9.4</v>
      </c>
      <c r="QV14" s="23">
        <f>IF($CU14="P",CR14,(CR14+BO14)/2)</f>
        <v>2.6</v>
      </c>
      <c r="QW14" s="23">
        <f>IF($CU14="P",CS14,(CS14+BP14)/2)</f>
        <v>0.4</v>
      </c>
      <c r="QX14" s="23">
        <f>IF($CU14="P",CT14,(CT14+BQ14)/2)</f>
        <v>0</v>
      </c>
      <c r="QY14" s="28" t="s">
        <v>57</v>
      </c>
      <c r="QZ14" s="41">
        <f>IF(SUM(QF14,QJ14)&gt;0,SUM(QF14,QJ14),"")</f>
        <v>5.4</v>
      </c>
      <c r="RA14" s="41">
        <f>IF(SUM(QE14:QF14,QH14:QJ14,QL14)-QG14-QK14&gt;0,SUM(QE14:QF14,QH14:QJ14,QL14)-QG14-QK14,"")</f>
        <v>23.5</v>
      </c>
      <c r="RB14" s="41">
        <f>IF(SUM(QM14:QN14,QP14)-QO14&gt;0,SUM(QM14:QN14,QP14)-QO14,"")</f>
        <v>10.55</v>
      </c>
      <c r="RC14" s="41">
        <f>IF(SUM(QF14,QJ14,QN14)&gt;0,SUM(QF14,QJ14,QN14),"")</f>
        <v>6.95</v>
      </c>
      <c r="RD14" s="41">
        <f>IF(SUM(RA14,RB14)&gt;0,SUM(RA14,RB14),"")</f>
        <v>34.049999999999997</v>
      </c>
      <c r="RE14" s="41">
        <f>IF(SUM(QR14,QV14)&gt;0,SUM(QR14,QV14),"")</f>
        <v>2.6</v>
      </c>
      <c r="RF14" s="41">
        <f>IF(SUM(QQ14:QR14,QT14:QV14,QX14)-SUM(QS14,QW14)&gt;0,SUM(QQ14:QR14,QT14:QV14,QX14)-SUM(QS14,QW14),"")</f>
        <v>11.6</v>
      </c>
      <c r="RG14" s="41">
        <f>IF(SUM(RA14,RF14)&gt;0,SUM(RA14,RF14),"")</f>
        <v>35.1</v>
      </c>
    </row>
    <row r="15" spans="1:475" x14ac:dyDescent="0.2">
      <c r="A15" s="4" t="str">
        <f>IF(AND(F15="P",G15="P"),SUMPRODUCT((F$4:F$18="P")*(G$4:G$18="P")*(E$4:E$18&gt;E15))+1,IF(G15="P",SUMPRODUCT((F$4:F$18="")*(G$4:G$18="P")*(E$4:E$18&gt;E15))+1+SUMPRODUCT((F$4:F$18="P")*(G$4:G$18="P")),""))</f>
        <v/>
      </c>
      <c r="B15" s="5" t="s">
        <v>216</v>
      </c>
      <c r="C15" s="4" t="s">
        <v>6</v>
      </c>
      <c r="D15" s="4">
        <v>2001</v>
      </c>
      <c r="E15" s="9">
        <f>SUM(J15:R15)+SUM(J15:N15)*0.0000001+SUM(J15)*0.0000000000001</f>
        <v>155.80001101000477</v>
      </c>
      <c r="F15" s="3" t="str">
        <f>IF(OR(AND(AP15&gt;=AW$20,AQ15&gt;=AW$24,AP15&lt;&gt;"",AO15=""),AND(AU15&gt;=AW$20,AV15&gt;=AW$24,AU15&lt;&gt;"",AO15=""),AND(BS15&gt;=BZ$20,BT15&gt;=BZ$24,BS15&lt;&gt;"",BR15=""),AND(BX15&gt;=BZ$20,BY15&gt;=BZ$24,BX15&lt;&gt;"",BR15=""),AND(CV15&gt;=DC$20,CW15&gt;=DC$24,CV15&lt;&gt;"",CU15=""),AND(DA15&gt;=DC$20,DB15&gt;=DC$24,DA15&lt;&gt;""),AND(EA15&gt;=EH$20,EB15&gt;=EH$24,EA15&lt;&gt;""),AND(EF15&gt;=EH$20,EG15&gt;=EH$24,EF15&lt;&gt;""),AND(FC15&gt;=FJ$20,FD15&gt;=FJ$24,FC15&lt;&gt;""),AND(FH15&gt;=FJ$20,FI15&gt;=FJ$24,FH15&lt;&gt;""),AND(GE15&gt;=GL$20,GF15&gt;=GL$24,GE15&lt;&gt;""),AND(GJ15&gt;=GL$20,GK15&gt;=GL$24,GJ15&lt;&gt;""),AND(HG15&gt;=HN$20,HH15&gt;=HN$24,HG15&lt;&gt;""),AND(HL15&gt;=HN$20,HM15&gt;=HN$24,HL15&lt;&gt;""),AND(II15&gt;=IP$20,IJ15&gt;=IP$24,II15&lt;&gt;""),AND(IN15&gt;=IP$20,IO15&gt;=IP$24,IN15&lt;&gt;""),AND(JK15&gt;=JR$20,JL15&gt;=JR$24,JK15&lt;&gt;""),AND(JP15&gt;=JR$20,JQ15&gt;=JR$24,JP15&lt;&gt;""),AND(KM15&gt;=KT$20,KN15&gt;=KT$24,KM15&lt;&gt;""),AND(KR15&gt;=KT$20,KS15&gt;=KT$24,KR15&lt;&gt;""),AND(LO15&gt;=LV$20,LP15&gt;=LV$24,LO15&lt;&gt;""),AND(LT15&gt;=LV$20,LU15&gt;=LV$24,LT15&lt;&gt;""),AND(MQ15&gt;=MX$20,MR15&gt;=MX$24,MQ15&lt;&gt;""),AND(MV15&gt;=MX$20,MW15&gt;=MX$24,MV15&lt;&gt;""),AND(NS15&gt;=NZ$20,NT15&gt;=NZ$24,NS15&lt;&gt;""),AND(NX15&gt;=NZ$20,NY15&gt;=NZ$24,NX15&lt;&gt;""),AND(OU15&gt;=PB$20,OV15&gt;=PB$24,OU15&lt;&gt;""),AND(OZ15&gt;=PB$20,PA15&gt;=PB$24,OZ15&lt;&gt;""),AND(PW15&gt;=QD$20,PX15&gt;=QD$24,PW15&lt;&gt;""),AND(QB15&gt;=QD$20,QC15&gt;=QD$24,QB15&lt;&gt;"")),"P","")</f>
        <v/>
      </c>
      <c r="G15" s="3" t="str">
        <f>IF(OR(AND(AQ15&gt;=AW$24,AQ15&lt;&gt;"",AO15=""),AND(AV15&gt;=AW$24,AV15&lt;&gt;"",AO15=""),AND(BT15&gt;=BZ$24,BT15&lt;&gt;"",BR15=""),AND(BY15&gt;=BZ$24,BY15&lt;&gt;"",BR15=""),AND(CW15&gt;=DC$24,CW15&lt;&gt;"",CU15=""),AND(DB15&gt;=DC$24,DB15&lt;&gt;"",CU15=""),AND(EB15&gt;=EH$24,EB15&lt;&gt;""),AND(EG15&gt;=EH$24,EG15&lt;&gt;""),AND(FD15&gt;=FJ$24,FD15&lt;&gt;""),AND(FI15&gt;=FJ$24,FI15&lt;&gt;""),AND(GF15&gt;=GL$24,GF15&lt;&gt;""),AND(GK15&gt;=GL$24,GK15&lt;&gt;""),AND(HH15&gt;=HN$24,HH15&lt;&gt;""),AND(HM15&gt;=HN$24,HM15&lt;&gt;""),AND(IJ15&gt;=IP$24,IJ15&lt;&gt;""),AND(IO15&gt;=IP$24,IO15&lt;&gt;""),AND(JL15&gt;=JR$24,JL15&lt;&gt;""),AND(JQ15&gt;=JR$24,JQ15&lt;&gt;""),AND(KN15&gt;=KT$24,KN15&lt;&gt;""),AND(KS15&gt;=KT$24,KS15&lt;&gt;""),AND(LP15&gt;=LV$24,LP15&lt;&gt;""),AND(LU15&gt;=LV$24,LU15&lt;&gt;""),AND(MR15&gt;=MX$24,MR15&lt;&gt;""),AND(MW15&gt;=MX$24,MW15&lt;&gt;""),AND(NT15&gt;=NZ$24,NT15&lt;&gt;""),AND(NY15&gt;=NZ$24,NY15&lt;&gt;""),AND(OV15&gt;=PB$24,OV15&lt;&gt;""),AND(PA15&gt;=PB$24,PA15&lt;&gt;""),AND(PX15&gt;=QD$24,PX15&lt;&gt;""),AND(QC15&gt;=QD$24,QC15&lt;&gt;"")),"P","")</f>
        <v/>
      </c>
      <c r="H15" s="37" t="str">
        <f>IF(AND(G15="P",F15=""),"No DD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Merit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Excellence",IF(I15="P","Worlds Team",IF(F15="P","National Team","")))))</f>
        <v/>
      </c>
      <c r="I15" s="3" t="str">
        <f>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P","")</f>
        <v/>
      </c>
      <c r="J15" s="8">
        <f>IF(COUNT(AQ15,BT15,CW15)&gt;0,LARGE((AQ15,BT15,CW15),1),0)</f>
        <v>47.7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40.299999999999997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22.099999999999998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45.699999999999996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18.600000000000001</v>
      </c>
      <c r="V15" s="19">
        <v>5.2</v>
      </c>
      <c r="W15" s="19">
        <v>0</v>
      </c>
      <c r="X15" s="19">
        <v>0</v>
      </c>
      <c r="Y15" s="19">
        <v>18.399999999999999</v>
      </c>
      <c r="Z15" s="19">
        <v>5.2</v>
      </c>
      <c r="AA15" s="19">
        <v>0</v>
      </c>
      <c r="AB15" s="19">
        <v>0.3</v>
      </c>
      <c r="AC15" s="19">
        <v>18.7</v>
      </c>
      <c r="AD15" s="19">
        <v>3.3</v>
      </c>
      <c r="AE15" s="19">
        <v>0</v>
      </c>
      <c r="AF15" s="19">
        <v>0</v>
      </c>
      <c r="AG15" s="19">
        <v>18.399999999999999</v>
      </c>
      <c r="AH15" s="19">
        <v>5.2</v>
      </c>
      <c r="AI15" s="19">
        <v>0.6</v>
      </c>
      <c r="AJ15" s="19">
        <v>0</v>
      </c>
      <c r="AK15" s="19">
        <v>17.8</v>
      </c>
      <c r="AL15" s="19">
        <v>5.2</v>
      </c>
      <c r="AM15" s="19">
        <v>0.6</v>
      </c>
      <c r="AN15" s="19">
        <v>0.3</v>
      </c>
      <c r="AO15" s="28"/>
      <c r="AP15" s="41">
        <f>IF(SUM(V15,Z15)&gt;0,SUM(V15,Z15),"")</f>
        <v>10.4</v>
      </c>
      <c r="AQ15" s="41">
        <f>IF(SUM(U15:V15,X15:Z15,AB15)-W15-AA15&gt;0,SUM(U15:V15,X15:Z15,AB15)-W15-AA15,"")</f>
        <v>47.7</v>
      </c>
      <c r="AR15" s="41">
        <f>IF(SUM(AC15:AD15,AF15)-AE15&gt;0,SUM(AC15:AD15,AF15)-AE15,"")</f>
        <v>22</v>
      </c>
      <c r="AS15" s="41">
        <f>IF(SUM(V15,Z15,AD15)&gt;0,SUM(V15,Z15,AD15),"")</f>
        <v>13.7</v>
      </c>
      <c r="AT15" s="41">
        <f>IF(SUM(AQ15,AR15)&gt;0,SUM(AQ15,AR15),"")</f>
        <v>69.7</v>
      </c>
      <c r="AU15" s="41">
        <f>IF(SUM(AH15,AL15)&gt;0,SUM(AH15,AL15),"")</f>
        <v>10.4</v>
      </c>
      <c r="AV15" s="41">
        <f>IF(SUM(AG15:AH15,AJ15:AL15,AN15)-SUM(AI15,AM15)&gt;0,SUM(AG15:AH15,AJ15:AL15,AN15)-SUM(AI15,AM15),"")</f>
        <v>45.699999999999996</v>
      </c>
      <c r="AW15" s="41">
        <f>IF(SUM(AQ15,AV15)&gt;0,SUM(AQ15,AV15),"")</f>
        <v>93.4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</v>
      </c>
      <c r="CB15" s="19">
        <v>3.1</v>
      </c>
      <c r="CC15" s="19">
        <v>1</v>
      </c>
      <c r="CD15" s="19">
        <v>0</v>
      </c>
      <c r="CE15" s="19">
        <v>17.100000000000001</v>
      </c>
      <c r="CF15" s="19">
        <v>2.8</v>
      </c>
      <c r="CG15" s="19">
        <v>0</v>
      </c>
      <c r="CH15" s="19">
        <v>0</v>
      </c>
      <c r="CI15" s="19">
        <v>17.899999999999999</v>
      </c>
      <c r="CJ15" s="19">
        <v>4.8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5.9</v>
      </c>
      <c r="CW15" s="41">
        <f>IF(SUM(CA15:CB15,CD15:CF15,CH15)-CC15-CG15&gt;0,SUM(CA15:CB15,CD15:CF15,CH15)-CC15-CG15,"")</f>
        <v>40.299999999999997</v>
      </c>
      <c r="CX15" s="41">
        <f>IF(SUM(CI15:CJ15,CL15)-CK15&gt;0,SUM(CI15:CJ15,CL15)-CK15,"")</f>
        <v>22.099999999999998</v>
      </c>
      <c r="CY15" s="41">
        <f>IF(SUM(CB15,CF15,CJ15)&gt;0,SUM(CB15,CF15,CJ15),"")</f>
        <v>10.7</v>
      </c>
      <c r="CZ15" s="41">
        <f>IF(SUM(CW15,CX15)&gt;0,SUM(CW15,CX15),"")</f>
        <v>62.399999999999991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IF(SUM(CW15,DB15)&gt;0,SUM(CW15,DB15),"")</f>
        <v>40.299999999999997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9.15</v>
      </c>
      <c r="QF15" s="23">
        <f>IF($CU15="P",CB15,(CB15+AY15)/2)</f>
        <v>1.55</v>
      </c>
      <c r="QG15" s="23">
        <f>IF($CU15="P",CC15,(CC15+AZ15)/2)</f>
        <v>0.5</v>
      </c>
      <c r="QH15" s="23">
        <f>IF($CU15="P",CD15,(CD15+BA15)/2)</f>
        <v>0</v>
      </c>
      <c r="QI15" s="23">
        <f>IF($CU15="P",CE15,(CE15+BB15)/2)</f>
        <v>8.5500000000000007</v>
      </c>
      <c r="QJ15" s="23">
        <f>IF($CU15="P",CF15,(CF15+BC15)/2)</f>
        <v>1.4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8.9499999999999993</v>
      </c>
      <c r="QN15" s="23">
        <f>IF($CU15="P",CJ15,(CJ15+BG15)/2)</f>
        <v>2.4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0</v>
      </c>
      <c r="QR15" s="23">
        <f>IF($CU15="P",CN15,(CN15+BK15)/2)</f>
        <v>0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2.95</v>
      </c>
      <c r="RA15" s="41">
        <f>IF(SUM(QE15:QF15,QH15:QJ15,QL15)-QG15-QK15&gt;0,SUM(QE15:QF15,QH15:QJ15,QL15)-QG15-QK15,"")</f>
        <v>20.149999999999999</v>
      </c>
      <c r="RB15" s="41">
        <f>IF(SUM(QM15:QN15,QP15)-QO15&gt;0,SUM(QM15:QN15,QP15)-QO15,"")</f>
        <v>11.049999999999999</v>
      </c>
      <c r="RC15" s="41">
        <f>IF(SUM(QF15,QJ15,QN15)&gt;0,SUM(QF15,QJ15,QN15),"")</f>
        <v>5.35</v>
      </c>
      <c r="RD15" s="41">
        <f>IF(SUM(RA15,RB15)&gt;0,SUM(RA15,RB15),"")</f>
        <v>31.199999999999996</v>
      </c>
      <c r="RE15" s="41" t="str">
        <f>IF(SUM(QR15,QV15)&gt;0,SUM(QR15,QV15),"")</f>
        <v/>
      </c>
      <c r="RF15" s="41" t="str">
        <f>IF(SUM(QQ15:QR15,QT15:QV15,QX15)-SUM(QS15,QW15)&gt;0,SUM(QQ15:QR15,QT15:QV15,QX15)-SUM(QS15,QW15),"")</f>
        <v/>
      </c>
      <c r="RG15" s="41">
        <f>IF(SUM(RA15,RF15)&gt;0,SUM(RA15,RF15),"")</f>
        <v>20.149999999999999</v>
      </c>
    </row>
    <row r="16" spans="1:475" x14ac:dyDescent="0.2">
      <c r="A16" s="4" t="str">
        <f>IF(AND(F16="P",G16="P"),SUMPRODUCT((F$4:F$18="P")*(G$4:G$18="P")*(E$4:E$18&gt;E16))+1,IF(G16="P",SUMPRODUCT((F$4:F$18="")*(G$4:G$18="P")*(E$4:E$18&gt;E16))+1+SUMPRODUCT((F$4:F$18="P")*(G$4:G$18="P")),""))</f>
        <v/>
      </c>
      <c r="B16" s="5" t="s">
        <v>94</v>
      </c>
      <c r="C16" s="4" t="s">
        <v>6</v>
      </c>
      <c r="D16" s="4">
        <v>2003</v>
      </c>
      <c r="E16" s="9">
        <f>SUM(J16:R16)+SUM(J16:N16)*0.0000001+SUM(J16)*0.0000000000001</f>
        <v>107.30001073000429</v>
      </c>
      <c r="F16" s="3" t="str">
        <f>IF(OR(AND(AP16&gt;=AW$20,AQ16&gt;=AW$24,AP16&lt;&gt;"",AO16=""),AND(AU16&gt;=AW$20,AV16&gt;=AW$24,AU16&lt;&gt;"",AO16=""),AND(BS16&gt;=BZ$20,BT16&gt;=BZ$24,BS16&lt;&gt;"",BR16=""),AND(BX16&gt;=BZ$20,BY16&gt;=BZ$24,BX16&lt;&gt;"",BR16=""),AND(CV16&gt;=DC$20,CW16&gt;=DC$24,CV16&lt;&gt;"",CU16=""),AND(DA16&gt;=DC$20,DB16&gt;=DC$24,DA16&lt;&gt;""),AND(EA16&gt;=EH$20,EB16&gt;=EH$24,EA16&lt;&gt;""),AND(EF16&gt;=EH$20,EG16&gt;=EH$24,EF16&lt;&gt;""),AND(FC16&gt;=FJ$20,FD16&gt;=FJ$24,FC16&lt;&gt;""),AND(FH16&gt;=FJ$20,FI16&gt;=FJ$24,FH16&lt;&gt;""),AND(GE16&gt;=GL$20,GF16&gt;=GL$24,GE16&lt;&gt;""),AND(GJ16&gt;=GL$20,GK16&gt;=GL$24,GJ16&lt;&gt;""),AND(HG16&gt;=HN$20,HH16&gt;=HN$24,HG16&lt;&gt;""),AND(HL16&gt;=HN$20,HM16&gt;=HN$24,HL16&lt;&gt;""),AND(II16&gt;=IP$20,IJ16&gt;=IP$24,II16&lt;&gt;""),AND(IN16&gt;=IP$20,IO16&gt;=IP$24,IN16&lt;&gt;""),AND(JK16&gt;=JR$20,JL16&gt;=JR$24,JK16&lt;&gt;""),AND(JP16&gt;=JR$20,JQ16&gt;=JR$24,JP16&lt;&gt;""),AND(KM16&gt;=KT$20,KN16&gt;=KT$24,KM16&lt;&gt;""),AND(KR16&gt;=KT$20,KS16&gt;=KT$24,KR16&lt;&gt;""),AND(LO16&gt;=LV$20,LP16&gt;=LV$24,LO16&lt;&gt;""),AND(LT16&gt;=LV$20,LU16&gt;=LV$24,LT16&lt;&gt;""),AND(MQ16&gt;=MX$20,MR16&gt;=MX$24,MQ16&lt;&gt;""),AND(MV16&gt;=MX$20,MW16&gt;=MX$24,MV16&lt;&gt;""),AND(NS16&gt;=NZ$20,NT16&gt;=NZ$24,NS16&lt;&gt;""),AND(NX16&gt;=NZ$20,NY16&gt;=NZ$24,NX16&lt;&gt;""),AND(OU16&gt;=PB$20,OV16&gt;=PB$24,OU16&lt;&gt;""),AND(OZ16&gt;=PB$20,PA16&gt;=PB$24,OZ16&lt;&gt;""),AND(PW16&gt;=QD$20,PX16&gt;=QD$24,PW16&lt;&gt;""),AND(QB16&gt;=QD$20,QC16&gt;=QD$24,QB16&lt;&gt;"")),"P","")</f>
        <v/>
      </c>
      <c r="G16" s="3" t="str">
        <f>IF(OR(AND(AQ16&gt;=AW$24,AQ16&lt;&gt;"",AO16=""),AND(AV16&gt;=AW$24,AV16&lt;&gt;"",AO16=""),AND(BT16&gt;=BZ$24,BT16&lt;&gt;"",BR16=""),AND(BY16&gt;=BZ$24,BY16&lt;&gt;"",BR16=""),AND(CW16&gt;=DC$24,CW16&lt;&gt;"",CU16=""),AND(DB16&gt;=DC$24,DB16&lt;&gt;"",CU16=""),AND(EB16&gt;=EH$24,EB16&lt;&gt;""),AND(EG16&gt;=EH$24,EG16&lt;&gt;""),AND(FD16&gt;=FJ$24,FD16&lt;&gt;""),AND(FI16&gt;=FJ$24,FI16&lt;&gt;""),AND(GF16&gt;=GL$24,GF16&lt;&gt;""),AND(GK16&gt;=GL$24,GK16&lt;&gt;""),AND(HH16&gt;=HN$24,HH16&lt;&gt;""),AND(HM16&gt;=HN$24,HM16&lt;&gt;""),AND(IJ16&gt;=IP$24,IJ16&lt;&gt;""),AND(IO16&gt;=IP$24,IO16&lt;&gt;""),AND(JL16&gt;=JR$24,JL16&lt;&gt;""),AND(JQ16&gt;=JR$24,JQ16&lt;&gt;""),AND(KN16&gt;=KT$24,KN16&lt;&gt;""),AND(KS16&gt;=KT$24,KS16&lt;&gt;""),AND(LP16&gt;=LV$24,LP16&lt;&gt;""),AND(LU16&gt;=LV$24,LU16&lt;&gt;""),AND(MR16&gt;=MX$24,MR16&lt;&gt;""),AND(MW16&gt;=MX$24,MW16&lt;&gt;""),AND(NT16&gt;=NZ$24,NT16&lt;&gt;""),AND(NY16&gt;=NZ$24,NY16&lt;&gt;""),AND(OV16&gt;=PB$24,OV16&lt;&gt;""),AND(PA16&gt;=PB$24,PA16&lt;&gt;""),AND(PX16&gt;=QD$24,PX16&lt;&gt;""),AND(QC16&gt;=QD$24,QC16&lt;&gt;"")),"P","")</f>
        <v/>
      </c>
      <c r="H16" s="37" t="str">
        <f>IF(AND(G16="P",F16=""),"No DD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Merit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Excellence",IF(I16="P","Worlds Team",IF(F16="P","National Team","")))))</f>
        <v/>
      </c>
      <c r="I16" s="3" t="str">
        <f>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P","")</f>
        <v/>
      </c>
      <c r="J16" s="8">
        <f>IF(COUNT(AQ16,BT16,CW16)&gt;0,LARGE((AQ16,BT16,CW16),1),0)</f>
        <v>42.9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42.2</v>
      </c>
      <c r="M16" s="8" t="str">
        <f>IF(L16=0,"",IF(L16=CW16,$CA$1,IF(L16=BT16,$AX$1,IF(L16=AQ16,$U$1,""))))</f>
        <v>2022 Nationals</v>
      </c>
      <c r="N16" s="8">
        <f>IF(COUNT(AR16,BU16,CX16)&gt;0,LARGE((AR16,BU16,CX16),1),0)</f>
        <v>22.2</v>
      </c>
      <c r="O16" s="8" t="str">
        <f>IF(N16=0,"",IF(N16=CX16,$CA$1,IF(N16=BU16,$AX$1,IF(N16=AR16,$U$1,""))))</f>
        <v>2022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16.600000000000001</v>
      </c>
      <c r="V16" s="19">
        <v>3</v>
      </c>
      <c r="W16" s="19">
        <v>1.5999999999999999</v>
      </c>
      <c r="X16" s="19">
        <v>0</v>
      </c>
      <c r="Y16" s="19">
        <v>18.600000000000001</v>
      </c>
      <c r="Z16" s="19">
        <v>5.6</v>
      </c>
      <c r="AA16" s="19">
        <v>0</v>
      </c>
      <c r="AB16" s="19">
        <v>0</v>
      </c>
      <c r="AC16" s="19">
        <v>18.2</v>
      </c>
      <c r="AD16" s="19">
        <v>4.8</v>
      </c>
      <c r="AE16" s="19">
        <v>0.8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9">
        <v>0</v>
      </c>
      <c r="AN16" s="19">
        <v>0</v>
      </c>
      <c r="AO16" s="28"/>
      <c r="AP16" s="41">
        <f>IF(SUM(V16,Z16)&gt;0,SUM(V16,Z16),"")</f>
        <v>8.6</v>
      </c>
      <c r="AQ16" s="41">
        <f>IF(SUM(U16:V16,X16:Z16,AB16)-W16-AA16&gt;0,SUM(U16:V16,X16:Z16,AB16)-W16-AA16,"")</f>
        <v>42.2</v>
      </c>
      <c r="AR16" s="41">
        <f>IF(SUM(AC16:AD16,AF16)-AE16&gt;0,SUM(AC16:AD16,AF16)-AE16,"")</f>
        <v>22.2</v>
      </c>
      <c r="AS16" s="41">
        <f>IF(SUM(V16,Z16,AD16)&gt;0,SUM(V16,Z16,AD16),"")</f>
        <v>13.399999999999999</v>
      </c>
      <c r="AT16" s="41">
        <f>IF(SUM(AQ16,AR16)&gt;0,SUM(AQ16,AR16),"")</f>
        <v>64.400000000000006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IF(SUM(AQ16,AV16)&gt;0,SUM(AQ16,AV16),"")</f>
        <v>42.2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17.399999999999999</v>
      </c>
      <c r="CB16" s="19">
        <v>2.9</v>
      </c>
      <c r="CC16" s="19">
        <v>1.2</v>
      </c>
      <c r="CD16" s="19">
        <v>0</v>
      </c>
      <c r="CE16" s="19">
        <v>18.2</v>
      </c>
      <c r="CF16" s="19">
        <v>5.6</v>
      </c>
      <c r="CG16" s="19">
        <v>0</v>
      </c>
      <c r="CH16" s="19">
        <v>0</v>
      </c>
      <c r="CI16" s="19">
        <v>17</v>
      </c>
      <c r="CJ16" s="19">
        <v>2.8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8.5</v>
      </c>
      <c r="CW16" s="41">
        <f>IF(SUM(CA16:CB16,CD16:CF16,CH16)-CC16-CG16&gt;0,SUM(CA16:CB16,CD16:CF16,CH16)-CC16-CG16,"")</f>
        <v>42.9</v>
      </c>
      <c r="CX16" s="41">
        <f>IF(SUM(CI16:CJ16,CL16)-CK16&gt;0,SUM(CI16:CJ16,CL16)-CK16,"")</f>
        <v>19.8</v>
      </c>
      <c r="CY16" s="41">
        <f>IF(SUM(CB16,CF16,CJ16)&gt;0,SUM(CB16,CF16,CJ16),"")</f>
        <v>11.3</v>
      </c>
      <c r="CZ16" s="41">
        <f>IF(SUM(CW16,CX16)&gt;0,SUM(CW16,CX16),"")</f>
        <v>62.7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42.9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8.6999999999999993</v>
      </c>
      <c r="QF16" s="23">
        <f>IF($CU16="P",CB16,(CB16+AY16)/2)</f>
        <v>1.45</v>
      </c>
      <c r="QG16" s="23">
        <f>IF($CU16="P",CC16,(CC16+AZ16)/2)</f>
        <v>0.6</v>
      </c>
      <c r="QH16" s="23">
        <f>IF($CU16="P",CD16,(CD16+BA16)/2)</f>
        <v>0</v>
      </c>
      <c r="QI16" s="23">
        <f>IF($CU16="P",CE16,(CE16+BB16)/2)</f>
        <v>9.1</v>
      </c>
      <c r="QJ16" s="23">
        <f>IF($CU16="P",CF16,(CF16+BC16)/2)</f>
        <v>2.8</v>
      </c>
      <c r="QK16" s="23">
        <f>IF($CU16="P",CG16,(CG16+BD16)/2)</f>
        <v>0</v>
      </c>
      <c r="QL16" s="23">
        <f>IF($CU16="P",CH16,(CH16+BE16)/2)</f>
        <v>0</v>
      </c>
      <c r="QM16" s="23">
        <f>IF($CU16="P",CI16,(CI16+BF16)/2)</f>
        <v>8.5</v>
      </c>
      <c r="QN16" s="23">
        <f>IF($CU16="P",CJ16,(CJ16+BG16)/2)</f>
        <v>1.4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4.25</v>
      </c>
      <c r="RA16" s="41">
        <f>IF(SUM(QE16:QF16,QH16:QJ16,QL16)-QG16-QK16&gt;0,SUM(QE16:QF16,QH16:QJ16,QL16)-QG16-QK16,"")</f>
        <v>21.45</v>
      </c>
      <c r="RB16" s="41">
        <f>IF(SUM(QM16:QN16,QP16)-QO16&gt;0,SUM(QM16:QN16,QP16)-QO16,"")</f>
        <v>9.9</v>
      </c>
      <c r="RC16" s="41">
        <f>IF(SUM(QF16,QJ16,QN16)&gt;0,SUM(QF16,QJ16,QN16),"")</f>
        <v>5.65</v>
      </c>
      <c r="RD16" s="41">
        <f>IF(SUM(RA16,RB16)&gt;0,SUM(RA16,RB16),"")</f>
        <v>31.35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21.45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152</v>
      </c>
      <c r="C17" s="4" t="s">
        <v>5</v>
      </c>
      <c r="D17" s="4">
        <v>2003</v>
      </c>
      <c r="E17" s="9">
        <f>SUM(J17:R17)+SUM(J17:N17)*0.0000001+SUM(J17)*0.0000000000001</f>
        <v>41.200004120002241</v>
      </c>
      <c r="F17" s="3" t="str">
        <f>IF(OR(AND(AP17&gt;=AW$20,AQ17&gt;=AW$24,AP17&lt;&gt;"",AO17=""),AND(AU17&gt;=AW$20,AV17&gt;=AW$24,AU17&lt;&gt;"",AO17=""),AND(BS17&gt;=BZ$20,BT17&gt;=BZ$24,BS17&lt;&gt;"",BR17=""),AND(BX17&gt;=BZ$20,BY17&gt;=BZ$24,BX17&lt;&gt;"",BR17=""),AND(CV17&gt;=DC$20,CW17&gt;=DC$24,CV17&lt;&gt;"",CU17=""),AND(DA17&gt;=DC$20,DB17&gt;=DC$24,DA17&lt;&gt;""),AND(EA17&gt;=EH$20,EB17&gt;=EH$24,EA17&lt;&gt;""),AND(EF17&gt;=EH$20,EG17&gt;=EH$24,EF17&lt;&gt;""),AND(FC17&gt;=FJ$20,FD17&gt;=FJ$24,FC17&lt;&gt;""),AND(FH17&gt;=FJ$20,FI17&gt;=FJ$24,FH17&lt;&gt;""),AND(GE17&gt;=GL$20,GF17&gt;=GL$24,GE17&lt;&gt;""),AND(GJ17&gt;=GL$20,GK17&gt;=GL$24,GJ17&lt;&gt;""),AND(HG17&gt;=HN$20,HH17&gt;=HN$24,HG17&lt;&gt;""),AND(HL17&gt;=HN$20,HM17&gt;=HN$24,HL17&lt;&gt;""),AND(II17&gt;=IP$20,IJ17&gt;=IP$24,II17&lt;&gt;""),AND(IN17&gt;=IP$20,IO17&gt;=IP$24,IN17&lt;&gt;""),AND(JK17&gt;=JR$20,JL17&gt;=JR$24,JK17&lt;&gt;""),AND(JP17&gt;=JR$20,JQ17&gt;=JR$24,JP17&lt;&gt;""),AND(KM17&gt;=KT$20,KN17&gt;=KT$24,KM17&lt;&gt;""),AND(KR17&gt;=KT$20,KS17&gt;=KT$24,KR17&lt;&gt;""),AND(LO17&gt;=LV$20,LP17&gt;=LV$24,LO17&lt;&gt;""),AND(LT17&gt;=LV$20,LU17&gt;=LV$24,LT17&lt;&gt;""),AND(MQ17&gt;=MX$20,MR17&gt;=MX$24,MQ17&lt;&gt;""),AND(MV17&gt;=MX$20,MW17&gt;=MX$24,MV17&lt;&gt;""),AND(NS17&gt;=NZ$20,NT17&gt;=NZ$24,NS17&lt;&gt;""),AND(NX17&gt;=NZ$20,NY17&gt;=NZ$24,NX17&lt;&gt;""),AND(OU17&gt;=PB$20,OV17&gt;=PB$24,OU17&lt;&gt;""),AND(OZ17&gt;=PB$20,PA17&gt;=PB$24,OZ17&lt;&gt;""),AND(PW17&gt;=QD$20,PX17&gt;=QD$24,PW17&lt;&gt;""),AND(QB17&gt;=QD$20,QC17&gt;=QD$24,QB17&lt;&gt;"")),"P","")</f>
        <v/>
      </c>
      <c r="G17" s="3" t="str">
        <f>IF(OR(AND(AQ17&gt;=AW$24,AQ17&lt;&gt;"",AO17=""),AND(AV17&gt;=AW$24,AV17&lt;&gt;"",AO17=""),AND(BT17&gt;=BZ$24,BT17&lt;&gt;"",BR17=""),AND(BY17&gt;=BZ$24,BY17&lt;&gt;"",BR17=""),AND(CW17&gt;=DC$24,CW17&lt;&gt;"",CU17=""),AND(DB17&gt;=DC$24,DB17&lt;&gt;"",CU17=""),AND(EB17&gt;=EH$24,EB17&lt;&gt;""),AND(EG17&gt;=EH$24,EG17&lt;&gt;""),AND(FD17&gt;=FJ$24,FD17&lt;&gt;""),AND(FI17&gt;=FJ$24,FI17&lt;&gt;""),AND(GF17&gt;=GL$24,GF17&lt;&gt;""),AND(GK17&gt;=GL$24,GK17&lt;&gt;""),AND(HH17&gt;=HN$24,HH17&lt;&gt;""),AND(HM17&gt;=HN$24,HM17&lt;&gt;""),AND(IJ17&gt;=IP$24,IJ17&lt;&gt;""),AND(IO17&gt;=IP$24,IO17&lt;&gt;""),AND(JL17&gt;=JR$24,JL17&lt;&gt;""),AND(JQ17&gt;=JR$24,JQ17&lt;&gt;""),AND(KN17&gt;=KT$24,KN17&lt;&gt;""),AND(KS17&gt;=KT$24,KS17&lt;&gt;""),AND(LP17&gt;=LV$24,LP17&lt;&gt;""),AND(LU17&gt;=LV$24,LU17&lt;&gt;""),AND(MR17&gt;=MX$24,MR17&lt;&gt;""),AND(MW17&gt;=MX$24,MW17&lt;&gt;""),AND(NT17&gt;=NZ$24,NT17&lt;&gt;""),AND(NY17&gt;=NZ$24,NY17&lt;&gt;""),AND(OV17&gt;=PB$24,OV17&lt;&gt;""),AND(PA17&gt;=PB$24,PA17&lt;&gt;""),AND(PX17&gt;=QD$24,PX17&lt;&gt;""),AND(QC17&gt;=QD$24,QC17&lt;&gt;"")),"P","")</f>
        <v/>
      </c>
      <c r="H17" s="37" t="str">
        <f>IF(AND(G17="P",F17=""),"No DD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Merit",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Excellence",IF(I17="P","Worlds Team",IF(F17="P","National Team","")))))</f>
        <v/>
      </c>
      <c r="I17" s="3" t="str">
        <f>IF(OR(AND(AS17&gt;=AW$21,AT17&gt;=AW$25,AS17&lt;&gt;"",AO17=""),AND(BV17&gt;=BZ$21,BW17&gt;=BZ$25,BV17&lt;&gt;"",BR17=""),AND(CY17&gt;=DC$21,CZ17&gt;=DC$25,CY17&lt;&gt;"",CU17=""),AND(ED17&gt;=EH$21,EE17&gt;=EH$25,ED17&lt;&gt;""),AND(FF17&gt;=FJ$21,FG17&gt;=FJ$25,FF17&lt;&gt;""),AND(GH17&gt;=GL$21,GI17&gt;=GL$25,GH17&lt;&gt;""),AND(HJ17&gt;=HN$21,HK17&gt;=HN$25,HJ17&lt;&gt;""),AND(IL17&gt;=IP$21,IM17&gt;=IP$25,IL17&lt;&gt;""),AND(JN17&gt;=JR$21,JO17&gt;=JR$25,JN17&lt;&gt;""),AND(KP17&gt;=KT$21,KQ17&gt;=KT$25,KP17&lt;&gt;""),AND(LR17&gt;=LV$21,LS17&gt;=LV$25,LR17&lt;&gt;""),AND(MT17&gt;=MX$21,MU17&gt;=MX$25,MT17&lt;&gt;""),AND(NV17&gt;=NZ$21,NW17&gt;=NZ$25,NV17&lt;&gt;""),AND(OX17&gt;=PB$21,OY17&gt;=PB$25,OX17&lt;&gt;""),AND(PZ17&gt;=QD$21,QA17&gt;=QD$25,PZ17&lt;&gt;"")),"P","")</f>
        <v/>
      </c>
      <c r="J17" s="8">
        <f>IF(COUNT(AQ17,BT17,CW17)&gt;0,LARGE((AQ17,BT17,CW17),1),0)</f>
        <v>22.400000000000002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18.799999999999997</v>
      </c>
      <c r="O17" s="8" t="str">
        <f>IF(N17=0,"",IF(N17=CX17,$CA$1,IF(N17=BU17,$AX$1,IF(N17=AR17,$U$1,""))))</f>
        <v>2022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17.600000000000001</v>
      </c>
      <c r="V17" s="19">
        <v>4.8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18.399999999999999</v>
      </c>
      <c r="AD17" s="19">
        <v>2.4</v>
      </c>
      <c r="AE17" s="19">
        <v>2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28"/>
      <c r="AP17" s="41">
        <f>IF(SUM(V17,Z17)&gt;0,SUM(V17,Z17),"")</f>
        <v>4.8</v>
      </c>
      <c r="AQ17" s="41">
        <f>IF(SUM(U17:V17,X17:Z17,AB17)-W17-AA17&gt;0,SUM(U17:V17,X17:Z17,AB17)-W17-AA17,"")</f>
        <v>22.400000000000002</v>
      </c>
      <c r="AR17" s="41">
        <f>IF(SUM(AC17:AD17,AF17)-AE17&gt;0,SUM(AC17:AD17,AF17)-AE17,"")</f>
        <v>18.799999999999997</v>
      </c>
      <c r="AS17" s="41">
        <f>IF(SUM(V17,Z17,AD17)&gt;0,SUM(V17,Z17,AD17),"")</f>
        <v>7.1999999999999993</v>
      </c>
      <c r="AT17" s="41">
        <f>IF(SUM(AQ17,AR17)&gt;0,SUM(AQ17,AR17),"")</f>
        <v>41.2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IF(SUM(AQ17,AV17)&gt;0,SUM(AQ17,AV17),"")</f>
        <v>22.400000000000002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IF(SUM(CW17,DB17)&gt;0,SUM(CW17,DB17),"")</f>
        <v/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0</v>
      </c>
      <c r="QF17" s="23">
        <f>IF($CU17="P",CB17,(CB17+AY17)/2)</f>
        <v>0</v>
      </c>
      <c r="QG17" s="23">
        <f>IF($CU17="P",CC17,(CC17+AZ17)/2)</f>
        <v>0</v>
      </c>
      <c r="QH17" s="23">
        <f>IF($CU17="P",CD17,(CD17+BA17)/2)</f>
        <v>0</v>
      </c>
      <c r="QI17" s="23">
        <f>IF($CU17="P",CE17,(CE17+BB17)/2)</f>
        <v>0</v>
      </c>
      <c r="QJ17" s="23">
        <f>IF($CU17="P",CF17,(CF17+BC17)/2)</f>
        <v>0</v>
      </c>
      <c r="QK17" s="23">
        <f>IF($CU17="P",CG17,(CG17+BD17)/2)</f>
        <v>0</v>
      </c>
      <c r="QL17" s="23">
        <f>IF($CU17="P",CH17,(CH17+BE17)/2)</f>
        <v>0</v>
      </c>
      <c r="QM17" s="23">
        <f>IF($CU17="P",CI17,(CI17+BF17)/2)</f>
        <v>0</v>
      </c>
      <c r="QN17" s="23">
        <f>IF($CU17="P",CJ17,(CJ17+BG17)/2)</f>
        <v>0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 t="str">
        <f>IF(SUM(QF17,QJ17)&gt;0,SUM(QF17,QJ17),"")</f>
        <v/>
      </c>
      <c r="RA17" s="41" t="str">
        <f>IF(SUM(QE17:QF17,QH17:QJ17,QL17)-QG17-QK17&gt;0,SUM(QE17:QF17,QH17:QJ17,QL17)-QG17-QK17,"")</f>
        <v/>
      </c>
      <c r="RB17" s="41" t="str">
        <f>IF(SUM(QM17:QN17,QP17)-QO17&gt;0,SUM(QM17:QN17,QP17)-QO17,"")</f>
        <v/>
      </c>
      <c r="RC17" s="41" t="str">
        <f>IF(SUM(QF17,QJ17,QN17)&gt;0,SUM(QF17,QJ17,QN17),"")</f>
        <v/>
      </c>
      <c r="RD17" s="41" t="str">
        <f>IF(SUM(RA17,RB17)&gt;0,SUM(RA17,RB17),"")</f>
        <v/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 t="str">
        <f>IF(SUM(RA17,RF17)&gt;0,SUM(RA17,RF17),"")</f>
        <v/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4" t="s">
        <v>54</v>
      </c>
      <c r="R20" s="10"/>
      <c r="S20" s="10"/>
      <c r="T20" s="10"/>
      <c r="AP20" s="4"/>
      <c r="AW20" s="43">
        <v>10.8</v>
      </c>
      <c r="BS20" s="4"/>
      <c r="BZ20" s="43">
        <v>10.8</v>
      </c>
      <c r="CV20" s="4"/>
      <c r="DC20" s="43">
        <v>10.8</v>
      </c>
      <c r="EA20" s="4"/>
      <c r="EH20" s="43">
        <v>10.8</v>
      </c>
      <c r="FC20" s="4"/>
      <c r="FJ20" s="43">
        <v>10.8</v>
      </c>
      <c r="GE20" s="4"/>
      <c r="GL20" s="43">
        <v>10.8</v>
      </c>
      <c r="HG20" s="4"/>
      <c r="HN20" s="43">
        <v>10.8</v>
      </c>
      <c r="II20" s="4"/>
      <c r="IP20" s="43">
        <v>10.8</v>
      </c>
      <c r="JK20" s="4"/>
      <c r="JR20" s="43">
        <v>10.8</v>
      </c>
      <c r="KM20" s="4"/>
      <c r="KT20" s="43">
        <v>10.8</v>
      </c>
      <c r="LO20" s="4"/>
      <c r="LV20" s="43">
        <v>10.8</v>
      </c>
      <c r="MQ20" s="4"/>
      <c r="MX20" s="43">
        <v>10.8</v>
      </c>
      <c r="NS20" s="4"/>
      <c r="NZ20" s="43">
        <v>10.8</v>
      </c>
      <c r="OU20" s="4"/>
      <c r="PB20" s="43">
        <v>10.8</v>
      </c>
      <c r="PW20" s="4"/>
      <c r="QD20" s="43">
        <v>10.8</v>
      </c>
    </row>
    <row r="21" spans="1:475" ht="17" x14ac:dyDescent="0.2">
      <c r="B21" s="31" t="s">
        <v>53</v>
      </c>
      <c r="R21" s="10"/>
      <c r="S21" s="10"/>
      <c r="T21" s="10"/>
      <c r="AP21" s="4"/>
      <c r="AW21" s="53">
        <v>16</v>
      </c>
      <c r="BS21" s="4"/>
      <c r="BZ21" s="53">
        <v>16</v>
      </c>
      <c r="CV21" s="4"/>
      <c r="DC21" s="53">
        <v>16</v>
      </c>
      <c r="EA21" s="4"/>
      <c r="EH21" s="53">
        <v>16</v>
      </c>
      <c r="FC21" s="4"/>
      <c r="FJ21" s="53">
        <v>16</v>
      </c>
      <c r="GE21" s="4"/>
      <c r="GL21" s="53">
        <v>16</v>
      </c>
      <c r="HG21" s="4"/>
      <c r="HN21" s="53">
        <v>16</v>
      </c>
      <c r="II21" s="4"/>
      <c r="IP21" s="53">
        <v>16</v>
      </c>
      <c r="JK21" s="4"/>
      <c r="JR21" s="53">
        <v>16</v>
      </c>
      <c r="KM21" s="4"/>
      <c r="KT21" s="53">
        <v>16</v>
      </c>
      <c r="LO21" s="4"/>
      <c r="LV21" s="53">
        <v>16</v>
      </c>
      <c r="MQ21" s="4"/>
      <c r="MX21" s="53">
        <v>16</v>
      </c>
      <c r="NS21" s="4"/>
      <c r="NZ21" s="53">
        <v>16</v>
      </c>
      <c r="OU21" s="4"/>
      <c r="PB21" s="53">
        <v>16</v>
      </c>
      <c r="PW21" s="4"/>
      <c r="QD21" s="53">
        <v>16</v>
      </c>
    </row>
    <row r="22" spans="1:475" ht="17" x14ac:dyDescent="0.2">
      <c r="A22" s="5"/>
      <c r="B22" s="32" t="s">
        <v>67</v>
      </c>
      <c r="C22" s="20"/>
      <c r="R22" s="10"/>
      <c r="S22" s="10"/>
      <c r="T22" s="10"/>
      <c r="AP22" s="4"/>
      <c r="AW22" s="45">
        <v>16.8</v>
      </c>
      <c r="BS22" s="4"/>
      <c r="BZ22" s="45">
        <v>16.8</v>
      </c>
      <c r="CV22" s="4"/>
      <c r="DC22" s="45">
        <v>16.8</v>
      </c>
      <c r="EA22" s="4"/>
      <c r="EH22" s="45">
        <v>16.8</v>
      </c>
      <c r="FC22" s="4"/>
      <c r="FJ22" s="45">
        <v>16.8</v>
      </c>
      <c r="GE22" s="4"/>
      <c r="GL22" s="45">
        <v>16.8</v>
      </c>
      <c r="HG22" s="4"/>
      <c r="HN22" s="45">
        <v>16.8</v>
      </c>
      <c r="II22" s="4"/>
      <c r="IP22" s="45">
        <v>16.8</v>
      </c>
      <c r="JK22" s="4"/>
      <c r="JR22" s="45">
        <v>16.8</v>
      </c>
      <c r="KM22" s="4"/>
      <c r="KT22" s="45">
        <v>16.8</v>
      </c>
      <c r="LO22" s="4"/>
      <c r="LV22" s="45">
        <v>16.8</v>
      </c>
      <c r="MQ22" s="4"/>
      <c r="MX22" s="45">
        <v>16.8</v>
      </c>
      <c r="NS22" s="4"/>
      <c r="NZ22" s="45">
        <v>16.8</v>
      </c>
      <c r="OU22" s="4"/>
      <c r="PB22" s="45">
        <v>16.8</v>
      </c>
      <c r="PW22" s="4"/>
      <c r="QD22" s="45">
        <v>16.8</v>
      </c>
    </row>
    <row r="23" spans="1:475" ht="17" x14ac:dyDescent="0.2">
      <c r="A23" s="5"/>
      <c r="B23" s="36" t="s">
        <v>80</v>
      </c>
      <c r="C23" s="20"/>
      <c r="R23" s="10"/>
      <c r="S23" s="10"/>
      <c r="T23" s="10"/>
      <c r="AP23" s="4"/>
      <c r="AW23" s="46">
        <v>17.600000000000001</v>
      </c>
      <c r="BS23" s="4"/>
      <c r="BZ23" s="46">
        <v>17.600000000000001</v>
      </c>
      <c r="CV23" s="4"/>
      <c r="DC23" s="46">
        <v>17.600000000000001</v>
      </c>
      <c r="EA23" s="4"/>
      <c r="EH23" s="46">
        <v>17.600000000000001</v>
      </c>
      <c r="FC23" s="4"/>
      <c r="FJ23" s="46">
        <v>17.600000000000001</v>
      </c>
      <c r="GE23" s="4"/>
      <c r="GL23" s="46">
        <v>17.600000000000001</v>
      </c>
      <c r="HG23" s="4"/>
      <c r="HN23" s="46">
        <v>17.600000000000001</v>
      </c>
      <c r="II23" s="4"/>
      <c r="IP23" s="46">
        <v>17.600000000000001</v>
      </c>
      <c r="JK23" s="4"/>
      <c r="JR23" s="46">
        <v>17.600000000000001</v>
      </c>
      <c r="KM23" s="4"/>
      <c r="KT23" s="46">
        <v>17.600000000000001</v>
      </c>
      <c r="LO23" s="4"/>
      <c r="LV23" s="46">
        <v>17.600000000000001</v>
      </c>
      <c r="MQ23" s="4"/>
      <c r="MX23" s="46">
        <v>17.600000000000001</v>
      </c>
      <c r="NS23" s="4"/>
      <c r="NZ23" s="46">
        <v>17.600000000000001</v>
      </c>
      <c r="OU23" s="4"/>
      <c r="PB23" s="46">
        <v>17.600000000000001</v>
      </c>
      <c r="PW23" s="4"/>
      <c r="QD23" s="46">
        <v>17.600000000000001</v>
      </c>
    </row>
    <row r="24" spans="1:475" ht="17" x14ac:dyDescent="0.2">
      <c r="A24" s="5"/>
      <c r="B24" s="35" t="s">
        <v>51</v>
      </c>
      <c r="C24" s="20"/>
      <c r="R24" s="10"/>
      <c r="S24" s="10"/>
      <c r="T24" s="10"/>
      <c r="AP24" s="4"/>
      <c r="AW24" s="47">
        <v>48</v>
      </c>
      <c r="BS24" s="4"/>
      <c r="BZ24" s="47">
        <v>48</v>
      </c>
      <c r="CV24" s="4"/>
      <c r="DC24" s="47">
        <v>48</v>
      </c>
      <c r="EA24" s="4"/>
      <c r="EH24" s="47">
        <v>48</v>
      </c>
      <c r="FC24" s="4"/>
      <c r="FJ24" s="47">
        <v>48</v>
      </c>
      <c r="GE24" s="4"/>
      <c r="GL24" s="47">
        <v>48</v>
      </c>
      <c r="HG24" s="4"/>
      <c r="HN24" s="47">
        <v>48</v>
      </c>
      <c r="II24" s="4"/>
      <c r="IP24" s="47">
        <v>48</v>
      </c>
      <c r="JK24" s="4"/>
      <c r="JR24" s="47">
        <v>48</v>
      </c>
      <c r="KM24" s="4"/>
      <c r="KT24" s="47">
        <v>48</v>
      </c>
      <c r="LO24" s="4"/>
      <c r="LV24" s="47">
        <v>48</v>
      </c>
      <c r="MQ24" s="4"/>
      <c r="MX24" s="47">
        <v>48</v>
      </c>
      <c r="NS24" s="4"/>
      <c r="NZ24" s="47">
        <v>48</v>
      </c>
      <c r="OU24" s="4"/>
      <c r="PB24" s="47">
        <v>48</v>
      </c>
      <c r="PW24" s="4"/>
      <c r="QD24" s="47">
        <v>48</v>
      </c>
    </row>
    <row r="25" spans="1:475" ht="17" x14ac:dyDescent="0.2">
      <c r="A25" s="5"/>
      <c r="B25" s="25" t="s">
        <v>52</v>
      </c>
      <c r="C25" s="20"/>
      <c r="R25" s="10"/>
      <c r="S25" s="10"/>
      <c r="T25" s="10"/>
      <c r="AP25" s="4"/>
      <c r="AW25" s="48">
        <v>72</v>
      </c>
      <c r="BS25" s="4"/>
      <c r="BZ25" s="48">
        <v>72</v>
      </c>
      <c r="CV25" s="4"/>
      <c r="DC25" s="48">
        <v>72</v>
      </c>
      <c r="EA25" s="4"/>
      <c r="EH25" s="48">
        <v>72</v>
      </c>
      <c r="FC25" s="4"/>
      <c r="FJ25" s="48">
        <v>72</v>
      </c>
      <c r="GE25" s="4"/>
      <c r="GL25" s="48">
        <v>72</v>
      </c>
      <c r="HG25" s="4"/>
      <c r="HN25" s="48">
        <v>72</v>
      </c>
      <c r="II25" s="4"/>
      <c r="IP25" s="48">
        <v>72</v>
      </c>
      <c r="JK25" s="4"/>
      <c r="JR25" s="48">
        <v>72</v>
      </c>
      <c r="KM25" s="4"/>
      <c r="KT25" s="48">
        <v>72</v>
      </c>
      <c r="LO25" s="4"/>
      <c r="LV25" s="48">
        <v>72</v>
      </c>
      <c r="MQ25" s="4"/>
      <c r="MX25" s="48">
        <v>72</v>
      </c>
      <c r="NS25" s="4"/>
      <c r="NZ25" s="48">
        <v>72</v>
      </c>
      <c r="OU25" s="4"/>
      <c r="PB25" s="48">
        <v>72</v>
      </c>
      <c r="PW25" s="4"/>
      <c r="QD25" s="48">
        <v>72</v>
      </c>
    </row>
    <row r="26" spans="1:475" ht="17" x14ac:dyDescent="0.2">
      <c r="A26" s="5"/>
      <c r="B26" s="34" t="s">
        <v>66</v>
      </c>
      <c r="C26" s="20"/>
      <c r="R26" s="10"/>
      <c r="S26" s="10"/>
      <c r="T26" s="10"/>
      <c r="AP26" s="4"/>
      <c r="AW26" s="49">
        <v>73.400000000000006</v>
      </c>
      <c r="BS26" s="4"/>
      <c r="BZ26" s="49">
        <v>73.400000000000006</v>
      </c>
      <c r="CV26" s="4"/>
      <c r="DC26" s="49">
        <v>73.400000000000006</v>
      </c>
      <c r="EA26" s="4"/>
      <c r="EH26" s="49">
        <v>73.400000000000006</v>
      </c>
      <c r="FC26" s="4"/>
      <c r="FJ26" s="49">
        <v>73.400000000000006</v>
      </c>
      <c r="GE26" s="4"/>
      <c r="GL26" s="49">
        <v>73.400000000000006</v>
      </c>
      <c r="HG26" s="4"/>
      <c r="HN26" s="49">
        <v>73.400000000000006</v>
      </c>
      <c r="II26" s="4"/>
      <c r="IP26" s="49">
        <v>73.400000000000006</v>
      </c>
      <c r="JK26" s="4"/>
      <c r="JR26" s="49">
        <v>73.400000000000006</v>
      </c>
      <c r="KM26" s="4"/>
      <c r="KT26" s="49">
        <v>73.400000000000006</v>
      </c>
      <c r="LO26" s="4"/>
      <c r="LV26" s="49">
        <v>73.400000000000006</v>
      </c>
      <c r="MQ26" s="4"/>
      <c r="MX26" s="49">
        <v>73.400000000000006</v>
      </c>
      <c r="NS26" s="4"/>
      <c r="NZ26" s="49">
        <v>73.400000000000006</v>
      </c>
      <c r="OU26" s="4"/>
      <c r="PB26" s="49">
        <v>73.400000000000006</v>
      </c>
      <c r="PW26" s="4"/>
      <c r="QD26" s="49">
        <v>73.400000000000006</v>
      </c>
    </row>
    <row r="27" spans="1:475" ht="17" x14ac:dyDescent="0.2">
      <c r="A27" s="5"/>
      <c r="B27" s="26" t="s">
        <v>35</v>
      </c>
      <c r="C27" s="20"/>
      <c r="R27" s="10"/>
      <c r="S27" s="10"/>
      <c r="T27" s="10"/>
      <c r="AP27" s="4"/>
      <c r="AW27" s="50">
        <v>74.8</v>
      </c>
      <c r="BS27" s="4"/>
      <c r="BZ27" s="50">
        <v>74.8</v>
      </c>
      <c r="CV27" s="4"/>
      <c r="DC27" s="50">
        <v>74.8</v>
      </c>
      <c r="EA27" s="4"/>
      <c r="EH27" s="50">
        <v>74.8</v>
      </c>
      <c r="FC27" s="4"/>
      <c r="FJ27" s="50">
        <v>74.8</v>
      </c>
      <c r="GE27" s="4"/>
      <c r="GL27" s="50">
        <v>74.8</v>
      </c>
      <c r="HG27" s="4"/>
      <c r="HN27" s="50">
        <v>74.8</v>
      </c>
      <c r="II27" s="4"/>
      <c r="IP27" s="50">
        <v>74.8</v>
      </c>
      <c r="JK27" s="4"/>
      <c r="JR27" s="50">
        <v>74.8</v>
      </c>
      <c r="KM27" s="4"/>
      <c r="KT27" s="50">
        <v>74.8</v>
      </c>
      <c r="LO27" s="4"/>
      <c r="LV27" s="50">
        <v>74.8</v>
      </c>
      <c r="MQ27" s="4"/>
      <c r="MX27" s="50">
        <v>74.8</v>
      </c>
      <c r="NS27" s="4"/>
      <c r="NZ27" s="50">
        <v>74.8</v>
      </c>
      <c r="OU27" s="4"/>
      <c r="PB27" s="50">
        <v>74.8</v>
      </c>
      <c r="PW27" s="4"/>
      <c r="QD27" s="50">
        <v>74.8</v>
      </c>
    </row>
    <row r="28" spans="1:475" x14ac:dyDescent="0.2">
      <c r="B28" s="30" t="s">
        <v>58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7">
      <sortCondition descending="1" ref="F1:F1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7">
    <cfRule type="expression" dxfId="27" priority="5" stopIfTrue="1">
      <formula>IF($AO4&lt;&gt;"",1,0)</formula>
    </cfRule>
  </conditionalFormatting>
  <conditionalFormatting sqref="AX4:BZ17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7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15" priority="60352" operator="between">
      <formula>AW$27</formula>
      <formula>1000</formula>
    </cfRule>
    <cfRule type="cellIs" dxfId="14" priority="60353" operator="between">
      <formula>AW$26</formula>
      <formula>AW$27</formula>
    </cfRule>
    <cfRule type="cellIs" dxfId="13" priority="60354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76454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76499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76544" operator="between">
      <formula>AW$20</formula>
      <formula>AW$21</formula>
    </cfRule>
    <cfRule type="cellIs" dxfId="9" priority="76545" operator="between">
      <formula>AW$21</formula>
      <formula>AW$22</formula>
    </cfRule>
    <cfRule type="cellIs" dxfId="8" priority="76546" operator="between">
      <formula>AW$22</formula>
      <formula>AW$23</formula>
    </cfRule>
    <cfRule type="cellIs" dxfId="7" priority="76547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76724" operator="between">
      <formula>AW$24</formula>
      <formula>AW$25</formula>
    </cfRule>
    <cfRule type="cellIs" dxfId="5" priority="76725" operator="between">
      <formula>AW$25</formula>
      <formula>AW$26</formula>
    </cfRule>
    <cfRule type="cellIs" dxfId="4" priority="76726" operator="between">
      <formula>AW$26</formula>
      <formula>AW$27</formula>
    </cfRule>
    <cfRule type="cellIs" dxfId="3" priority="76727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76904" operator="between">
      <formula>AW$23</formula>
      <formula>1000</formula>
    </cfRule>
    <cfRule type="cellIs" dxfId="1" priority="76905" operator="between">
      <formula>AW$22</formula>
      <formula>AW$23</formula>
    </cfRule>
    <cfRule type="cellIs" dxfId="0" priority="76906" operator="between">
      <formula>AW$21</formula>
      <formula>AW$22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2023-07-03T01:27:13Z</dcterms:modified>
</cp:coreProperties>
</file>