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CCE26C1-13AE-4940-A911-C2F69949CCAA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18" i="21" l="1"/>
  <c r="PB18" i="21"/>
  <c r="OZ18" i="21"/>
  <c r="OY18" i="21"/>
  <c r="OX18" i="21"/>
  <c r="OW18" i="21"/>
  <c r="PC33" i="21"/>
  <c r="PB33" i="21"/>
  <c r="OZ33" i="21"/>
  <c r="OY33" i="21"/>
  <c r="OX33" i="21"/>
  <c r="OW33" i="21"/>
  <c r="PC32" i="21"/>
  <c r="PB32" i="21"/>
  <c r="OZ32" i="21"/>
  <c r="OY32" i="21"/>
  <c r="OX32" i="21"/>
  <c r="OW32" i="21"/>
  <c r="PC31" i="21"/>
  <c r="PB31" i="21"/>
  <c r="OZ31" i="21"/>
  <c r="OY31" i="21"/>
  <c r="OX31" i="21"/>
  <c r="PD31" i="21" s="1"/>
  <c r="OW31" i="21"/>
  <c r="PC30" i="21"/>
  <c r="PB30" i="21"/>
  <c r="OZ30" i="21"/>
  <c r="OY30" i="21"/>
  <c r="OX30" i="2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12" i="21"/>
  <c r="PB12" i="21"/>
  <c r="OZ12" i="21"/>
  <c r="OY12" i="21"/>
  <c r="OX12" i="21"/>
  <c r="PD12" i="21" s="1"/>
  <c r="OW12" i="21"/>
  <c r="PC27" i="21"/>
  <c r="PB27" i="21"/>
  <c r="OZ27" i="21"/>
  <c r="OY27" i="21"/>
  <c r="OX27" i="21"/>
  <c r="OW27" i="21"/>
  <c r="PC26" i="21"/>
  <c r="PB26" i="21"/>
  <c r="OZ26" i="21"/>
  <c r="OY26" i="21"/>
  <c r="OX26" i="2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PD24" i="21" s="1"/>
  <c r="OW24" i="21"/>
  <c r="PC23" i="21"/>
  <c r="PB23" i="21"/>
  <c r="OZ23" i="21"/>
  <c r="OY23" i="21"/>
  <c r="OX23" i="21"/>
  <c r="OW23" i="21"/>
  <c r="PC10" i="21"/>
  <c r="PB10" i="21"/>
  <c r="OZ10" i="21"/>
  <c r="OY10" i="21"/>
  <c r="OX10" i="21"/>
  <c r="OW10" i="21"/>
  <c r="PC21" i="21"/>
  <c r="PB21" i="21"/>
  <c r="OZ21" i="21"/>
  <c r="OY21" i="21"/>
  <c r="OX21" i="21"/>
  <c r="OW21" i="21"/>
  <c r="PC19" i="21"/>
  <c r="PB19" i="21"/>
  <c r="OZ19" i="21"/>
  <c r="OY19" i="21"/>
  <c r="OX19" i="21"/>
  <c r="PD19" i="21" s="1"/>
  <c r="OW19" i="21"/>
  <c r="PC17" i="21"/>
  <c r="PB17" i="21"/>
  <c r="OZ17" i="21"/>
  <c r="OY17" i="21"/>
  <c r="OX17" i="21"/>
  <c r="OW17" i="21"/>
  <c r="PC20" i="21"/>
  <c r="PB20" i="21"/>
  <c r="OZ20" i="21"/>
  <c r="OY20" i="21"/>
  <c r="OX20" i="21"/>
  <c r="OW20" i="21"/>
  <c r="PC16" i="21"/>
  <c r="PB16" i="21"/>
  <c r="OZ16" i="21"/>
  <c r="OY16" i="21"/>
  <c r="OX16" i="21"/>
  <c r="OW16" i="21"/>
  <c r="PC14" i="21"/>
  <c r="PB14" i="21"/>
  <c r="OZ14" i="21"/>
  <c r="OY14" i="21"/>
  <c r="OX14" i="21"/>
  <c r="PD14" i="21" s="1"/>
  <c r="OW14" i="21"/>
  <c r="PC15" i="21"/>
  <c r="PB15" i="21"/>
  <c r="OZ15" i="21"/>
  <c r="OY15" i="21"/>
  <c r="OX15" i="21"/>
  <c r="OW15" i="21"/>
  <c r="PC13" i="21"/>
  <c r="PB13" i="21"/>
  <c r="OZ13" i="21"/>
  <c r="OY13" i="21"/>
  <c r="OX13" i="21"/>
  <c r="OW13" i="21"/>
  <c r="PC11" i="21"/>
  <c r="PB11" i="21"/>
  <c r="OZ11" i="21"/>
  <c r="OY11" i="21"/>
  <c r="OX11" i="21"/>
  <c r="OW11" i="21"/>
  <c r="PC9" i="21"/>
  <c r="PB9" i="21"/>
  <c r="OZ9" i="21"/>
  <c r="OY9" i="21"/>
  <c r="OX9" i="21"/>
  <c r="OW9" i="21"/>
  <c r="PC8" i="21"/>
  <c r="PB8" i="21"/>
  <c r="OZ8" i="21"/>
  <c r="OY8" i="21"/>
  <c r="OX8" i="21"/>
  <c r="OW8" i="21"/>
  <c r="PC22" i="21"/>
  <c r="PB22" i="21"/>
  <c r="OZ22" i="21"/>
  <c r="OY22" i="21"/>
  <c r="OX22" i="21"/>
  <c r="OW22" i="21"/>
  <c r="PC7" i="21"/>
  <c r="PB7" i="21"/>
  <c r="OZ7" i="21"/>
  <c r="OY7" i="21"/>
  <c r="OX7" i="21"/>
  <c r="OW7" i="21"/>
  <c r="PC5" i="21"/>
  <c r="PB5" i="21"/>
  <c r="OZ5" i="21"/>
  <c r="OY5" i="21"/>
  <c r="OX5" i="21"/>
  <c r="OW5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33" i="21"/>
  <c r="NZ33" i="21"/>
  <c r="NX33" i="21"/>
  <c r="NW33" i="21"/>
  <c r="NV33" i="21"/>
  <c r="OB33" i="21" s="1"/>
  <c r="NU33" i="21"/>
  <c r="OA32" i="21"/>
  <c r="NZ32" i="21"/>
  <c r="NX32" i="21"/>
  <c r="NW32" i="21"/>
  <c r="NV32" i="21"/>
  <c r="NU32" i="21"/>
  <c r="OA31" i="21"/>
  <c r="NZ31" i="21"/>
  <c r="NX31" i="21"/>
  <c r="NW31" i="21"/>
  <c r="NV31" i="21"/>
  <c r="NU31" i="21"/>
  <c r="OA30" i="21"/>
  <c r="NZ30" i="21"/>
  <c r="NX30" i="21"/>
  <c r="NW30" i="21"/>
  <c r="NV30" i="21"/>
  <c r="NU30" i="21"/>
  <c r="OA29" i="21"/>
  <c r="NZ29" i="21"/>
  <c r="NX29" i="21"/>
  <c r="NW29" i="21"/>
  <c r="NV29" i="21"/>
  <c r="OB29" i="21" s="1"/>
  <c r="NU29" i="21"/>
  <c r="OA28" i="21"/>
  <c r="NZ28" i="21"/>
  <c r="NX28" i="21"/>
  <c r="NW28" i="21"/>
  <c r="NV28" i="21"/>
  <c r="NU28" i="21"/>
  <c r="OA12" i="21"/>
  <c r="NZ12" i="21"/>
  <c r="NX12" i="21"/>
  <c r="NW12" i="21"/>
  <c r="NV12" i="21"/>
  <c r="NU12" i="21"/>
  <c r="OA27" i="21"/>
  <c r="NZ27" i="21"/>
  <c r="NX27" i="21"/>
  <c r="NW27" i="21"/>
  <c r="NV27" i="21"/>
  <c r="NU27" i="21"/>
  <c r="OA26" i="21"/>
  <c r="NZ26" i="21"/>
  <c r="NX26" i="21"/>
  <c r="NW26" i="21"/>
  <c r="NV26" i="21"/>
  <c r="OB26" i="21" s="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NU24" i="21"/>
  <c r="OA23" i="21"/>
  <c r="NZ23" i="21"/>
  <c r="NX23" i="21"/>
  <c r="NW23" i="21"/>
  <c r="NV23" i="21"/>
  <c r="NU23" i="21"/>
  <c r="OA10" i="21"/>
  <c r="NZ10" i="21"/>
  <c r="NX10" i="21"/>
  <c r="NW10" i="21"/>
  <c r="NV10" i="21"/>
  <c r="OB10" i="21" s="1"/>
  <c r="NU10" i="21"/>
  <c r="OA21" i="21"/>
  <c r="NZ21" i="21"/>
  <c r="NX21" i="21"/>
  <c r="NW21" i="21"/>
  <c r="NV21" i="21"/>
  <c r="NU21" i="21"/>
  <c r="OA19" i="21"/>
  <c r="NZ19" i="21"/>
  <c r="NX19" i="21"/>
  <c r="NW19" i="21"/>
  <c r="NV19" i="21"/>
  <c r="NU19" i="21"/>
  <c r="OA17" i="21"/>
  <c r="NZ17" i="21"/>
  <c r="NX17" i="21"/>
  <c r="NW17" i="21"/>
  <c r="NV17" i="21"/>
  <c r="NU17" i="21"/>
  <c r="OA20" i="21"/>
  <c r="NZ20" i="21"/>
  <c r="NX20" i="21"/>
  <c r="NW20" i="21"/>
  <c r="NV20" i="21"/>
  <c r="OB20" i="21" s="1"/>
  <c r="NU20" i="21"/>
  <c r="OA16" i="21"/>
  <c r="NZ16" i="21"/>
  <c r="NX16" i="21"/>
  <c r="NW16" i="21"/>
  <c r="NV16" i="21"/>
  <c r="NU16" i="21"/>
  <c r="OA14" i="21"/>
  <c r="NZ14" i="21"/>
  <c r="NX14" i="21"/>
  <c r="NW14" i="21"/>
  <c r="NV14" i="21"/>
  <c r="NU14" i="21"/>
  <c r="OA15" i="21"/>
  <c r="NZ15" i="21"/>
  <c r="NX15" i="21"/>
  <c r="NW15" i="21"/>
  <c r="NV15" i="21"/>
  <c r="NU15" i="21"/>
  <c r="OA13" i="21"/>
  <c r="NZ13" i="21"/>
  <c r="NX13" i="21"/>
  <c r="NW13" i="21"/>
  <c r="NV13" i="21"/>
  <c r="OB13" i="21" s="1"/>
  <c r="NU13" i="21"/>
  <c r="OA11" i="21"/>
  <c r="NZ11" i="21"/>
  <c r="NX11" i="21"/>
  <c r="NW11" i="21"/>
  <c r="NV11" i="21"/>
  <c r="NU11" i="21"/>
  <c r="OA9" i="21"/>
  <c r="NZ9" i="21"/>
  <c r="NX9" i="21"/>
  <c r="NW9" i="21"/>
  <c r="NV9" i="21"/>
  <c r="NU9" i="21"/>
  <c r="OA8" i="21"/>
  <c r="NZ8" i="21"/>
  <c r="NX8" i="21"/>
  <c r="NW8" i="21"/>
  <c r="NV8" i="21"/>
  <c r="NU8" i="21"/>
  <c r="OA22" i="21"/>
  <c r="NZ22" i="21"/>
  <c r="NX22" i="21"/>
  <c r="NW22" i="21"/>
  <c r="NV22" i="21"/>
  <c r="NU22" i="21"/>
  <c r="OA7" i="21"/>
  <c r="NZ7" i="21"/>
  <c r="NX7" i="21"/>
  <c r="NW7" i="21"/>
  <c r="NV7" i="21"/>
  <c r="NU7" i="21"/>
  <c r="OA5" i="21"/>
  <c r="NZ5" i="21"/>
  <c r="NX5" i="21"/>
  <c r="NW5" i="21"/>
  <c r="NV5" i="21"/>
  <c r="NU5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33" i="21"/>
  <c r="MX33" i="21"/>
  <c r="MV33" i="21"/>
  <c r="MU33" i="21"/>
  <c r="MT33" i="21"/>
  <c r="MS33" i="21"/>
  <c r="MY32" i="21"/>
  <c r="MX32" i="21"/>
  <c r="MV32" i="21"/>
  <c r="MU32" i="21"/>
  <c r="MT32" i="21"/>
  <c r="MS32" i="21"/>
  <c r="MY31" i="21"/>
  <c r="MX31" i="21"/>
  <c r="MV31" i="21"/>
  <c r="MU31" i="21"/>
  <c r="MT31" i="21"/>
  <c r="MS31" i="21"/>
  <c r="MY30" i="21"/>
  <c r="MX30" i="21"/>
  <c r="MV30" i="21"/>
  <c r="MU30" i="21"/>
  <c r="MT30" i="21"/>
  <c r="MS30" i="21"/>
  <c r="MY29" i="21"/>
  <c r="MX29" i="21"/>
  <c r="MV29" i="21"/>
  <c r="MU29" i="21"/>
  <c r="MT29" i="21"/>
  <c r="MS29" i="21"/>
  <c r="MY28" i="21"/>
  <c r="MX28" i="21"/>
  <c r="MV28" i="21"/>
  <c r="MU28" i="21"/>
  <c r="MT28" i="21"/>
  <c r="MS28" i="21"/>
  <c r="MY12" i="21"/>
  <c r="MX12" i="21"/>
  <c r="MV12" i="21"/>
  <c r="MU12" i="21"/>
  <c r="MT12" i="21"/>
  <c r="MS12" i="21"/>
  <c r="MY27" i="21"/>
  <c r="MX27" i="21"/>
  <c r="MV27" i="21"/>
  <c r="MU27" i="21"/>
  <c r="MT27" i="21"/>
  <c r="MS27" i="21"/>
  <c r="MY26" i="21"/>
  <c r="MX26" i="21"/>
  <c r="MV26" i="21"/>
  <c r="MU26" i="21"/>
  <c r="MT26" i="21"/>
  <c r="MS26" i="21"/>
  <c r="MY25" i="21"/>
  <c r="MX25" i="21"/>
  <c r="MV25" i="21"/>
  <c r="MU25" i="21"/>
  <c r="MT25" i="2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10" i="21"/>
  <c r="MX10" i="21"/>
  <c r="MV10" i="21"/>
  <c r="MU10" i="21"/>
  <c r="MT10" i="21"/>
  <c r="MS10" i="21"/>
  <c r="MY21" i="21"/>
  <c r="MX21" i="21"/>
  <c r="MV21" i="21"/>
  <c r="MU21" i="21"/>
  <c r="MT21" i="21"/>
  <c r="MS21" i="21"/>
  <c r="MY19" i="21"/>
  <c r="MX19" i="21"/>
  <c r="MV19" i="21"/>
  <c r="MU19" i="21"/>
  <c r="MT19" i="21"/>
  <c r="MS19" i="21"/>
  <c r="MY17" i="21"/>
  <c r="MX17" i="21"/>
  <c r="MV17" i="21"/>
  <c r="MU17" i="21"/>
  <c r="MT17" i="21"/>
  <c r="MS17" i="21"/>
  <c r="MY20" i="21"/>
  <c r="MX20" i="21"/>
  <c r="MV20" i="21"/>
  <c r="MU20" i="21"/>
  <c r="MT20" i="21"/>
  <c r="MS20" i="21"/>
  <c r="MY16" i="21"/>
  <c r="MX16" i="21"/>
  <c r="MV16" i="21"/>
  <c r="MU16" i="21"/>
  <c r="MT16" i="21"/>
  <c r="MS16" i="21"/>
  <c r="MY14" i="21"/>
  <c r="MX14" i="21"/>
  <c r="MV14" i="21"/>
  <c r="MU14" i="21"/>
  <c r="MT14" i="21"/>
  <c r="MS14" i="21"/>
  <c r="MY15" i="21"/>
  <c r="MX15" i="21"/>
  <c r="MV15" i="21"/>
  <c r="MU15" i="21"/>
  <c r="MT15" i="21"/>
  <c r="MS15" i="21"/>
  <c r="MY13" i="21"/>
  <c r="MX13" i="21"/>
  <c r="MV13" i="21"/>
  <c r="MU13" i="21"/>
  <c r="MT13" i="21"/>
  <c r="MS13" i="21"/>
  <c r="MY11" i="21"/>
  <c r="MX11" i="21"/>
  <c r="MV11" i="21"/>
  <c r="MU11" i="21"/>
  <c r="MT11" i="21"/>
  <c r="MS11" i="21"/>
  <c r="MY9" i="21"/>
  <c r="MX9" i="21"/>
  <c r="MV9" i="21"/>
  <c r="MU9" i="21"/>
  <c r="MT9" i="21"/>
  <c r="MS9" i="21"/>
  <c r="MY8" i="21"/>
  <c r="MX8" i="21"/>
  <c r="MV8" i="21"/>
  <c r="MU8" i="21"/>
  <c r="MT8" i="21"/>
  <c r="MZ8" i="21" s="1"/>
  <c r="MS8" i="21"/>
  <c r="MY22" i="21"/>
  <c r="MX22" i="21"/>
  <c r="MV22" i="21"/>
  <c r="MU22" i="21"/>
  <c r="MT22" i="21"/>
  <c r="MS22" i="21"/>
  <c r="MY7" i="21"/>
  <c r="MX7" i="21"/>
  <c r="MV7" i="21"/>
  <c r="MU7" i="21"/>
  <c r="MT7" i="21"/>
  <c r="MS7" i="21"/>
  <c r="MY5" i="21"/>
  <c r="MX5" i="21"/>
  <c r="MV5" i="21"/>
  <c r="MU5" i="21"/>
  <c r="MT5" i="21"/>
  <c r="MS5" i="21"/>
  <c r="MY6" i="21"/>
  <c r="MX6" i="21"/>
  <c r="MV6" i="21"/>
  <c r="MU6" i="21"/>
  <c r="MT6" i="21"/>
  <c r="MZ6" i="21" s="1"/>
  <c r="MS6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33" i="21"/>
  <c r="LV33" i="21"/>
  <c r="LT33" i="21"/>
  <c r="LS33" i="21"/>
  <c r="LR33" i="21"/>
  <c r="LQ33" i="21"/>
  <c r="LW32" i="21"/>
  <c r="LV32" i="21"/>
  <c r="LT32" i="21"/>
  <c r="LS32" i="21"/>
  <c r="LR32" i="21"/>
  <c r="LX32" i="21" s="1"/>
  <c r="LQ32" i="21"/>
  <c r="LW31" i="21"/>
  <c r="LV31" i="21"/>
  <c r="LT31" i="21"/>
  <c r="LS31" i="21"/>
  <c r="LR31" i="21"/>
  <c r="LQ31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X28" i="21" s="1"/>
  <c r="LQ28" i="21"/>
  <c r="LW12" i="21"/>
  <c r="LV12" i="21"/>
  <c r="LT12" i="21"/>
  <c r="LS12" i="21"/>
  <c r="LR12" i="21"/>
  <c r="LQ12" i="21"/>
  <c r="LW27" i="21"/>
  <c r="LV27" i="21"/>
  <c r="LT27" i="21"/>
  <c r="LS27" i="21"/>
  <c r="LR27" i="21"/>
  <c r="LQ27" i="21"/>
  <c r="LW26" i="21"/>
  <c r="LV26" i="21"/>
  <c r="LT26" i="21"/>
  <c r="LS26" i="21"/>
  <c r="LR26" i="21"/>
  <c r="LQ26" i="21"/>
  <c r="LW25" i="21"/>
  <c r="LV25" i="21"/>
  <c r="LT25" i="21"/>
  <c r="LS25" i="21"/>
  <c r="LR25" i="21"/>
  <c r="LX25" i="21" s="1"/>
  <c r="LQ25" i="21"/>
  <c r="LW24" i="21"/>
  <c r="LV24" i="21"/>
  <c r="LT24" i="21"/>
  <c r="LS24" i="21"/>
  <c r="LR24" i="21"/>
  <c r="LQ24" i="21"/>
  <c r="LW23" i="21"/>
  <c r="LV23" i="21"/>
  <c r="LT23" i="21"/>
  <c r="LS23" i="21"/>
  <c r="LR23" i="21"/>
  <c r="LQ23" i="21"/>
  <c r="LW10" i="21"/>
  <c r="LV10" i="21"/>
  <c r="LT10" i="21"/>
  <c r="LS10" i="21"/>
  <c r="LR10" i="21"/>
  <c r="LQ10" i="21"/>
  <c r="LW21" i="21"/>
  <c r="LV21" i="21"/>
  <c r="LT21" i="21"/>
  <c r="LS21" i="21"/>
  <c r="LR21" i="21"/>
  <c r="LX21" i="21" s="1"/>
  <c r="LQ21" i="21"/>
  <c r="LW19" i="21"/>
  <c r="LV19" i="21"/>
  <c r="LT19" i="21"/>
  <c r="LS19" i="21"/>
  <c r="LR19" i="21"/>
  <c r="LQ19" i="21"/>
  <c r="LW17" i="21"/>
  <c r="LV17" i="21"/>
  <c r="LT17" i="21"/>
  <c r="LS17" i="21"/>
  <c r="LR17" i="21"/>
  <c r="LQ17" i="21"/>
  <c r="LW20" i="21"/>
  <c r="LV20" i="21"/>
  <c r="LT20" i="21"/>
  <c r="LS20" i="21"/>
  <c r="LR20" i="21"/>
  <c r="LQ20" i="21"/>
  <c r="LW16" i="21"/>
  <c r="LV16" i="21"/>
  <c r="LT16" i="21"/>
  <c r="LS16" i="21"/>
  <c r="LR16" i="21"/>
  <c r="LX16" i="21" s="1"/>
  <c r="LQ16" i="21"/>
  <c r="LW14" i="21"/>
  <c r="LV14" i="21"/>
  <c r="LT14" i="21"/>
  <c r="LS14" i="21"/>
  <c r="LR14" i="21"/>
  <c r="LQ14" i="21"/>
  <c r="LW15" i="21"/>
  <c r="LV15" i="21"/>
  <c r="LT15" i="21"/>
  <c r="LS15" i="21"/>
  <c r="LR15" i="21"/>
  <c r="LQ15" i="21"/>
  <c r="LW13" i="21"/>
  <c r="LV13" i="21"/>
  <c r="LT13" i="21"/>
  <c r="LS13" i="21"/>
  <c r="LR13" i="21"/>
  <c r="LQ13" i="21"/>
  <c r="LW11" i="21"/>
  <c r="LV11" i="21"/>
  <c r="LT11" i="21"/>
  <c r="LS11" i="21"/>
  <c r="LR11" i="21"/>
  <c r="LX11" i="21" s="1"/>
  <c r="LQ11" i="21"/>
  <c r="LW9" i="21"/>
  <c r="LV9" i="21"/>
  <c r="LT9" i="21"/>
  <c r="LS9" i="21"/>
  <c r="LR9" i="21"/>
  <c r="LQ9" i="21"/>
  <c r="LW8" i="21"/>
  <c r="LV8" i="21"/>
  <c r="LT8" i="21"/>
  <c r="LS8" i="21"/>
  <c r="LR8" i="21"/>
  <c r="LQ8" i="21"/>
  <c r="LW22" i="21"/>
  <c r="LV22" i="21"/>
  <c r="LT22" i="21"/>
  <c r="LS22" i="21"/>
  <c r="LR22" i="21"/>
  <c r="LX22" i="21" s="1"/>
  <c r="LQ22" i="21"/>
  <c r="LW7" i="21"/>
  <c r="LV7" i="21"/>
  <c r="LT7" i="21"/>
  <c r="LS7" i="21"/>
  <c r="LR7" i="21"/>
  <c r="LX7" i="21" s="1"/>
  <c r="LQ7" i="21"/>
  <c r="LW5" i="21"/>
  <c r="LV5" i="21"/>
  <c r="LT5" i="21"/>
  <c r="LS5" i="21"/>
  <c r="LR5" i="21"/>
  <c r="LQ5" i="21"/>
  <c r="LW6" i="21"/>
  <c r="LV6" i="21"/>
  <c r="LT6" i="21"/>
  <c r="LS6" i="21"/>
  <c r="LR6" i="21"/>
  <c r="LQ6" i="21"/>
  <c r="LW4" i="21"/>
  <c r="LV4" i="21"/>
  <c r="LT4" i="21"/>
  <c r="LS4" i="21"/>
  <c r="LR4" i="21"/>
  <c r="LX4" i="21" s="1"/>
  <c r="LQ4" i="21"/>
  <c r="KU18" i="21"/>
  <c r="KT18" i="21"/>
  <c r="KR18" i="21"/>
  <c r="KQ18" i="21"/>
  <c r="KP18" i="21"/>
  <c r="KV18" i="21" s="1"/>
  <c r="KO18" i="21"/>
  <c r="KU33" i="21"/>
  <c r="KT33" i="21"/>
  <c r="KR33" i="21"/>
  <c r="KQ33" i="21"/>
  <c r="KP33" i="21"/>
  <c r="KO33" i="21"/>
  <c r="KU32" i="21"/>
  <c r="KT32" i="21"/>
  <c r="KR32" i="21"/>
  <c r="KQ32" i="21"/>
  <c r="KP32" i="21"/>
  <c r="KO32" i="21"/>
  <c r="KU31" i="21"/>
  <c r="KT31" i="21"/>
  <c r="KR31" i="21"/>
  <c r="KQ31" i="21"/>
  <c r="KP31" i="21"/>
  <c r="KV31" i="21" s="1"/>
  <c r="KO31" i="21"/>
  <c r="KU30" i="21"/>
  <c r="KT30" i="21"/>
  <c r="KR30" i="21"/>
  <c r="KQ30" i="21"/>
  <c r="KP30" i="21"/>
  <c r="KV30" i="21" s="1"/>
  <c r="KO30" i="21"/>
  <c r="KU29" i="21"/>
  <c r="KT29" i="21"/>
  <c r="KR29" i="21"/>
  <c r="KQ29" i="21"/>
  <c r="KP29" i="21"/>
  <c r="KO29" i="21"/>
  <c r="KU28" i="21"/>
  <c r="KT28" i="21"/>
  <c r="KR28" i="21"/>
  <c r="KQ28" i="21"/>
  <c r="KP28" i="21"/>
  <c r="KO28" i="21"/>
  <c r="KU12" i="21"/>
  <c r="KT12" i="21"/>
  <c r="KR12" i="21"/>
  <c r="KQ12" i="21"/>
  <c r="KP12" i="21"/>
  <c r="KV12" i="21" s="1"/>
  <c r="KO12" i="21"/>
  <c r="KU27" i="21"/>
  <c r="KT27" i="21"/>
  <c r="KR27" i="21"/>
  <c r="KQ27" i="21"/>
  <c r="KP27" i="21"/>
  <c r="KV27" i="21" s="1"/>
  <c r="KO27" i="21"/>
  <c r="KU26" i="21"/>
  <c r="KT26" i="21"/>
  <c r="KR26" i="21"/>
  <c r="KQ26" i="21"/>
  <c r="KP26" i="21"/>
  <c r="KO26" i="21"/>
  <c r="KU25" i="21"/>
  <c r="KT25" i="21"/>
  <c r="KR25" i="21"/>
  <c r="KQ25" i="21"/>
  <c r="KP25" i="21"/>
  <c r="KO25" i="21"/>
  <c r="KU24" i="21"/>
  <c r="KT24" i="21"/>
  <c r="KR24" i="21"/>
  <c r="KQ24" i="21"/>
  <c r="KP24" i="21"/>
  <c r="KV24" i="21" s="1"/>
  <c r="KO24" i="21"/>
  <c r="KU23" i="21"/>
  <c r="KT23" i="21"/>
  <c r="KR23" i="21"/>
  <c r="KQ23" i="21"/>
  <c r="KP23" i="21"/>
  <c r="KV23" i="21" s="1"/>
  <c r="KO23" i="21"/>
  <c r="KU10" i="21"/>
  <c r="KT10" i="21"/>
  <c r="KR10" i="21"/>
  <c r="KQ10" i="21"/>
  <c r="KP10" i="21"/>
  <c r="KO10" i="21"/>
  <c r="KU21" i="21"/>
  <c r="KT21" i="21"/>
  <c r="KR21" i="21"/>
  <c r="KQ21" i="21"/>
  <c r="KP21" i="21"/>
  <c r="KO21" i="21"/>
  <c r="KU19" i="21"/>
  <c r="KT19" i="21"/>
  <c r="KR19" i="21"/>
  <c r="KQ19" i="21"/>
  <c r="KP19" i="21"/>
  <c r="KV19" i="21" s="1"/>
  <c r="KO19" i="21"/>
  <c r="KU17" i="21"/>
  <c r="KT17" i="21"/>
  <c r="KR17" i="21"/>
  <c r="KQ17" i="21"/>
  <c r="KP17" i="21"/>
  <c r="KV17" i="21" s="1"/>
  <c r="KO17" i="21"/>
  <c r="KU20" i="21"/>
  <c r="KT20" i="21"/>
  <c r="KR20" i="21"/>
  <c r="KQ20" i="21"/>
  <c r="KP20" i="21"/>
  <c r="KO20" i="21"/>
  <c r="KU16" i="21"/>
  <c r="KT16" i="21"/>
  <c r="KR16" i="21"/>
  <c r="KQ16" i="21"/>
  <c r="KP16" i="21"/>
  <c r="KO16" i="21"/>
  <c r="KU14" i="21"/>
  <c r="KT14" i="21"/>
  <c r="KR14" i="21"/>
  <c r="KQ14" i="21"/>
  <c r="KP14" i="21"/>
  <c r="KV14" i="21" s="1"/>
  <c r="KO14" i="21"/>
  <c r="KU15" i="21"/>
  <c r="KT15" i="21"/>
  <c r="KR15" i="21"/>
  <c r="KQ15" i="21"/>
  <c r="KP15" i="21"/>
  <c r="KV15" i="21" s="1"/>
  <c r="KO15" i="21"/>
  <c r="KU13" i="21"/>
  <c r="KT13" i="21"/>
  <c r="KR13" i="21"/>
  <c r="KQ13" i="21"/>
  <c r="KP13" i="21"/>
  <c r="KO13" i="21"/>
  <c r="KU11" i="21"/>
  <c r="KT11" i="21"/>
  <c r="KR11" i="21"/>
  <c r="KQ11" i="21"/>
  <c r="KP11" i="21"/>
  <c r="KO11" i="21"/>
  <c r="KU9" i="21"/>
  <c r="KT9" i="21"/>
  <c r="KR9" i="21"/>
  <c r="KQ9" i="21"/>
  <c r="KP9" i="21"/>
  <c r="KV9" i="21" s="1"/>
  <c r="KO9" i="21"/>
  <c r="KU8" i="21"/>
  <c r="KT8" i="21"/>
  <c r="KR8" i="21"/>
  <c r="KQ8" i="21"/>
  <c r="KP8" i="21"/>
  <c r="KO8" i="21"/>
  <c r="KU22" i="21"/>
  <c r="KT22" i="21"/>
  <c r="KR22" i="21"/>
  <c r="KQ22" i="21"/>
  <c r="KP22" i="21"/>
  <c r="KO22" i="21"/>
  <c r="KU7" i="21"/>
  <c r="KT7" i="21"/>
  <c r="KR7" i="21"/>
  <c r="KQ7" i="21"/>
  <c r="KP7" i="21"/>
  <c r="KO7" i="21"/>
  <c r="KU5" i="21"/>
  <c r="KT5" i="21"/>
  <c r="KR5" i="21"/>
  <c r="KQ5" i="21"/>
  <c r="KP5" i="21"/>
  <c r="KV5" i="21" s="1"/>
  <c r="KO5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33" i="21"/>
  <c r="JR33" i="21"/>
  <c r="JP33" i="21"/>
  <c r="JO33" i="21"/>
  <c r="JN33" i="21"/>
  <c r="JT33" i="21" s="1"/>
  <c r="JM33" i="21"/>
  <c r="JS32" i="21"/>
  <c r="JR32" i="21"/>
  <c r="JP32" i="21"/>
  <c r="JO32" i="21"/>
  <c r="JN32" i="21"/>
  <c r="JM32" i="21"/>
  <c r="JS31" i="21"/>
  <c r="JR31" i="21"/>
  <c r="JP31" i="21"/>
  <c r="JO31" i="21"/>
  <c r="JN31" i="21"/>
  <c r="JM31" i="21"/>
  <c r="JS30" i="21"/>
  <c r="JR30" i="21"/>
  <c r="JP30" i="21"/>
  <c r="JO30" i="21"/>
  <c r="JN30" i="21"/>
  <c r="JM30" i="21"/>
  <c r="JS29" i="21"/>
  <c r="JR29" i="21"/>
  <c r="JP29" i="21"/>
  <c r="JO29" i="21"/>
  <c r="JN29" i="21"/>
  <c r="JT29" i="21" s="1"/>
  <c r="JM29" i="21"/>
  <c r="JS28" i="21"/>
  <c r="JR28" i="21"/>
  <c r="JP28" i="21"/>
  <c r="JO28" i="21"/>
  <c r="JN28" i="21"/>
  <c r="JM28" i="21"/>
  <c r="JS12" i="21"/>
  <c r="JR12" i="21"/>
  <c r="JP12" i="21"/>
  <c r="JO12" i="21"/>
  <c r="JN12" i="21"/>
  <c r="JM12" i="21"/>
  <c r="JS27" i="21"/>
  <c r="JR27" i="21"/>
  <c r="JP27" i="21"/>
  <c r="JO27" i="21"/>
  <c r="JN27" i="21"/>
  <c r="JM27" i="21"/>
  <c r="JS26" i="21"/>
  <c r="JR26" i="21"/>
  <c r="JP26" i="21"/>
  <c r="JO26" i="21"/>
  <c r="JN26" i="21"/>
  <c r="JT26" i="21" s="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M24" i="21"/>
  <c r="JS23" i="21"/>
  <c r="JR23" i="21"/>
  <c r="JP23" i="21"/>
  <c r="JO23" i="21"/>
  <c r="JN23" i="21"/>
  <c r="JM23" i="21"/>
  <c r="JS10" i="21"/>
  <c r="JR10" i="21"/>
  <c r="JP10" i="21"/>
  <c r="JO10" i="21"/>
  <c r="JN10" i="21"/>
  <c r="JT10" i="21" s="1"/>
  <c r="JM10" i="21"/>
  <c r="JS21" i="21"/>
  <c r="JR21" i="21"/>
  <c r="JP21" i="21"/>
  <c r="JO21" i="21"/>
  <c r="JN21" i="21"/>
  <c r="JM21" i="21"/>
  <c r="JS19" i="21"/>
  <c r="JR19" i="21"/>
  <c r="JP19" i="21"/>
  <c r="JO19" i="21"/>
  <c r="JN19" i="21"/>
  <c r="JM19" i="21"/>
  <c r="JS17" i="21"/>
  <c r="JR17" i="21"/>
  <c r="JP17" i="21"/>
  <c r="JO17" i="21"/>
  <c r="JN17" i="21"/>
  <c r="JM17" i="21"/>
  <c r="JS20" i="21"/>
  <c r="JR20" i="21"/>
  <c r="JP20" i="21"/>
  <c r="JO20" i="21"/>
  <c r="JN20" i="21"/>
  <c r="JT20" i="21" s="1"/>
  <c r="JM20" i="21"/>
  <c r="JS16" i="21"/>
  <c r="JR16" i="21"/>
  <c r="JP16" i="21"/>
  <c r="JO16" i="21"/>
  <c r="JN16" i="21"/>
  <c r="JM16" i="21"/>
  <c r="JS14" i="21"/>
  <c r="JR14" i="21"/>
  <c r="JP14" i="21"/>
  <c r="JO14" i="21"/>
  <c r="JN14" i="21"/>
  <c r="JM14" i="21"/>
  <c r="JS15" i="21"/>
  <c r="JR15" i="21"/>
  <c r="JP15" i="21"/>
  <c r="JO15" i="21"/>
  <c r="JN15" i="21"/>
  <c r="JM15" i="21"/>
  <c r="JS13" i="21"/>
  <c r="JR13" i="21"/>
  <c r="JP13" i="21"/>
  <c r="JO13" i="21"/>
  <c r="JN13" i="21"/>
  <c r="JT13" i="21" s="1"/>
  <c r="JM13" i="21"/>
  <c r="JS11" i="21"/>
  <c r="JR11" i="21"/>
  <c r="JP11" i="21"/>
  <c r="JO11" i="21"/>
  <c r="JN11" i="21"/>
  <c r="JM11" i="21"/>
  <c r="JS9" i="21"/>
  <c r="JR9" i="21"/>
  <c r="JP9" i="21"/>
  <c r="JO9" i="21"/>
  <c r="JN9" i="21"/>
  <c r="JM9" i="21"/>
  <c r="JS8" i="21"/>
  <c r="JR8" i="21"/>
  <c r="JP8" i="21"/>
  <c r="JO8" i="21"/>
  <c r="JN8" i="21"/>
  <c r="JM8" i="21"/>
  <c r="JS22" i="21"/>
  <c r="JR22" i="21"/>
  <c r="JP22" i="21"/>
  <c r="JO22" i="21"/>
  <c r="JN22" i="21"/>
  <c r="JM22" i="21"/>
  <c r="JS7" i="21"/>
  <c r="JR7" i="21"/>
  <c r="JP7" i="21"/>
  <c r="JO7" i="21"/>
  <c r="JN7" i="21"/>
  <c r="JM7" i="21"/>
  <c r="JS5" i="21"/>
  <c r="JR5" i="21"/>
  <c r="JP5" i="21"/>
  <c r="JO5" i="21"/>
  <c r="JN5" i="21"/>
  <c r="JM5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33" i="21"/>
  <c r="IP33" i="21"/>
  <c r="IN33" i="21"/>
  <c r="IM33" i="21"/>
  <c r="IL33" i="21"/>
  <c r="IK33" i="21"/>
  <c r="IQ32" i="21"/>
  <c r="IP32" i="21"/>
  <c r="IN32" i="21"/>
  <c r="IM32" i="21"/>
  <c r="IL32" i="21"/>
  <c r="IK32" i="21"/>
  <c r="IQ31" i="21"/>
  <c r="IP31" i="21"/>
  <c r="IN31" i="21"/>
  <c r="IM31" i="21"/>
  <c r="IL31" i="21"/>
  <c r="IK31" i="21"/>
  <c r="IQ30" i="21"/>
  <c r="IP30" i="21"/>
  <c r="IN30" i="21"/>
  <c r="IM30" i="21"/>
  <c r="IL30" i="21"/>
  <c r="IK30" i="21"/>
  <c r="IQ29" i="21"/>
  <c r="IP29" i="21"/>
  <c r="IN29" i="21"/>
  <c r="IM29" i="21"/>
  <c r="IL29" i="21"/>
  <c r="IK29" i="21"/>
  <c r="IQ28" i="21"/>
  <c r="IP28" i="21"/>
  <c r="IN28" i="21"/>
  <c r="IM28" i="21"/>
  <c r="IL28" i="21"/>
  <c r="IK28" i="21"/>
  <c r="IQ12" i="21"/>
  <c r="IP12" i="21"/>
  <c r="IN12" i="21"/>
  <c r="IM12" i="21"/>
  <c r="IL12" i="21"/>
  <c r="IK12" i="21"/>
  <c r="IQ27" i="21"/>
  <c r="IP27" i="21"/>
  <c r="IN27" i="21"/>
  <c r="IM27" i="21"/>
  <c r="IL27" i="21"/>
  <c r="IK27" i="21"/>
  <c r="IQ26" i="21"/>
  <c r="IP26" i="21"/>
  <c r="IN26" i="21"/>
  <c r="IM26" i="21"/>
  <c r="IL26" i="21"/>
  <c r="IK26" i="21"/>
  <c r="IQ25" i="21"/>
  <c r="IP25" i="21"/>
  <c r="IN25" i="21"/>
  <c r="IM25" i="21"/>
  <c r="IL25" i="2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10" i="21"/>
  <c r="IP10" i="21"/>
  <c r="IN10" i="21"/>
  <c r="IM10" i="21"/>
  <c r="IL10" i="21"/>
  <c r="IK10" i="21"/>
  <c r="IQ21" i="21"/>
  <c r="IP21" i="21"/>
  <c r="IN21" i="21"/>
  <c r="IM21" i="21"/>
  <c r="IL21" i="21"/>
  <c r="IK21" i="21"/>
  <c r="IQ19" i="21"/>
  <c r="IP19" i="21"/>
  <c r="IN19" i="21"/>
  <c r="IM19" i="21"/>
  <c r="IL19" i="21"/>
  <c r="IK19" i="21"/>
  <c r="IQ17" i="21"/>
  <c r="IP17" i="21"/>
  <c r="IN17" i="21"/>
  <c r="IM17" i="21"/>
  <c r="IL17" i="21"/>
  <c r="IK17" i="21"/>
  <c r="IQ20" i="21"/>
  <c r="IP20" i="21"/>
  <c r="IN20" i="21"/>
  <c r="IM20" i="21"/>
  <c r="IL20" i="21"/>
  <c r="IK20" i="21"/>
  <c r="IQ16" i="21"/>
  <c r="IP16" i="21"/>
  <c r="IN16" i="21"/>
  <c r="IM16" i="21"/>
  <c r="IL16" i="21"/>
  <c r="IK16" i="21"/>
  <c r="IQ14" i="21"/>
  <c r="IP14" i="21"/>
  <c r="IN14" i="21"/>
  <c r="IM14" i="21"/>
  <c r="IL14" i="21"/>
  <c r="IK14" i="21"/>
  <c r="IQ15" i="21"/>
  <c r="IP15" i="21"/>
  <c r="IN15" i="21"/>
  <c r="IM15" i="21"/>
  <c r="IL15" i="21"/>
  <c r="IK15" i="21"/>
  <c r="IQ13" i="21"/>
  <c r="IP13" i="21"/>
  <c r="IN13" i="21"/>
  <c r="IM13" i="21"/>
  <c r="IL13" i="21"/>
  <c r="IK13" i="21"/>
  <c r="IQ11" i="21"/>
  <c r="IP11" i="21"/>
  <c r="IN11" i="21"/>
  <c r="IM11" i="21"/>
  <c r="IL11" i="21"/>
  <c r="IK11" i="21"/>
  <c r="IQ9" i="21"/>
  <c r="IP9" i="21"/>
  <c r="IN9" i="21"/>
  <c r="IM9" i="21"/>
  <c r="IL9" i="21"/>
  <c r="IK9" i="21"/>
  <c r="IQ8" i="21"/>
  <c r="IP8" i="21"/>
  <c r="IN8" i="21"/>
  <c r="IM8" i="21"/>
  <c r="IL8" i="21"/>
  <c r="IR8" i="21" s="1"/>
  <c r="IK8" i="21"/>
  <c r="IQ22" i="21"/>
  <c r="IP22" i="21"/>
  <c r="IN22" i="21"/>
  <c r="IM22" i="21"/>
  <c r="IL22" i="21"/>
  <c r="IK22" i="21"/>
  <c r="IQ7" i="21"/>
  <c r="IP7" i="21"/>
  <c r="IN7" i="21"/>
  <c r="IM7" i="21"/>
  <c r="IL7" i="21"/>
  <c r="IK7" i="21"/>
  <c r="IQ5" i="21"/>
  <c r="IP5" i="21"/>
  <c r="IN5" i="21"/>
  <c r="IM5" i="21"/>
  <c r="IL5" i="21"/>
  <c r="IK5" i="21"/>
  <c r="IQ6" i="21"/>
  <c r="IP6" i="21"/>
  <c r="IN6" i="21"/>
  <c r="IM6" i="21"/>
  <c r="IL6" i="21"/>
  <c r="IR6" i="21" s="1"/>
  <c r="IK6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33" i="21"/>
  <c r="HN33" i="21"/>
  <c r="HL33" i="21"/>
  <c r="HK33" i="21"/>
  <c r="HJ33" i="21"/>
  <c r="HI33" i="21"/>
  <c r="HO32" i="21"/>
  <c r="HN32" i="21"/>
  <c r="HL32" i="21"/>
  <c r="HK32" i="21"/>
  <c r="HJ32" i="21"/>
  <c r="HP32" i="21" s="1"/>
  <c r="HI32" i="21"/>
  <c r="HO31" i="21"/>
  <c r="HN31" i="21"/>
  <c r="HL31" i="21"/>
  <c r="HK31" i="21"/>
  <c r="HJ31" i="21"/>
  <c r="HI31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P28" i="21" s="1"/>
  <c r="HI28" i="21"/>
  <c r="HO12" i="21"/>
  <c r="HN12" i="21"/>
  <c r="HL12" i="21"/>
  <c r="HK12" i="21"/>
  <c r="HJ12" i="21"/>
  <c r="HI12" i="21"/>
  <c r="HO27" i="21"/>
  <c r="HN27" i="21"/>
  <c r="HL27" i="21"/>
  <c r="HK27" i="21"/>
  <c r="HJ27" i="21"/>
  <c r="HI27" i="21"/>
  <c r="HO26" i="21"/>
  <c r="HN26" i="21"/>
  <c r="HL26" i="21"/>
  <c r="HK26" i="21"/>
  <c r="HJ26" i="21"/>
  <c r="HI26" i="21"/>
  <c r="HO25" i="21"/>
  <c r="HN25" i="21"/>
  <c r="HL25" i="21"/>
  <c r="HK25" i="21"/>
  <c r="HJ25" i="21"/>
  <c r="HP25" i="21" s="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I23" i="21"/>
  <c r="HO10" i="21"/>
  <c r="HN10" i="21"/>
  <c r="HL10" i="21"/>
  <c r="HK10" i="21"/>
  <c r="HJ10" i="21"/>
  <c r="HI10" i="21"/>
  <c r="HO21" i="21"/>
  <c r="HN21" i="21"/>
  <c r="HL21" i="21"/>
  <c r="HK21" i="21"/>
  <c r="HJ21" i="21"/>
  <c r="HP21" i="21" s="1"/>
  <c r="HI21" i="21"/>
  <c r="HO19" i="21"/>
  <c r="HN19" i="21"/>
  <c r="HL19" i="21"/>
  <c r="HK19" i="21"/>
  <c r="HJ19" i="21"/>
  <c r="HI19" i="21"/>
  <c r="HO17" i="21"/>
  <c r="HN17" i="21"/>
  <c r="HL17" i="21"/>
  <c r="HK17" i="21"/>
  <c r="HJ17" i="21"/>
  <c r="HI17" i="21"/>
  <c r="HO20" i="21"/>
  <c r="HN20" i="21"/>
  <c r="HL20" i="21"/>
  <c r="HK20" i="21"/>
  <c r="HJ20" i="21"/>
  <c r="HI20" i="21"/>
  <c r="HO16" i="21"/>
  <c r="HN16" i="21"/>
  <c r="HL16" i="21"/>
  <c r="HK16" i="21"/>
  <c r="HJ16" i="21"/>
  <c r="HP16" i="21" s="1"/>
  <c r="HI16" i="21"/>
  <c r="HO14" i="21"/>
  <c r="HN14" i="21"/>
  <c r="HL14" i="21"/>
  <c r="HK14" i="21"/>
  <c r="HJ14" i="21"/>
  <c r="HI14" i="21"/>
  <c r="HO15" i="21"/>
  <c r="HN15" i="21"/>
  <c r="HL15" i="21"/>
  <c r="HK15" i="21"/>
  <c r="HJ15" i="21"/>
  <c r="HI15" i="21"/>
  <c r="HO13" i="21"/>
  <c r="HN13" i="21"/>
  <c r="HL13" i="21"/>
  <c r="HK13" i="21"/>
  <c r="HJ13" i="21"/>
  <c r="HI13" i="21"/>
  <c r="HO11" i="21"/>
  <c r="HN11" i="21"/>
  <c r="HL11" i="21"/>
  <c r="HK11" i="21"/>
  <c r="HJ11" i="21"/>
  <c r="HP11" i="21" s="1"/>
  <c r="HI11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22" i="21"/>
  <c r="HN22" i="21"/>
  <c r="HL22" i="21"/>
  <c r="HK22" i="21"/>
  <c r="HJ22" i="21"/>
  <c r="HI22" i="21"/>
  <c r="HO7" i="21"/>
  <c r="HN7" i="21"/>
  <c r="HL7" i="21"/>
  <c r="HK7" i="21"/>
  <c r="HJ7" i="21"/>
  <c r="HP7" i="21" s="1"/>
  <c r="HI7" i="21"/>
  <c r="HO5" i="21"/>
  <c r="HN5" i="21"/>
  <c r="HL5" i="21"/>
  <c r="HK5" i="21"/>
  <c r="HJ5" i="21"/>
  <c r="HI5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GM18" i="21"/>
  <c r="GL18" i="21"/>
  <c r="GJ18" i="21"/>
  <c r="GI18" i="21"/>
  <c r="GH18" i="21"/>
  <c r="GN18" i="21" s="1"/>
  <c r="GG18" i="21"/>
  <c r="GM33" i="21"/>
  <c r="GL33" i="21"/>
  <c r="GJ33" i="21"/>
  <c r="GI33" i="21"/>
  <c r="GH33" i="21"/>
  <c r="GG33" i="21"/>
  <c r="GM32" i="21"/>
  <c r="GL32" i="21"/>
  <c r="GJ32" i="21"/>
  <c r="GI32" i="21"/>
  <c r="GH32" i="21"/>
  <c r="GG32" i="21"/>
  <c r="GM31" i="21"/>
  <c r="GL31" i="21"/>
  <c r="GJ31" i="21"/>
  <c r="GI31" i="21"/>
  <c r="GH31" i="21"/>
  <c r="GG31" i="21"/>
  <c r="GM30" i="21"/>
  <c r="GL30" i="21"/>
  <c r="GJ30" i="21"/>
  <c r="GI30" i="21"/>
  <c r="GH30" i="21"/>
  <c r="GN30" i="21" s="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12" i="21"/>
  <c r="GL12" i="21"/>
  <c r="GJ12" i="21"/>
  <c r="GI12" i="21"/>
  <c r="GH12" i="21"/>
  <c r="GG12" i="21"/>
  <c r="GM27" i="21"/>
  <c r="GL27" i="21"/>
  <c r="GJ27" i="21"/>
  <c r="GI27" i="21"/>
  <c r="GH27" i="21"/>
  <c r="GN27" i="21" s="1"/>
  <c r="GG27" i="21"/>
  <c r="GM26" i="21"/>
  <c r="GL26" i="21"/>
  <c r="GJ26" i="21"/>
  <c r="GI26" i="21"/>
  <c r="GH26" i="2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N23" i="21" s="1"/>
  <c r="GG23" i="21"/>
  <c r="GM10" i="21"/>
  <c r="GL10" i="21"/>
  <c r="GJ10" i="21"/>
  <c r="GI10" i="21"/>
  <c r="GH10" i="21"/>
  <c r="GG10" i="21"/>
  <c r="GM21" i="21"/>
  <c r="GL21" i="21"/>
  <c r="GJ21" i="21"/>
  <c r="GI21" i="21"/>
  <c r="GH21" i="21"/>
  <c r="GG21" i="21"/>
  <c r="GM19" i="21"/>
  <c r="GL19" i="21"/>
  <c r="GJ19" i="21"/>
  <c r="GI19" i="21"/>
  <c r="GH19" i="21"/>
  <c r="GG19" i="21"/>
  <c r="GM17" i="21"/>
  <c r="GL17" i="21"/>
  <c r="GJ17" i="21"/>
  <c r="GI17" i="21"/>
  <c r="GH17" i="21"/>
  <c r="GN17" i="21" s="1"/>
  <c r="GG17" i="21"/>
  <c r="GM20" i="21"/>
  <c r="GL20" i="21"/>
  <c r="GJ20" i="21"/>
  <c r="GI20" i="21"/>
  <c r="GH20" i="21"/>
  <c r="GG20" i="21"/>
  <c r="GM16" i="21"/>
  <c r="GL16" i="21"/>
  <c r="GJ16" i="21"/>
  <c r="GI16" i="21"/>
  <c r="GH16" i="21"/>
  <c r="GG16" i="21"/>
  <c r="GM14" i="21"/>
  <c r="GL14" i="21"/>
  <c r="GJ14" i="21"/>
  <c r="GI14" i="21"/>
  <c r="GH14" i="21"/>
  <c r="GG14" i="21"/>
  <c r="GM15" i="21"/>
  <c r="GL15" i="21"/>
  <c r="GJ15" i="21"/>
  <c r="GI15" i="21"/>
  <c r="GH15" i="21"/>
  <c r="GN15" i="21" s="1"/>
  <c r="GG15" i="21"/>
  <c r="GM13" i="21"/>
  <c r="GL13" i="21"/>
  <c r="GJ13" i="21"/>
  <c r="GI13" i="21"/>
  <c r="GH13" i="21"/>
  <c r="GG13" i="21"/>
  <c r="GM11" i="21"/>
  <c r="GL11" i="21"/>
  <c r="GJ11" i="21"/>
  <c r="GI11" i="21"/>
  <c r="GH11" i="21"/>
  <c r="GG11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22" i="21"/>
  <c r="GL22" i="21"/>
  <c r="GJ22" i="21"/>
  <c r="GI22" i="21"/>
  <c r="GH22" i="21"/>
  <c r="GG22" i="21"/>
  <c r="GM7" i="21"/>
  <c r="GL7" i="21"/>
  <c r="GJ7" i="21"/>
  <c r="GI7" i="21"/>
  <c r="GH7" i="21"/>
  <c r="GG7" i="21"/>
  <c r="GM5" i="21"/>
  <c r="GL5" i="21"/>
  <c r="GJ5" i="21"/>
  <c r="GI5" i="21"/>
  <c r="GH5" i="21"/>
  <c r="GG5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33" i="21"/>
  <c r="FJ33" i="21"/>
  <c r="FH33" i="21"/>
  <c r="FG33" i="21"/>
  <c r="FF33" i="21"/>
  <c r="FE33" i="21"/>
  <c r="FK32" i="21"/>
  <c r="FJ32" i="21"/>
  <c r="FH32" i="21"/>
  <c r="FG32" i="21"/>
  <c r="FF32" i="21"/>
  <c r="FE32" i="21"/>
  <c r="FK31" i="21"/>
  <c r="FJ31" i="21"/>
  <c r="FH31" i="21"/>
  <c r="FG31" i="21"/>
  <c r="FF31" i="21"/>
  <c r="FE31" i="21"/>
  <c r="FK30" i="21"/>
  <c r="FJ30" i="21"/>
  <c r="FH30" i="21"/>
  <c r="FG30" i="21"/>
  <c r="FF30" i="21"/>
  <c r="FE30" i="21"/>
  <c r="FK29" i="21"/>
  <c r="FJ29" i="21"/>
  <c r="FH29" i="21"/>
  <c r="FG29" i="21"/>
  <c r="FF29" i="21"/>
  <c r="FE29" i="21"/>
  <c r="FK28" i="21"/>
  <c r="FJ28" i="21"/>
  <c r="FH28" i="21"/>
  <c r="FG28" i="21"/>
  <c r="FF28" i="21"/>
  <c r="FE28" i="21"/>
  <c r="FK12" i="21"/>
  <c r="FJ12" i="21"/>
  <c r="FH12" i="21"/>
  <c r="FG12" i="21"/>
  <c r="FF12" i="21"/>
  <c r="FE12" i="21"/>
  <c r="FK27" i="21"/>
  <c r="FJ27" i="21"/>
  <c r="FH27" i="21"/>
  <c r="FG27" i="21"/>
  <c r="FF27" i="21"/>
  <c r="FE27" i="21"/>
  <c r="FK26" i="21"/>
  <c r="FJ26" i="21"/>
  <c r="FH26" i="21"/>
  <c r="FG26" i="21"/>
  <c r="FF26" i="21"/>
  <c r="FE26" i="21"/>
  <c r="FK25" i="21"/>
  <c r="FJ25" i="21"/>
  <c r="FH25" i="21"/>
  <c r="FG25" i="21"/>
  <c r="FF25" i="2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10" i="21"/>
  <c r="FJ10" i="21"/>
  <c r="FH10" i="21"/>
  <c r="FG10" i="21"/>
  <c r="FF10" i="21"/>
  <c r="FE10" i="21"/>
  <c r="FK21" i="21"/>
  <c r="FJ21" i="21"/>
  <c r="FH21" i="21"/>
  <c r="FG21" i="21"/>
  <c r="FF21" i="21"/>
  <c r="FE21" i="21"/>
  <c r="FK19" i="21"/>
  <c r="FJ19" i="21"/>
  <c r="FH19" i="21"/>
  <c r="FG19" i="21"/>
  <c r="FF19" i="21"/>
  <c r="FE19" i="21"/>
  <c r="FK17" i="21"/>
  <c r="FJ17" i="21"/>
  <c r="FH17" i="21"/>
  <c r="FG17" i="21"/>
  <c r="FF17" i="21"/>
  <c r="FE17" i="21"/>
  <c r="FK20" i="21"/>
  <c r="FJ20" i="21"/>
  <c r="FH20" i="21"/>
  <c r="FG20" i="21"/>
  <c r="FF20" i="21"/>
  <c r="FE20" i="21"/>
  <c r="FK16" i="21"/>
  <c r="FJ16" i="21"/>
  <c r="FH16" i="21"/>
  <c r="FG16" i="21"/>
  <c r="FF16" i="21"/>
  <c r="FE16" i="21"/>
  <c r="FK14" i="21"/>
  <c r="FJ14" i="21"/>
  <c r="FH14" i="21"/>
  <c r="FG14" i="21"/>
  <c r="FF14" i="21"/>
  <c r="FE14" i="21"/>
  <c r="FK15" i="21"/>
  <c r="FJ15" i="21"/>
  <c r="FH15" i="21"/>
  <c r="FG15" i="21"/>
  <c r="FF15" i="21"/>
  <c r="FE15" i="21"/>
  <c r="FK13" i="21"/>
  <c r="FJ13" i="21"/>
  <c r="FH13" i="21"/>
  <c r="FG13" i="21"/>
  <c r="FF13" i="21"/>
  <c r="FE13" i="21"/>
  <c r="FK11" i="21"/>
  <c r="FJ11" i="21"/>
  <c r="FH11" i="21"/>
  <c r="FG11" i="21"/>
  <c r="FF11" i="21"/>
  <c r="FE11" i="21"/>
  <c r="FK9" i="21"/>
  <c r="FJ9" i="21"/>
  <c r="FH9" i="21"/>
  <c r="FG9" i="21"/>
  <c r="FF9" i="21"/>
  <c r="FE9" i="21"/>
  <c r="FK8" i="21"/>
  <c r="FJ8" i="21"/>
  <c r="FH8" i="21"/>
  <c r="FG8" i="21"/>
  <c r="FF8" i="21"/>
  <c r="FE8" i="21"/>
  <c r="FK22" i="21"/>
  <c r="FJ22" i="21"/>
  <c r="FH22" i="21"/>
  <c r="FG22" i="21"/>
  <c r="FF22" i="21"/>
  <c r="FE22" i="21"/>
  <c r="FK7" i="21"/>
  <c r="FJ7" i="21"/>
  <c r="FH7" i="21"/>
  <c r="FG7" i="21"/>
  <c r="FF7" i="21"/>
  <c r="FE7" i="21"/>
  <c r="FK5" i="21"/>
  <c r="FJ5" i="21"/>
  <c r="FH5" i="21"/>
  <c r="FG5" i="21"/>
  <c r="FF5" i="21"/>
  <c r="FE5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33" i="21"/>
  <c r="EH33" i="21"/>
  <c r="EF33" i="21"/>
  <c r="EE33" i="21"/>
  <c r="ED33" i="21"/>
  <c r="EC33" i="21"/>
  <c r="EI32" i="21"/>
  <c r="EH32" i="21"/>
  <c r="EF32" i="21"/>
  <c r="EE32" i="21"/>
  <c r="ED32" i="21"/>
  <c r="EC32" i="21"/>
  <c r="EI31" i="21"/>
  <c r="EH31" i="21"/>
  <c r="EF31" i="21"/>
  <c r="EE31" i="21"/>
  <c r="ED31" i="21"/>
  <c r="EC31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12" i="21"/>
  <c r="EH12" i="21"/>
  <c r="EF12" i="21"/>
  <c r="EE12" i="21"/>
  <c r="ED12" i="21"/>
  <c r="EC12" i="21"/>
  <c r="EI27" i="21"/>
  <c r="EH27" i="21"/>
  <c r="EF27" i="21"/>
  <c r="EE27" i="21"/>
  <c r="ED27" i="21"/>
  <c r="EC27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C23" i="21"/>
  <c r="EI10" i="21"/>
  <c r="EH10" i="21"/>
  <c r="EF10" i="21"/>
  <c r="EE10" i="21"/>
  <c r="ED10" i="21"/>
  <c r="EC10" i="21"/>
  <c r="EI21" i="21"/>
  <c r="EH21" i="21"/>
  <c r="EF21" i="21"/>
  <c r="EE21" i="21"/>
  <c r="ED21" i="21"/>
  <c r="EC21" i="21"/>
  <c r="EI19" i="21"/>
  <c r="EH19" i="21"/>
  <c r="EF19" i="21"/>
  <c r="EE19" i="21"/>
  <c r="ED19" i="21"/>
  <c r="EC19" i="21"/>
  <c r="EI17" i="21"/>
  <c r="EH17" i="21"/>
  <c r="EF17" i="21"/>
  <c r="EE17" i="21"/>
  <c r="ED17" i="21"/>
  <c r="EC17" i="21"/>
  <c r="EI20" i="21"/>
  <c r="EH20" i="21"/>
  <c r="EF20" i="21"/>
  <c r="EE20" i="21"/>
  <c r="ED20" i="21"/>
  <c r="EC20" i="21"/>
  <c r="EI16" i="21"/>
  <c r="EH16" i="21"/>
  <c r="EF16" i="21"/>
  <c r="EE16" i="21"/>
  <c r="ED16" i="21"/>
  <c r="EC16" i="21"/>
  <c r="EI14" i="21"/>
  <c r="EH14" i="21"/>
  <c r="EF14" i="21"/>
  <c r="EE14" i="21"/>
  <c r="ED14" i="21"/>
  <c r="EC14" i="21"/>
  <c r="EI15" i="21"/>
  <c r="EH15" i="21"/>
  <c r="EF15" i="21"/>
  <c r="EE15" i="21"/>
  <c r="ED15" i="21"/>
  <c r="EC15" i="21"/>
  <c r="EI13" i="21"/>
  <c r="EH13" i="21"/>
  <c r="EF13" i="21"/>
  <c r="EE13" i="21"/>
  <c r="ED13" i="21"/>
  <c r="EC13" i="21"/>
  <c r="EI11" i="21"/>
  <c r="EH11" i="21"/>
  <c r="EF11" i="21"/>
  <c r="EE11" i="21"/>
  <c r="ED11" i="21"/>
  <c r="EC11" i="21"/>
  <c r="EI9" i="21"/>
  <c r="EH9" i="21"/>
  <c r="EF9" i="21"/>
  <c r="EE9" i="21"/>
  <c r="ED9" i="21"/>
  <c r="EC9" i="21"/>
  <c r="EI8" i="21"/>
  <c r="EH8" i="21"/>
  <c r="EF8" i="21"/>
  <c r="EE8" i="21"/>
  <c r="ED8" i="21"/>
  <c r="EJ8" i="21" s="1"/>
  <c r="EC8" i="21"/>
  <c r="EI22" i="21"/>
  <c r="EH22" i="21"/>
  <c r="EF22" i="21"/>
  <c r="EE22" i="21"/>
  <c r="ED22" i="21"/>
  <c r="EC22" i="21"/>
  <c r="EI7" i="21"/>
  <c r="EH7" i="21"/>
  <c r="EF7" i="21"/>
  <c r="EE7" i="21"/>
  <c r="ED7" i="21"/>
  <c r="EC7" i="21"/>
  <c r="EI5" i="21"/>
  <c r="EH5" i="21"/>
  <c r="EF5" i="21"/>
  <c r="EE5" i="21"/>
  <c r="ED5" i="21"/>
  <c r="EC5" i="21"/>
  <c r="EI6" i="21"/>
  <c r="EH6" i="21"/>
  <c r="EF6" i="21"/>
  <c r="EE6" i="21"/>
  <c r="ED6" i="21"/>
  <c r="EJ6" i="21" s="1"/>
  <c r="EC6" i="21"/>
  <c r="EI4" i="21"/>
  <c r="EH4" i="21"/>
  <c r="EF4" i="21"/>
  <c r="EE4" i="21"/>
  <c r="ED4" i="21"/>
  <c r="EC4" i="21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OW34" i="19"/>
  <c r="PC31" i="19"/>
  <c r="PB31" i="19"/>
  <c r="OZ31" i="19"/>
  <c r="OY31" i="19"/>
  <c r="OX31" i="19"/>
  <c r="OW31" i="19"/>
  <c r="PC23" i="19"/>
  <c r="PB23" i="19"/>
  <c r="OZ23" i="19"/>
  <c r="OY23" i="19"/>
  <c r="OX23" i="19"/>
  <c r="OW23" i="19"/>
  <c r="PC30" i="19"/>
  <c r="PB30" i="19"/>
  <c r="OZ30" i="19"/>
  <c r="OY30" i="19"/>
  <c r="OX30" i="19"/>
  <c r="OW30" i="19"/>
  <c r="PC29" i="19"/>
  <c r="PB29" i="19"/>
  <c r="OZ29" i="19"/>
  <c r="OY29" i="19"/>
  <c r="OX29" i="19"/>
  <c r="OW29" i="19"/>
  <c r="PC32" i="19"/>
  <c r="PB32" i="19"/>
  <c r="OZ32" i="19"/>
  <c r="OY32" i="19"/>
  <c r="OX32" i="19"/>
  <c r="OW32" i="19"/>
  <c r="PC28" i="19"/>
  <c r="PB28" i="19"/>
  <c r="OZ28" i="19"/>
  <c r="OY28" i="19"/>
  <c r="OX28" i="19"/>
  <c r="OW28" i="19"/>
  <c r="PC27" i="19"/>
  <c r="PB27" i="19"/>
  <c r="OZ27" i="19"/>
  <c r="OY27" i="19"/>
  <c r="OX27" i="19"/>
  <c r="OW27" i="19"/>
  <c r="PC24" i="19"/>
  <c r="PB24" i="19"/>
  <c r="OZ24" i="19"/>
  <c r="OY24" i="19"/>
  <c r="OX24" i="19"/>
  <c r="OW24" i="19"/>
  <c r="PC8" i="19"/>
  <c r="PB8" i="19"/>
  <c r="OZ8" i="19"/>
  <c r="OY8" i="19"/>
  <c r="OX8" i="19"/>
  <c r="OW8" i="19"/>
  <c r="PC33" i="19"/>
  <c r="PB33" i="19"/>
  <c r="OZ33" i="19"/>
  <c r="OY33" i="19"/>
  <c r="OX33" i="19"/>
  <c r="OW33" i="19"/>
  <c r="PC13" i="19"/>
  <c r="PB13" i="19"/>
  <c r="OZ13" i="19"/>
  <c r="OY13" i="19"/>
  <c r="OX13" i="19"/>
  <c r="OW13" i="19"/>
  <c r="PC18" i="19"/>
  <c r="PB18" i="19"/>
  <c r="OZ18" i="19"/>
  <c r="OY18" i="19"/>
  <c r="OX18" i="19"/>
  <c r="OW18" i="19"/>
  <c r="PC25" i="19"/>
  <c r="PB25" i="19"/>
  <c r="OZ25" i="19"/>
  <c r="OY25" i="19"/>
  <c r="OX25" i="19"/>
  <c r="OW25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21" i="19"/>
  <c r="PB21" i="19"/>
  <c r="OZ21" i="19"/>
  <c r="OY21" i="19"/>
  <c r="OX21" i="19"/>
  <c r="OW21" i="19"/>
  <c r="PC20" i="19"/>
  <c r="PB20" i="19"/>
  <c r="OZ20" i="19"/>
  <c r="OY20" i="19"/>
  <c r="OX20" i="19"/>
  <c r="OW20" i="19"/>
  <c r="PC26" i="19"/>
  <c r="PB26" i="19"/>
  <c r="OZ26" i="19"/>
  <c r="OY26" i="19"/>
  <c r="OX26" i="19"/>
  <c r="OW26" i="19"/>
  <c r="PC14" i="19"/>
  <c r="PB14" i="19"/>
  <c r="OZ14" i="19"/>
  <c r="OY14" i="19"/>
  <c r="OX14" i="19"/>
  <c r="OW14" i="19"/>
  <c r="PC22" i="19"/>
  <c r="PB22" i="19"/>
  <c r="OZ22" i="19"/>
  <c r="OY22" i="19"/>
  <c r="OX22" i="19"/>
  <c r="OW22" i="19"/>
  <c r="PC19" i="19"/>
  <c r="PB19" i="19"/>
  <c r="OZ19" i="19"/>
  <c r="OY19" i="19"/>
  <c r="OX19" i="19"/>
  <c r="OW19" i="19"/>
  <c r="PC15" i="19"/>
  <c r="PB15" i="19"/>
  <c r="OZ15" i="19"/>
  <c r="OY15" i="19"/>
  <c r="OX15" i="19"/>
  <c r="OW15" i="19"/>
  <c r="PC12" i="19"/>
  <c r="PB12" i="19"/>
  <c r="OZ12" i="19"/>
  <c r="OY12" i="19"/>
  <c r="OX12" i="19"/>
  <c r="OW12" i="19"/>
  <c r="PC9" i="19"/>
  <c r="PB9" i="19"/>
  <c r="OZ9" i="19"/>
  <c r="OY9" i="19"/>
  <c r="OX9" i="19"/>
  <c r="OW9" i="19"/>
  <c r="PC11" i="19"/>
  <c r="PB11" i="19"/>
  <c r="OZ11" i="19"/>
  <c r="OY11" i="19"/>
  <c r="OX11" i="19"/>
  <c r="OW11" i="19"/>
  <c r="PC10" i="19"/>
  <c r="PB10" i="19"/>
  <c r="OZ10" i="19"/>
  <c r="OY10" i="19"/>
  <c r="OX10" i="19"/>
  <c r="OW10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1" i="19"/>
  <c r="NZ31" i="19"/>
  <c r="NX31" i="19"/>
  <c r="NW31" i="19"/>
  <c r="NV31" i="19"/>
  <c r="NU31" i="19"/>
  <c r="OA23" i="19"/>
  <c r="NZ23" i="19"/>
  <c r="NX23" i="19"/>
  <c r="NW23" i="19"/>
  <c r="NV23" i="19"/>
  <c r="NU23" i="19"/>
  <c r="OA30" i="19"/>
  <c r="NZ30" i="19"/>
  <c r="NX30" i="19"/>
  <c r="NW30" i="19"/>
  <c r="NV30" i="19"/>
  <c r="NU30" i="19"/>
  <c r="OA29" i="19"/>
  <c r="NZ29" i="19"/>
  <c r="NX29" i="19"/>
  <c r="NW29" i="19"/>
  <c r="NV29" i="19"/>
  <c r="NU29" i="19"/>
  <c r="OA32" i="19"/>
  <c r="NZ32" i="19"/>
  <c r="NX32" i="19"/>
  <c r="NW32" i="19"/>
  <c r="NV32" i="19"/>
  <c r="NU32" i="19"/>
  <c r="OA28" i="19"/>
  <c r="NZ28" i="19"/>
  <c r="NX28" i="19"/>
  <c r="NW28" i="19"/>
  <c r="NV28" i="19"/>
  <c r="NU28" i="19"/>
  <c r="OA27" i="19"/>
  <c r="NZ27" i="19"/>
  <c r="NX27" i="19"/>
  <c r="NW27" i="19"/>
  <c r="NV27" i="19"/>
  <c r="NU27" i="19"/>
  <c r="OA24" i="19"/>
  <c r="NZ24" i="19"/>
  <c r="NX24" i="19"/>
  <c r="NW24" i="19"/>
  <c r="NV24" i="19"/>
  <c r="NU24" i="19"/>
  <c r="OA8" i="19"/>
  <c r="NZ8" i="19"/>
  <c r="NX8" i="19"/>
  <c r="NW8" i="19"/>
  <c r="NV8" i="19"/>
  <c r="NU8" i="19"/>
  <c r="OA33" i="19"/>
  <c r="NZ33" i="19"/>
  <c r="NX33" i="19"/>
  <c r="NW33" i="19"/>
  <c r="NV33" i="19"/>
  <c r="NU33" i="19"/>
  <c r="OA13" i="19"/>
  <c r="NZ13" i="19"/>
  <c r="NX13" i="19"/>
  <c r="NW13" i="19"/>
  <c r="NV13" i="19"/>
  <c r="NU13" i="19"/>
  <c r="OA18" i="19"/>
  <c r="NZ18" i="19"/>
  <c r="NX18" i="19"/>
  <c r="NW18" i="19"/>
  <c r="NV18" i="19"/>
  <c r="NU18" i="19"/>
  <c r="OA25" i="19"/>
  <c r="NZ25" i="19"/>
  <c r="NX25" i="19"/>
  <c r="NW25" i="19"/>
  <c r="NV25" i="19"/>
  <c r="NU25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21" i="19"/>
  <c r="NZ21" i="19"/>
  <c r="NX21" i="19"/>
  <c r="NW21" i="19"/>
  <c r="NV21" i="19"/>
  <c r="NU21" i="19"/>
  <c r="OA20" i="19"/>
  <c r="NZ20" i="19"/>
  <c r="NX20" i="19"/>
  <c r="NW20" i="19"/>
  <c r="NV20" i="19"/>
  <c r="NU20" i="19"/>
  <c r="OA26" i="19"/>
  <c r="NZ26" i="19"/>
  <c r="NX26" i="19"/>
  <c r="NW26" i="19"/>
  <c r="NV26" i="19"/>
  <c r="NU26" i="19"/>
  <c r="OA14" i="19"/>
  <c r="NZ14" i="19"/>
  <c r="NX14" i="19"/>
  <c r="NW14" i="19"/>
  <c r="NV14" i="19"/>
  <c r="NU14" i="19"/>
  <c r="OA22" i="19"/>
  <c r="NZ22" i="19"/>
  <c r="NX22" i="19"/>
  <c r="NW22" i="19"/>
  <c r="NV22" i="19"/>
  <c r="NU22" i="19"/>
  <c r="OA19" i="19"/>
  <c r="NZ19" i="19"/>
  <c r="NX19" i="19"/>
  <c r="NW19" i="19"/>
  <c r="NV19" i="19"/>
  <c r="NU19" i="19"/>
  <c r="OA15" i="19"/>
  <c r="NZ15" i="19"/>
  <c r="NX15" i="19"/>
  <c r="NW15" i="19"/>
  <c r="NV15" i="19"/>
  <c r="NU15" i="19"/>
  <c r="OA12" i="19"/>
  <c r="NZ12" i="19"/>
  <c r="NX12" i="19"/>
  <c r="NW12" i="19"/>
  <c r="NV12" i="19"/>
  <c r="NU12" i="19"/>
  <c r="OA9" i="19"/>
  <c r="NZ9" i="19"/>
  <c r="NX9" i="19"/>
  <c r="NW9" i="19"/>
  <c r="NV9" i="19"/>
  <c r="NU9" i="19"/>
  <c r="OA11" i="19"/>
  <c r="NZ11" i="19"/>
  <c r="NX11" i="19"/>
  <c r="NW11" i="19"/>
  <c r="NV11" i="19"/>
  <c r="NU11" i="19"/>
  <c r="OA10" i="19"/>
  <c r="NZ10" i="19"/>
  <c r="NX10" i="19"/>
  <c r="NW10" i="19"/>
  <c r="NV10" i="19"/>
  <c r="NU10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1" i="19"/>
  <c r="MX31" i="19"/>
  <c r="MV31" i="19"/>
  <c r="MU31" i="19"/>
  <c r="MT31" i="19"/>
  <c r="MS31" i="19"/>
  <c r="MY23" i="19"/>
  <c r="MX23" i="19"/>
  <c r="MV23" i="19"/>
  <c r="MU23" i="19"/>
  <c r="MT23" i="19"/>
  <c r="MS23" i="19"/>
  <c r="MY30" i="19"/>
  <c r="MX30" i="19"/>
  <c r="MV30" i="19"/>
  <c r="MU30" i="19"/>
  <c r="MT30" i="19"/>
  <c r="MS30" i="19"/>
  <c r="MY29" i="19"/>
  <c r="MX29" i="19"/>
  <c r="MV29" i="19"/>
  <c r="MU29" i="19"/>
  <c r="MT29" i="19"/>
  <c r="MS29" i="19"/>
  <c r="MY32" i="19"/>
  <c r="MX32" i="19"/>
  <c r="MV32" i="19"/>
  <c r="MU32" i="19"/>
  <c r="MT32" i="19"/>
  <c r="MS32" i="19"/>
  <c r="MY28" i="19"/>
  <c r="MX28" i="19"/>
  <c r="MV28" i="19"/>
  <c r="MU28" i="19"/>
  <c r="MT28" i="19"/>
  <c r="MS28" i="19"/>
  <c r="MY27" i="19"/>
  <c r="MX27" i="19"/>
  <c r="MV27" i="19"/>
  <c r="MU27" i="19"/>
  <c r="MT27" i="19"/>
  <c r="MS27" i="19"/>
  <c r="MY24" i="19"/>
  <c r="MX24" i="19"/>
  <c r="MV24" i="19"/>
  <c r="MU24" i="19"/>
  <c r="MT24" i="19"/>
  <c r="MS24" i="19"/>
  <c r="MY8" i="19"/>
  <c r="MX8" i="19"/>
  <c r="MV8" i="19"/>
  <c r="MU8" i="19"/>
  <c r="MT8" i="19"/>
  <c r="MS8" i="19"/>
  <c r="MY33" i="19"/>
  <c r="MX33" i="19"/>
  <c r="MV33" i="19"/>
  <c r="MU33" i="19"/>
  <c r="MT33" i="19"/>
  <c r="MS33" i="19"/>
  <c r="MY13" i="19"/>
  <c r="MX13" i="19"/>
  <c r="MV13" i="19"/>
  <c r="MU13" i="19"/>
  <c r="MT13" i="19"/>
  <c r="MS13" i="19"/>
  <c r="MY18" i="19"/>
  <c r="MX18" i="19"/>
  <c r="MV18" i="19"/>
  <c r="MU18" i="19"/>
  <c r="MT18" i="19"/>
  <c r="MS18" i="19"/>
  <c r="MY25" i="19"/>
  <c r="MX25" i="19"/>
  <c r="MV25" i="19"/>
  <c r="MU25" i="19"/>
  <c r="MT25" i="19"/>
  <c r="MS25" i="19"/>
  <c r="MY17" i="19"/>
  <c r="MX17" i="19"/>
  <c r="MV17" i="19"/>
  <c r="MU17" i="19"/>
  <c r="MT17" i="19"/>
  <c r="MS17" i="19"/>
  <c r="MY16" i="19"/>
  <c r="MX16" i="19"/>
  <c r="MV16" i="19"/>
  <c r="MU16" i="19"/>
  <c r="MT16" i="19"/>
  <c r="MS16" i="19"/>
  <c r="MY21" i="19"/>
  <c r="MX21" i="19"/>
  <c r="MV21" i="19"/>
  <c r="MU21" i="19"/>
  <c r="MT21" i="19"/>
  <c r="MS21" i="19"/>
  <c r="MY20" i="19"/>
  <c r="MX20" i="19"/>
  <c r="MV20" i="19"/>
  <c r="MU20" i="19"/>
  <c r="MT20" i="19"/>
  <c r="MS20" i="19"/>
  <c r="MY26" i="19"/>
  <c r="MX26" i="19"/>
  <c r="MV26" i="19"/>
  <c r="MU26" i="19"/>
  <c r="MT26" i="19"/>
  <c r="MS26" i="19"/>
  <c r="MY14" i="19"/>
  <c r="MX14" i="19"/>
  <c r="MV14" i="19"/>
  <c r="MU14" i="19"/>
  <c r="MT14" i="19"/>
  <c r="MS14" i="19"/>
  <c r="MY22" i="19"/>
  <c r="MX22" i="19"/>
  <c r="MV22" i="19"/>
  <c r="MU22" i="19"/>
  <c r="MT22" i="19"/>
  <c r="MS22" i="19"/>
  <c r="MY19" i="19"/>
  <c r="MX19" i="19"/>
  <c r="MV19" i="19"/>
  <c r="MU19" i="19"/>
  <c r="MT19" i="19"/>
  <c r="MS19" i="19"/>
  <c r="MY15" i="19"/>
  <c r="MX15" i="19"/>
  <c r="MV15" i="19"/>
  <c r="MU15" i="19"/>
  <c r="MT15" i="19"/>
  <c r="MS15" i="19"/>
  <c r="MY12" i="19"/>
  <c r="MX12" i="19"/>
  <c r="MV12" i="19"/>
  <c r="MU12" i="19"/>
  <c r="MT12" i="19"/>
  <c r="MS12" i="19"/>
  <c r="MY9" i="19"/>
  <c r="MX9" i="19"/>
  <c r="MV9" i="19"/>
  <c r="MU9" i="19"/>
  <c r="MT9" i="19"/>
  <c r="MS9" i="19"/>
  <c r="MY11" i="19"/>
  <c r="MX11" i="19"/>
  <c r="MV11" i="19"/>
  <c r="MU11" i="19"/>
  <c r="MT11" i="19"/>
  <c r="MS11" i="19"/>
  <c r="MY10" i="19"/>
  <c r="MX10" i="19"/>
  <c r="MV10" i="19"/>
  <c r="MU10" i="19"/>
  <c r="MT10" i="19"/>
  <c r="MS10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1" i="19"/>
  <c r="LV31" i="19"/>
  <c r="LT31" i="19"/>
  <c r="LS31" i="19"/>
  <c r="LR31" i="19"/>
  <c r="LQ31" i="19"/>
  <c r="LW23" i="19"/>
  <c r="LV23" i="19"/>
  <c r="LT23" i="19"/>
  <c r="LS23" i="19"/>
  <c r="LR23" i="19"/>
  <c r="LQ23" i="19"/>
  <c r="LW30" i="19"/>
  <c r="LV30" i="19"/>
  <c r="LT30" i="19"/>
  <c r="LS30" i="19"/>
  <c r="LR30" i="19"/>
  <c r="LQ30" i="19"/>
  <c r="LW29" i="19"/>
  <c r="LV29" i="19"/>
  <c r="LT29" i="19"/>
  <c r="LS29" i="19"/>
  <c r="LR29" i="19"/>
  <c r="LQ29" i="19"/>
  <c r="LW32" i="19"/>
  <c r="LV32" i="19"/>
  <c r="LT32" i="19"/>
  <c r="LS32" i="19"/>
  <c r="LR32" i="19"/>
  <c r="LQ32" i="19"/>
  <c r="LW28" i="19"/>
  <c r="LV28" i="19"/>
  <c r="LT28" i="19"/>
  <c r="LS28" i="19"/>
  <c r="LR28" i="19"/>
  <c r="LQ28" i="19"/>
  <c r="LW27" i="19"/>
  <c r="LV27" i="19"/>
  <c r="LT27" i="19"/>
  <c r="LS27" i="19"/>
  <c r="LR27" i="19"/>
  <c r="LQ27" i="19"/>
  <c r="LW24" i="19"/>
  <c r="LV24" i="19"/>
  <c r="LT24" i="19"/>
  <c r="LS24" i="19"/>
  <c r="LR24" i="19"/>
  <c r="LQ24" i="19"/>
  <c r="LW8" i="19"/>
  <c r="LV8" i="19"/>
  <c r="LT8" i="19"/>
  <c r="LS8" i="19"/>
  <c r="LR8" i="19"/>
  <c r="LQ8" i="19"/>
  <c r="LW33" i="19"/>
  <c r="LV33" i="19"/>
  <c r="LT33" i="19"/>
  <c r="LS33" i="19"/>
  <c r="LR33" i="19"/>
  <c r="LQ33" i="19"/>
  <c r="LW13" i="19"/>
  <c r="LV13" i="19"/>
  <c r="LT13" i="19"/>
  <c r="LS13" i="19"/>
  <c r="LR13" i="19"/>
  <c r="LQ13" i="19"/>
  <c r="LW18" i="19"/>
  <c r="LV18" i="19"/>
  <c r="LT18" i="19"/>
  <c r="LS18" i="19"/>
  <c r="LR18" i="19"/>
  <c r="LQ18" i="19"/>
  <c r="LW25" i="19"/>
  <c r="LV25" i="19"/>
  <c r="LT25" i="19"/>
  <c r="LS25" i="19"/>
  <c r="LR25" i="19"/>
  <c r="LQ25" i="19"/>
  <c r="LW17" i="19"/>
  <c r="LV17" i="19"/>
  <c r="LT17" i="19"/>
  <c r="LS17" i="19"/>
  <c r="LR17" i="19"/>
  <c r="LQ17" i="19"/>
  <c r="LW16" i="19"/>
  <c r="LV16" i="19"/>
  <c r="LT16" i="19"/>
  <c r="LS16" i="19"/>
  <c r="LR16" i="19"/>
  <c r="LQ16" i="19"/>
  <c r="LW21" i="19"/>
  <c r="LV21" i="19"/>
  <c r="LT21" i="19"/>
  <c r="LS21" i="19"/>
  <c r="LR21" i="19"/>
  <c r="LQ21" i="19"/>
  <c r="LW20" i="19"/>
  <c r="LV20" i="19"/>
  <c r="LT20" i="19"/>
  <c r="LS20" i="19"/>
  <c r="LR20" i="19"/>
  <c r="LQ20" i="19"/>
  <c r="LW26" i="19"/>
  <c r="LV26" i="19"/>
  <c r="LT26" i="19"/>
  <c r="LS26" i="19"/>
  <c r="LR26" i="19"/>
  <c r="LQ26" i="19"/>
  <c r="LW14" i="19"/>
  <c r="LV14" i="19"/>
  <c r="LT14" i="19"/>
  <c r="LS14" i="19"/>
  <c r="LR14" i="19"/>
  <c r="LQ14" i="19"/>
  <c r="LW22" i="19"/>
  <c r="LV22" i="19"/>
  <c r="LT22" i="19"/>
  <c r="LS22" i="19"/>
  <c r="LR22" i="19"/>
  <c r="LQ22" i="19"/>
  <c r="LW19" i="19"/>
  <c r="LV19" i="19"/>
  <c r="LT19" i="19"/>
  <c r="LS19" i="19"/>
  <c r="LR19" i="19"/>
  <c r="LQ19" i="19"/>
  <c r="LW15" i="19"/>
  <c r="LV15" i="19"/>
  <c r="LT15" i="19"/>
  <c r="LS15" i="19"/>
  <c r="LR15" i="19"/>
  <c r="LQ15" i="19"/>
  <c r="LW12" i="19"/>
  <c r="LV12" i="19"/>
  <c r="LT12" i="19"/>
  <c r="LS12" i="19"/>
  <c r="LR12" i="19"/>
  <c r="LQ12" i="19"/>
  <c r="LW9" i="19"/>
  <c r="LV9" i="19"/>
  <c r="LT9" i="19"/>
  <c r="LS9" i="19"/>
  <c r="LR9" i="19"/>
  <c r="LQ9" i="19"/>
  <c r="LW11" i="19"/>
  <c r="LV11" i="19"/>
  <c r="LT11" i="19"/>
  <c r="LS11" i="19"/>
  <c r="LR11" i="19"/>
  <c r="LQ11" i="19"/>
  <c r="LW10" i="19"/>
  <c r="LV10" i="19"/>
  <c r="LT10" i="19"/>
  <c r="LS10" i="19"/>
  <c r="LR10" i="19"/>
  <c r="LQ10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1" i="19"/>
  <c r="KT31" i="19"/>
  <c r="KR31" i="19"/>
  <c r="KQ31" i="19"/>
  <c r="KP31" i="19"/>
  <c r="KO31" i="19"/>
  <c r="KU23" i="19"/>
  <c r="KT23" i="19"/>
  <c r="KR23" i="19"/>
  <c r="KQ23" i="19"/>
  <c r="KP23" i="19"/>
  <c r="KO23" i="19"/>
  <c r="KU30" i="19"/>
  <c r="KT30" i="19"/>
  <c r="KR30" i="19"/>
  <c r="KQ30" i="19"/>
  <c r="KP30" i="19"/>
  <c r="KO30" i="19"/>
  <c r="KU29" i="19"/>
  <c r="KT29" i="19"/>
  <c r="KR29" i="19"/>
  <c r="KQ29" i="19"/>
  <c r="KP29" i="19"/>
  <c r="KO29" i="19"/>
  <c r="KU32" i="19"/>
  <c r="KT32" i="19"/>
  <c r="KR32" i="19"/>
  <c r="KQ32" i="19"/>
  <c r="KP32" i="19"/>
  <c r="KO32" i="19"/>
  <c r="KU28" i="19"/>
  <c r="KT28" i="19"/>
  <c r="KR28" i="19"/>
  <c r="KQ28" i="19"/>
  <c r="KP28" i="19"/>
  <c r="KO28" i="19"/>
  <c r="KU27" i="19"/>
  <c r="KT27" i="19"/>
  <c r="KR27" i="19"/>
  <c r="KQ27" i="19"/>
  <c r="KP27" i="19"/>
  <c r="KO27" i="19"/>
  <c r="KU24" i="19"/>
  <c r="KT24" i="19"/>
  <c r="KR24" i="19"/>
  <c r="KQ24" i="19"/>
  <c r="KP24" i="19"/>
  <c r="KO24" i="19"/>
  <c r="KU8" i="19"/>
  <c r="KT8" i="19"/>
  <c r="KR8" i="19"/>
  <c r="KQ8" i="19"/>
  <c r="KP8" i="19"/>
  <c r="KO8" i="19"/>
  <c r="KU33" i="19"/>
  <c r="KT33" i="19"/>
  <c r="KR33" i="19"/>
  <c r="KQ33" i="19"/>
  <c r="KP33" i="19"/>
  <c r="KO33" i="19"/>
  <c r="KU13" i="19"/>
  <c r="KT13" i="19"/>
  <c r="KR13" i="19"/>
  <c r="KQ13" i="19"/>
  <c r="KP13" i="19"/>
  <c r="KO13" i="19"/>
  <c r="KU18" i="19"/>
  <c r="KT18" i="19"/>
  <c r="KR18" i="19"/>
  <c r="KQ18" i="19"/>
  <c r="KP18" i="19"/>
  <c r="KO18" i="19"/>
  <c r="KU25" i="19"/>
  <c r="KT25" i="19"/>
  <c r="KR25" i="19"/>
  <c r="KQ25" i="19"/>
  <c r="KP25" i="19"/>
  <c r="KO25" i="19"/>
  <c r="KU17" i="19"/>
  <c r="KT17" i="19"/>
  <c r="KR17" i="19"/>
  <c r="KQ17" i="19"/>
  <c r="KP17" i="19"/>
  <c r="KO17" i="19"/>
  <c r="KU16" i="19"/>
  <c r="KT16" i="19"/>
  <c r="KR16" i="19"/>
  <c r="KQ16" i="19"/>
  <c r="KP16" i="19"/>
  <c r="KO16" i="19"/>
  <c r="KU21" i="19"/>
  <c r="KT21" i="19"/>
  <c r="KR21" i="19"/>
  <c r="KQ21" i="19"/>
  <c r="KP21" i="19"/>
  <c r="KO21" i="19"/>
  <c r="KU20" i="19"/>
  <c r="KT20" i="19"/>
  <c r="KR20" i="19"/>
  <c r="KQ20" i="19"/>
  <c r="KP20" i="19"/>
  <c r="KO20" i="19"/>
  <c r="KU26" i="19"/>
  <c r="KT26" i="19"/>
  <c r="KR26" i="19"/>
  <c r="KQ26" i="19"/>
  <c r="KP26" i="19"/>
  <c r="KO26" i="19"/>
  <c r="KU14" i="19"/>
  <c r="KT14" i="19"/>
  <c r="KR14" i="19"/>
  <c r="KQ14" i="19"/>
  <c r="KP14" i="19"/>
  <c r="KO14" i="19"/>
  <c r="KU22" i="19"/>
  <c r="KT22" i="19"/>
  <c r="KR22" i="19"/>
  <c r="KQ22" i="19"/>
  <c r="KP22" i="19"/>
  <c r="KO22" i="19"/>
  <c r="KU19" i="19"/>
  <c r="KT19" i="19"/>
  <c r="KR19" i="19"/>
  <c r="KQ19" i="19"/>
  <c r="KP19" i="19"/>
  <c r="KO19" i="19"/>
  <c r="KU15" i="19"/>
  <c r="KT15" i="19"/>
  <c r="KR15" i="19"/>
  <c r="KQ15" i="19"/>
  <c r="KP15" i="19"/>
  <c r="KO15" i="19"/>
  <c r="KU12" i="19"/>
  <c r="KT12" i="19"/>
  <c r="KR12" i="19"/>
  <c r="KQ12" i="19"/>
  <c r="KP12" i="19"/>
  <c r="KO12" i="19"/>
  <c r="KU9" i="19"/>
  <c r="KT9" i="19"/>
  <c r="KR9" i="19"/>
  <c r="KQ9" i="19"/>
  <c r="KP9" i="19"/>
  <c r="KO9" i="19"/>
  <c r="KU11" i="19"/>
  <c r="KT11" i="19"/>
  <c r="KR11" i="19"/>
  <c r="KQ11" i="19"/>
  <c r="KP11" i="19"/>
  <c r="KO11" i="19"/>
  <c r="KU10" i="19"/>
  <c r="KT10" i="19"/>
  <c r="KR10" i="19"/>
  <c r="KQ10" i="19"/>
  <c r="KP10" i="19"/>
  <c r="KO10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M34" i="19"/>
  <c r="JS31" i="19"/>
  <c r="JR31" i="19"/>
  <c r="JP31" i="19"/>
  <c r="JO31" i="19"/>
  <c r="JN31" i="19"/>
  <c r="JM31" i="19"/>
  <c r="JS23" i="19"/>
  <c r="JR23" i="19"/>
  <c r="JP23" i="19"/>
  <c r="JO23" i="19"/>
  <c r="JN23" i="19"/>
  <c r="JM23" i="19"/>
  <c r="JS30" i="19"/>
  <c r="JR30" i="19"/>
  <c r="JP30" i="19"/>
  <c r="JO30" i="19"/>
  <c r="JN30" i="19"/>
  <c r="JM30" i="19"/>
  <c r="JS29" i="19"/>
  <c r="JR29" i="19"/>
  <c r="JP29" i="19"/>
  <c r="JO29" i="19"/>
  <c r="JN29" i="19"/>
  <c r="JM29" i="19"/>
  <c r="JS32" i="19"/>
  <c r="JR32" i="19"/>
  <c r="JP32" i="19"/>
  <c r="JO32" i="19"/>
  <c r="JN32" i="19"/>
  <c r="JM32" i="19"/>
  <c r="JS28" i="19"/>
  <c r="JR28" i="19"/>
  <c r="JP28" i="19"/>
  <c r="JO28" i="19"/>
  <c r="JN28" i="19"/>
  <c r="JM28" i="19"/>
  <c r="JS27" i="19"/>
  <c r="JR27" i="19"/>
  <c r="JP27" i="19"/>
  <c r="JO27" i="19"/>
  <c r="JN27" i="19"/>
  <c r="JM27" i="19"/>
  <c r="JS24" i="19"/>
  <c r="JR24" i="19"/>
  <c r="JP24" i="19"/>
  <c r="JO24" i="19"/>
  <c r="JN24" i="19"/>
  <c r="JM24" i="19"/>
  <c r="JS8" i="19"/>
  <c r="JR8" i="19"/>
  <c r="JP8" i="19"/>
  <c r="JO8" i="19"/>
  <c r="JN8" i="19"/>
  <c r="JM8" i="19"/>
  <c r="JS33" i="19"/>
  <c r="JR33" i="19"/>
  <c r="JP33" i="19"/>
  <c r="JO33" i="19"/>
  <c r="JN33" i="19"/>
  <c r="JM33" i="19"/>
  <c r="JS13" i="19"/>
  <c r="JR13" i="19"/>
  <c r="JP13" i="19"/>
  <c r="JO13" i="19"/>
  <c r="JN13" i="19"/>
  <c r="JM13" i="19"/>
  <c r="JS18" i="19"/>
  <c r="JR18" i="19"/>
  <c r="JP18" i="19"/>
  <c r="JO18" i="19"/>
  <c r="JN18" i="19"/>
  <c r="JM18" i="19"/>
  <c r="JS25" i="19"/>
  <c r="JR25" i="19"/>
  <c r="JP25" i="19"/>
  <c r="JO25" i="19"/>
  <c r="JN25" i="19"/>
  <c r="JM25" i="19"/>
  <c r="JS17" i="19"/>
  <c r="JR17" i="19"/>
  <c r="JP17" i="19"/>
  <c r="JO17" i="19"/>
  <c r="JN17" i="19"/>
  <c r="JM17" i="19"/>
  <c r="JS16" i="19"/>
  <c r="JR16" i="19"/>
  <c r="JP16" i="19"/>
  <c r="JO16" i="19"/>
  <c r="JN16" i="19"/>
  <c r="JM16" i="19"/>
  <c r="JS21" i="19"/>
  <c r="JR21" i="19"/>
  <c r="JP21" i="19"/>
  <c r="JO21" i="19"/>
  <c r="JN21" i="19"/>
  <c r="JM21" i="19"/>
  <c r="JS20" i="19"/>
  <c r="JR20" i="19"/>
  <c r="JP20" i="19"/>
  <c r="JO20" i="19"/>
  <c r="JN20" i="19"/>
  <c r="JM20" i="19"/>
  <c r="JS26" i="19"/>
  <c r="JR26" i="19"/>
  <c r="JP26" i="19"/>
  <c r="JO26" i="19"/>
  <c r="JN26" i="19"/>
  <c r="JM26" i="19"/>
  <c r="JS14" i="19"/>
  <c r="JR14" i="19"/>
  <c r="JP14" i="19"/>
  <c r="JO14" i="19"/>
  <c r="JN14" i="19"/>
  <c r="JM14" i="19"/>
  <c r="JS22" i="19"/>
  <c r="JR22" i="19"/>
  <c r="JP22" i="19"/>
  <c r="JO22" i="19"/>
  <c r="JN22" i="19"/>
  <c r="JM22" i="19"/>
  <c r="JS19" i="19"/>
  <c r="JR19" i="19"/>
  <c r="JP19" i="19"/>
  <c r="JO19" i="19"/>
  <c r="JN19" i="19"/>
  <c r="JM19" i="19"/>
  <c r="JS15" i="19"/>
  <c r="JR15" i="19"/>
  <c r="JP15" i="19"/>
  <c r="JO15" i="19"/>
  <c r="JN15" i="19"/>
  <c r="JM15" i="19"/>
  <c r="JS12" i="19"/>
  <c r="JR12" i="19"/>
  <c r="JP12" i="19"/>
  <c r="JO12" i="19"/>
  <c r="JN12" i="19"/>
  <c r="JM12" i="19"/>
  <c r="JS9" i="19"/>
  <c r="JR9" i="19"/>
  <c r="JP9" i="19"/>
  <c r="JO9" i="19"/>
  <c r="JN9" i="19"/>
  <c r="JM9" i="19"/>
  <c r="JS11" i="19"/>
  <c r="JR11" i="19"/>
  <c r="JP11" i="19"/>
  <c r="JO11" i="19"/>
  <c r="JN11" i="19"/>
  <c r="JM11" i="19"/>
  <c r="JS10" i="19"/>
  <c r="JR10" i="19"/>
  <c r="JP10" i="19"/>
  <c r="JO10" i="19"/>
  <c r="JN10" i="19"/>
  <c r="JM10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1" i="19"/>
  <c r="IP31" i="19"/>
  <c r="IN31" i="19"/>
  <c r="IM31" i="19"/>
  <c r="IL31" i="19"/>
  <c r="IK31" i="19"/>
  <c r="IQ23" i="19"/>
  <c r="IP23" i="19"/>
  <c r="IN23" i="19"/>
  <c r="IM23" i="19"/>
  <c r="IL23" i="19"/>
  <c r="IK23" i="19"/>
  <c r="IQ30" i="19"/>
  <c r="IP30" i="19"/>
  <c r="IN30" i="19"/>
  <c r="IM30" i="19"/>
  <c r="IL30" i="19"/>
  <c r="IK30" i="19"/>
  <c r="IQ29" i="19"/>
  <c r="IP29" i="19"/>
  <c r="IN29" i="19"/>
  <c r="IM29" i="19"/>
  <c r="IL29" i="19"/>
  <c r="IK29" i="19"/>
  <c r="IQ32" i="19"/>
  <c r="IP32" i="19"/>
  <c r="IN32" i="19"/>
  <c r="IM32" i="19"/>
  <c r="IL32" i="19"/>
  <c r="IK32" i="19"/>
  <c r="IQ28" i="19"/>
  <c r="IP28" i="19"/>
  <c r="IN28" i="19"/>
  <c r="IM28" i="19"/>
  <c r="IL28" i="19"/>
  <c r="IK28" i="19"/>
  <c r="IQ27" i="19"/>
  <c r="IP27" i="19"/>
  <c r="IN27" i="19"/>
  <c r="IM27" i="19"/>
  <c r="IL27" i="19"/>
  <c r="IK27" i="19"/>
  <c r="IQ24" i="19"/>
  <c r="IP24" i="19"/>
  <c r="IN24" i="19"/>
  <c r="IM24" i="19"/>
  <c r="IL24" i="19"/>
  <c r="IK24" i="19"/>
  <c r="IQ8" i="19"/>
  <c r="IP8" i="19"/>
  <c r="IN8" i="19"/>
  <c r="IM8" i="19"/>
  <c r="IL8" i="19"/>
  <c r="IK8" i="19"/>
  <c r="IQ33" i="19"/>
  <c r="IP33" i="19"/>
  <c r="IN33" i="19"/>
  <c r="IM33" i="19"/>
  <c r="IL33" i="19"/>
  <c r="IK33" i="19"/>
  <c r="IQ13" i="19"/>
  <c r="IP13" i="19"/>
  <c r="IN13" i="19"/>
  <c r="IM13" i="19"/>
  <c r="IL13" i="19"/>
  <c r="IK13" i="19"/>
  <c r="IQ18" i="19"/>
  <c r="IP18" i="19"/>
  <c r="IN18" i="19"/>
  <c r="IM18" i="19"/>
  <c r="IL18" i="19"/>
  <c r="IK18" i="19"/>
  <c r="IQ25" i="19"/>
  <c r="IP25" i="19"/>
  <c r="IN25" i="19"/>
  <c r="IM25" i="19"/>
  <c r="IL25" i="19"/>
  <c r="IK25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21" i="19"/>
  <c r="IP21" i="19"/>
  <c r="IN21" i="19"/>
  <c r="IM21" i="19"/>
  <c r="IL21" i="19"/>
  <c r="IK21" i="19"/>
  <c r="IQ20" i="19"/>
  <c r="IP20" i="19"/>
  <c r="IN20" i="19"/>
  <c r="IM20" i="19"/>
  <c r="IL20" i="19"/>
  <c r="IK20" i="19"/>
  <c r="IQ26" i="19"/>
  <c r="IP26" i="19"/>
  <c r="IN26" i="19"/>
  <c r="IM26" i="19"/>
  <c r="IL26" i="19"/>
  <c r="IK26" i="19"/>
  <c r="IQ14" i="19"/>
  <c r="IP14" i="19"/>
  <c r="IN14" i="19"/>
  <c r="IM14" i="19"/>
  <c r="IL14" i="19"/>
  <c r="IK14" i="19"/>
  <c r="IQ22" i="19"/>
  <c r="IP22" i="19"/>
  <c r="IN22" i="19"/>
  <c r="IM22" i="19"/>
  <c r="IL22" i="19"/>
  <c r="IK22" i="19"/>
  <c r="IQ19" i="19"/>
  <c r="IP19" i="19"/>
  <c r="IN19" i="19"/>
  <c r="IM19" i="19"/>
  <c r="IL19" i="19"/>
  <c r="IK19" i="19"/>
  <c r="IQ15" i="19"/>
  <c r="IP15" i="19"/>
  <c r="IN15" i="19"/>
  <c r="IM15" i="19"/>
  <c r="IL15" i="19"/>
  <c r="IK15" i="19"/>
  <c r="IQ12" i="19"/>
  <c r="IP12" i="19"/>
  <c r="IN12" i="19"/>
  <c r="IM12" i="19"/>
  <c r="IL12" i="19"/>
  <c r="IK12" i="19"/>
  <c r="IQ9" i="19"/>
  <c r="IP9" i="19"/>
  <c r="IN9" i="19"/>
  <c r="IM9" i="19"/>
  <c r="IL9" i="19"/>
  <c r="IK9" i="19"/>
  <c r="IQ11" i="19"/>
  <c r="IP11" i="19"/>
  <c r="IN11" i="19"/>
  <c r="IM11" i="19"/>
  <c r="IL11" i="19"/>
  <c r="IK11" i="19"/>
  <c r="IQ10" i="19"/>
  <c r="IP10" i="19"/>
  <c r="IN10" i="19"/>
  <c r="IM10" i="19"/>
  <c r="IL10" i="19"/>
  <c r="IK10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1" i="19"/>
  <c r="HN31" i="19"/>
  <c r="HL31" i="19"/>
  <c r="HK31" i="19"/>
  <c r="HJ31" i="19"/>
  <c r="HI31" i="19"/>
  <c r="HO23" i="19"/>
  <c r="HN23" i="19"/>
  <c r="HL23" i="19"/>
  <c r="HK23" i="19"/>
  <c r="HJ23" i="19"/>
  <c r="HI23" i="19"/>
  <c r="HO30" i="19"/>
  <c r="HN30" i="19"/>
  <c r="HL30" i="19"/>
  <c r="HK30" i="19"/>
  <c r="HJ30" i="19"/>
  <c r="HI30" i="19"/>
  <c r="HO29" i="19"/>
  <c r="HN29" i="19"/>
  <c r="HL29" i="19"/>
  <c r="HK29" i="19"/>
  <c r="HJ29" i="19"/>
  <c r="HI29" i="19"/>
  <c r="HO32" i="19"/>
  <c r="HN32" i="19"/>
  <c r="HL32" i="19"/>
  <c r="HK32" i="19"/>
  <c r="HJ32" i="19"/>
  <c r="HI32" i="19"/>
  <c r="HO28" i="19"/>
  <c r="HN28" i="19"/>
  <c r="HL28" i="19"/>
  <c r="HK28" i="19"/>
  <c r="HJ28" i="19"/>
  <c r="HI28" i="19"/>
  <c r="HO27" i="19"/>
  <c r="HN27" i="19"/>
  <c r="HL27" i="19"/>
  <c r="HK27" i="19"/>
  <c r="HJ27" i="19"/>
  <c r="HI27" i="19"/>
  <c r="HO24" i="19"/>
  <c r="HN24" i="19"/>
  <c r="HL24" i="19"/>
  <c r="HK24" i="19"/>
  <c r="HJ24" i="19"/>
  <c r="HI24" i="19"/>
  <c r="HO8" i="19"/>
  <c r="HN8" i="19"/>
  <c r="HL8" i="19"/>
  <c r="HK8" i="19"/>
  <c r="HJ8" i="19"/>
  <c r="HI8" i="19"/>
  <c r="HO33" i="19"/>
  <c r="HN33" i="19"/>
  <c r="HL33" i="19"/>
  <c r="HK33" i="19"/>
  <c r="HJ33" i="19"/>
  <c r="HI33" i="19"/>
  <c r="HO13" i="19"/>
  <c r="HN13" i="19"/>
  <c r="HL13" i="19"/>
  <c r="HK13" i="19"/>
  <c r="HJ13" i="19"/>
  <c r="HI13" i="19"/>
  <c r="HO18" i="19"/>
  <c r="HN18" i="19"/>
  <c r="HL18" i="19"/>
  <c r="HK18" i="19"/>
  <c r="HJ18" i="19"/>
  <c r="HI18" i="19"/>
  <c r="HO25" i="19"/>
  <c r="HN25" i="19"/>
  <c r="HL25" i="19"/>
  <c r="HK25" i="19"/>
  <c r="HJ25" i="19"/>
  <c r="HI25" i="19"/>
  <c r="HO17" i="19"/>
  <c r="HN17" i="19"/>
  <c r="HL17" i="19"/>
  <c r="HK17" i="19"/>
  <c r="HJ17" i="19"/>
  <c r="HI17" i="19"/>
  <c r="HO16" i="19"/>
  <c r="HN16" i="19"/>
  <c r="HL16" i="19"/>
  <c r="HK16" i="19"/>
  <c r="HJ16" i="19"/>
  <c r="HI16" i="19"/>
  <c r="HO21" i="19"/>
  <c r="HN21" i="19"/>
  <c r="HL21" i="19"/>
  <c r="HK21" i="19"/>
  <c r="HJ21" i="19"/>
  <c r="HI21" i="19"/>
  <c r="HO20" i="19"/>
  <c r="HN20" i="19"/>
  <c r="HL20" i="19"/>
  <c r="HK20" i="19"/>
  <c r="HJ20" i="19"/>
  <c r="HI20" i="19"/>
  <c r="HO26" i="19"/>
  <c r="HN26" i="19"/>
  <c r="HL26" i="19"/>
  <c r="HK26" i="19"/>
  <c r="HJ26" i="19"/>
  <c r="HI26" i="19"/>
  <c r="HO14" i="19"/>
  <c r="HN14" i="19"/>
  <c r="HL14" i="19"/>
  <c r="HK14" i="19"/>
  <c r="HJ14" i="19"/>
  <c r="HI14" i="19"/>
  <c r="HO22" i="19"/>
  <c r="HN22" i="19"/>
  <c r="HL22" i="19"/>
  <c r="HK22" i="19"/>
  <c r="HJ22" i="19"/>
  <c r="HI22" i="19"/>
  <c r="HO19" i="19"/>
  <c r="HN19" i="19"/>
  <c r="HL19" i="19"/>
  <c r="HK19" i="19"/>
  <c r="HJ19" i="19"/>
  <c r="HI19" i="19"/>
  <c r="HO15" i="19"/>
  <c r="HN15" i="19"/>
  <c r="HL15" i="19"/>
  <c r="HK15" i="19"/>
  <c r="HJ15" i="19"/>
  <c r="HI15" i="19"/>
  <c r="HO12" i="19"/>
  <c r="HN12" i="19"/>
  <c r="HL12" i="19"/>
  <c r="HK12" i="19"/>
  <c r="HJ12" i="19"/>
  <c r="HI12" i="19"/>
  <c r="HO9" i="19"/>
  <c r="HN9" i="19"/>
  <c r="HL9" i="19"/>
  <c r="HK9" i="19"/>
  <c r="HJ9" i="19"/>
  <c r="HI9" i="19"/>
  <c r="HO11" i="19"/>
  <c r="HN11" i="19"/>
  <c r="HL11" i="19"/>
  <c r="HK11" i="19"/>
  <c r="HJ11" i="19"/>
  <c r="HI11" i="19"/>
  <c r="HO10" i="19"/>
  <c r="HN10" i="19"/>
  <c r="HL10" i="19"/>
  <c r="HK10" i="19"/>
  <c r="HJ10" i="19"/>
  <c r="HI10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1" i="19"/>
  <c r="GL31" i="19"/>
  <c r="GJ31" i="19"/>
  <c r="GI31" i="19"/>
  <c r="GH31" i="19"/>
  <c r="GG31" i="19"/>
  <c r="GM23" i="19"/>
  <c r="GL23" i="19"/>
  <c r="GJ23" i="19"/>
  <c r="GI23" i="19"/>
  <c r="GH23" i="19"/>
  <c r="GG23" i="19"/>
  <c r="GM30" i="19"/>
  <c r="GL30" i="19"/>
  <c r="GJ30" i="19"/>
  <c r="GI30" i="19"/>
  <c r="GH30" i="19"/>
  <c r="GG30" i="19"/>
  <c r="GM29" i="19"/>
  <c r="GL29" i="19"/>
  <c r="GJ29" i="19"/>
  <c r="GI29" i="19"/>
  <c r="GH29" i="19"/>
  <c r="GG29" i="19"/>
  <c r="GM32" i="19"/>
  <c r="GL32" i="19"/>
  <c r="GJ32" i="19"/>
  <c r="GI32" i="19"/>
  <c r="GH32" i="19"/>
  <c r="GG32" i="19"/>
  <c r="GM28" i="19"/>
  <c r="GL28" i="19"/>
  <c r="GJ28" i="19"/>
  <c r="GI28" i="19"/>
  <c r="GH28" i="19"/>
  <c r="GG28" i="19"/>
  <c r="GM27" i="19"/>
  <c r="GL27" i="19"/>
  <c r="GJ27" i="19"/>
  <c r="GI27" i="19"/>
  <c r="GH27" i="19"/>
  <c r="GG27" i="19"/>
  <c r="GM24" i="19"/>
  <c r="GL24" i="19"/>
  <c r="GJ24" i="19"/>
  <c r="GI24" i="19"/>
  <c r="GH24" i="19"/>
  <c r="GG24" i="19"/>
  <c r="GM8" i="19"/>
  <c r="GL8" i="19"/>
  <c r="GJ8" i="19"/>
  <c r="GI8" i="19"/>
  <c r="GH8" i="19"/>
  <c r="GG8" i="19"/>
  <c r="GM33" i="19"/>
  <c r="GL33" i="19"/>
  <c r="GJ33" i="19"/>
  <c r="GI33" i="19"/>
  <c r="GH33" i="19"/>
  <c r="GG33" i="19"/>
  <c r="GM13" i="19"/>
  <c r="GL13" i="19"/>
  <c r="GJ13" i="19"/>
  <c r="GI13" i="19"/>
  <c r="GH13" i="19"/>
  <c r="GG13" i="19"/>
  <c r="GM18" i="19"/>
  <c r="GL18" i="19"/>
  <c r="GJ18" i="19"/>
  <c r="GI18" i="19"/>
  <c r="GH18" i="19"/>
  <c r="GG18" i="19"/>
  <c r="GM25" i="19"/>
  <c r="GL25" i="19"/>
  <c r="GJ25" i="19"/>
  <c r="GI25" i="19"/>
  <c r="GH25" i="19"/>
  <c r="GG25" i="19"/>
  <c r="GM17" i="19"/>
  <c r="GL17" i="19"/>
  <c r="GJ17" i="19"/>
  <c r="GI17" i="19"/>
  <c r="GH17" i="19"/>
  <c r="GG17" i="19"/>
  <c r="GM16" i="19"/>
  <c r="GL16" i="19"/>
  <c r="GJ16" i="19"/>
  <c r="GI16" i="19"/>
  <c r="GH16" i="19"/>
  <c r="GG16" i="19"/>
  <c r="GM21" i="19"/>
  <c r="GL21" i="19"/>
  <c r="GJ21" i="19"/>
  <c r="GI21" i="19"/>
  <c r="GH21" i="19"/>
  <c r="GG21" i="19"/>
  <c r="GM20" i="19"/>
  <c r="GL20" i="19"/>
  <c r="GJ20" i="19"/>
  <c r="GI20" i="19"/>
  <c r="GH20" i="19"/>
  <c r="GG20" i="19"/>
  <c r="GM26" i="19"/>
  <c r="GL26" i="19"/>
  <c r="GJ26" i="19"/>
  <c r="GI26" i="19"/>
  <c r="GH26" i="19"/>
  <c r="GG26" i="19"/>
  <c r="GM14" i="19"/>
  <c r="GL14" i="19"/>
  <c r="GJ14" i="19"/>
  <c r="GI14" i="19"/>
  <c r="GH14" i="19"/>
  <c r="GG14" i="19"/>
  <c r="GM22" i="19"/>
  <c r="GL22" i="19"/>
  <c r="GJ22" i="19"/>
  <c r="GI22" i="19"/>
  <c r="GH22" i="19"/>
  <c r="GG22" i="19"/>
  <c r="GM19" i="19"/>
  <c r="GL19" i="19"/>
  <c r="GJ19" i="19"/>
  <c r="GI19" i="19"/>
  <c r="GH19" i="19"/>
  <c r="GG19" i="19"/>
  <c r="GM15" i="19"/>
  <c r="GL15" i="19"/>
  <c r="GJ15" i="19"/>
  <c r="GI15" i="19"/>
  <c r="GH15" i="19"/>
  <c r="GG15" i="19"/>
  <c r="GM12" i="19"/>
  <c r="GL12" i="19"/>
  <c r="GJ12" i="19"/>
  <c r="GI12" i="19"/>
  <c r="GH12" i="19"/>
  <c r="GG12" i="19"/>
  <c r="GM9" i="19"/>
  <c r="GL9" i="19"/>
  <c r="GJ9" i="19"/>
  <c r="GI9" i="19"/>
  <c r="GH9" i="19"/>
  <c r="GG9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1" i="19"/>
  <c r="FJ31" i="19"/>
  <c r="FH31" i="19"/>
  <c r="FG31" i="19"/>
  <c r="FF31" i="19"/>
  <c r="FE31" i="19"/>
  <c r="FK23" i="19"/>
  <c r="FJ23" i="19"/>
  <c r="FH23" i="19"/>
  <c r="FG23" i="19"/>
  <c r="FF23" i="19"/>
  <c r="FE23" i="19"/>
  <c r="FK30" i="19"/>
  <c r="FJ30" i="19"/>
  <c r="FH30" i="19"/>
  <c r="FG30" i="19"/>
  <c r="FF30" i="19"/>
  <c r="FE30" i="19"/>
  <c r="FK29" i="19"/>
  <c r="FJ29" i="19"/>
  <c r="FH29" i="19"/>
  <c r="FG29" i="19"/>
  <c r="FF29" i="19"/>
  <c r="FE29" i="19"/>
  <c r="FK32" i="19"/>
  <c r="FJ32" i="19"/>
  <c r="FH32" i="19"/>
  <c r="FG32" i="19"/>
  <c r="FF32" i="19"/>
  <c r="FE32" i="19"/>
  <c r="FK28" i="19"/>
  <c r="FJ28" i="19"/>
  <c r="FH28" i="19"/>
  <c r="FG28" i="19"/>
  <c r="FF28" i="19"/>
  <c r="FE28" i="19"/>
  <c r="FK27" i="19"/>
  <c r="FJ27" i="19"/>
  <c r="FH27" i="19"/>
  <c r="FG27" i="19"/>
  <c r="FF27" i="19"/>
  <c r="FE27" i="19"/>
  <c r="FK24" i="19"/>
  <c r="FJ24" i="19"/>
  <c r="FH24" i="19"/>
  <c r="FG24" i="19"/>
  <c r="FF24" i="19"/>
  <c r="FE24" i="19"/>
  <c r="FK8" i="19"/>
  <c r="FJ8" i="19"/>
  <c r="FH8" i="19"/>
  <c r="FG8" i="19"/>
  <c r="FF8" i="19"/>
  <c r="FE8" i="19"/>
  <c r="FK33" i="19"/>
  <c r="FJ33" i="19"/>
  <c r="FH33" i="19"/>
  <c r="FG33" i="19"/>
  <c r="FF33" i="19"/>
  <c r="FE33" i="19"/>
  <c r="FK13" i="19"/>
  <c r="FJ13" i="19"/>
  <c r="FH13" i="19"/>
  <c r="FG13" i="19"/>
  <c r="FF13" i="19"/>
  <c r="FE13" i="19"/>
  <c r="FK18" i="19"/>
  <c r="FJ18" i="19"/>
  <c r="FH18" i="19"/>
  <c r="FG18" i="19"/>
  <c r="FF18" i="19"/>
  <c r="FE18" i="19"/>
  <c r="FK25" i="19"/>
  <c r="FJ25" i="19"/>
  <c r="FH25" i="19"/>
  <c r="FG25" i="19"/>
  <c r="FF25" i="19"/>
  <c r="FE25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21" i="19"/>
  <c r="FJ21" i="19"/>
  <c r="FH21" i="19"/>
  <c r="FG21" i="19"/>
  <c r="FF21" i="19"/>
  <c r="FE21" i="19"/>
  <c r="FK20" i="19"/>
  <c r="FJ20" i="19"/>
  <c r="FH20" i="19"/>
  <c r="FG20" i="19"/>
  <c r="FF20" i="19"/>
  <c r="FE20" i="19"/>
  <c r="FK26" i="19"/>
  <c r="FJ26" i="19"/>
  <c r="FH26" i="19"/>
  <c r="FG26" i="19"/>
  <c r="FF26" i="19"/>
  <c r="FE26" i="19"/>
  <c r="FK14" i="19"/>
  <c r="FJ14" i="19"/>
  <c r="FH14" i="19"/>
  <c r="FG14" i="19"/>
  <c r="FF14" i="19"/>
  <c r="FE14" i="19"/>
  <c r="FK22" i="19"/>
  <c r="FJ22" i="19"/>
  <c r="FH22" i="19"/>
  <c r="FG22" i="19"/>
  <c r="FF22" i="19"/>
  <c r="FE22" i="19"/>
  <c r="FK19" i="19"/>
  <c r="FJ19" i="19"/>
  <c r="FH19" i="19"/>
  <c r="FG19" i="19"/>
  <c r="FF19" i="19"/>
  <c r="FE19" i="19"/>
  <c r="FK15" i="19"/>
  <c r="FJ15" i="19"/>
  <c r="FH15" i="19"/>
  <c r="FG15" i="19"/>
  <c r="FF15" i="19"/>
  <c r="FE15" i="19"/>
  <c r="FK12" i="19"/>
  <c r="FJ12" i="19"/>
  <c r="FH12" i="19"/>
  <c r="FG12" i="19"/>
  <c r="FF12" i="19"/>
  <c r="FE12" i="19"/>
  <c r="FK9" i="19"/>
  <c r="FJ9" i="19"/>
  <c r="FH9" i="19"/>
  <c r="FG9" i="19"/>
  <c r="FF9" i="19"/>
  <c r="FE9" i="19"/>
  <c r="FK11" i="19"/>
  <c r="FJ11" i="19"/>
  <c r="FH11" i="19"/>
  <c r="FG11" i="19"/>
  <c r="FF11" i="19"/>
  <c r="FE11" i="19"/>
  <c r="FK10" i="19"/>
  <c r="FJ10" i="19"/>
  <c r="FH10" i="19"/>
  <c r="FG10" i="19"/>
  <c r="FF10" i="19"/>
  <c r="FE10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1" i="19"/>
  <c r="EH31" i="19"/>
  <c r="EF31" i="19"/>
  <c r="EE31" i="19"/>
  <c r="ED31" i="19"/>
  <c r="EC31" i="19"/>
  <c r="EI23" i="19"/>
  <c r="EH23" i="19"/>
  <c r="EF23" i="19"/>
  <c r="EE23" i="19"/>
  <c r="ED23" i="19"/>
  <c r="EC23" i="19"/>
  <c r="EI30" i="19"/>
  <c r="EH30" i="19"/>
  <c r="EF30" i="19"/>
  <c r="EE30" i="19"/>
  <c r="ED30" i="19"/>
  <c r="EC30" i="19"/>
  <c r="EI29" i="19"/>
  <c r="EH29" i="19"/>
  <c r="EF29" i="19"/>
  <c r="EE29" i="19"/>
  <c r="ED29" i="19"/>
  <c r="EC29" i="19"/>
  <c r="EI32" i="19"/>
  <c r="EH32" i="19"/>
  <c r="EF32" i="19"/>
  <c r="EE32" i="19"/>
  <c r="ED32" i="19"/>
  <c r="EC32" i="19"/>
  <c r="EI28" i="19"/>
  <c r="EH28" i="19"/>
  <c r="EF28" i="19"/>
  <c r="EE28" i="19"/>
  <c r="ED28" i="19"/>
  <c r="EC28" i="19"/>
  <c r="EI27" i="19"/>
  <c r="EH27" i="19"/>
  <c r="EF27" i="19"/>
  <c r="EE27" i="19"/>
  <c r="ED27" i="19"/>
  <c r="EC27" i="19"/>
  <c r="EI24" i="19"/>
  <c r="EH24" i="19"/>
  <c r="EF24" i="19"/>
  <c r="EE24" i="19"/>
  <c r="ED24" i="19"/>
  <c r="EC24" i="19"/>
  <c r="EI8" i="19"/>
  <c r="EH8" i="19"/>
  <c r="EF8" i="19"/>
  <c r="EE8" i="19"/>
  <c r="ED8" i="19"/>
  <c r="EC8" i="19"/>
  <c r="EI33" i="19"/>
  <c r="EH33" i="19"/>
  <c r="EF33" i="19"/>
  <c r="EE33" i="19"/>
  <c r="ED33" i="19"/>
  <c r="EC33" i="19"/>
  <c r="EI13" i="19"/>
  <c r="EH13" i="19"/>
  <c r="EF13" i="19"/>
  <c r="EE13" i="19"/>
  <c r="ED13" i="19"/>
  <c r="EC13" i="19"/>
  <c r="EI18" i="19"/>
  <c r="EH18" i="19"/>
  <c r="EF18" i="19"/>
  <c r="EE18" i="19"/>
  <c r="ED18" i="19"/>
  <c r="EC18" i="19"/>
  <c r="EI25" i="19"/>
  <c r="EH25" i="19"/>
  <c r="EF25" i="19"/>
  <c r="EE25" i="19"/>
  <c r="ED25" i="19"/>
  <c r="EC25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21" i="19"/>
  <c r="EH21" i="19"/>
  <c r="EF21" i="19"/>
  <c r="EE21" i="19"/>
  <c r="ED21" i="19"/>
  <c r="EC21" i="19"/>
  <c r="EI20" i="19"/>
  <c r="EH20" i="19"/>
  <c r="EF20" i="19"/>
  <c r="EE20" i="19"/>
  <c r="ED20" i="19"/>
  <c r="EC20" i="19"/>
  <c r="EI26" i="19"/>
  <c r="EH26" i="19"/>
  <c r="EF26" i="19"/>
  <c r="EE26" i="19"/>
  <c r="ED26" i="19"/>
  <c r="EC26" i="19"/>
  <c r="EI14" i="19"/>
  <c r="EH14" i="19"/>
  <c r="EF14" i="19"/>
  <c r="EE14" i="19"/>
  <c r="ED14" i="19"/>
  <c r="EC14" i="19"/>
  <c r="EI22" i="19"/>
  <c r="EH22" i="19"/>
  <c r="EF22" i="19"/>
  <c r="EE22" i="19"/>
  <c r="ED22" i="19"/>
  <c r="EC22" i="19"/>
  <c r="EI19" i="19"/>
  <c r="EH19" i="19"/>
  <c r="EF19" i="19"/>
  <c r="EE19" i="19"/>
  <c r="ED19" i="19"/>
  <c r="EC19" i="19"/>
  <c r="EI15" i="19"/>
  <c r="EH15" i="19"/>
  <c r="EF15" i="19"/>
  <c r="EE15" i="19"/>
  <c r="ED15" i="19"/>
  <c r="EC15" i="19"/>
  <c r="EI12" i="19"/>
  <c r="EH12" i="19"/>
  <c r="EF12" i="19"/>
  <c r="EE12" i="19"/>
  <c r="ED12" i="19"/>
  <c r="EC12" i="19"/>
  <c r="EI9" i="19"/>
  <c r="EH9" i="19"/>
  <c r="EF9" i="19"/>
  <c r="EE9" i="19"/>
  <c r="ED9" i="19"/>
  <c r="EC9" i="19"/>
  <c r="EI11" i="19"/>
  <c r="EH11" i="19"/>
  <c r="EF11" i="19"/>
  <c r="EE11" i="19"/>
  <c r="ED11" i="19"/>
  <c r="EC11" i="19"/>
  <c r="EI10" i="19"/>
  <c r="EH10" i="19"/>
  <c r="EF10" i="19"/>
  <c r="EE10" i="19"/>
  <c r="ED10" i="19"/>
  <c r="EC10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3" i="27"/>
  <c r="PB13" i="27"/>
  <c r="OZ13" i="27"/>
  <c r="OY13" i="27"/>
  <c r="OX13" i="27"/>
  <c r="OW13" i="27"/>
  <c r="PC24" i="27"/>
  <c r="PB24" i="27"/>
  <c r="OZ24" i="27"/>
  <c r="OY24" i="27"/>
  <c r="OX24" i="27"/>
  <c r="OW24" i="27"/>
  <c r="PC23" i="27"/>
  <c r="PB23" i="27"/>
  <c r="OZ23" i="27"/>
  <c r="OY23" i="27"/>
  <c r="OX23" i="27"/>
  <c r="OW23" i="27"/>
  <c r="PC22" i="27"/>
  <c r="PB22" i="27"/>
  <c r="OZ22" i="27"/>
  <c r="OY22" i="27"/>
  <c r="OX22" i="27"/>
  <c r="OW22" i="27"/>
  <c r="PC21" i="27"/>
  <c r="PB21" i="27"/>
  <c r="OZ21" i="27"/>
  <c r="OY21" i="27"/>
  <c r="OX21" i="27"/>
  <c r="OW21" i="27"/>
  <c r="PC20" i="27"/>
  <c r="PB20" i="27"/>
  <c r="OZ20" i="27"/>
  <c r="OY20" i="27"/>
  <c r="OX20" i="27"/>
  <c r="OW20" i="27"/>
  <c r="PC19" i="27"/>
  <c r="PB19" i="27"/>
  <c r="OZ19" i="27"/>
  <c r="OY19" i="27"/>
  <c r="OX19" i="27"/>
  <c r="OW19" i="27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4" i="27"/>
  <c r="PB14" i="27"/>
  <c r="OZ14" i="27"/>
  <c r="OY14" i="27"/>
  <c r="OX14" i="27"/>
  <c r="OW14" i="27"/>
  <c r="PC16" i="27"/>
  <c r="PB16" i="27"/>
  <c r="OZ16" i="27"/>
  <c r="OY16" i="27"/>
  <c r="OX16" i="27"/>
  <c r="OW16" i="27"/>
  <c r="PC10" i="27"/>
  <c r="PB10" i="27"/>
  <c r="OZ10" i="27"/>
  <c r="OY10" i="27"/>
  <c r="OX10" i="27"/>
  <c r="OW10" i="27"/>
  <c r="PC12" i="27"/>
  <c r="PB12" i="27"/>
  <c r="OZ12" i="27"/>
  <c r="OY12" i="27"/>
  <c r="OX12" i="27"/>
  <c r="OW12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5" i="27"/>
  <c r="PB15" i="27"/>
  <c r="OZ15" i="27"/>
  <c r="OY15" i="27"/>
  <c r="OX15" i="27"/>
  <c r="OW15" i="27"/>
  <c r="PC7" i="27"/>
  <c r="PB7" i="27"/>
  <c r="OZ7" i="27"/>
  <c r="OY7" i="27"/>
  <c r="OX7" i="27"/>
  <c r="OW7" i="27"/>
  <c r="PC11" i="27"/>
  <c r="PB11" i="27"/>
  <c r="OZ11" i="27"/>
  <c r="OY11" i="27"/>
  <c r="OX11" i="27"/>
  <c r="OW11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PC6" i="27"/>
  <c r="PB6" i="27"/>
  <c r="OZ6" i="27"/>
  <c r="OY6" i="27"/>
  <c r="OX6" i="27"/>
  <c r="OW6" i="27"/>
  <c r="OA13" i="27"/>
  <c r="NZ13" i="27"/>
  <c r="NX13" i="27"/>
  <c r="NW13" i="27"/>
  <c r="NV13" i="27"/>
  <c r="NU13" i="27"/>
  <c r="OA24" i="27"/>
  <c r="NZ24" i="27"/>
  <c r="NX24" i="27"/>
  <c r="NW24" i="27"/>
  <c r="NV24" i="27"/>
  <c r="NU24" i="27"/>
  <c r="OA23" i="27"/>
  <c r="NZ23" i="27"/>
  <c r="NX23" i="27"/>
  <c r="NW23" i="27"/>
  <c r="NV23" i="27"/>
  <c r="NU23" i="27"/>
  <c r="OA22" i="27"/>
  <c r="NZ22" i="27"/>
  <c r="NX22" i="27"/>
  <c r="NW22" i="27"/>
  <c r="NV22" i="27"/>
  <c r="NU22" i="27"/>
  <c r="OA21" i="27"/>
  <c r="NZ21" i="27"/>
  <c r="NX21" i="27"/>
  <c r="NW21" i="27"/>
  <c r="NV21" i="27"/>
  <c r="NU21" i="27"/>
  <c r="OA20" i="27"/>
  <c r="NZ20" i="27"/>
  <c r="NX20" i="27"/>
  <c r="NW20" i="27"/>
  <c r="NV20" i="27"/>
  <c r="NU20" i="27"/>
  <c r="OA19" i="27"/>
  <c r="NZ19" i="27"/>
  <c r="NX19" i="27"/>
  <c r="NW19" i="27"/>
  <c r="NV19" i="27"/>
  <c r="NU19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4" i="27"/>
  <c r="NZ14" i="27"/>
  <c r="NX14" i="27"/>
  <c r="NW14" i="27"/>
  <c r="NV14" i="27"/>
  <c r="NU14" i="27"/>
  <c r="OA16" i="27"/>
  <c r="NZ16" i="27"/>
  <c r="NX16" i="27"/>
  <c r="NW16" i="27"/>
  <c r="NV16" i="27"/>
  <c r="NU16" i="27"/>
  <c r="OA10" i="27"/>
  <c r="NZ10" i="27"/>
  <c r="NX10" i="27"/>
  <c r="NW10" i="27"/>
  <c r="NV10" i="27"/>
  <c r="NU10" i="27"/>
  <c r="OA12" i="27"/>
  <c r="NZ12" i="27"/>
  <c r="NX12" i="27"/>
  <c r="NW12" i="27"/>
  <c r="NV12" i="27"/>
  <c r="NU12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5" i="27"/>
  <c r="NZ15" i="27"/>
  <c r="NX15" i="27"/>
  <c r="NW15" i="27"/>
  <c r="NV15" i="27"/>
  <c r="NU15" i="27"/>
  <c r="OA7" i="27"/>
  <c r="NZ7" i="27"/>
  <c r="NX7" i="27"/>
  <c r="NW7" i="27"/>
  <c r="NV7" i="27"/>
  <c r="NU7" i="27"/>
  <c r="OA11" i="27"/>
  <c r="NZ11" i="27"/>
  <c r="NX11" i="27"/>
  <c r="NW11" i="27"/>
  <c r="NV11" i="27"/>
  <c r="NU11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OA6" i="27"/>
  <c r="NZ6" i="27"/>
  <c r="NX6" i="27"/>
  <c r="NW6" i="27"/>
  <c r="NV6" i="27"/>
  <c r="NU6" i="27"/>
  <c r="MY13" i="27"/>
  <c r="MX13" i="27"/>
  <c r="MV13" i="27"/>
  <c r="MU13" i="27"/>
  <c r="MT13" i="27"/>
  <c r="MS13" i="27"/>
  <c r="MY24" i="27"/>
  <c r="MX24" i="27"/>
  <c r="MV24" i="27"/>
  <c r="MU24" i="27"/>
  <c r="MT24" i="27"/>
  <c r="MS24" i="27"/>
  <c r="MY23" i="27"/>
  <c r="MX23" i="27"/>
  <c r="MV23" i="27"/>
  <c r="MU23" i="27"/>
  <c r="MT23" i="27"/>
  <c r="MS23" i="27"/>
  <c r="MY22" i="27"/>
  <c r="MX22" i="27"/>
  <c r="MV22" i="27"/>
  <c r="MU22" i="27"/>
  <c r="MT22" i="27"/>
  <c r="MS22" i="27"/>
  <c r="MY21" i="27"/>
  <c r="MX21" i="27"/>
  <c r="MV21" i="27"/>
  <c r="MU21" i="27"/>
  <c r="MT21" i="27"/>
  <c r="MS21" i="27"/>
  <c r="MY20" i="27"/>
  <c r="MX20" i="27"/>
  <c r="MV20" i="27"/>
  <c r="MU20" i="27"/>
  <c r="MT20" i="27"/>
  <c r="MS20" i="27"/>
  <c r="MY19" i="27"/>
  <c r="MX19" i="27"/>
  <c r="MV19" i="27"/>
  <c r="MU19" i="27"/>
  <c r="MT19" i="27"/>
  <c r="MS19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4" i="27"/>
  <c r="MX14" i="27"/>
  <c r="MV14" i="27"/>
  <c r="MU14" i="27"/>
  <c r="MT14" i="27"/>
  <c r="MS14" i="27"/>
  <c r="MY16" i="27"/>
  <c r="MX16" i="27"/>
  <c r="MV16" i="27"/>
  <c r="MU16" i="27"/>
  <c r="MT16" i="27"/>
  <c r="MS16" i="27"/>
  <c r="MY10" i="27"/>
  <c r="MX10" i="27"/>
  <c r="MV10" i="27"/>
  <c r="MU10" i="27"/>
  <c r="MT10" i="27"/>
  <c r="MS10" i="27"/>
  <c r="MY12" i="27"/>
  <c r="MX12" i="27"/>
  <c r="MV12" i="27"/>
  <c r="MU12" i="27"/>
  <c r="MT12" i="27"/>
  <c r="MS12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5" i="27"/>
  <c r="MX15" i="27"/>
  <c r="MV15" i="27"/>
  <c r="MU15" i="27"/>
  <c r="MT15" i="27"/>
  <c r="MS15" i="27"/>
  <c r="MY7" i="27"/>
  <c r="MX7" i="27"/>
  <c r="MV7" i="27"/>
  <c r="MU7" i="27"/>
  <c r="MT7" i="27"/>
  <c r="MS7" i="27"/>
  <c r="MY11" i="27"/>
  <c r="MX11" i="27"/>
  <c r="MV11" i="27"/>
  <c r="MU11" i="27"/>
  <c r="MT11" i="27"/>
  <c r="MZ11" i="27" s="1"/>
  <c r="MS11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MY6" i="27"/>
  <c r="MX6" i="27"/>
  <c r="MV6" i="27"/>
  <c r="MU6" i="27"/>
  <c r="MT6" i="27"/>
  <c r="MS6" i="27"/>
  <c r="LW13" i="27"/>
  <c r="LV13" i="27"/>
  <c r="LT13" i="27"/>
  <c r="LS13" i="27"/>
  <c r="LR13" i="27"/>
  <c r="LX13" i="27" s="1"/>
  <c r="LQ13" i="27"/>
  <c r="LW24" i="27"/>
  <c r="LV24" i="27"/>
  <c r="LT24" i="27"/>
  <c r="LS24" i="27"/>
  <c r="LR24" i="27"/>
  <c r="LQ24" i="27"/>
  <c r="LW23" i="27"/>
  <c r="LV23" i="27"/>
  <c r="LT23" i="27"/>
  <c r="LS23" i="27"/>
  <c r="LR23" i="27"/>
  <c r="LQ23" i="27"/>
  <c r="LW22" i="27"/>
  <c r="LV22" i="27"/>
  <c r="LT22" i="27"/>
  <c r="LS22" i="27"/>
  <c r="LR22" i="27"/>
  <c r="LQ22" i="27"/>
  <c r="LW21" i="27"/>
  <c r="LV21" i="27"/>
  <c r="LT21" i="27"/>
  <c r="LS21" i="27"/>
  <c r="LR21" i="27"/>
  <c r="LX21" i="27" s="1"/>
  <c r="LQ21" i="27"/>
  <c r="LW20" i="27"/>
  <c r="LV20" i="27"/>
  <c r="LT20" i="27"/>
  <c r="LS20" i="27"/>
  <c r="LR20" i="27"/>
  <c r="LQ20" i="27"/>
  <c r="LW19" i="27"/>
  <c r="LV19" i="27"/>
  <c r="LT19" i="27"/>
  <c r="LS19" i="27"/>
  <c r="LR19" i="27"/>
  <c r="LQ19" i="27"/>
  <c r="LW18" i="27"/>
  <c r="LV18" i="27"/>
  <c r="LT18" i="27"/>
  <c r="LS18" i="27"/>
  <c r="LR18" i="27"/>
  <c r="LQ18" i="27"/>
  <c r="LW17" i="27"/>
  <c r="LV17" i="27"/>
  <c r="LT17" i="27"/>
  <c r="LS17" i="27"/>
  <c r="LR17" i="27"/>
  <c r="LX17" i="27" s="1"/>
  <c r="LQ17" i="27"/>
  <c r="LW14" i="27"/>
  <c r="LV14" i="27"/>
  <c r="LT14" i="27"/>
  <c r="LS14" i="27"/>
  <c r="LR14" i="27"/>
  <c r="LQ14" i="27"/>
  <c r="LW16" i="27"/>
  <c r="LV16" i="27"/>
  <c r="LT16" i="27"/>
  <c r="LS16" i="27"/>
  <c r="LR16" i="27"/>
  <c r="LQ16" i="27"/>
  <c r="LW10" i="27"/>
  <c r="LV10" i="27"/>
  <c r="LT10" i="27"/>
  <c r="LS10" i="27"/>
  <c r="LR10" i="27"/>
  <c r="LQ10" i="27"/>
  <c r="LW12" i="27"/>
  <c r="LV12" i="27"/>
  <c r="LT12" i="27"/>
  <c r="LS12" i="27"/>
  <c r="LR12" i="27"/>
  <c r="LX12" i="27" s="1"/>
  <c r="LQ12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5" i="27"/>
  <c r="LV15" i="27"/>
  <c r="LT15" i="27"/>
  <c r="LS15" i="27"/>
  <c r="LR15" i="27"/>
  <c r="LQ15" i="27"/>
  <c r="LW7" i="27"/>
  <c r="LV7" i="27"/>
  <c r="LT7" i="27"/>
  <c r="LS7" i="27"/>
  <c r="LR7" i="27"/>
  <c r="LX7" i="27" s="1"/>
  <c r="LQ7" i="27"/>
  <c r="LW11" i="27"/>
  <c r="LV11" i="27"/>
  <c r="LT11" i="27"/>
  <c r="LS11" i="27"/>
  <c r="LR11" i="27"/>
  <c r="LQ11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LW6" i="27"/>
  <c r="LV6" i="27"/>
  <c r="LT6" i="27"/>
  <c r="LS6" i="27"/>
  <c r="LR6" i="27"/>
  <c r="LX6" i="27" s="1"/>
  <c r="LQ6" i="27"/>
  <c r="KU13" i="27"/>
  <c r="KT13" i="27"/>
  <c r="KR13" i="27"/>
  <c r="KQ13" i="27"/>
  <c r="KP13" i="27"/>
  <c r="KO13" i="27"/>
  <c r="KU24" i="27"/>
  <c r="KT24" i="27"/>
  <c r="KR24" i="27"/>
  <c r="KQ24" i="27"/>
  <c r="KP24" i="27"/>
  <c r="KO24" i="27"/>
  <c r="KU23" i="27"/>
  <c r="KT23" i="27"/>
  <c r="KR23" i="27"/>
  <c r="KQ23" i="27"/>
  <c r="KP23" i="27"/>
  <c r="KO23" i="27"/>
  <c r="KU22" i="27"/>
  <c r="KT22" i="27"/>
  <c r="KR22" i="27"/>
  <c r="KQ22" i="27"/>
  <c r="KP22" i="27"/>
  <c r="KV22" i="27" s="1"/>
  <c r="KO22" i="27"/>
  <c r="KU21" i="27"/>
  <c r="KT21" i="27"/>
  <c r="KR21" i="27"/>
  <c r="KQ21" i="27"/>
  <c r="KP21" i="27"/>
  <c r="KO21" i="27"/>
  <c r="KU20" i="27"/>
  <c r="KT20" i="27"/>
  <c r="KR20" i="27"/>
  <c r="KQ20" i="27"/>
  <c r="KP20" i="27"/>
  <c r="KO20" i="27"/>
  <c r="KU19" i="27"/>
  <c r="KT19" i="27"/>
  <c r="KR19" i="27"/>
  <c r="KQ19" i="27"/>
  <c r="KP19" i="27"/>
  <c r="KO19" i="27"/>
  <c r="KU18" i="27"/>
  <c r="KT18" i="27"/>
  <c r="KR18" i="27"/>
  <c r="KQ18" i="27"/>
  <c r="KP18" i="27"/>
  <c r="KV18" i="27" s="1"/>
  <c r="KO18" i="27"/>
  <c r="KU17" i="27"/>
  <c r="KT17" i="27"/>
  <c r="KR17" i="27"/>
  <c r="KQ17" i="27"/>
  <c r="KP17" i="27"/>
  <c r="KO17" i="27"/>
  <c r="KU14" i="27"/>
  <c r="KT14" i="27"/>
  <c r="KR14" i="27"/>
  <c r="KQ14" i="27"/>
  <c r="KP14" i="27"/>
  <c r="KO14" i="27"/>
  <c r="KU16" i="27"/>
  <c r="KT16" i="27"/>
  <c r="KR16" i="27"/>
  <c r="KQ16" i="27"/>
  <c r="KP16" i="27"/>
  <c r="KO16" i="27"/>
  <c r="KU10" i="27"/>
  <c r="KT10" i="27"/>
  <c r="KR10" i="27"/>
  <c r="KQ10" i="27"/>
  <c r="KP10" i="27"/>
  <c r="KV10" i="27" s="1"/>
  <c r="KO10" i="27"/>
  <c r="KU12" i="27"/>
  <c r="KT12" i="27"/>
  <c r="KR12" i="27"/>
  <c r="KQ12" i="27"/>
  <c r="KP12" i="27"/>
  <c r="KO12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5" i="27"/>
  <c r="KT15" i="27"/>
  <c r="KR15" i="27"/>
  <c r="KQ15" i="27"/>
  <c r="KP15" i="27"/>
  <c r="KO15" i="27"/>
  <c r="KU7" i="27"/>
  <c r="KT7" i="27"/>
  <c r="KR7" i="27"/>
  <c r="KQ7" i="27"/>
  <c r="KP7" i="27"/>
  <c r="KO7" i="27"/>
  <c r="KU11" i="27"/>
  <c r="KT11" i="27"/>
  <c r="KR11" i="27"/>
  <c r="KQ11" i="27"/>
  <c r="KP11" i="27"/>
  <c r="KO11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KU6" i="27"/>
  <c r="KT6" i="27"/>
  <c r="KR6" i="27"/>
  <c r="KQ6" i="27"/>
  <c r="KP6" i="27"/>
  <c r="KO6" i="27"/>
  <c r="JS13" i="27"/>
  <c r="JR13" i="27"/>
  <c r="JP13" i="27"/>
  <c r="JO13" i="27"/>
  <c r="JN13" i="27"/>
  <c r="JM13" i="27"/>
  <c r="JS24" i="27"/>
  <c r="JR24" i="27"/>
  <c r="JP24" i="27"/>
  <c r="JO24" i="27"/>
  <c r="JN24" i="27"/>
  <c r="JM24" i="27"/>
  <c r="JS23" i="27"/>
  <c r="JR23" i="27"/>
  <c r="JP23" i="27"/>
  <c r="JO23" i="27"/>
  <c r="JN23" i="27"/>
  <c r="JM23" i="27"/>
  <c r="JS22" i="27"/>
  <c r="JR22" i="27"/>
  <c r="JP22" i="27"/>
  <c r="JO22" i="27"/>
  <c r="JN22" i="27"/>
  <c r="JM22" i="27"/>
  <c r="JS21" i="27"/>
  <c r="JR21" i="27"/>
  <c r="JP21" i="27"/>
  <c r="JO21" i="27"/>
  <c r="JN21" i="27"/>
  <c r="JM21" i="27"/>
  <c r="JS20" i="27"/>
  <c r="JR20" i="27"/>
  <c r="JP20" i="27"/>
  <c r="JO20" i="27"/>
  <c r="JN20" i="27"/>
  <c r="JM20" i="27"/>
  <c r="JS19" i="27"/>
  <c r="JR19" i="27"/>
  <c r="JP19" i="27"/>
  <c r="JO19" i="27"/>
  <c r="JN19" i="27"/>
  <c r="JM19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4" i="27"/>
  <c r="JR14" i="27"/>
  <c r="JP14" i="27"/>
  <c r="JO14" i="27"/>
  <c r="JN14" i="27"/>
  <c r="JM14" i="27"/>
  <c r="JS16" i="27"/>
  <c r="JR16" i="27"/>
  <c r="JP16" i="27"/>
  <c r="JO16" i="27"/>
  <c r="JN16" i="27"/>
  <c r="JM16" i="27"/>
  <c r="JS10" i="27"/>
  <c r="JR10" i="27"/>
  <c r="JP10" i="27"/>
  <c r="JO10" i="27"/>
  <c r="JN10" i="27"/>
  <c r="JM10" i="27"/>
  <c r="JS12" i="27"/>
  <c r="JR12" i="27"/>
  <c r="JP12" i="27"/>
  <c r="JO12" i="27"/>
  <c r="JN12" i="27"/>
  <c r="JM12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5" i="27"/>
  <c r="JR15" i="27"/>
  <c r="JP15" i="27"/>
  <c r="JO15" i="27"/>
  <c r="JN15" i="27"/>
  <c r="JM15" i="27"/>
  <c r="JS7" i="27"/>
  <c r="JR7" i="27"/>
  <c r="JP7" i="27"/>
  <c r="JO7" i="27"/>
  <c r="JN7" i="27"/>
  <c r="JM7" i="27"/>
  <c r="JS11" i="27"/>
  <c r="JR11" i="27"/>
  <c r="JP11" i="27"/>
  <c r="JO11" i="27"/>
  <c r="JN11" i="27"/>
  <c r="JM11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JS6" i="27"/>
  <c r="JR6" i="27"/>
  <c r="JP6" i="27"/>
  <c r="JO6" i="27"/>
  <c r="JN6" i="27"/>
  <c r="JM6" i="27"/>
  <c r="IQ13" i="27"/>
  <c r="IP13" i="27"/>
  <c r="IN13" i="27"/>
  <c r="IM13" i="27"/>
  <c r="IL13" i="27"/>
  <c r="IK13" i="27"/>
  <c r="IQ24" i="27"/>
  <c r="IP24" i="27"/>
  <c r="IN24" i="27"/>
  <c r="IM24" i="27"/>
  <c r="IL24" i="27"/>
  <c r="IK24" i="27"/>
  <c r="IQ23" i="27"/>
  <c r="IP23" i="27"/>
  <c r="IN23" i="27"/>
  <c r="IM23" i="27"/>
  <c r="IL23" i="27"/>
  <c r="IK23" i="27"/>
  <c r="IQ22" i="27"/>
  <c r="IP22" i="27"/>
  <c r="IN22" i="27"/>
  <c r="IM22" i="27"/>
  <c r="IL22" i="27"/>
  <c r="IK22" i="27"/>
  <c r="IQ21" i="27"/>
  <c r="IP21" i="27"/>
  <c r="IN21" i="27"/>
  <c r="IM21" i="27"/>
  <c r="IL21" i="27"/>
  <c r="IK21" i="27"/>
  <c r="IQ20" i="27"/>
  <c r="IP20" i="27"/>
  <c r="IN20" i="27"/>
  <c r="IM20" i="27"/>
  <c r="IL20" i="27"/>
  <c r="IK20" i="27"/>
  <c r="IQ19" i="27"/>
  <c r="IP19" i="27"/>
  <c r="IN19" i="27"/>
  <c r="IM19" i="27"/>
  <c r="IL19" i="27"/>
  <c r="IK19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4" i="27"/>
  <c r="IP14" i="27"/>
  <c r="IN14" i="27"/>
  <c r="IM14" i="27"/>
  <c r="IL14" i="27"/>
  <c r="IK14" i="27"/>
  <c r="IQ16" i="27"/>
  <c r="IP16" i="27"/>
  <c r="IN16" i="27"/>
  <c r="IM16" i="27"/>
  <c r="IL16" i="27"/>
  <c r="IK16" i="27"/>
  <c r="IQ10" i="27"/>
  <c r="IP10" i="27"/>
  <c r="IN10" i="27"/>
  <c r="IM10" i="27"/>
  <c r="IL10" i="27"/>
  <c r="IK10" i="27"/>
  <c r="IQ12" i="27"/>
  <c r="IP12" i="27"/>
  <c r="IN12" i="27"/>
  <c r="IM12" i="27"/>
  <c r="IL12" i="27"/>
  <c r="IK12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5" i="27"/>
  <c r="IP15" i="27"/>
  <c r="IN15" i="27"/>
  <c r="IM15" i="27"/>
  <c r="IL15" i="27"/>
  <c r="IK15" i="27"/>
  <c r="IQ7" i="27"/>
  <c r="IP7" i="27"/>
  <c r="IN7" i="27"/>
  <c r="IM7" i="27"/>
  <c r="IL7" i="27"/>
  <c r="IK7" i="27"/>
  <c r="IQ11" i="27"/>
  <c r="IP11" i="27"/>
  <c r="IN11" i="27"/>
  <c r="IM11" i="27"/>
  <c r="IL11" i="27"/>
  <c r="IK11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IQ6" i="27"/>
  <c r="IP6" i="27"/>
  <c r="IN6" i="27"/>
  <c r="IM6" i="27"/>
  <c r="IL6" i="27"/>
  <c r="IK6" i="27"/>
  <c r="HO13" i="27"/>
  <c r="HN13" i="27"/>
  <c r="HL13" i="27"/>
  <c r="HK13" i="27"/>
  <c r="HJ13" i="27"/>
  <c r="HI13" i="27"/>
  <c r="HO24" i="27"/>
  <c r="HN24" i="27"/>
  <c r="HL24" i="27"/>
  <c r="HK24" i="27"/>
  <c r="HJ24" i="27"/>
  <c r="HI24" i="27"/>
  <c r="HO23" i="27"/>
  <c r="HN23" i="27"/>
  <c r="HL23" i="27"/>
  <c r="HK23" i="27"/>
  <c r="HJ23" i="27"/>
  <c r="HI23" i="27"/>
  <c r="HO22" i="27"/>
  <c r="HN22" i="27"/>
  <c r="HL22" i="27"/>
  <c r="HK22" i="27"/>
  <c r="HJ22" i="27"/>
  <c r="HI22" i="27"/>
  <c r="HO21" i="27"/>
  <c r="HN21" i="27"/>
  <c r="HL21" i="27"/>
  <c r="HK21" i="27"/>
  <c r="HJ21" i="27"/>
  <c r="HI21" i="27"/>
  <c r="HO20" i="27"/>
  <c r="HN20" i="27"/>
  <c r="HL20" i="27"/>
  <c r="HK20" i="27"/>
  <c r="HJ20" i="27"/>
  <c r="HI20" i="27"/>
  <c r="HO19" i="27"/>
  <c r="HN19" i="27"/>
  <c r="HL19" i="27"/>
  <c r="HK19" i="27"/>
  <c r="HJ19" i="27"/>
  <c r="HI19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4" i="27"/>
  <c r="HN14" i="27"/>
  <c r="HL14" i="27"/>
  <c r="HK14" i="27"/>
  <c r="HJ14" i="27"/>
  <c r="HI14" i="27"/>
  <c r="HO16" i="27"/>
  <c r="HN16" i="27"/>
  <c r="HL16" i="27"/>
  <c r="HK16" i="27"/>
  <c r="HJ16" i="27"/>
  <c r="HI16" i="27"/>
  <c r="HO10" i="27"/>
  <c r="HN10" i="27"/>
  <c r="HL10" i="27"/>
  <c r="HK10" i="27"/>
  <c r="HJ10" i="27"/>
  <c r="HI10" i="27"/>
  <c r="HO12" i="27"/>
  <c r="HN12" i="27"/>
  <c r="HL12" i="27"/>
  <c r="HK12" i="27"/>
  <c r="HJ12" i="27"/>
  <c r="HI12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5" i="27"/>
  <c r="HN15" i="27"/>
  <c r="HL15" i="27"/>
  <c r="HK15" i="27"/>
  <c r="HJ15" i="27"/>
  <c r="HI15" i="27"/>
  <c r="HO7" i="27"/>
  <c r="HN7" i="27"/>
  <c r="HL7" i="27"/>
  <c r="HK7" i="27"/>
  <c r="HJ7" i="27"/>
  <c r="HI7" i="27"/>
  <c r="HO11" i="27"/>
  <c r="HN11" i="27"/>
  <c r="HL11" i="27"/>
  <c r="HK11" i="27"/>
  <c r="HJ11" i="27"/>
  <c r="HI11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HO6" i="27"/>
  <c r="HN6" i="27"/>
  <c r="HL6" i="27"/>
  <c r="HK6" i="27"/>
  <c r="HJ6" i="27"/>
  <c r="HI6" i="27"/>
  <c r="GM13" i="27"/>
  <c r="GL13" i="27"/>
  <c r="GJ13" i="27"/>
  <c r="GI13" i="27"/>
  <c r="GH13" i="27"/>
  <c r="GG13" i="27"/>
  <c r="GM24" i="27"/>
  <c r="GL24" i="27"/>
  <c r="GJ24" i="27"/>
  <c r="GI24" i="27"/>
  <c r="GH24" i="27"/>
  <c r="GG24" i="27"/>
  <c r="GM23" i="27"/>
  <c r="GL23" i="27"/>
  <c r="GJ23" i="27"/>
  <c r="GI23" i="27"/>
  <c r="GH23" i="27"/>
  <c r="GG23" i="27"/>
  <c r="GM22" i="27"/>
  <c r="GL22" i="27"/>
  <c r="GJ22" i="27"/>
  <c r="GI22" i="27"/>
  <c r="GH22" i="27"/>
  <c r="GG22" i="27"/>
  <c r="GM21" i="27"/>
  <c r="GL21" i="27"/>
  <c r="GJ21" i="27"/>
  <c r="GI21" i="27"/>
  <c r="GH21" i="27"/>
  <c r="GG21" i="27"/>
  <c r="GM20" i="27"/>
  <c r="GL20" i="27"/>
  <c r="GJ20" i="27"/>
  <c r="GI20" i="27"/>
  <c r="GH20" i="27"/>
  <c r="GG20" i="27"/>
  <c r="GM19" i="27"/>
  <c r="GL19" i="27"/>
  <c r="GJ19" i="27"/>
  <c r="GI19" i="27"/>
  <c r="GH19" i="27"/>
  <c r="GG19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4" i="27"/>
  <c r="GL14" i="27"/>
  <c r="GJ14" i="27"/>
  <c r="GI14" i="27"/>
  <c r="GH14" i="27"/>
  <c r="GG14" i="27"/>
  <c r="GM16" i="27"/>
  <c r="GL16" i="27"/>
  <c r="GJ16" i="27"/>
  <c r="GI16" i="27"/>
  <c r="GH16" i="27"/>
  <c r="GG16" i="27"/>
  <c r="GM10" i="27"/>
  <c r="GL10" i="27"/>
  <c r="GJ10" i="27"/>
  <c r="GI10" i="27"/>
  <c r="GH10" i="27"/>
  <c r="GG10" i="27"/>
  <c r="GM12" i="27"/>
  <c r="GL12" i="27"/>
  <c r="GJ12" i="27"/>
  <c r="GI12" i="27"/>
  <c r="GH12" i="27"/>
  <c r="GG12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5" i="27"/>
  <c r="GL15" i="27"/>
  <c r="GJ15" i="27"/>
  <c r="GI15" i="27"/>
  <c r="GH15" i="27"/>
  <c r="GG15" i="27"/>
  <c r="GM7" i="27"/>
  <c r="GL7" i="27"/>
  <c r="GJ7" i="27"/>
  <c r="GI7" i="27"/>
  <c r="GH7" i="27"/>
  <c r="GG7" i="27"/>
  <c r="GM11" i="27"/>
  <c r="GL11" i="27"/>
  <c r="GJ11" i="27"/>
  <c r="GI11" i="27"/>
  <c r="GH11" i="27"/>
  <c r="GG11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GM6" i="27"/>
  <c r="GL6" i="27"/>
  <c r="GJ6" i="27"/>
  <c r="GI6" i="27"/>
  <c r="GH6" i="27"/>
  <c r="GG6" i="27"/>
  <c r="FK13" i="27"/>
  <c r="FJ13" i="27"/>
  <c r="FH13" i="27"/>
  <c r="FG13" i="27"/>
  <c r="FF13" i="27"/>
  <c r="FE13" i="27"/>
  <c r="FK24" i="27"/>
  <c r="FJ24" i="27"/>
  <c r="FH24" i="27"/>
  <c r="FG24" i="27"/>
  <c r="FF24" i="27"/>
  <c r="FE24" i="27"/>
  <c r="FK23" i="27"/>
  <c r="FJ23" i="27"/>
  <c r="FH23" i="27"/>
  <c r="FG23" i="27"/>
  <c r="FF23" i="27"/>
  <c r="FE23" i="27"/>
  <c r="FK22" i="27"/>
  <c r="FJ22" i="27"/>
  <c r="FH22" i="27"/>
  <c r="FG22" i="27"/>
  <c r="FF22" i="27"/>
  <c r="FE22" i="27"/>
  <c r="FK21" i="27"/>
  <c r="FJ21" i="27"/>
  <c r="FH21" i="27"/>
  <c r="FG21" i="27"/>
  <c r="FF21" i="27"/>
  <c r="FE21" i="27"/>
  <c r="FK20" i="27"/>
  <c r="FJ20" i="27"/>
  <c r="FH20" i="27"/>
  <c r="FG20" i="27"/>
  <c r="FF20" i="27"/>
  <c r="FE20" i="27"/>
  <c r="FK19" i="27"/>
  <c r="FJ19" i="27"/>
  <c r="FH19" i="27"/>
  <c r="FG19" i="27"/>
  <c r="FF19" i="27"/>
  <c r="FE19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4" i="27"/>
  <c r="FJ14" i="27"/>
  <c r="FH14" i="27"/>
  <c r="FG14" i="27"/>
  <c r="FF14" i="27"/>
  <c r="FE14" i="27"/>
  <c r="FK16" i="27"/>
  <c r="FJ16" i="27"/>
  <c r="FH16" i="27"/>
  <c r="FG16" i="27"/>
  <c r="FF16" i="27"/>
  <c r="FE16" i="27"/>
  <c r="FK10" i="27"/>
  <c r="FJ10" i="27"/>
  <c r="FH10" i="27"/>
  <c r="FG10" i="27"/>
  <c r="FF10" i="27"/>
  <c r="FE10" i="27"/>
  <c r="FK12" i="27"/>
  <c r="FJ12" i="27"/>
  <c r="FH12" i="27"/>
  <c r="FG12" i="27"/>
  <c r="FF12" i="27"/>
  <c r="FE12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5" i="27"/>
  <c r="FJ15" i="27"/>
  <c r="FH15" i="27"/>
  <c r="FG15" i="27"/>
  <c r="FF15" i="27"/>
  <c r="FE15" i="27"/>
  <c r="FK7" i="27"/>
  <c r="FJ7" i="27"/>
  <c r="FH7" i="27"/>
  <c r="FG7" i="27"/>
  <c r="FF7" i="27"/>
  <c r="FE7" i="27"/>
  <c r="FK11" i="27"/>
  <c r="FJ11" i="27"/>
  <c r="FH11" i="27"/>
  <c r="FG11" i="27"/>
  <c r="FF11" i="27"/>
  <c r="FE11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FK6" i="27"/>
  <c r="FJ6" i="27"/>
  <c r="FH6" i="27"/>
  <c r="FG6" i="27"/>
  <c r="FF6" i="27"/>
  <c r="FE6" i="27"/>
  <c r="EI13" i="27"/>
  <c r="EH13" i="27"/>
  <c r="EF13" i="27"/>
  <c r="EE13" i="27"/>
  <c r="ED13" i="27"/>
  <c r="EC13" i="27"/>
  <c r="EI24" i="27"/>
  <c r="EH24" i="27"/>
  <c r="EF24" i="27"/>
  <c r="EE24" i="27"/>
  <c r="ED24" i="27"/>
  <c r="EC24" i="27"/>
  <c r="EI23" i="27"/>
  <c r="EH23" i="27"/>
  <c r="EF23" i="27"/>
  <c r="EE23" i="27"/>
  <c r="ED23" i="27"/>
  <c r="EC23" i="27"/>
  <c r="EI22" i="27"/>
  <c r="EH22" i="27"/>
  <c r="EF22" i="27"/>
  <c r="EE22" i="27"/>
  <c r="ED22" i="27"/>
  <c r="EC22" i="27"/>
  <c r="EI21" i="27"/>
  <c r="EH21" i="27"/>
  <c r="EF21" i="27"/>
  <c r="EE21" i="27"/>
  <c r="ED21" i="27"/>
  <c r="EC21" i="27"/>
  <c r="EI20" i="27"/>
  <c r="EH20" i="27"/>
  <c r="EF20" i="27"/>
  <c r="EE20" i="27"/>
  <c r="ED20" i="27"/>
  <c r="EC20" i="27"/>
  <c r="EI19" i="27"/>
  <c r="EH19" i="27"/>
  <c r="EF19" i="27"/>
  <c r="EE19" i="27"/>
  <c r="ED19" i="27"/>
  <c r="EC19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4" i="27"/>
  <c r="EH14" i="27"/>
  <c r="EF14" i="27"/>
  <c r="EE14" i="27"/>
  <c r="ED14" i="27"/>
  <c r="EC14" i="27"/>
  <c r="EI16" i="27"/>
  <c r="EH16" i="27"/>
  <c r="EF16" i="27"/>
  <c r="EE16" i="27"/>
  <c r="ED16" i="27"/>
  <c r="EC16" i="27"/>
  <c r="EI10" i="27"/>
  <c r="EH10" i="27"/>
  <c r="EF10" i="27"/>
  <c r="EE10" i="27"/>
  <c r="ED10" i="27"/>
  <c r="EC10" i="27"/>
  <c r="EI12" i="27"/>
  <c r="EH12" i="27"/>
  <c r="EF12" i="27"/>
  <c r="EE12" i="27"/>
  <c r="ED12" i="27"/>
  <c r="EC12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5" i="27"/>
  <c r="EH15" i="27"/>
  <c r="EF15" i="27"/>
  <c r="EE15" i="27"/>
  <c r="ED15" i="27"/>
  <c r="EC15" i="27"/>
  <c r="EI7" i="27"/>
  <c r="EH7" i="27"/>
  <c r="EF7" i="27"/>
  <c r="EE7" i="27"/>
  <c r="ED7" i="27"/>
  <c r="EC7" i="27"/>
  <c r="EI11" i="27"/>
  <c r="EH11" i="27"/>
  <c r="EF11" i="27"/>
  <c r="EE11" i="27"/>
  <c r="ED11" i="27"/>
  <c r="EC11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EI6" i="27"/>
  <c r="EH6" i="27"/>
  <c r="EF6" i="27"/>
  <c r="EE6" i="27"/>
  <c r="ED6" i="27"/>
  <c r="EC6" i="27"/>
  <c r="PC20" i="26"/>
  <c r="PB20" i="26"/>
  <c r="OZ20" i="26"/>
  <c r="OY20" i="26"/>
  <c r="OX20" i="26"/>
  <c r="OW20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4" i="26"/>
  <c r="PB14" i="26"/>
  <c r="OZ14" i="26"/>
  <c r="OY14" i="26"/>
  <c r="OX14" i="26"/>
  <c r="OW14" i="26"/>
  <c r="PC15" i="26"/>
  <c r="PB15" i="26"/>
  <c r="OZ15" i="26"/>
  <c r="OY15" i="26"/>
  <c r="OX15" i="26"/>
  <c r="OW15" i="26"/>
  <c r="PC16" i="26"/>
  <c r="PB16" i="26"/>
  <c r="OZ16" i="26"/>
  <c r="OY16" i="26"/>
  <c r="OX16" i="26"/>
  <c r="OW16" i="26"/>
  <c r="PC13" i="26"/>
  <c r="PB13" i="26"/>
  <c r="OZ13" i="26"/>
  <c r="OY13" i="26"/>
  <c r="OX13" i="26"/>
  <c r="OW13" i="26"/>
  <c r="PC9" i="26"/>
  <c r="PB9" i="26"/>
  <c r="OZ9" i="26"/>
  <c r="OY9" i="26"/>
  <c r="OX9" i="26"/>
  <c r="OW9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8" i="26"/>
  <c r="PB8" i="26"/>
  <c r="OZ8" i="26"/>
  <c r="OY8" i="26"/>
  <c r="OX8" i="26"/>
  <c r="OW8" i="26"/>
  <c r="PC6" i="26"/>
  <c r="PB6" i="26"/>
  <c r="OZ6" i="26"/>
  <c r="OY6" i="26"/>
  <c r="OX6" i="26"/>
  <c r="OW6" i="26"/>
  <c r="PC5" i="26"/>
  <c r="PB5" i="26"/>
  <c r="OZ5" i="26"/>
  <c r="OY5" i="26"/>
  <c r="OX5" i="26"/>
  <c r="OW5" i="26"/>
  <c r="PC7" i="26"/>
  <c r="PB7" i="26"/>
  <c r="OZ7" i="26"/>
  <c r="OY7" i="26"/>
  <c r="OX7" i="26"/>
  <c r="OW7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4" i="26"/>
  <c r="NZ14" i="26"/>
  <c r="NX14" i="26"/>
  <c r="NW14" i="26"/>
  <c r="NV14" i="26"/>
  <c r="NU14" i="26"/>
  <c r="OA15" i="26"/>
  <c r="NZ15" i="26"/>
  <c r="NX15" i="26"/>
  <c r="NW15" i="26"/>
  <c r="NV15" i="26"/>
  <c r="NU15" i="26"/>
  <c r="OA16" i="26"/>
  <c r="NZ16" i="26"/>
  <c r="NX16" i="26"/>
  <c r="NW16" i="26"/>
  <c r="NV16" i="26"/>
  <c r="NU16" i="26"/>
  <c r="OA13" i="26"/>
  <c r="NZ13" i="26"/>
  <c r="NX13" i="26"/>
  <c r="NW13" i="26"/>
  <c r="NV13" i="26"/>
  <c r="NU13" i="26"/>
  <c r="OA9" i="26"/>
  <c r="NZ9" i="26"/>
  <c r="NX9" i="26"/>
  <c r="NW9" i="26"/>
  <c r="NV9" i="26"/>
  <c r="NU9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8" i="26"/>
  <c r="NZ8" i="26"/>
  <c r="NX8" i="26"/>
  <c r="NW8" i="26"/>
  <c r="NV8" i="26"/>
  <c r="NU8" i="26"/>
  <c r="OA6" i="26"/>
  <c r="NZ6" i="26"/>
  <c r="NX6" i="26"/>
  <c r="NW6" i="26"/>
  <c r="NV6" i="26"/>
  <c r="NU6" i="26"/>
  <c r="OA5" i="26"/>
  <c r="NZ5" i="26"/>
  <c r="NX5" i="26"/>
  <c r="NW5" i="26"/>
  <c r="NV5" i="26"/>
  <c r="NU5" i="26"/>
  <c r="OA7" i="26"/>
  <c r="NZ7" i="26"/>
  <c r="NX7" i="26"/>
  <c r="NW7" i="26"/>
  <c r="NV7" i="26"/>
  <c r="NU7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4" i="26"/>
  <c r="MX14" i="26"/>
  <c r="MV14" i="26"/>
  <c r="MU14" i="26"/>
  <c r="MT14" i="26"/>
  <c r="MS14" i="26"/>
  <c r="MY15" i="26"/>
  <c r="MX15" i="26"/>
  <c r="MV15" i="26"/>
  <c r="MU15" i="26"/>
  <c r="MT15" i="26"/>
  <c r="MS15" i="26"/>
  <c r="MY16" i="26"/>
  <c r="MX16" i="26"/>
  <c r="MV16" i="26"/>
  <c r="MU16" i="26"/>
  <c r="MT16" i="26"/>
  <c r="MS16" i="26"/>
  <c r="MY13" i="26"/>
  <c r="MX13" i="26"/>
  <c r="MV13" i="26"/>
  <c r="MU13" i="26"/>
  <c r="MT13" i="26"/>
  <c r="MS13" i="26"/>
  <c r="MY9" i="26"/>
  <c r="MX9" i="26"/>
  <c r="MV9" i="26"/>
  <c r="MU9" i="26"/>
  <c r="MT9" i="26"/>
  <c r="MS9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8" i="26"/>
  <c r="MX8" i="26"/>
  <c r="MV8" i="26"/>
  <c r="MU8" i="26"/>
  <c r="MT8" i="26"/>
  <c r="MS8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7" i="26"/>
  <c r="MX7" i="26"/>
  <c r="MV7" i="26"/>
  <c r="MU7" i="26"/>
  <c r="MT7" i="26"/>
  <c r="MS7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9" i="26"/>
  <c r="LV19" i="26"/>
  <c r="LT19" i="26"/>
  <c r="LS19" i="26"/>
  <c r="LR19" i="26"/>
  <c r="LQ19" i="26"/>
  <c r="LW18" i="26"/>
  <c r="LV18" i="26"/>
  <c r="LT18" i="26"/>
  <c r="LS18" i="26"/>
  <c r="LR18" i="26"/>
  <c r="LX18" i="26" s="1"/>
  <c r="LQ18" i="26"/>
  <c r="LW17" i="26"/>
  <c r="LV17" i="26"/>
  <c r="LT17" i="26"/>
  <c r="LS17" i="26"/>
  <c r="LR17" i="26"/>
  <c r="LQ17" i="26"/>
  <c r="LW14" i="26"/>
  <c r="LV14" i="26"/>
  <c r="LT14" i="26"/>
  <c r="LS14" i="26"/>
  <c r="LR14" i="26"/>
  <c r="LQ14" i="26"/>
  <c r="LW15" i="26"/>
  <c r="LV15" i="26"/>
  <c r="LT15" i="26"/>
  <c r="LS15" i="26"/>
  <c r="LR15" i="26"/>
  <c r="LQ15" i="26"/>
  <c r="LW16" i="26"/>
  <c r="LV16" i="26"/>
  <c r="LT16" i="26"/>
  <c r="LS16" i="26"/>
  <c r="LR16" i="26"/>
  <c r="LX16" i="26" s="1"/>
  <c r="LQ16" i="26"/>
  <c r="LW13" i="26"/>
  <c r="LV13" i="26"/>
  <c r="LT13" i="26"/>
  <c r="LS13" i="26"/>
  <c r="LR13" i="26"/>
  <c r="LQ13" i="26"/>
  <c r="LW9" i="26"/>
  <c r="LV9" i="26"/>
  <c r="LT9" i="26"/>
  <c r="LS9" i="26"/>
  <c r="LR9" i="26"/>
  <c r="LQ9" i="26"/>
  <c r="LW12" i="26"/>
  <c r="LV12" i="26"/>
  <c r="LT12" i="26"/>
  <c r="LS12" i="26"/>
  <c r="LR12" i="26"/>
  <c r="LQ12" i="26"/>
  <c r="LW11" i="26"/>
  <c r="LV11" i="26"/>
  <c r="LT11" i="26"/>
  <c r="LS11" i="26"/>
  <c r="LR11" i="26"/>
  <c r="LX11" i="26" s="1"/>
  <c r="LQ11" i="26"/>
  <c r="LW10" i="26"/>
  <c r="LV10" i="26"/>
  <c r="LT10" i="26"/>
  <c r="LS10" i="26"/>
  <c r="LR10" i="26"/>
  <c r="LQ10" i="26"/>
  <c r="LW8" i="26"/>
  <c r="LV8" i="26"/>
  <c r="LT8" i="26"/>
  <c r="LS8" i="26"/>
  <c r="LR8" i="26"/>
  <c r="LQ8" i="26"/>
  <c r="LW6" i="26"/>
  <c r="LV6" i="26"/>
  <c r="LT6" i="26"/>
  <c r="LS6" i="26"/>
  <c r="LR6" i="26"/>
  <c r="LQ6" i="26"/>
  <c r="LW5" i="26"/>
  <c r="LV5" i="26"/>
  <c r="LT5" i="26"/>
  <c r="LS5" i="26"/>
  <c r="LR5" i="26"/>
  <c r="LX5" i="26" s="1"/>
  <c r="LQ5" i="26"/>
  <c r="LW7" i="26"/>
  <c r="LV7" i="26"/>
  <c r="LT7" i="26"/>
  <c r="LS7" i="26"/>
  <c r="LR7" i="26"/>
  <c r="LQ7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4" i="26"/>
  <c r="KT14" i="26"/>
  <c r="KR14" i="26"/>
  <c r="KQ14" i="26"/>
  <c r="KP14" i="26"/>
  <c r="KO14" i="26"/>
  <c r="KU15" i="26"/>
  <c r="KT15" i="26"/>
  <c r="KR15" i="26"/>
  <c r="KQ15" i="26"/>
  <c r="KP15" i="26"/>
  <c r="KO15" i="26"/>
  <c r="KU16" i="26"/>
  <c r="KT16" i="26"/>
  <c r="KR16" i="26"/>
  <c r="KQ16" i="26"/>
  <c r="KP16" i="26"/>
  <c r="KO16" i="26"/>
  <c r="KU13" i="26"/>
  <c r="KT13" i="26"/>
  <c r="KR13" i="26"/>
  <c r="KQ13" i="26"/>
  <c r="KP13" i="26"/>
  <c r="KO13" i="26"/>
  <c r="KU9" i="26"/>
  <c r="KT9" i="26"/>
  <c r="KR9" i="26"/>
  <c r="KQ9" i="26"/>
  <c r="KP9" i="26"/>
  <c r="KO9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8" i="26"/>
  <c r="KT8" i="26"/>
  <c r="KR8" i="26"/>
  <c r="KQ8" i="26"/>
  <c r="KP8" i="26"/>
  <c r="KO8" i="26"/>
  <c r="KU6" i="26"/>
  <c r="KT6" i="26"/>
  <c r="KR6" i="26"/>
  <c r="KQ6" i="26"/>
  <c r="KP6" i="26"/>
  <c r="KO6" i="26"/>
  <c r="KU5" i="26"/>
  <c r="KT5" i="26"/>
  <c r="KR5" i="26"/>
  <c r="KQ5" i="26"/>
  <c r="KP5" i="26"/>
  <c r="KO5" i="26"/>
  <c r="KU7" i="26"/>
  <c r="KT7" i="26"/>
  <c r="KR7" i="26"/>
  <c r="KQ7" i="26"/>
  <c r="KP7" i="26"/>
  <c r="KO7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4" i="26"/>
  <c r="JR14" i="26"/>
  <c r="JP14" i="26"/>
  <c r="JO14" i="26"/>
  <c r="JN14" i="26"/>
  <c r="JM14" i="26"/>
  <c r="JS15" i="26"/>
  <c r="JR15" i="26"/>
  <c r="JP15" i="26"/>
  <c r="JO15" i="26"/>
  <c r="JN15" i="26"/>
  <c r="JM15" i="26"/>
  <c r="JS16" i="26"/>
  <c r="JR16" i="26"/>
  <c r="JP16" i="26"/>
  <c r="JO16" i="26"/>
  <c r="JN16" i="26"/>
  <c r="JM16" i="26"/>
  <c r="JS13" i="26"/>
  <c r="JR13" i="26"/>
  <c r="JP13" i="26"/>
  <c r="JO13" i="26"/>
  <c r="JN13" i="26"/>
  <c r="JM13" i="26"/>
  <c r="JS9" i="26"/>
  <c r="JR9" i="26"/>
  <c r="JP9" i="26"/>
  <c r="JO9" i="26"/>
  <c r="JN9" i="26"/>
  <c r="JM9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8" i="26"/>
  <c r="JR8" i="26"/>
  <c r="JP8" i="26"/>
  <c r="JO8" i="26"/>
  <c r="JN8" i="26"/>
  <c r="JM8" i="26"/>
  <c r="JS6" i="26"/>
  <c r="JR6" i="26"/>
  <c r="JP6" i="26"/>
  <c r="JO6" i="26"/>
  <c r="JN6" i="26"/>
  <c r="JM6" i="26"/>
  <c r="JS5" i="26"/>
  <c r="JR5" i="26"/>
  <c r="JP5" i="26"/>
  <c r="JO5" i="26"/>
  <c r="JN5" i="26"/>
  <c r="JM5" i="26"/>
  <c r="JS7" i="26"/>
  <c r="JR7" i="26"/>
  <c r="JP7" i="26"/>
  <c r="JO7" i="26"/>
  <c r="JN7" i="26"/>
  <c r="JM7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4" i="26"/>
  <c r="IP14" i="26"/>
  <c r="IN14" i="26"/>
  <c r="IM14" i="26"/>
  <c r="IL14" i="26"/>
  <c r="IK14" i="26"/>
  <c r="IQ15" i="26"/>
  <c r="IP15" i="26"/>
  <c r="IN15" i="26"/>
  <c r="IM15" i="26"/>
  <c r="IL15" i="26"/>
  <c r="IK15" i="26"/>
  <c r="IQ16" i="26"/>
  <c r="IP16" i="26"/>
  <c r="IN16" i="26"/>
  <c r="IM16" i="26"/>
  <c r="IL16" i="26"/>
  <c r="IK16" i="26"/>
  <c r="IQ13" i="26"/>
  <c r="IP13" i="26"/>
  <c r="IN13" i="26"/>
  <c r="IM13" i="26"/>
  <c r="IL13" i="26"/>
  <c r="IK13" i="26"/>
  <c r="IQ9" i="26"/>
  <c r="IP9" i="26"/>
  <c r="IN9" i="26"/>
  <c r="IM9" i="26"/>
  <c r="IL9" i="26"/>
  <c r="IK9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8" i="26"/>
  <c r="IP8" i="26"/>
  <c r="IN8" i="26"/>
  <c r="IM8" i="26"/>
  <c r="IL8" i="26"/>
  <c r="IK8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7" i="26"/>
  <c r="IP7" i="26"/>
  <c r="IN7" i="26"/>
  <c r="IM7" i="26"/>
  <c r="IL7" i="26"/>
  <c r="IK7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9" i="26"/>
  <c r="HN19" i="26"/>
  <c r="HL19" i="26"/>
  <c r="HK19" i="26"/>
  <c r="HJ19" i="26"/>
  <c r="HI19" i="26"/>
  <c r="HO18" i="26"/>
  <c r="HN18" i="26"/>
  <c r="HL18" i="26"/>
  <c r="HK18" i="26"/>
  <c r="HJ18" i="26"/>
  <c r="HP18" i="26" s="1"/>
  <c r="HI18" i="26"/>
  <c r="HO17" i="26"/>
  <c r="HN17" i="26"/>
  <c r="HL17" i="26"/>
  <c r="HK17" i="26"/>
  <c r="HJ17" i="26"/>
  <c r="HI17" i="26"/>
  <c r="HO14" i="26"/>
  <c r="HN14" i="26"/>
  <c r="HL14" i="26"/>
  <c r="HK14" i="26"/>
  <c r="HJ14" i="26"/>
  <c r="HI14" i="26"/>
  <c r="HO15" i="26"/>
  <c r="HN15" i="26"/>
  <c r="HL15" i="26"/>
  <c r="HK15" i="26"/>
  <c r="HJ15" i="26"/>
  <c r="HI15" i="26"/>
  <c r="HO16" i="26"/>
  <c r="HN16" i="26"/>
  <c r="HL16" i="26"/>
  <c r="HK16" i="26"/>
  <c r="HJ16" i="26"/>
  <c r="HP16" i="26" s="1"/>
  <c r="HI16" i="26"/>
  <c r="HO13" i="26"/>
  <c r="HN13" i="26"/>
  <c r="HL13" i="26"/>
  <c r="HK13" i="26"/>
  <c r="HJ13" i="26"/>
  <c r="HI13" i="26"/>
  <c r="HO9" i="26"/>
  <c r="HN9" i="26"/>
  <c r="HL9" i="26"/>
  <c r="HK9" i="26"/>
  <c r="HJ9" i="26"/>
  <c r="HI9" i="26"/>
  <c r="HO12" i="26"/>
  <c r="HN12" i="26"/>
  <c r="HL12" i="26"/>
  <c r="HK12" i="26"/>
  <c r="HJ12" i="26"/>
  <c r="HI12" i="26"/>
  <c r="HO11" i="26"/>
  <c r="HN11" i="26"/>
  <c r="HL11" i="26"/>
  <c r="HK11" i="26"/>
  <c r="HJ11" i="26"/>
  <c r="HP11" i="26" s="1"/>
  <c r="HI11" i="26"/>
  <c r="HO10" i="26"/>
  <c r="HN10" i="26"/>
  <c r="HL10" i="26"/>
  <c r="HK10" i="26"/>
  <c r="HJ10" i="26"/>
  <c r="HI10" i="26"/>
  <c r="HO8" i="26"/>
  <c r="HN8" i="26"/>
  <c r="HL8" i="26"/>
  <c r="HK8" i="26"/>
  <c r="HJ8" i="26"/>
  <c r="HI8" i="26"/>
  <c r="HO6" i="26"/>
  <c r="HN6" i="26"/>
  <c r="HL6" i="26"/>
  <c r="HK6" i="26"/>
  <c r="HJ6" i="26"/>
  <c r="HI6" i="26"/>
  <c r="HO5" i="26"/>
  <c r="HN5" i="26"/>
  <c r="HL5" i="26"/>
  <c r="HK5" i="26"/>
  <c r="HJ5" i="26"/>
  <c r="HP5" i="26" s="1"/>
  <c r="HI5" i="26"/>
  <c r="HO7" i="26"/>
  <c r="HN7" i="26"/>
  <c r="HL7" i="26"/>
  <c r="HK7" i="26"/>
  <c r="HJ7" i="26"/>
  <c r="HI7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4" i="26"/>
  <c r="GL14" i="26"/>
  <c r="GJ14" i="26"/>
  <c r="GI14" i="26"/>
  <c r="GH14" i="26"/>
  <c r="GG14" i="26"/>
  <c r="GM15" i="26"/>
  <c r="GL15" i="26"/>
  <c r="GJ15" i="26"/>
  <c r="GI15" i="26"/>
  <c r="GH15" i="26"/>
  <c r="GG15" i="26"/>
  <c r="GM16" i="26"/>
  <c r="GL16" i="26"/>
  <c r="GJ16" i="26"/>
  <c r="GI16" i="26"/>
  <c r="GH16" i="26"/>
  <c r="GG16" i="26"/>
  <c r="GM13" i="26"/>
  <c r="GL13" i="26"/>
  <c r="GJ13" i="26"/>
  <c r="GI13" i="26"/>
  <c r="GH13" i="26"/>
  <c r="GG13" i="26"/>
  <c r="GM9" i="26"/>
  <c r="GL9" i="26"/>
  <c r="GJ9" i="26"/>
  <c r="GI9" i="26"/>
  <c r="GH9" i="26"/>
  <c r="GG9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8" i="26"/>
  <c r="GL8" i="26"/>
  <c r="GJ8" i="26"/>
  <c r="GI8" i="26"/>
  <c r="GH8" i="26"/>
  <c r="GG8" i="26"/>
  <c r="GM6" i="26"/>
  <c r="GL6" i="26"/>
  <c r="GJ6" i="26"/>
  <c r="GI6" i="26"/>
  <c r="GH6" i="26"/>
  <c r="GG6" i="26"/>
  <c r="GM5" i="26"/>
  <c r="GL5" i="26"/>
  <c r="GJ5" i="26"/>
  <c r="GI5" i="26"/>
  <c r="GH5" i="26"/>
  <c r="GG5" i="26"/>
  <c r="GM7" i="26"/>
  <c r="GL7" i="26"/>
  <c r="GJ7" i="26"/>
  <c r="GI7" i="26"/>
  <c r="GH7" i="26"/>
  <c r="GG7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4" i="26"/>
  <c r="FJ14" i="26"/>
  <c r="FH14" i="26"/>
  <c r="FG14" i="26"/>
  <c r="FF14" i="26"/>
  <c r="FE14" i="26"/>
  <c r="FK15" i="26"/>
  <c r="FJ15" i="26"/>
  <c r="FH15" i="26"/>
  <c r="FG15" i="26"/>
  <c r="FF15" i="26"/>
  <c r="FE15" i="26"/>
  <c r="FK16" i="26"/>
  <c r="FJ16" i="26"/>
  <c r="FH16" i="26"/>
  <c r="FG16" i="26"/>
  <c r="FF16" i="26"/>
  <c r="FE16" i="26"/>
  <c r="FK13" i="26"/>
  <c r="FJ13" i="26"/>
  <c r="FH13" i="26"/>
  <c r="FG13" i="26"/>
  <c r="FF13" i="26"/>
  <c r="FE13" i="26"/>
  <c r="FK9" i="26"/>
  <c r="FJ9" i="26"/>
  <c r="FH9" i="26"/>
  <c r="FG9" i="26"/>
  <c r="FF9" i="26"/>
  <c r="FE9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8" i="26"/>
  <c r="FJ8" i="26"/>
  <c r="FH8" i="26"/>
  <c r="FG8" i="26"/>
  <c r="FF8" i="26"/>
  <c r="FE8" i="26"/>
  <c r="FK6" i="26"/>
  <c r="FJ6" i="26"/>
  <c r="FH6" i="26"/>
  <c r="FG6" i="26"/>
  <c r="FF6" i="26"/>
  <c r="FE6" i="26"/>
  <c r="FK5" i="26"/>
  <c r="FJ5" i="26"/>
  <c r="FH5" i="26"/>
  <c r="FG5" i="26"/>
  <c r="FF5" i="26"/>
  <c r="FE5" i="26"/>
  <c r="FK7" i="26"/>
  <c r="FJ7" i="26"/>
  <c r="FH7" i="26"/>
  <c r="FG7" i="26"/>
  <c r="FF7" i="26"/>
  <c r="FE7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4" i="26"/>
  <c r="EH14" i="26"/>
  <c r="EF14" i="26"/>
  <c r="EE14" i="26"/>
  <c r="ED14" i="26"/>
  <c r="EC14" i="26"/>
  <c r="EI15" i="26"/>
  <c r="EH15" i="26"/>
  <c r="EF15" i="26"/>
  <c r="EE15" i="26"/>
  <c r="ED15" i="26"/>
  <c r="EC15" i="26"/>
  <c r="EI16" i="26"/>
  <c r="EH16" i="26"/>
  <c r="EF16" i="26"/>
  <c r="EE16" i="26"/>
  <c r="ED16" i="26"/>
  <c r="EC16" i="26"/>
  <c r="EI13" i="26"/>
  <c r="EH13" i="26"/>
  <c r="EF13" i="26"/>
  <c r="EE13" i="26"/>
  <c r="ED13" i="26"/>
  <c r="EC13" i="26"/>
  <c r="EI9" i="26"/>
  <c r="EH9" i="26"/>
  <c r="EF9" i="26"/>
  <c r="EE9" i="26"/>
  <c r="ED9" i="26"/>
  <c r="EC9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8" i="26"/>
  <c r="EH8" i="26"/>
  <c r="EF8" i="26"/>
  <c r="EE8" i="26"/>
  <c r="ED8" i="26"/>
  <c r="EC8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7" i="26"/>
  <c r="EH7" i="26"/>
  <c r="EF7" i="26"/>
  <c r="EE7" i="26"/>
  <c r="ED7" i="26"/>
  <c r="EC7" i="26"/>
  <c r="EI4" i="26"/>
  <c r="EH4" i="26"/>
  <c r="EF4" i="26"/>
  <c r="EE4" i="26"/>
  <c r="ED4" i="26"/>
  <c r="EC4" i="26"/>
  <c r="RL36" i="22"/>
  <c r="RK36" i="22"/>
  <c r="RJ36" i="22"/>
  <c r="RI36" i="22"/>
  <c r="RH36" i="22"/>
  <c r="RG36" i="22"/>
  <c r="RE36" i="22"/>
  <c r="RD36" i="22"/>
  <c r="RC36" i="22"/>
  <c r="RB36" i="22"/>
  <c r="RF36" i="22" s="1"/>
  <c r="RA36" i="22"/>
  <c r="QZ36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4" i="22"/>
  <c r="RK34" i="22"/>
  <c r="RJ34" i="22"/>
  <c r="RI34" i="22"/>
  <c r="RH34" i="22"/>
  <c r="RG34" i="22"/>
  <c r="RE34" i="22"/>
  <c r="RD34" i="22"/>
  <c r="RC34" i="22"/>
  <c r="RB34" i="22"/>
  <c r="RF34" i="22" s="1"/>
  <c r="RA34" i="22"/>
  <c r="QZ34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31" i="22"/>
  <c r="RK31" i="22"/>
  <c r="RJ31" i="22"/>
  <c r="RI31" i="22"/>
  <c r="RH31" i="22"/>
  <c r="RG31" i="22"/>
  <c r="RE31" i="22"/>
  <c r="RD31" i="22"/>
  <c r="RC31" i="22"/>
  <c r="RB31" i="22"/>
  <c r="RF31" i="22" s="1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F29" i="22" s="1"/>
  <c r="RA29" i="22"/>
  <c r="QZ29" i="22"/>
  <c r="RL28" i="22"/>
  <c r="RK28" i="22"/>
  <c r="RJ28" i="22"/>
  <c r="RI28" i="22"/>
  <c r="RH28" i="22"/>
  <c r="RG28" i="22"/>
  <c r="RE28" i="22"/>
  <c r="RD28" i="22"/>
  <c r="RC28" i="22"/>
  <c r="RB28" i="22"/>
  <c r="RF28" i="22" s="1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F27" i="22" s="1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5" i="22"/>
  <c r="RK25" i="22"/>
  <c r="RJ25" i="22"/>
  <c r="RI25" i="22"/>
  <c r="RH25" i="22"/>
  <c r="RG25" i="22"/>
  <c r="RE25" i="22"/>
  <c r="RD25" i="22"/>
  <c r="RC25" i="22"/>
  <c r="RB25" i="22"/>
  <c r="RF25" i="22" s="1"/>
  <c r="RA25" i="22"/>
  <c r="QZ2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3" i="22"/>
  <c r="RK33" i="22"/>
  <c r="RJ33" i="22"/>
  <c r="RI33" i="22"/>
  <c r="RH33" i="22"/>
  <c r="RG33" i="22"/>
  <c r="RE33" i="22"/>
  <c r="RD33" i="22"/>
  <c r="RC33" i="22"/>
  <c r="RB33" i="22"/>
  <c r="RF33" i="22" s="1"/>
  <c r="RA33" i="22"/>
  <c r="QZ33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5" i="22"/>
  <c r="RK15" i="22"/>
  <c r="RJ15" i="22"/>
  <c r="RI15" i="22"/>
  <c r="RH15" i="22"/>
  <c r="RG15" i="22"/>
  <c r="RE15" i="22"/>
  <c r="RD15" i="22"/>
  <c r="RC15" i="22"/>
  <c r="RB15" i="22"/>
  <c r="RF15" i="22" s="1"/>
  <c r="RM15" i="22" s="1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F9" i="22" s="1"/>
  <c r="RM9" i="22" s="1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M4" i="22" s="1"/>
  <c r="RA4" i="22"/>
  <c r="QZ4" i="22"/>
  <c r="QD36" i="22"/>
  <c r="QC36" i="22"/>
  <c r="QB36" i="22"/>
  <c r="QA36" i="22"/>
  <c r="PZ36" i="22"/>
  <c r="PY36" i="22"/>
  <c r="PW36" i="22"/>
  <c r="PX36" i="22" s="1"/>
  <c r="PV36" i="22"/>
  <c r="PU36" i="22"/>
  <c r="PT36" i="22"/>
  <c r="PS36" i="22"/>
  <c r="PR36" i="22"/>
  <c r="QD35" i="22"/>
  <c r="QC35" i="22"/>
  <c r="QB35" i="22"/>
  <c r="QA35" i="22"/>
  <c r="PZ35" i="22"/>
  <c r="PY35" i="22"/>
  <c r="PW35" i="22"/>
  <c r="PV35" i="22"/>
  <c r="PU35" i="22"/>
  <c r="PT35" i="22"/>
  <c r="PX35" i="22" s="1"/>
  <c r="PS35" i="22"/>
  <c r="PR3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0" i="22"/>
  <c r="OU20" i="22"/>
  <c r="OT20" i="22"/>
  <c r="OS20" i="22"/>
  <c r="OR20" i="22"/>
  <c r="OQ20" i="22"/>
  <c r="OO20" i="22"/>
  <c r="ON20" i="22"/>
  <c r="OM20" i="22"/>
  <c r="OL20" i="22"/>
  <c r="OP20" i="22" s="1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P11" i="22" s="1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P6" i="22" s="1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6" i="22"/>
  <c r="NM36" i="22"/>
  <c r="NL36" i="22"/>
  <c r="NK36" i="22"/>
  <c r="NJ36" i="22"/>
  <c r="NI36" i="22"/>
  <c r="NG36" i="22"/>
  <c r="NH36" i="22" s="1"/>
  <c r="NF36" i="22"/>
  <c r="NE36" i="22"/>
  <c r="ND36" i="22"/>
  <c r="NC36" i="22"/>
  <c r="NB36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31" i="22"/>
  <c r="NM31" i="22"/>
  <c r="NL31" i="22"/>
  <c r="NK31" i="22"/>
  <c r="NJ31" i="22"/>
  <c r="NI31" i="22"/>
  <c r="NG31" i="22"/>
  <c r="NH31" i="22" s="1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H12" i="22" s="1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H9" i="22" s="1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H4" i="22" s="1"/>
  <c r="NF4" i="22"/>
  <c r="NE4" i="22"/>
  <c r="ND4" i="22"/>
  <c r="NC4" i="22"/>
  <c r="NB4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Z30" i="22" s="1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6" i="22"/>
  <c r="JO36" i="22"/>
  <c r="JN36" i="22"/>
  <c r="JM36" i="22"/>
  <c r="JL36" i="22"/>
  <c r="JK36" i="22"/>
  <c r="JI36" i="22"/>
  <c r="JH36" i="22"/>
  <c r="JG36" i="22"/>
  <c r="JF36" i="22"/>
  <c r="JJ36" i="22" s="1"/>
  <c r="JE36" i="22"/>
  <c r="JD36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4" i="22"/>
  <c r="JO34" i="22"/>
  <c r="JN34" i="22"/>
  <c r="JM34" i="22"/>
  <c r="JL34" i="22"/>
  <c r="JK34" i="22"/>
  <c r="JI34" i="22"/>
  <c r="JH34" i="22"/>
  <c r="JG34" i="22"/>
  <c r="JF34" i="22"/>
  <c r="JJ34" i="22" s="1"/>
  <c r="JE34" i="22"/>
  <c r="JD34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J27" i="22" s="1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5" i="22"/>
  <c r="JO25" i="22"/>
  <c r="JN25" i="22"/>
  <c r="JM25" i="22"/>
  <c r="JL25" i="22"/>
  <c r="JK25" i="22"/>
  <c r="JI25" i="22"/>
  <c r="JH25" i="22"/>
  <c r="JG25" i="22"/>
  <c r="JF25" i="22"/>
  <c r="JJ25" i="22" s="1"/>
  <c r="JE25" i="22"/>
  <c r="JD2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23" i="22"/>
  <c r="JO23" i="22"/>
  <c r="JN23" i="22"/>
  <c r="JM23" i="22"/>
  <c r="JL23" i="22"/>
  <c r="JK23" i="22"/>
  <c r="JI23" i="22"/>
  <c r="JJ23" i="22" s="1"/>
  <c r="JQ23" i="22" s="1"/>
  <c r="JH23" i="22"/>
  <c r="JG23" i="22"/>
  <c r="JF23" i="22"/>
  <c r="JE23" i="22"/>
  <c r="JD23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0" i="22"/>
  <c r="JO20" i="22"/>
  <c r="JN20" i="22"/>
  <c r="JM20" i="22"/>
  <c r="JL20" i="22"/>
  <c r="JK20" i="22"/>
  <c r="JI20" i="22"/>
  <c r="JH20" i="22"/>
  <c r="JG20" i="22"/>
  <c r="JF20" i="22"/>
  <c r="JJ20" i="22" s="1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6" i="22"/>
  <c r="JO16" i="22"/>
  <c r="JN16" i="22"/>
  <c r="JM16" i="22"/>
  <c r="JL16" i="22"/>
  <c r="JK16" i="22"/>
  <c r="JI16" i="22"/>
  <c r="JH16" i="22"/>
  <c r="JG16" i="22"/>
  <c r="JF16" i="22"/>
  <c r="JJ16" i="22" s="1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J17" i="22" s="1"/>
  <c r="JE17" i="22"/>
  <c r="JD17" i="22"/>
  <c r="JP21" i="22"/>
  <c r="JO21" i="22"/>
  <c r="JN21" i="22"/>
  <c r="JM21" i="22"/>
  <c r="JL21" i="22"/>
  <c r="JK21" i="22"/>
  <c r="JI21" i="22"/>
  <c r="JJ21" i="22" s="1"/>
  <c r="JH21" i="22"/>
  <c r="JG21" i="22"/>
  <c r="JF21" i="22"/>
  <c r="JE21" i="22"/>
  <c r="JD2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6" i="22"/>
  <c r="JO6" i="22"/>
  <c r="JN6" i="22"/>
  <c r="JM6" i="22"/>
  <c r="JL6" i="22"/>
  <c r="JK6" i="22"/>
  <c r="JI6" i="22"/>
  <c r="JJ6" i="22" s="1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2" i="22"/>
  <c r="IG32" i="22"/>
  <c r="IF32" i="22"/>
  <c r="IE32" i="22"/>
  <c r="ID32" i="22"/>
  <c r="IC32" i="22"/>
  <c r="IA32" i="22"/>
  <c r="HZ32" i="22"/>
  <c r="HY32" i="22"/>
  <c r="HX32" i="22"/>
  <c r="IB32" i="22" s="1"/>
  <c r="HW32" i="22"/>
  <c r="HV3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IB28" i="22" s="1"/>
  <c r="HW28" i="22"/>
  <c r="HV28" i="22"/>
  <c r="IH27" i="22"/>
  <c r="IG27" i="22"/>
  <c r="IF27" i="22"/>
  <c r="IE27" i="22"/>
  <c r="ID27" i="22"/>
  <c r="IC27" i="22"/>
  <c r="IA27" i="22"/>
  <c r="IB27" i="22" s="1"/>
  <c r="II27" i="22" s="1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24" i="22"/>
  <c r="IG24" i="22"/>
  <c r="IF24" i="22"/>
  <c r="IE24" i="22"/>
  <c r="ID24" i="22"/>
  <c r="IC24" i="22"/>
  <c r="IA24" i="22"/>
  <c r="HZ24" i="22"/>
  <c r="HY24" i="22"/>
  <c r="HX24" i="22"/>
  <c r="IB24" i="22" s="1"/>
  <c r="HW24" i="22"/>
  <c r="HV24" i="22"/>
  <c r="IH33" i="22"/>
  <c r="IG33" i="22"/>
  <c r="IF33" i="22"/>
  <c r="IE33" i="22"/>
  <c r="ID33" i="22"/>
  <c r="IC33" i="22"/>
  <c r="IA33" i="22"/>
  <c r="IB33" i="22" s="1"/>
  <c r="II33" i="22" s="1"/>
  <c r="HZ33" i="22"/>
  <c r="HY33" i="22"/>
  <c r="HX33" i="22"/>
  <c r="HW33" i="22"/>
  <c r="HV33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22" i="22"/>
  <c r="IG22" i="22"/>
  <c r="IF22" i="22"/>
  <c r="IE22" i="22"/>
  <c r="ID22" i="22"/>
  <c r="IC22" i="22"/>
  <c r="IA22" i="22"/>
  <c r="HZ22" i="22"/>
  <c r="HY22" i="22"/>
  <c r="HX22" i="22"/>
  <c r="IB22" i="22" s="1"/>
  <c r="HW22" i="22"/>
  <c r="HV2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T9" i="22" s="1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4" i="22"/>
  <c r="FQ24" i="22"/>
  <c r="FP24" i="22"/>
  <c r="FO24" i="22"/>
  <c r="FN24" i="22"/>
  <c r="FM24" i="22"/>
  <c r="FK24" i="22"/>
  <c r="FJ24" i="22"/>
  <c r="FI24" i="22"/>
  <c r="FH24" i="22"/>
  <c r="FL24" i="22" s="1"/>
  <c r="FG24" i="22"/>
  <c r="FF2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L18" i="22" s="1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6" i="22"/>
  <c r="EI36" i="22"/>
  <c r="EH36" i="22"/>
  <c r="EG36" i="22"/>
  <c r="EF36" i="22"/>
  <c r="EE36" i="22"/>
  <c r="EC36" i="22"/>
  <c r="EB36" i="22"/>
  <c r="EA36" i="22"/>
  <c r="DZ36" i="22"/>
  <c r="ED36" i="22" s="1"/>
  <c r="DY36" i="22"/>
  <c r="DX36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40" i="4"/>
  <c r="RK40" i="4"/>
  <c r="RJ40" i="4"/>
  <c r="RI40" i="4"/>
  <c r="RH40" i="4"/>
  <c r="RG40" i="4"/>
  <c r="RE40" i="4"/>
  <c r="RD40" i="4"/>
  <c r="RC40" i="4"/>
  <c r="RB40" i="4"/>
  <c r="RA40" i="4"/>
  <c r="QZ4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41" i="4"/>
  <c r="RK41" i="4"/>
  <c r="RJ41" i="4"/>
  <c r="RI41" i="4"/>
  <c r="RH41" i="4"/>
  <c r="RG41" i="4"/>
  <c r="RE41" i="4"/>
  <c r="RD41" i="4"/>
  <c r="RC41" i="4"/>
  <c r="RB41" i="4"/>
  <c r="RA41" i="4"/>
  <c r="QZ41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9" i="4"/>
  <c r="RK9" i="4"/>
  <c r="RJ9" i="4"/>
  <c r="RI9" i="4"/>
  <c r="RH9" i="4"/>
  <c r="RG9" i="4"/>
  <c r="RE9" i="4"/>
  <c r="RD9" i="4"/>
  <c r="RC9" i="4"/>
  <c r="RB9" i="4"/>
  <c r="RA9" i="4"/>
  <c r="QZ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X27" i="4" s="1"/>
  <c r="PS27" i="4"/>
  <c r="PR27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37" i="4"/>
  <c r="QC37" i="4"/>
  <c r="QB37" i="4"/>
  <c r="QA37" i="4"/>
  <c r="PZ37" i="4"/>
  <c r="PY37" i="4"/>
  <c r="PW37" i="4"/>
  <c r="PV37" i="4"/>
  <c r="PU37" i="4"/>
  <c r="PT37" i="4"/>
  <c r="PX37" i="4" s="1"/>
  <c r="PS37" i="4"/>
  <c r="PR37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41" i="4"/>
  <c r="QC41" i="4"/>
  <c r="QB41" i="4"/>
  <c r="QA41" i="4"/>
  <c r="PZ41" i="4"/>
  <c r="PY41" i="4"/>
  <c r="PW41" i="4"/>
  <c r="PV41" i="4"/>
  <c r="PU41" i="4"/>
  <c r="PT41" i="4"/>
  <c r="PX41" i="4" s="1"/>
  <c r="PS41" i="4"/>
  <c r="PR41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34" i="4"/>
  <c r="QC34" i="4"/>
  <c r="QB34" i="4"/>
  <c r="QA34" i="4"/>
  <c r="PZ34" i="4"/>
  <c r="PY34" i="4"/>
  <c r="PW34" i="4"/>
  <c r="PV34" i="4"/>
  <c r="PU34" i="4"/>
  <c r="PT34" i="4"/>
  <c r="PX34" i="4" s="1"/>
  <c r="PS34" i="4"/>
  <c r="PR34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X32" i="4" s="1"/>
  <c r="PS32" i="4"/>
  <c r="PR32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8" i="4"/>
  <c r="QC28" i="4"/>
  <c r="QB28" i="4"/>
  <c r="QA28" i="4"/>
  <c r="PZ28" i="4"/>
  <c r="PY28" i="4"/>
  <c r="PW28" i="4"/>
  <c r="PV28" i="4"/>
  <c r="PU28" i="4"/>
  <c r="PT28" i="4"/>
  <c r="PX28" i="4" s="1"/>
  <c r="PS28" i="4"/>
  <c r="PR28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5" i="4"/>
  <c r="QC35" i="4"/>
  <c r="QB35" i="4"/>
  <c r="QA35" i="4"/>
  <c r="PZ35" i="4"/>
  <c r="PY35" i="4"/>
  <c r="PW35" i="4"/>
  <c r="PV35" i="4"/>
  <c r="PU35" i="4"/>
  <c r="PT35" i="4"/>
  <c r="PX35" i="4" s="1"/>
  <c r="PS35" i="4"/>
  <c r="PR3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9" i="4"/>
  <c r="QC9" i="4"/>
  <c r="QB9" i="4"/>
  <c r="QA9" i="4"/>
  <c r="PZ9" i="4"/>
  <c r="PY9" i="4"/>
  <c r="PW9" i="4"/>
  <c r="PV9" i="4"/>
  <c r="PU9" i="4"/>
  <c r="PT9" i="4"/>
  <c r="PS9" i="4"/>
  <c r="PR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5" i="4"/>
  <c r="QC25" i="4"/>
  <c r="QB25" i="4"/>
  <c r="QA25" i="4"/>
  <c r="PZ25" i="4"/>
  <c r="PY25" i="4"/>
  <c r="PW25" i="4"/>
  <c r="PV25" i="4"/>
  <c r="PU25" i="4"/>
  <c r="PT25" i="4"/>
  <c r="PX25" i="4" s="1"/>
  <c r="PS25" i="4"/>
  <c r="PR2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P27" i="4" s="1"/>
  <c r="OK27" i="4"/>
  <c r="OJ27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37" i="4"/>
  <c r="OU37" i="4"/>
  <c r="OT37" i="4"/>
  <c r="OS37" i="4"/>
  <c r="OR37" i="4"/>
  <c r="OQ37" i="4"/>
  <c r="OO37" i="4"/>
  <c r="ON37" i="4"/>
  <c r="OM37" i="4"/>
  <c r="OL37" i="4"/>
  <c r="OP37" i="4" s="1"/>
  <c r="OK37" i="4"/>
  <c r="OJ37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41" i="4"/>
  <c r="OU41" i="4"/>
  <c r="OT41" i="4"/>
  <c r="OS41" i="4"/>
  <c r="OR41" i="4"/>
  <c r="OQ41" i="4"/>
  <c r="OO41" i="4"/>
  <c r="ON41" i="4"/>
  <c r="OM41" i="4"/>
  <c r="OL41" i="4"/>
  <c r="OP41" i="4" s="1"/>
  <c r="OK41" i="4"/>
  <c r="OJ41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9" i="4"/>
  <c r="OU9" i="4"/>
  <c r="OT9" i="4"/>
  <c r="OS9" i="4"/>
  <c r="OR9" i="4"/>
  <c r="OQ9" i="4"/>
  <c r="OO9" i="4"/>
  <c r="ON9" i="4"/>
  <c r="OM9" i="4"/>
  <c r="OL9" i="4"/>
  <c r="OK9" i="4"/>
  <c r="OJ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P17" i="4" s="1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14" i="4"/>
  <c r="OU14" i="4"/>
  <c r="OT14" i="4"/>
  <c r="OS14" i="4"/>
  <c r="OR14" i="4"/>
  <c r="OQ14" i="4"/>
  <c r="OO14" i="4"/>
  <c r="OP14" i="4" s="1"/>
  <c r="OW14" i="4" s="1"/>
  <c r="ON14" i="4"/>
  <c r="OM14" i="4"/>
  <c r="OL14" i="4"/>
  <c r="OK14" i="4"/>
  <c r="OJ14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3" i="4"/>
  <c r="OU13" i="4"/>
  <c r="OT13" i="4"/>
  <c r="OS13" i="4"/>
  <c r="OR13" i="4"/>
  <c r="OQ13" i="4"/>
  <c r="OO13" i="4"/>
  <c r="OP13" i="4" s="1"/>
  <c r="OW13" i="4" s="1"/>
  <c r="ON13" i="4"/>
  <c r="OM13" i="4"/>
  <c r="OL13" i="4"/>
  <c r="OK13" i="4"/>
  <c r="OJ13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41" i="4"/>
  <c r="NM41" i="4"/>
  <c r="NL41" i="4"/>
  <c r="NK41" i="4"/>
  <c r="NJ41" i="4"/>
  <c r="NI41" i="4"/>
  <c r="NG41" i="4"/>
  <c r="NF41" i="4"/>
  <c r="NE41" i="4"/>
  <c r="ND41" i="4"/>
  <c r="NC41" i="4"/>
  <c r="NB41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8" i="4"/>
  <c r="NM28" i="4"/>
  <c r="NL28" i="4"/>
  <c r="NK28" i="4"/>
  <c r="NJ28" i="4"/>
  <c r="NI28" i="4"/>
  <c r="NG28" i="4"/>
  <c r="NF28" i="4"/>
  <c r="NE28" i="4"/>
  <c r="ND28" i="4"/>
  <c r="NH28" i="4" s="1"/>
  <c r="NO28" i="4" s="1"/>
  <c r="NC28" i="4"/>
  <c r="NB28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5" i="4"/>
  <c r="NM35" i="4"/>
  <c r="NL35" i="4"/>
  <c r="NK35" i="4"/>
  <c r="NJ35" i="4"/>
  <c r="NI35" i="4"/>
  <c r="NG35" i="4"/>
  <c r="NF35" i="4"/>
  <c r="NE35" i="4"/>
  <c r="ND35" i="4"/>
  <c r="NH35" i="4" s="1"/>
  <c r="NC35" i="4"/>
  <c r="NB3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30" i="4"/>
  <c r="NM30" i="4"/>
  <c r="NL30" i="4"/>
  <c r="NK30" i="4"/>
  <c r="NJ30" i="4"/>
  <c r="NI30" i="4"/>
  <c r="NG30" i="4"/>
  <c r="NH30" i="4" s="1"/>
  <c r="NF30" i="4"/>
  <c r="NE30" i="4"/>
  <c r="ND30" i="4"/>
  <c r="NC30" i="4"/>
  <c r="NB3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3" i="4"/>
  <c r="NM23" i="4"/>
  <c r="NL23" i="4"/>
  <c r="NK23" i="4"/>
  <c r="NJ23" i="4"/>
  <c r="NI23" i="4"/>
  <c r="NG23" i="4"/>
  <c r="NH23" i="4" s="1"/>
  <c r="NO23" i="4" s="1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9" i="4"/>
  <c r="NM9" i="4"/>
  <c r="NL9" i="4"/>
  <c r="NK9" i="4"/>
  <c r="NJ9" i="4"/>
  <c r="NI9" i="4"/>
  <c r="NG9" i="4"/>
  <c r="NF9" i="4"/>
  <c r="NE9" i="4"/>
  <c r="ND9" i="4"/>
  <c r="NC9" i="4"/>
  <c r="NB9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H17" i="4" s="1"/>
  <c r="NO17" i="4" s="1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H22" i="4" s="1"/>
  <c r="NO22" i="4" s="1"/>
  <c r="NC22" i="4"/>
  <c r="NB22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0" i="4"/>
  <c r="NM10" i="4"/>
  <c r="NL10" i="4"/>
  <c r="NK10" i="4"/>
  <c r="NJ10" i="4"/>
  <c r="NI10" i="4"/>
  <c r="NG10" i="4"/>
  <c r="NF10" i="4"/>
  <c r="NE10" i="4"/>
  <c r="ND10" i="4"/>
  <c r="NH10" i="4" s="1"/>
  <c r="NO10" i="4" s="1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5" i="4"/>
  <c r="NM25" i="4"/>
  <c r="NL25" i="4"/>
  <c r="NK25" i="4"/>
  <c r="NJ25" i="4"/>
  <c r="NI25" i="4"/>
  <c r="NG25" i="4"/>
  <c r="NF25" i="4"/>
  <c r="NE25" i="4"/>
  <c r="ND25" i="4"/>
  <c r="NH25" i="4" s="1"/>
  <c r="NC25" i="4"/>
  <c r="NB2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41" i="4"/>
  <c r="ME41" i="4"/>
  <c r="MD41" i="4"/>
  <c r="MC41" i="4"/>
  <c r="MB41" i="4"/>
  <c r="MA41" i="4"/>
  <c r="LY41" i="4"/>
  <c r="LX41" i="4"/>
  <c r="LW41" i="4"/>
  <c r="LV41" i="4"/>
  <c r="LZ41" i="4" s="1"/>
  <c r="MG41" i="4" s="1"/>
  <c r="LU41" i="4"/>
  <c r="LT41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34" i="4"/>
  <c r="ME34" i="4"/>
  <c r="MD34" i="4"/>
  <c r="MC34" i="4"/>
  <c r="MB34" i="4"/>
  <c r="MA34" i="4"/>
  <c r="LY34" i="4"/>
  <c r="LX34" i="4"/>
  <c r="LW34" i="4"/>
  <c r="LV34" i="4"/>
  <c r="LZ34" i="4" s="1"/>
  <c r="LU34" i="4"/>
  <c r="LT34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Z32" i="4" s="1"/>
  <c r="MG32" i="4" s="1"/>
  <c r="LU32" i="4"/>
  <c r="LT32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8" i="4"/>
  <c r="ME28" i="4"/>
  <c r="MD28" i="4"/>
  <c r="MC28" i="4"/>
  <c r="MB28" i="4"/>
  <c r="MA28" i="4"/>
  <c r="LY28" i="4"/>
  <c r="LX28" i="4"/>
  <c r="LW28" i="4"/>
  <c r="LV28" i="4"/>
  <c r="LZ28" i="4" s="1"/>
  <c r="LU28" i="4"/>
  <c r="LT28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5" i="4"/>
  <c r="ME35" i="4"/>
  <c r="MD35" i="4"/>
  <c r="MC35" i="4"/>
  <c r="MB35" i="4"/>
  <c r="MA35" i="4"/>
  <c r="LY35" i="4"/>
  <c r="LX35" i="4"/>
  <c r="LW35" i="4"/>
  <c r="LV35" i="4"/>
  <c r="LZ35" i="4" s="1"/>
  <c r="LU35" i="4"/>
  <c r="LT3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Z24" i="4" s="1"/>
  <c r="MG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9" i="4"/>
  <c r="ME9" i="4"/>
  <c r="MD9" i="4"/>
  <c r="MC9" i="4"/>
  <c r="MB9" i="4"/>
  <c r="MA9" i="4"/>
  <c r="LY9" i="4"/>
  <c r="LX9" i="4"/>
  <c r="LW9" i="4"/>
  <c r="LV9" i="4"/>
  <c r="LU9" i="4"/>
  <c r="LT9" i="4"/>
  <c r="MF18" i="4"/>
  <c r="ME18" i="4"/>
  <c r="MD18" i="4"/>
  <c r="MC18" i="4"/>
  <c r="MB18" i="4"/>
  <c r="MA18" i="4"/>
  <c r="LY18" i="4"/>
  <c r="LX18" i="4"/>
  <c r="LW18" i="4"/>
  <c r="LV18" i="4"/>
  <c r="LZ18" i="4" s="1"/>
  <c r="MG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7" i="4"/>
  <c r="ME7" i="4"/>
  <c r="MD7" i="4"/>
  <c r="MC7" i="4"/>
  <c r="MB7" i="4"/>
  <c r="MA7" i="4"/>
  <c r="LY7" i="4"/>
  <c r="LX7" i="4"/>
  <c r="LW7" i="4"/>
  <c r="LV7" i="4"/>
  <c r="LZ7" i="4" s="1"/>
  <c r="MG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6" i="4"/>
  <c r="KW36" i="4"/>
  <c r="KV36" i="4"/>
  <c r="KU36" i="4"/>
  <c r="KT36" i="4"/>
  <c r="KS36" i="4"/>
  <c r="KQ36" i="4"/>
  <c r="KR36" i="4" s="1"/>
  <c r="KP36" i="4"/>
  <c r="KO36" i="4"/>
  <c r="KN36" i="4"/>
  <c r="KM36" i="4"/>
  <c r="KL36" i="4"/>
  <c r="KX41" i="4"/>
  <c r="KW41" i="4"/>
  <c r="KV41" i="4"/>
  <c r="KU41" i="4"/>
  <c r="KT41" i="4"/>
  <c r="KS41" i="4"/>
  <c r="KQ41" i="4"/>
  <c r="KP41" i="4"/>
  <c r="KO41" i="4"/>
  <c r="KN41" i="4"/>
  <c r="KM41" i="4"/>
  <c r="KL41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3" i="4"/>
  <c r="KW33" i="4"/>
  <c r="KV33" i="4"/>
  <c r="KU33" i="4"/>
  <c r="KT33" i="4"/>
  <c r="KS33" i="4"/>
  <c r="KQ33" i="4"/>
  <c r="KR33" i="4" s="1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6" i="4"/>
  <c r="KW26" i="4"/>
  <c r="KV26" i="4"/>
  <c r="KU26" i="4"/>
  <c r="KT26" i="4"/>
  <c r="KS26" i="4"/>
  <c r="KQ26" i="4"/>
  <c r="KR26" i="4" s="1"/>
  <c r="KP26" i="4"/>
  <c r="KO26" i="4"/>
  <c r="KN26" i="4"/>
  <c r="KM26" i="4"/>
  <c r="KL26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9" i="4"/>
  <c r="KW9" i="4"/>
  <c r="KV9" i="4"/>
  <c r="KU9" i="4"/>
  <c r="KT9" i="4"/>
  <c r="KS9" i="4"/>
  <c r="KQ9" i="4"/>
  <c r="KP9" i="4"/>
  <c r="KO9" i="4"/>
  <c r="KN9" i="4"/>
  <c r="KM9" i="4"/>
  <c r="KL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41" i="4"/>
  <c r="JO41" i="4"/>
  <c r="JN41" i="4"/>
  <c r="JM41" i="4"/>
  <c r="JL41" i="4"/>
  <c r="JK41" i="4"/>
  <c r="JI41" i="4"/>
  <c r="JH41" i="4"/>
  <c r="JG41" i="4"/>
  <c r="JF41" i="4"/>
  <c r="JE41" i="4"/>
  <c r="JD41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9" i="4"/>
  <c r="JO9" i="4"/>
  <c r="JN9" i="4"/>
  <c r="JM9" i="4"/>
  <c r="JL9" i="4"/>
  <c r="JK9" i="4"/>
  <c r="JI9" i="4"/>
  <c r="JH9" i="4"/>
  <c r="JG9" i="4"/>
  <c r="JF9" i="4"/>
  <c r="JE9" i="4"/>
  <c r="JD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IB27" i="4" s="1"/>
  <c r="II27" i="4" s="1"/>
  <c r="HW27" i="4"/>
  <c r="HV27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15" i="4"/>
  <c r="IG15" i="4"/>
  <c r="IF15" i="4"/>
  <c r="IE15" i="4"/>
  <c r="ID15" i="4"/>
  <c r="IC15" i="4"/>
  <c r="IA15" i="4"/>
  <c r="HZ15" i="4"/>
  <c r="HY15" i="4"/>
  <c r="HX15" i="4"/>
  <c r="IB15" i="4" s="1"/>
  <c r="HW15" i="4"/>
  <c r="HV15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41" i="4"/>
  <c r="IG41" i="4"/>
  <c r="IF41" i="4"/>
  <c r="IE41" i="4"/>
  <c r="ID41" i="4"/>
  <c r="IC41" i="4"/>
  <c r="IA41" i="4"/>
  <c r="HZ41" i="4"/>
  <c r="HY41" i="4"/>
  <c r="HX41" i="4"/>
  <c r="HW41" i="4"/>
  <c r="HV41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12" i="4"/>
  <c r="IG12" i="4"/>
  <c r="IF12" i="4"/>
  <c r="IE12" i="4"/>
  <c r="ID12" i="4"/>
  <c r="IC12" i="4"/>
  <c r="IA12" i="4"/>
  <c r="HZ12" i="4"/>
  <c r="HY12" i="4"/>
  <c r="HX12" i="4"/>
  <c r="IB12" i="4" s="1"/>
  <c r="HW12" i="4"/>
  <c r="HV12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9" i="4"/>
  <c r="IG9" i="4"/>
  <c r="IF9" i="4"/>
  <c r="IE9" i="4"/>
  <c r="ID9" i="4"/>
  <c r="IC9" i="4"/>
  <c r="IA9" i="4"/>
  <c r="HZ9" i="4"/>
  <c r="HY9" i="4"/>
  <c r="HX9" i="4"/>
  <c r="HW9" i="4"/>
  <c r="HV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41" i="4"/>
  <c r="GY41" i="4"/>
  <c r="GX41" i="4"/>
  <c r="GW41" i="4"/>
  <c r="GV41" i="4"/>
  <c r="GU41" i="4"/>
  <c r="GS41" i="4"/>
  <c r="GR41" i="4"/>
  <c r="GQ41" i="4"/>
  <c r="GP41" i="4"/>
  <c r="GO41" i="4"/>
  <c r="GN41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6" i="4"/>
  <c r="GY26" i="4"/>
  <c r="GX26" i="4"/>
  <c r="GW26" i="4"/>
  <c r="GV26" i="4"/>
  <c r="GU26" i="4"/>
  <c r="GS26" i="4"/>
  <c r="GT26" i="4" s="1"/>
  <c r="GR26" i="4"/>
  <c r="GQ26" i="4"/>
  <c r="GP26" i="4"/>
  <c r="GO26" i="4"/>
  <c r="GN26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30" i="4"/>
  <c r="GY30" i="4"/>
  <c r="GX30" i="4"/>
  <c r="GW30" i="4"/>
  <c r="GV30" i="4"/>
  <c r="GU30" i="4"/>
  <c r="GS30" i="4"/>
  <c r="GT30" i="4" s="1"/>
  <c r="GR30" i="4"/>
  <c r="GQ30" i="4"/>
  <c r="GP30" i="4"/>
  <c r="GO30" i="4"/>
  <c r="GN3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T23" i="4" s="1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9" i="4"/>
  <c r="GY9" i="4"/>
  <c r="GX9" i="4"/>
  <c r="GW9" i="4"/>
  <c r="GV9" i="4"/>
  <c r="GU9" i="4"/>
  <c r="GS9" i="4"/>
  <c r="GR9" i="4"/>
  <c r="GQ9" i="4"/>
  <c r="GP9" i="4"/>
  <c r="GO9" i="4"/>
  <c r="GN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41" i="4"/>
  <c r="FQ41" i="4"/>
  <c r="FP41" i="4"/>
  <c r="FO41" i="4"/>
  <c r="FN41" i="4"/>
  <c r="FM41" i="4"/>
  <c r="FK41" i="4"/>
  <c r="FJ41" i="4"/>
  <c r="FI41" i="4"/>
  <c r="FH41" i="4"/>
  <c r="FG41" i="4"/>
  <c r="FF41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41" i="4"/>
  <c r="EI41" i="4"/>
  <c r="EH41" i="4"/>
  <c r="EG41" i="4"/>
  <c r="EF41" i="4"/>
  <c r="EE41" i="4"/>
  <c r="EC41" i="4"/>
  <c r="EB41" i="4"/>
  <c r="EA41" i="4"/>
  <c r="DZ41" i="4"/>
  <c r="DY41" i="4"/>
  <c r="DX41" i="4"/>
  <c r="EJ29" i="4"/>
  <c r="EI29" i="4"/>
  <c r="EH29" i="4"/>
  <c r="EG29" i="4"/>
  <c r="EF29" i="4"/>
  <c r="EE29" i="4"/>
  <c r="EC29" i="4"/>
  <c r="EB29" i="4"/>
  <c r="EA29" i="4"/>
  <c r="DZ29" i="4"/>
  <c r="ED29" i="4" s="1"/>
  <c r="DY29" i="4"/>
  <c r="DX2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ED31" i="4" s="1"/>
  <c r="DY31" i="4"/>
  <c r="DX31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39" i="4"/>
  <c r="EI39" i="4"/>
  <c r="EH39" i="4"/>
  <c r="EG39" i="4"/>
  <c r="EF39" i="4"/>
  <c r="EE39" i="4"/>
  <c r="EC39" i="4"/>
  <c r="EB39" i="4"/>
  <c r="EA39" i="4"/>
  <c r="DZ39" i="4"/>
  <c r="ED39" i="4" s="1"/>
  <c r="DY39" i="4"/>
  <c r="DX39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9" i="4"/>
  <c r="EI9" i="4"/>
  <c r="EH9" i="4"/>
  <c r="EG9" i="4"/>
  <c r="EF9" i="4"/>
  <c r="EE9" i="4"/>
  <c r="EC9" i="4"/>
  <c r="EB9" i="4"/>
  <c r="EA9" i="4"/>
  <c r="DZ9" i="4"/>
  <c r="DY9" i="4"/>
  <c r="DX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R13" i="27"/>
  <c r="AS13" i="27"/>
  <c r="AT13" i="27"/>
  <c r="AU13" i="27"/>
  <c r="AW13" i="27"/>
  <c r="AX13" i="27"/>
  <c r="BU13" i="27"/>
  <c r="BV13" i="27"/>
  <c r="BW13" i="27"/>
  <c r="BX13" i="27"/>
  <c r="BZ13" i="27"/>
  <c r="CA13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A18" i="21"/>
  <c r="BZ18" i="21"/>
  <c r="BX18" i="21"/>
  <c r="BW18" i="21"/>
  <c r="BV18" i="21"/>
  <c r="BU18" i="21"/>
  <c r="CA33" i="21"/>
  <c r="BZ33" i="21"/>
  <c r="BX33" i="21"/>
  <c r="BW33" i="21"/>
  <c r="BV33" i="21"/>
  <c r="BU33" i="21"/>
  <c r="CA32" i="21"/>
  <c r="BZ32" i="21"/>
  <c r="BX32" i="21"/>
  <c r="BW32" i="21"/>
  <c r="BV32" i="21"/>
  <c r="BU32" i="21"/>
  <c r="CA31" i="21"/>
  <c r="BZ31" i="21"/>
  <c r="BX31" i="21"/>
  <c r="BW31" i="21"/>
  <c r="BV31" i="21"/>
  <c r="BU31" i="21"/>
  <c r="CA30" i="21"/>
  <c r="BZ30" i="21"/>
  <c r="BX30" i="21"/>
  <c r="BW30" i="21"/>
  <c r="BV30" i="21"/>
  <c r="BU30" i="21"/>
  <c r="CA29" i="21"/>
  <c r="BZ29" i="21"/>
  <c r="BX29" i="21"/>
  <c r="BW29" i="21"/>
  <c r="BV29" i="21"/>
  <c r="BU29" i="21"/>
  <c r="CA28" i="21"/>
  <c r="BZ28" i="21"/>
  <c r="BX28" i="21"/>
  <c r="BW28" i="21"/>
  <c r="BV28" i="21"/>
  <c r="BU28" i="21"/>
  <c r="CA12" i="21"/>
  <c r="BZ12" i="21"/>
  <c r="BX12" i="21"/>
  <c r="BW12" i="21"/>
  <c r="BV12" i="21"/>
  <c r="BU12" i="21"/>
  <c r="CA27" i="21"/>
  <c r="BZ27" i="21"/>
  <c r="BX27" i="21"/>
  <c r="BW27" i="21"/>
  <c r="BV27" i="21"/>
  <c r="BU27" i="21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23" i="21"/>
  <c r="BZ23" i="21"/>
  <c r="BX23" i="21"/>
  <c r="BW23" i="21"/>
  <c r="BV23" i="21"/>
  <c r="BU23" i="21"/>
  <c r="CA10" i="21"/>
  <c r="BZ10" i="21"/>
  <c r="BX10" i="21"/>
  <c r="BW10" i="21"/>
  <c r="BV10" i="21"/>
  <c r="BU10" i="21"/>
  <c r="CA21" i="21"/>
  <c r="BZ21" i="21"/>
  <c r="BX21" i="21"/>
  <c r="BW21" i="21"/>
  <c r="BV21" i="21"/>
  <c r="BU21" i="21"/>
  <c r="CA19" i="21"/>
  <c r="BZ19" i="21"/>
  <c r="BX19" i="21"/>
  <c r="BW19" i="21"/>
  <c r="BV19" i="21"/>
  <c r="BU19" i="21"/>
  <c r="CA17" i="21"/>
  <c r="BZ17" i="21"/>
  <c r="BX17" i="21"/>
  <c r="BW17" i="21"/>
  <c r="BV17" i="21"/>
  <c r="BU17" i="21"/>
  <c r="CA20" i="21"/>
  <c r="BZ20" i="21"/>
  <c r="BX20" i="21"/>
  <c r="BW20" i="21"/>
  <c r="BV20" i="21"/>
  <c r="BU20" i="21"/>
  <c r="CA16" i="21"/>
  <c r="BZ16" i="21"/>
  <c r="BX16" i="21"/>
  <c r="BW16" i="21"/>
  <c r="BV16" i="21"/>
  <c r="BU16" i="21"/>
  <c r="CA14" i="21"/>
  <c r="BZ14" i="21"/>
  <c r="BX14" i="21"/>
  <c r="BW14" i="21"/>
  <c r="BV14" i="21"/>
  <c r="BU14" i="21"/>
  <c r="CA15" i="21"/>
  <c r="BZ15" i="21"/>
  <c r="BX15" i="21"/>
  <c r="BW15" i="21"/>
  <c r="BV15" i="21"/>
  <c r="BU15" i="21"/>
  <c r="CA13" i="21"/>
  <c r="BZ13" i="21"/>
  <c r="BX13" i="21"/>
  <c r="BW13" i="21"/>
  <c r="BV13" i="21"/>
  <c r="BU13" i="21"/>
  <c r="CA11" i="21"/>
  <c r="BZ11" i="21"/>
  <c r="BX11" i="21"/>
  <c r="BW11" i="21"/>
  <c r="BV11" i="21"/>
  <c r="BU11" i="21"/>
  <c r="CA9" i="21"/>
  <c r="BZ9" i="21"/>
  <c r="BX9" i="21"/>
  <c r="BW9" i="21"/>
  <c r="BV9" i="21"/>
  <c r="BU9" i="21"/>
  <c r="CA8" i="21"/>
  <c r="BZ8" i="21"/>
  <c r="BX8" i="21"/>
  <c r="BW8" i="21"/>
  <c r="BV8" i="21"/>
  <c r="BU8" i="21"/>
  <c r="CA22" i="21"/>
  <c r="BZ22" i="21"/>
  <c r="BX22" i="21"/>
  <c r="BW22" i="21"/>
  <c r="BV22" i="21"/>
  <c r="BU22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AX18" i="21"/>
  <c r="AW18" i="21"/>
  <c r="AU18" i="21"/>
  <c r="AT18" i="21"/>
  <c r="AS18" i="21"/>
  <c r="AR18" i="21"/>
  <c r="AX33" i="21"/>
  <c r="AW33" i="21"/>
  <c r="AU33" i="21"/>
  <c r="AT33" i="21"/>
  <c r="AS33" i="21"/>
  <c r="AR33" i="21"/>
  <c r="AX32" i="21"/>
  <c r="AW32" i="21"/>
  <c r="AU32" i="21"/>
  <c r="AT32" i="21"/>
  <c r="AS32" i="21"/>
  <c r="AR32" i="21"/>
  <c r="AX31" i="21"/>
  <c r="AW31" i="21"/>
  <c r="AU31" i="21"/>
  <c r="AT31" i="21"/>
  <c r="AS31" i="21"/>
  <c r="AR31" i="21"/>
  <c r="AX30" i="21"/>
  <c r="AW30" i="21"/>
  <c r="AU30" i="21"/>
  <c r="AT30" i="21"/>
  <c r="AS30" i="21"/>
  <c r="AR30" i="21"/>
  <c r="AX29" i="21"/>
  <c r="AW29" i="21"/>
  <c r="AU29" i="21"/>
  <c r="AT29" i="21"/>
  <c r="AS29" i="21"/>
  <c r="AR29" i="21"/>
  <c r="AX28" i="21"/>
  <c r="AW28" i="21"/>
  <c r="AU28" i="21"/>
  <c r="AT28" i="21"/>
  <c r="AS28" i="21"/>
  <c r="AR28" i="21"/>
  <c r="AX12" i="21"/>
  <c r="AW12" i="21"/>
  <c r="AU12" i="21"/>
  <c r="AT12" i="21"/>
  <c r="AS12" i="21"/>
  <c r="AR12" i="21"/>
  <c r="AX27" i="21"/>
  <c r="AW27" i="21"/>
  <c r="AU27" i="21"/>
  <c r="AT27" i="21"/>
  <c r="AS27" i="21"/>
  <c r="AR27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23" i="21"/>
  <c r="AW23" i="21"/>
  <c r="AU23" i="21"/>
  <c r="AT23" i="21"/>
  <c r="AS23" i="21"/>
  <c r="AR23" i="21"/>
  <c r="AX10" i="21"/>
  <c r="AW10" i="21"/>
  <c r="AU10" i="21"/>
  <c r="AT10" i="21"/>
  <c r="AS10" i="21"/>
  <c r="AR10" i="21"/>
  <c r="AX21" i="21"/>
  <c r="AW21" i="21"/>
  <c r="AU21" i="21"/>
  <c r="AT21" i="21"/>
  <c r="AS21" i="21"/>
  <c r="AR21" i="21"/>
  <c r="AX19" i="21"/>
  <c r="AW19" i="21"/>
  <c r="AU19" i="21"/>
  <c r="AT19" i="21"/>
  <c r="AS19" i="21"/>
  <c r="AR19" i="21"/>
  <c r="AX17" i="21"/>
  <c r="AW17" i="21"/>
  <c r="AU17" i="21"/>
  <c r="AT17" i="21"/>
  <c r="AS17" i="21"/>
  <c r="AR17" i="21"/>
  <c r="AX20" i="21"/>
  <c r="AW20" i="21"/>
  <c r="AU20" i="21"/>
  <c r="AT20" i="21"/>
  <c r="AS20" i="21"/>
  <c r="AR20" i="21"/>
  <c r="AX16" i="21"/>
  <c r="AW16" i="21"/>
  <c r="AU16" i="21"/>
  <c r="AT16" i="21"/>
  <c r="AS16" i="21"/>
  <c r="AR16" i="21"/>
  <c r="AX14" i="21"/>
  <c r="AW14" i="21"/>
  <c r="AU14" i="21"/>
  <c r="AT14" i="21"/>
  <c r="AS14" i="21"/>
  <c r="AR14" i="21"/>
  <c r="AX15" i="21"/>
  <c r="AW15" i="21"/>
  <c r="AU15" i="21"/>
  <c r="AT15" i="21"/>
  <c r="AS15" i="21"/>
  <c r="AR15" i="21"/>
  <c r="AX13" i="21"/>
  <c r="AW13" i="21"/>
  <c r="AU13" i="21"/>
  <c r="AT13" i="21"/>
  <c r="AS13" i="21"/>
  <c r="AR13" i="21"/>
  <c r="AX11" i="21"/>
  <c r="AW11" i="21"/>
  <c r="AU11" i="21"/>
  <c r="AT11" i="21"/>
  <c r="AS11" i="21"/>
  <c r="AR11" i="21"/>
  <c r="AX9" i="21"/>
  <c r="AW9" i="21"/>
  <c r="AU9" i="21"/>
  <c r="AT9" i="21"/>
  <c r="AS9" i="21"/>
  <c r="AR9" i="21"/>
  <c r="AX8" i="21"/>
  <c r="AW8" i="21"/>
  <c r="AU8" i="21"/>
  <c r="AT8" i="21"/>
  <c r="AS8" i="21"/>
  <c r="AR8" i="21"/>
  <c r="AX22" i="21"/>
  <c r="AW22" i="21"/>
  <c r="AU22" i="21"/>
  <c r="AT22" i="21"/>
  <c r="AS22" i="21"/>
  <c r="AR22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31" i="19"/>
  <c r="BZ31" i="19"/>
  <c r="BX31" i="19"/>
  <c r="BW31" i="19"/>
  <c r="BV31" i="19"/>
  <c r="BU31" i="19"/>
  <c r="CA23" i="19"/>
  <c r="BZ23" i="19"/>
  <c r="BX23" i="19"/>
  <c r="BW23" i="19"/>
  <c r="BV23" i="19"/>
  <c r="BU23" i="19"/>
  <c r="CA30" i="19"/>
  <c r="BZ30" i="19"/>
  <c r="BX30" i="19"/>
  <c r="BW30" i="19"/>
  <c r="BV30" i="19"/>
  <c r="BU30" i="19"/>
  <c r="CA29" i="19"/>
  <c r="BZ29" i="19"/>
  <c r="BX29" i="19"/>
  <c r="BW29" i="19"/>
  <c r="BV29" i="19"/>
  <c r="BU29" i="19"/>
  <c r="CA32" i="19"/>
  <c r="BZ32" i="19"/>
  <c r="BX32" i="19"/>
  <c r="BW32" i="19"/>
  <c r="BV32" i="19"/>
  <c r="BU32" i="19"/>
  <c r="CA28" i="19"/>
  <c r="BZ28" i="19"/>
  <c r="BX28" i="19"/>
  <c r="BW28" i="19"/>
  <c r="BV28" i="19"/>
  <c r="BU28" i="19"/>
  <c r="CA27" i="19"/>
  <c r="BZ27" i="19"/>
  <c r="BX27" i="19"/>
  <c r="BW27" i="19"/>
  <c r="BV27" i="19"/>
  <c r="BU27" i="19"/>
  <c r="CA24" i="19"/>
  <c r="BZ24" i="19"/>
  <c r="BX24" i="19"/>
  <c r="BW24" i="19"/>
  <c r="BV24" i="19"/>
  <c r="BU24" i="19"/>
  <c r="CA8" i="19"/>
  <c r="BZ8" i="19"/>
  <c r="BX8" i="19"/>
  <c r="BW8" i="19"/>
  <c r="BV8" i="19"/>
  <c r="BU8" i="19"/>
  <c r="CA33" i="19"/>
  <c r="BZ33" i="19"/>
  <c r="BX33" i="19"/>
  <c r="BW33" i="19"/>
  <c r="BV33" i="19"/>
  <c r="BU33" i="19"/>
  <c r="CA13" i="19"/>
  <c r="BZ13" i="19"/>
  <c r="BX13" i="19"/>
  <c r="BW13" i="19"/>
  <c r="BV13" i="19"/>
  <c r="BU13" i="19"/>
  <c r="CA18" i="19"/>
  <c r="BZ18" i="19"/>
  <c r="BX18" i="19"/>
  <c r="BW18" i="19"/>
  <c r="BV18" i="19"/>
  <c r="BU18" i="19"/>
  <c r="CA25" i="19"/>
  <c r="BZ25" i="19"/>
  <c r="BX25" i="19"/>
  <c r="BW25" i="19"/>
  <c r="BV25" i="19"/>
  <c r="BU25" i="19"/>
  <c r="CA17" i="19"/>
  <c r="BZ17" i="19"/>
  <c r="BX17" i="19"/>
  <c r="BW17" i="19"/>
  <c r="BV17" i="19"/>
  <c r="BU17" i="19"/>
  <c r="CA16" i="19"/>
  <c r="BZ16" i="19"/>
  <c r="BX16" i="19"/>
  <c r="BW16" i="19"/>
  <c r="BV16" i="19"/>
  <c r="BU16" i="19"/>
  <c r="CA21" i="19"/>
  <c r="BZ21" i="19"/>
  <c r="BX21" i="19"/>
  <c r="BW21" i="19"/>
  <c r="BV21" i="19"/>
  <c r="BU21" i="19"/>
  <c r="CA20" i="19"/>
  <c r="BZ20" i="19"/>
  <c r="BX20" i="19"/>
  <c r="BW20" i="19"/>
  <c r="BV20" i="19"/>
  <c r="BU20" i="19"/>
  <c r="CA26" i="19"/>
  <c r="BZ26" i="19"/>
  <c r="BX26" i="19"/>
  <c r="BW26" i="19"/>
  <c r="BV26" i="19"/>
  <c r="BU26" i="19"/>
  <c r="CA14" i="19"/>
  <c r="BZ14" i="19"/>
  <c r="BX14" i="19"/>
  <c r="BW14" i="19"/>
  <c r="BV14" i="19"/>
  <c r="BU14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5" i="19"/>
  <c r="BZ15" i="19"/>
  <c r="BX15" i="19"/>
  <c r="BW15" i="19"/>
  <c r="BV15" i="19"/>
  <c r="BU15" i="19"/>
  <c r="CA12" i="19"/>
  <c r="BZ12" i="19"/>
  <c r="BX12" i="19"/>
  <c r="BW12" i="19"/>
  <c r="BV12" i="19"/>
  <c r="BU12" i="19"/>
  <c r="CA9" i="19"/>
  <c r="BZ9" i="19"/>
  <c r="BX9" i="19"/>
  <c r="BW9" i="19"/>
  <c r="BV9" i="19"/>
  <c r="BU9" i="19"/>
  <c r="CA11" i="19"/>
  <c r="BZ11" i="19"/>
  <c r="BX11" i="19"/>
  <c r="BW11" i="19"/>
  <c r="BV11" i="19"/>
  <c r="BU11" i="19"/>
  <c r="CA10" i="19"/>
  <c r="BZ10" i="19"/>
  <c r="BX10" i="19"/>
  <c r="BW10" i="19"/>
  <c r="BV10" i="19"/>
  <c r="BU10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31" i="19"/>
  <c r="AW31" i="19"/>
  <c r="AU31" i="19"/>
  <c r="AT31" i="19"/>
  <c r="AS31" i="19"/>
  <c r="AR31" i="19"/>
  <c r="AX23" i="19"/>
  <c r="AW23" i="19"/>
  <c r="AU23" i="19"/>
  <c r="AT23" i="19"/>
  <c r="AS23" i="19"/>
  <c r="AR23" i="19"/>
  <c r="AX30" i="19"/>
  <c r="AW30" i="19"/>
  <c r="AU30" i="19"/>
  <c r="AT30" i="19"/>
  <c r="AS30" i="19"/>
  <c r="AR30" i="19"/>
  <c r="AX29" i="19"/>
  <c r="AW29" i="19"/>
  <c r="AU29" i="19"/>
  <c r="AT29" i="19"/>
  <c r="AS29" i="19"/>
  <c r="AR29" i="19"/>
  <c r="AX32" i="19"/>
  <c r="AW32" i="19"/>
  <c r="AU32" i="19"/>
  <c r="AT32" i="19"/>
  <c r="AS32" i="19"/>
  <c r="AR32" i="19"/>
  <c r="AX28" i="19"/>
  <c r="AW28" i="19"/>
  <c r="AU28" i="19"/>
  <c r="AT28" i="19"/>
  <c r="AS28" i="19"/>
  <c r="AR28" i="19"/>
  <c r="AX27" i="19"/>
  <c r="AW27" i="19"/>
  <c r="AU27" i="19"/>
  <c r="AT27" i="19"/>
  <c r="AS27" i="19"/>
  <c r="AR27" i="19"/>
  <c r="AX24" i="19"/>
  <c r="AW24" i="19"/>
  <c r="AU24" i="19"/>
  <c r="AT24" i="19"/>
  <c r="AS24" i="19"/>
  <c r="AR24" i="19"/>
  <c r="AX8" i="19"/>
  <c r="AW8" i="19"/>
  <c r="AU8" i="19"/>
  <c r="AT8" i="19"/>
  <c r="AS8" i="19"/>
  <c r="AR8" i="19"/>
  <c r="AX33" i="19"/>
  <c r="AW33" i="19"/>
  <c r="AU33" i="19"/>
  <c r="AT33" i="19"/>
  <c r="AS33" i="19"/>
  <c r="AR33" i="19"/>
  <c r="AX13" i="19"/>
  <c r="AW13" i="19"/>
  <c r="AU13" i="19"/>
  <c r="AT13" i="19"/>
  <c r="AS13" i="19"/>
  <c r="AR13" i="19"/>
  <c r="AX18" i="19"/>
  <c r="AW18" i="19"/>
  <c r="AU18" i="19"/>
  <c r="AT18" i="19"/>
  <c r="AS18" i="19"/>
  <c r="AR18" i="19"/>
  <c r="AX25" i="19"/>
  <c r="AW25" i="19"/>
  <c r="AU25" i="19"/>
  <c r="AT25" i="19"/>
  <c r="AS25" i="19"/>
  <c r="AR25" i="19"/>
  <c r="AX17" i="19"/>
  <c r="AW17" i="19"/>
  <c r="AU17" i="19"/>
  <c r="AT17" i="19"/>
  <c r="AS17" i="19"/>
  <c r="AR17" i="19"/>
  <c r="AX16" i="19"/>
  <c r="AW16" i="19"/>
  <c r="AU16" i="19"/>
  <c r="AT16" i="19"/>
  <c r="AS16" i="19"/>
  <c r="AR16" i="19"/>
  <c r="AX21" i="19"/>
  <c r="AW21" i="19"/>
  <c r="AU21" i="19"/>
  <c r="AT21" i="19"/>
  <c r="AS21" i="19"/>
  <c r="AR21" i="19"/>
  <c r="AX20" i="19"/>
  <c r="AW20" i="19"/>
  <c r="AU20" i="19"/>
  <c r="AT20" i="19"/>
  <c r="AS20" i="19"/>
  <c r="AR20" i="19"/>
  <c r="AX26" i="19"/>
  <c r="AW26" i="19"/>
  <c r="AU26" i="19"/>
  <c r="AT26" i="19"/>
  <c r="AS26" i="19"/>
  <c r="AR26" i="19"/>
  <c r="AX14" i="19"/>
  <c r="AW14" i="19"/>
  <c r="AU14" i="19"/>
  <c r="AT14" i="19"/>
  <c r="AS14" i="19"/>
  <c r="AR14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5" i="19"/>
  <c r="AW15" i="19"/>
  <c r="AU15" i="19"/>
  <c r="AT15" i="19"/>
  <c r="AS15" i="19"/>
  <c r="AR15" i="19"/>
  <c r="AX12" i="19"/>
  <c r="AW12" i="19"/>
  <c r="AU12" i="19"/>
  <c r="AT12" i="19"/>
  <c r="AS12" i="19"/>
  <c r="AR12" i="19"/>
  <c r="AX9" i="19"/>
  <c r="AW9" i="19"/>
  <c r="AU9" i="19"/>
  <c r="AT9" i="19"/>
  <c r="AS9" i="19"/>
  <c r="AR9" i="19"/>
  <c r="AX11" i="19"/>
  <c r="AW11" i="19"/>
  <c r="AU11" i="19"/>
  <c r="AT11" i="19"/>
  <c r="AS11" i="19"/>
  <c r="AR11" i="19"/>
  <c r="AX10" i="19"/>
  <c r="AW10" i="19"/>
  <c r="AU10" i="19"/>
  <c r="AT10" i="19"/>
  <c r="AS10" i="19"/>
  <c r="AR10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4" i="27"/>
  <c r="BZ24" i="27"/>
  <c r="BX24" i="27"/>
  <c r="BW24" i="27"/>
  <c r="BV24" i="27"/>
  <c r="BU24" i="27"/>
  <c r="CA23" i="27"/>
  <c r="BZ23" i="27"/>
  <c r="BX23" i="27"/>
  <c r="BW23" i="27"/>
  <c r="BV23" i="27"/>
  <c r="BU23" i="27"/>
  <c r="CA22" i="27"/>
  <c r="BZ22" i="27"/>
  <c r="BX22" i="27"/>
  <c r="BW22" i="27"/>
  <c r="BV22" i="27"/>
  <c r="BU22" i="27"/>
  <c r="CA21" i="27"/>
  <c r="BZ21" i="27"/>
  <c r="BX21" i="27"/>
  <c r="BW21" i="27"/>
  <c r="BV21" i="27"/>
  <c r="BU21" i="27"/>
  <c r="CA20" i="27"/>
  <c r="BZ20" i="27"/>
  <c r="BX20" i="27"/>
  <c r="BW20" i="27"/>
  <c r="BV20" i="27"/>
  <c r="BU20" i="27"/>
  <c r="CA19" i="27"/>
  <c r="BZ19" i="27"/>
  <c r="BX19" i="27"/>
  <c r="BW19" i="27"/>
  <c r="BV19" i="27"/>
  <c r="BU19" i="27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6" i="27"/>
  <c r="BZ16" i="27"/>
  <c r="BX16" i="27"/>
  <c r="BW16" i="27"/>
  <c r="BV16" i="27"/>
  <c r="BU16" i="27"/>
  <c r="CA10" i="27"/>
  <c r="BZ10" i="27"/>
  <c r="BX10" i="27"/>
  <c r="BW10" i="27"/>
  <c r="BV10" i="27"/>
  <c r="BU10" i="27"/>
  <c r="CA12" i="27"/>
  <c r="BZ12" i="27"/>
  <c r="BX12" i="27"/>
  <c r="BW12" i="27"/>
  <c r="BV12" i="27"/>
  <c r="BU12" i="27"/>
  <c r="CA9" i="27"/>
  <c r="BZ9" i="27"/>
  <c r="BX9" i="27"/>
  <c r="BW9" i="27"/>
  <c r="BV9" i="27"/>
  <c r="BU9" i="27"/>
  <c r="CA8" i="27"/>
  <c r="BZ8" i="27"/>
  <c r="BX8" i="27"/>
  <c r="BW8" i="27"/>
  <c r="BV8" i="27"/>
  <c r="BU8" i="27"/>
  <c r="CA15" i="27"/>
  <c r="BZ15" i="27"/>
  <c r="BX15" i="27"/>
  <c r="BW15" i="27"/>
  <c r="BV15" i="27"/>
  <c r="BU15" i="27"/>
  <c r="CA7" i="27"/>
  <c r="BZ7" i="27"/>
  <c r="BX7" i="27"/>
  <c r="BW7" i="27"/>
  <c r="BV7" i="27"/>
  <c r="BU7" i="27"/>
  <c r="CA11" i="27"/>
  <c r="BZ11" i="27"/>
  <c r="BX11" i="27"/>
  <c r="BW11" i="27"/>
  <c r="BV11" i="27"/>
  <c r="BU11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CA6" i="27"/>
  <c r="BZ6" i="27"/>
  <c r="BX6" i="27"/>
  <c r="BW6" i="27"/>
  <c r="BV6" i="27"/>
  <c r="BU6" i="27"/>
  <c r="AX24" i="27"/>
  <c r="AW24" i="27"/>
  <c r="AU24" i="27"/>
  <c r="AT24" i="27"/>
  <c r="AS24" i="27"/>
  <c r="AR24" i="27"/>
  <c r="AX23" i="27"/>
  <c r="AW23" i="27"/>
  <c r="AU23" i="27"/>
  <c r="AT23" i="27"/>
  <c r="AS23" i="27"/>
  <c r="AR23" i="27"/>
  <c r="AX22" i="27"/>
  <c r="AW22" i="27"/>
  <c r="AU22" i="27"/>
  <c r="AT22" i="27"/>
  <c r="AS22" i="27"/>
  <c r="AR22" i="27"/>
  <c r="AX21" i="27"/>
  <c r="AW21" i="27"/>
  <c r="AU21" i="27"/>
  <c r="AT21" i="27"/>
  <c r="AS21" i="27"/>
  <c r="AR21" i="27"/>
  <c r="AX20" i="27"/>
  <c r="AW20" i="27"/>
  <c r="AU20" i="27"/>
  <c r="AT20" i="27"/>
  <c r="AS20" i="27"/>
  <c r="AR20" i="27"/>
  <c r="AX19" i="27"/>
  <c r="AW19" i="27"/>
  <c r="AU19" i="27"/>
  <c r="AT19" i="27"/>
  <c r="AS19" i="27"/>
  <c r="AR19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6" i="27"/>
  <c r="AW16" i="27"/>
  <c r="AU16" i="27"/>
  <c r="AT16" i="27"/>
  <c r="AS16" i="27"/>
  <c r="AR16" i="27"/>
  <c r="AX10" i="27"/>
  <c r="AW10" i="27"/>
  <c r="AU10" i="27"/>
  <c r="AT10" i="27"/>
  <c r="AS10" i="27"/>
  <c r="AR10" i="27"/>
  <c r="AX12" i="27"/>
  <c r="AW12" i="27"/>
  <c r="AU12" i="27"/>
  <c r="AT12" i="27"/>
  <c r="AS12" i="27"/>
  <c r="AR12" i="27"/>
  <c r="AX9" i="27"/>
  <c r="AW9" i="27"/>
  <c r="AU9" i="27"/>
  <c r="AT9" i="27"/>
  <c r="AS9" i="27"/>
  <c r="AR9" i="27"/>
  <c r="AX8" i="27"/>
  <c r="AW8" i="27"/>
  <c r="AU8" i="27"/>
  <c r="AT8" i="27"/>
  <c r="AS8" i="27"/>
  <c r="AR8" i="27"/>
  <c r="AX15" i="27"/>
  <c r="AW15" i="27"/>
  <c r="AU15" i="27"/>
  <c r="AT15" i="27"/>
  <c r="AS15" i="27"/>
  <c r="AR15" i="27"/>
  <c r="AX7" i="27"/>
  <c r="AW7" i="27"/>
  <c r="AU7" i="27"/>
  <c r="AT7" i="27"/>
  <c r="AS7" i="27"/>
  <c r="AR7" i="27"/>
  <c r="AX11" i="27"/>
  <c r="AW11" i="27"/>
  <c r="AU11" i="27"/>
  <c r="AT11" i="27"/>
  <c r="AS11" i="27"/>
  <c r="AR11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AX6" i="27"/>
  <c r="AW6" i="27"/>
  <c r="AU6" i="27"/>
  <c r="AT6" i="27"/>
  <c r="AS6" i="27"/>
  <c r="AR6" i="27"/>
  <c r="CA20" i="26"/>
  <c r="BZ20" i="26"/>
  <c r="BX20" i="26"/>
  <c r="BW20" i="26"/>
  <c r="BV20" i="26"/>
  <c r="BU20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5" i="26"/>
  <c r="BZ15" i="26"/>
  <c r="BX15" i="26"/>
  <c r="BW15" i="26"/>
  <c r="BV15" i="26"/>
  <c r="BU15" i="26"/>
  <c r="CA16" i="26"/>
  <c r="BZ16" i="26"/>
  <c r="BX16" i="26"/>
  <c r="BW16" i="26"/>
  <c r="BV16" i="26"/>
  <c r="BU16" i="26"/>
  <c r="CA13" i="26"/>
  <c r="BZ13" i="26"/>
  <c r="BX13" i="26"/>
  <c r="BW13" i="26"/>
  <c r="BV13" i="26"/>
  <c r="BU13" i="26"/>
  <c r="CA9" i="26"/>
  <c r="BZ9" i="26"/>
  <c r="BX9" i="26"/>
  <c r="BW9" i="26"/>
  <c r="BV9" i="26"/>
  <c r="BU9" i="26"/>
  <c r="CA12" i="26"/>
  <c r="BZ12" i="26"/>
  <c r="BX12" i="26"/>
  <c r="BW12" i="26"/>
  <c r="BV12" i="26"/>
  <c r="BU12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8" i="26"/>
  <c r="BZ8" i="26"/>
  <c r="BX8" i="26"/>
  <c r="BW8" i="26"/>
  <c r="BV8" i="26"/>
  <c r="BU8" i="26"/>
  <c r="CA6" i="26"/>
  <c r="BZ6" i="26"/>
  <c r="BX6" i="26"/>
  <c r="BW6" i="26"/>
  <c r="BV6" i="26"/>
  <c r="BU6" i="26"/>
  <c r="CA5" i="26"/>
  <c r="BZ5" i="26"/>
  <c r="BX5" i="26"/>
  <c r="BW5" i="26"/>
  <c r="BV5" i="26"/>
  <c r="BU5" i="26"/>
  <c r="CA7" i="26"/>
  <c r="BZ7" i="26"/>
  <c r="BX7" i="26"/>
  <c r="BW7" i="26"/>
  <c r="BV7" i="26"/>
  <c r="BU7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5" i="26"/>
  <c r="AW15" i="26"/>
  <c r="AU15" i="26"/>
  <c r="AT15" i="26"/>
  <c r="AS15" i="26"/>
  <c r="AR15" i="26"/>
  <c r="AX16" i="26"/>
  <c r="AW16" i="26"/>
  <c r="AU16" i="26"/>
  <c r="AT16" i="26"/>
  <c r="AS16" i="26"/>
  <c r="AR16" i="26"/>
  <c r="AX13" i="26"/>
  <c r="AW13" i="26"/>
  <c r="AU13" i="26"/>
  <c r="AT13" i="26"/>
  <c r="AS13" i="26"/>
  <c r="AR13" i="26"/>
  <c r="AX9" i="26"/>
  <c r="AW9" i="26"/>
  <c r="AU9" i="26"/>
  <c r="AT9" i="26"/>
  <c r="AS9" i="26"/>
  <c r="AR9" i="26"/>
  <c r="AX12" i="26"/>
  <c r="AW12" i="26"/>
  <c r="AU12" i="26"/>
  <c r="AT12" i="26"/>
  <c r="AS12" i="26"/>
  <c r="AR12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8" i="26"/>
  <c r="AW8" i="26"/>
  <c r="AU8" i="26"/>
  <c r="AT8" i="26"/>
  <c r="AS8" i="26"/>
  <c r="AR8" i="26"/>
  <c r="AX6" i="26"/>
  <c r="AW6" i="26"/>
  <c r="AU6" i="26"/>
  <c r="AT6" i="26"/>
  <c r="AS6" i="26"/>
  <c r="AR6" i="26"/>
  <c r="AX5" i="26"/>
  <c r="AW5" i="26"/>
  <c r="AU5" i="26"/>
  <c r="AT5" i="26"/>
  <c r="AS5" i="26"/>
  <c r="AR5" i="26"/>
  <c r="AX7" i="26"/>
  <c r="AW7" i="26"/>
  <c r="AU7" i="26"/>
  <c r="AT7" i="26"/>
  <c r="AS7" i="26"/>
  <c r="AR7" i="26"/>
  <c r="AX4" i="26"/>
  <c r="AW4" i="26"/>
  <c r="AU4" i="26"/>
  <c r="AT4" i="26"/>
  <c r="AS4" i="26"/>
  <c r="AR4" i="26"/>
  <c r="BY36" i="22"/>
  <c r="BX36" i="22"/>
  <c r="BW36" i="22"/>
  <c r="BU36" i="22"/>
  <c r="BT36" i="22"/>
  <c r="BS36" i="22"/>
  <c r="BR36" i="22"/>
  <c r="BQ36" i="22"/>
  <c r="BP36" i="22"/>
  <c r="BY35" i="22"/>
  <c r="BX35" i="22"/>
  <c r="BW35" i="22"/>
  <c r="BU35" i="22"/>
  <c r="BT35" i="22"/>
  <c r="BS35" i="22"/>
  <c r="BR35" i="22"/>
  <c r="BQ35" i="22"/>
  <c r="BP35" i="22"/>
  <c r="BY34" i="22"/>
  <c r="BX34" i="22"/>
  <c r="BW34" i="22"/>
  <c r="BU34" i="22"/>
  <c r="BT34" i="22"/>
  <c r="BS34" i="22"/>
  <c r="BR34" i="22"/>
  <c r="BQ34" i="22"/>
  <c r="BP34" i="22"/>
  <c r="BY32" i="22"/>
  <c r="BX32" i="22"/>
  <c r="BW32" i="22"/>
  <c r="BU32" i="22"/>
  <c r="BT32" i="22"/>
  <c r="BS32" i="22"/>
  <c r="BR32" i="22"/>
  <c r="BV32" i="22" s="1"/>
  <c r="BQ32" i="22"/>
  <c r="BP32" i="22"/>
  <c r="BY31" i="22"/>
  <c r="BX31" i="22"/>
  <c r="BW31" i="22"/>
  <c r="BU31" i="22"/>
  <c r="BT31" i="22"/>
  <c r="BS31" i="22"/>
  <c r="BR31" i="22"/>
  <c r="BV31" i="22" s="1"/>
  <c r="BQ31" i="22"/>
  <c r="BP31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Q29" i="22"/>
  <c r="BP29" i="22"/>
  <c r="BY28" i="22"/>
  <c r="BX28" i="22"/>
  <c r="BW28" i="22"/>
  <c r="BU28" i="22"/>
  <c r="BT28" i="22"/>
  <c r="BS28" i="22"/>
  <c r="BR28" i="22"/>
  <c r="BQ28" i="22"/>
  <c r="BP28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5" i="22"/>
  <c r="BX25" i="22"/>
  <c r="BW25" i="22"/>
  <c r="BU25" i="22"/>
  <c r="BT25" i="22"/>
  <c r="BS25" i="22"/>
  <c r="BR25" i="22"/>
  <c r="BQ25" i="22"/>
  <c r="BP25" i="22"/>
  <c r="BY24" i="22"/>
  <c r="BX24" i="22"/>
  <c r="BW24" i="22"/>
  <c r="BU24" i="22"/>
  <c r="BT24" i="22"/>
  <c r="BS24" i="22"/>
  <c r="BR24" i="22"/>
  <c r="BQ24" i="22"/>
  <c r="BP24" i="22"/>
  <c r="BY33" i="22"/>
  <c r="BX33" i="22"/>
  <c r="BW33" i="22"/>
  <c r="BU33" i="22"/>
  <c r="BT33" i="22"/>
  <c r="BS33" i="22"/>
  <c r="BR33" i="22"/>
  <c r="BV33" i="22" s="1"/>
  <c r="BQ33" i="22"/>
  <c r="BP33" i="22"/>
  <c r="BY23" i="22"/>
  <c r="BX23" i="22"/>
  <c r="BW23" i="22"/>
  <c r="BU23" i="22"/>
  <c r="BT23" i="22"/>
  <c r="BS23" i="22"/>
  <c r="BR23" i="22"/>
  <c r="BQ23" i="22"/>
  <c r="BP23" i="22"/>
  <c r="BY14" i="22"/>
  <c r="BX14" i="22"/>
  <c r="BW14" i="22"/>
  <c r="BU14" i="22"/>
  <c r="BT14" i="22"/>
  <c r="BS14" i="22"/>
  <c r="BR14" i="22"/>
  <c r="BQ14" i="22"/>
  <c r="BP14" i="22"/>
  <c r="BY22" i="22"/>
  <c r="BX22" i="22"/>
  <c r="BW22" i="22"/>
  <c r="BU22" i="22"/>
  <c r="BT22" i="22"/>
  <c r="BS22" i="22"/>
  <c r="BR22" i="22"/>
  <c r="BQ22" i="22"/>
  <c r="BP22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V18" i="22" s="1"/>
  <c r="BQ18" i="22"/>
  <c r="BP18" i="22"/>
  <c r="BY17" i="22"/>
  <c r="BX17" i="22"/>
  <c r="BW17" i="22"/>
  <c r="BU17" i="22"/>
  <c r="BT17" i="22"/>
  <c r="BS17" i="22"/>
  <c r="BR17" i="22"/>
  <c r="BQ17" i="22"/>
  <c r="BP17" i="22"/>
  <c r="BY21" i="22"/>
  <c r="BX21" i="22"/>
  <c r="BW21" i="22"/>
  <c r="BU21" i="22"/>
  <c r="BT21" i="22"/>
  <c r="BS21" i="22"/>
  <c r="BR21" i="22"/>
  <c r="BQ21" i="22"/>
  <c r="BP21" i="22"/>
  <c r="BY15" i="22"/>
  <c r="BX15" i="22"/>
  <c r="BW15" i="22"/>
  <c r="BU15" i="22"/>
  <c r="BT15" i="22"/>
  <c r="BS15" i="22"/>
  <c r="BR15" i="22"/>
  <c r="BQ15" i="22"/>
  <c r="BP15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V9" i="22" s="1"/>
  <c r="BQ9" i="22"/>
  <c r="BP9" i="22"/>
  <c r="BY6" i="22"/>
  <c r="BX6" i="22"/>
  <c r="BW6" i="22"/>
  <c r="BU6" i="22"/>
  <c r="BT6" i="22"/>
  <c r="BS6" i="22"/>
  <c r="BR6" i="22"/>
  <c r="BQ6" i="22"/>
  <c r="BP6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6" i="22"/>
  <c r="AW36" i="22"/>
  <c r="AV36" i="22"/>
  <c r="AT36" i="22"/>
  <c r="AS36" i="22"/>
  <c r="AR36" i="22"/>
  <c r="AQ36" i="22"/>
  <c r="AU36" i="22" s="1"/>
  <c r="AP36" i="22"/>
  <c r="AO36" i="22"/>
  <c r="AX35" i="22"/>
  <c r="AW35" i="22"/>
  <c r="AV35" i="22"/>
  <c r="AT35" i="22"/>
  <c r="AS35" i="22"/>
  <c r="AR35" i="22"/>
  <c r="AQ35" i="22"/>
  <c r="AU35" i="22" s="1"/>
  <c r="AP35" i="22"/>
  <c r="AO35" i="22"/>
  <c r="AX34" i="22"/>
  <c r="AW34" i="22"/>
  <c r="AV34" i="22"/>
  <c r="AT34" i="22"/>
  <c r="AS34" i="22"/>
  <c r="AR34" i="22"/>
  <c r="AQ34" i="22"/>
  <c r="AU34" i="22" s="1"/>
  <c r="AP34" i="22"/>
  <c r="AO34" i="22"/>
  <c r="AX32" i="22"/>
  <c r="AW32" i="22"/>
  <c r="AV32" i="22"/>
  <c r="AT32" i="22"/>
  <c r="AS32" i="22"/>
  <c r="AR32" i="22"/>
  <c r="AQ32" i="22"/>
  <c r="AU32" i="22" s="1"/>
  <c r="AY32" i="22" s="1"/>
  <c r="AP32" i="22"/>
  <c r="AO32" i="22"/>
  <c r="AX31" i="22"/>
  <c r="AW31" i="22"/>
  <c r="AV31" i="22"/>
  <c r="AT31" i="22"/>
  <c r="AS31" i="22"/>
  <c r="AR31" i="22"/>
  <c r="AQ31" i="22"/>
  <c r="AP31" i="22"/>
  <c r="AO31" i="22"/>
  <c r="AX30" i="22"/>
  <c r="AW30" i="22"/>
  <c r="AV30" i="22"/>
  <c r="AT30" i="22"/>
  <c r="AS30" i="22"/>
  <c r="AR30" i="22"/>
  <c r="AQ30" i="22"/>
  <c r="AP30" i="22"/>
  <c r="AO30" i="22"/>
  <c r="AX29" i="22"/>
  <c r="AW29" i="22"/>
  <c r="AV29" i="22"/>
  <c r="AT29" i="22"/>
  <c r="AS29" i="22"/>
  <c r="AR29" i="22"/>
  <c r="AQ29" i="22"/>
  <c r="AU29" i="22" s="1"/>
  <c r="AP29" i="22"/>
  <c r="AO29" i="22"/>
  <c r="AX28" i="22"/>
  <c r="AW28" i="22"/>
  <c r="AV28" i="22"/>
  <c r="AT28" i="22"/>
  <c r="AS28" i="22"/>
  <c r="AR28" i="22"/>
  <c r="AQ28" i="22"/>
  <c r="AP28" i="22"/>
  <c r="AO28" i="22"/>
  <c r="AX27" i="22"/>
  <c r="AW27" i="22"/>
  <c r="AV27" i="22"/>
  <c r="AT27" i="22"/>
  <c r="AS27" i="22"/>
  <c r="AR27" i="22"/>
  <c r="AQ27" i="22"/>
  <c r="AU27" i="22" s="1"/>
  <c r="AP27" i="22"/>
  <c r="AO27" i="22"/>
  <c r="AX26" i="22"/>
  <c r="AW26" i="22"/>
  <c r="AV26" i="22"/>
  <c r="AT26" i="22"/>
  <c r="AS26" i="22"/>
  <c r="AR26" i="22"/>
  <c r="AQ26" i="22"/>
  <c r="AP26" i="22"/>
  <c r="AO26" i="22"/>
  <c r="AX25" i="22"/>
  <c r="AW25" i="22"/>
  <c r="AV25" i="22"/>
  <c r="AT25" i="22"/>
  <c r="AS25" i="22"/>
  <c r="AR25" i="22"/>
  <c r="AQ25" i="22"/>
  <c r="AP25" i="22"/>
  <c r="AO25" i="22"/>
  <c r="AX24" i="22"/>
  <c r="AW24" i="22"/>
  <c r="AV24" i="22"/>
  <c r="AT24" i="22"/>
  <c r="AS24" i="22"/>
  <c r="AR24" i="22"/>
  <c r="AQ24" i="22"/>
  <c r="AP24" i="22"/>
  <c r="AO24" i="22"/>
  <c r="AX33" i="22"/>
  <c r="AW33" i="22"/>
  <c r="AV33" i="22"/>
  <c r="AT33" i="22"/>
  <c r="AS33" i="22"/>
  <c r="AR33" i="22"/>
  <c r="AQ33" i="22"/>
  <c r="AP33" i="22"/>
  <c r="AO33" i="22"/>
  <c r="AX23" i="22"/>
  <c r="AW23" i="22"/>
  <c r="AV23" i="22"/>
  <c r="AT23" i="22"/>
  <c r="AS23" i="22"/>
  <c r="AR23" i="22"/>
  <c r="AQ23" i="22"/>
  <c r="AP23" i="22"/>
  <c r="AO23" i="22"/>
  <c r="AX14" i="22"/>
  <c r="AW14" i="22"/>
  <c r="AV14" i="22"/>
  <c r="AT14" i="22"/>
  <c r="AS14" i="22"/>
  <c r="AR14" i="22"/>
  <c r="AQ14" i="22"/>
  <c r="AP14" i="22"/>
  <c r="AO14" i="22"/>
  <c r="AX22" i="22"/>
  <c r="AW22" i="22"/>
  <c r="AV22" i="22"/>
  <c r="AT22" i="22"/>
  <c r="AS22" i="22"/>
  <c r="AR22" i="22"/>
  <c r="AQ22" i="22"/>
  <c r="AP22" i="22"/>
  <c r="AO22" i="22"/>
  <c r="AX20" i="22"/>
  <c r="AW20" i="22"/>
  <c r="AV20" i="22"/>
  <c r="AT20" i="22"/>
  <c r="AS20" i="22"/>
  <c r="AR20" i="22"/>
  <c r="AQ20" i="22"/>
  <c r="AP20" i="22"/>
  <c r="AO20" i="22"/>
  <c r="AX19" i="22"/>
  <c r="AW19" i="22"/>
  <c r="AV19" i="22"/>
  <c r="AT19" i="22"/>
  <c r="AS19" i="22"/>
  <c r="AR19" i="22"/>
  <c r="AQ19" i="22"/>
  <c r="AU19" i="22" s="1"/>
  <c r="AP19" i="22"/>
  <c r="AO19" i="22"/>
  <c r="AX16" i="22"/>
  <c r="AW16" i="22"/>
  <c r="AV16" i="22"/>
  <c r="AT16" i="22"/>
  <c r="AS16" i="22"/>
  <c r="AR16" i="22"/>
  <c r="AQ16" i="22"/>
  <c r="AP16" i="22"/>
  <c r="AO16" i="22"/>
  <c r="AX18" i="22"/>
  <c r="AW18" i="22"/>
  <c r="AV18" i="22"/>
  <c r="AT18" i="22"/>
  <c r="AS18" i="22"/>
  <c r="AR18" i="22"/>
  <c r="AQ18" i="22"/>
  <c r="AP18" i="22"/>
  <c r="AO18" i="22"/>
  <c r="AX17" i="22"/>
  <c r="AW17" i="22"/>
  <c r="AV17" i="22"/>
  <c r="AT17" i="22"/>
  <c r="AS17" i="22"/>
  <c r="AR17" i="22"/>
  <c r="AQ17" i="22"/>
  <c r="AP17" i="22"/>
  <c r="AO17" i="22"/>
  <c r="AX21" i="22"/>
  <c r="AW21" i="22"/>
  <c r="AV21" i="22"/>
  <c r="AT21" i="22"/>
  <c r="AS21" i="22"/>
  <c r="AR21" i="22"/>
  <c r="AQ21" i="22"/>
  <c r="AU21" i="22" s="1"/>
  <c r="AP21" i="22"/>
  <c r="AO21" i="22"/>
  <c r="AX15" i="22"/>
  <c r="AW15" i="22"/>
  <c r="AV15" i="22"/>
  <c r="AT15" i="22"/>
  <c r="AS15" i="22"/>
  <c r="AR15" i="22"/>
  <c r="AQ15" i="22"/>
  <c r="AP15" i="22"/>
  <c r="AO15" i="22"/>
  <c r="AX13" i="22"/>
  <c r="AW13" i="22"/>
  <c r="AV13" i="22"/>
  <c r="AT13" i="22"/>
  <c r="AS13" i="22"/>
  <c r="AR13" i="22"/>
  <c r="AQ13" i="22"/>
  <c r="AU13" i="22" s="1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6" i="22"/>
  <c r="AW6" i="22"/>
  <c r="AV6" i="22"/>
  <c r="AT6" i="22"/>
  <c r="AS6" i="22"/>
  <c r="AR6" i="22"/>
  <c r="AQ6" i="22"/>
  <c r="AU6" i="22" s="1"/>
  <c r="AP6" i="22"/>
  <c r="AO6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Q40" i="4"/>
  <c r="BP40" i="4"/>
  <c r="BY15" i="4"/>
  <c r="BX15" i="4"/>
  <c r="BW15" i="4"/>
  <c r="BU15" i="4"/>
  <c r="BT15" i="4"/>
  <c r="BS15" i="4"/>
  <c r="BR15" i="4"/>
  <c r="BQ15" i="4"/>
  <c r="BP15" i="4"/>
  <c r="BY38" i="4"/>
  <c r="BX38" i="4"/>
  <c r="BW38" i="4"/>
  <c r="BU38" i="4"/>
  <c r="BT38" i="4"/>
  <c r="BS38" i="4"/>
  <c r="BR38" i="4"/>
  <c r="BQ38" i="4"/>
  <c r="BP38" i="4"/>
  <c r="BY37" i="4"/>
  <c r="BX37" i="4"/>
  <c r="BW37" i="4"/>
  <c r="BU37" i="4"/>
  <c r="BT37" i="4"/>
  <c r="BS37" i="4"/>
  <c r="BR37" i="4"/>
  <c r="BV37" i="4" s="1"/>
  <c r="BQ37" i="4"/>
  <c r="BP37" i="4"/>
  <c r="BY36" i="4"/>
  <c r="BX36" i="4"/>
  <c r="BW36" i="4"/>
  <c r="BU36" i="4"/>
  <c r="BT36" i="4"/>
  <c r="BS36" i="4"/>
  <c r="BR36" i="4"/>
  <c r="BQ36" i="4"/>
  <c r="BP36" i="4"/>
  <c r="BY41" i="4"/>
  <c r="BX41" i="4"/>
  <c r="BW41" i="4"/>
  <c r="BU41" i="4"/>
  <c r="BT41" i="4"/>
  <c r="BS41" i="4"/>
  <c r="BR41" i="4"/>
  <c r="BV41" i="4" s="1"/>
  <c r="BQ41" i="4"/>
  <c r="BP41" i="4"/>
  <c r="BY29" i="4"/>
  <c r="BX29" i="4"/>
  <c r="BW29" i="4"/>
  <c r="BU29" i="4"/>
  <c r="BT29" i="4"/>
  <c r="BS29" i="4"/>
  <c r="BR29" i="4"/>
  <c r="BQ29" i="4"/>
  <c r="BP29" i="4"/>
  <c r="BY34" i="4"/>
  <c r="BX34" i="4"/>
  <c r="BW34" i="4"/>
  <c r="BU34" i="4"/>
  <c r="BT34" i="4"/>
  <c r="BS34" i="4"/>
  <c r="BR34" i="4"/>
  <c r="BQ34" i="4"/>
  <c r="BP34" i="4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28" i="4"/>
  <c r="BX28" i="4"/>
  <c r="BW28" i="4"/>
  <c r="BU28" i="4"/>
  <c r="BT28" i="4"/>
  <c r="BS28" i="4"/>
  <c r="BR28" i="4"/>
  <c r="BQ28" i="4"/>
  <c r="BP28" i="4"/>
  <c r="BY26" i="4"/>
  <c r="BX26" i="4"/>
  <c r="BW26" i="4"/>
  <c r="BU26" i="4"/>
  <c r="BT26" i="4"/>
  <c r="BS26" i="4"/>
  <c r="BR26" i="4"/>
  <c r="BQ26" i="4"/>
  <c r="BP26" i="4"/>
  <c r="BY35" i="4"/>
  <c r="BX35" i="4"/>
  <c r="BW35" i="4"/>
  <c r="BU35" i="4"/>
  <c r="BT35" i="4"/>
  <c r="BS35" i="4"/>
  <c r="BR35" i="4"/>
  <c r="BQ35" i="4"/>
  <c r="BP35" i="4"/>
  <c r="BY39" i="4"/>
  <c r="BX39" i="4"/>
  <c r="BW39" i="4"/>
  <c r="BU39" i="4"/>
  <c r="BT39" i="4"/>
  <c r="BS39" i="4"/>
  <c r="BR39" i="4"/>
  <c r="BQ39" i="4"/>
  <c r="BP39" i="4"/>
  <c r="BY12" i="4"/>
  <c r="BX12" i="4"/>
  <c r="BW12" i="4"/>
  <c r="BU12" i="4"/>
  <c r="BT12" i="4"/>
  <c r="BS12" i="4"/>
  <c r="BR12" i="4"/>
  <c r="BQ12" i="4"/>
  <c r="BP12" i="4"/>
  <c r="BY30" i="4"/>
  <c r="BX30" i="4"/>
  <c r="BW30" i="4"/>
  <c r="BU30" i="4"/>
  <c r="BT30" i="4"/>
  <c r="BS30" i="4"/>
  <c r="BR30" i="4"/>
  <c r="BQ30" i="4"/>
  <c r="BP30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9" i="4"/>
  <c r="BX9" i="4"/>
  <c r="BW9" i="4"/>
  <c r="BU9" i="4"/>
  <c r="BT9" i="4"/>
  <c r="BS9" i="4"/>
  <c r="BR9" i="4"/>
  <c r="BQ9" i="4"/>
  <c r="BP9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6" i="4"/>
  <c r="BX16" i="4"/>
  <c r="BW16" i="4"/>
  <c r="BU16" i="4"/>
  <c r="BT16" i="4"/>
  <c r="BS16" i="4"/>
  <c r="BR16" i="4"/>
  <c r="BQ16" i="4"/>
  <c r="BP16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25" i="4"/>
  <c r="BX25" i="4"/>
  <c r="BW25" i="4"/>
  <c r="BU25" i="4"/>
  <c r="BT25" i="4"/>
  <c r="BS25" i="4"/>
  <c r="BR25" i="4"/>
  <c r="BQ25" i="4"/>
  <c r="BP25" i="4"/>
  <c r="BY8" i="4"/>
  <c r="BX8" i="4"/>
  <c r="BW8" i="4"/>
  <c r="BU8" i="4"/>
  <c r="BT8" i="4"/>
  <c r="BS8" i="4"/>
  <c r="BR8" i="4"/>
  <c r="BQ8" i="4"/>
  <c r="BP8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V13" i="4" s="1"/>
  <c r="BQ13" i="4"/>
  <c r="BP13" i="4"/>
  <c r="BY7" i="4"/>
  <c r="BX7" i="4"/>
  <c r="BW7" i="4"/>
  <c r="BU7" i="4"/>
  <c r="BT7" i="4"/>
  <c r="BS7" i="4"/>
  <c r="BR7" i="4"/>
  <c r="BV7" i="4" s="1"/>
  <c r="BQ7" i="4"/>
  <c r="BP7" i="4"/>
  <c r="BY6" i="4"/>
  <c r="BX6" i="4"/>
  <c r="BW6" i="4"/>
  <c r="BU6" i="4"/>
  <c r="BT6" i="4"/>
  <c r="BS6" i="4"/>
  <c r="BR6" i="4"/>
  <c r="BV6" i="4" s="1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40" i="4"/>
  <c r="AW40" i="4"/>
  <c r="AV40" i="4"/>
  <c r="AU40" i="4"/>
  <c r="AY40" i="4" s="1"/>
  <c r="AT40" i="4"/>
  <c r="AS40" i="4"/>
  <c r="AR40" i="4"/>
  <c r="AQ40" i="4"/>
  <c r="AP40" i="4"/>
  <c r="AO40" i="4"/>
  <c r="AX15" i="4"/>
  <c r="AW15" i="4"/>
  <c r="AV15" i="4"/>
  <c r="AT15" i="4"/>
  <c r="AS15" i="4"/>
  <c r="AR15" i="4"/>
  <c r="AQ15" i="4"/>
  <c r="AP15" i="4"/>
  <c r="AO15" i="4"/>
  <c r="AX38" i="4"/>
  <c r="AW38" i="4"/>
  <c r="AV38" i="4"/>
  <c r="AT38" i="4"/>
  <c r="AS38" i="4"/>
  <c r="AR38" i="4"/>
  <c r="AQ38" i="4"/>
  <c r="AU38" i="4" s="1"/>
  <c r="AP38" i="4"/>
  <c r="AO38" i="4"/>
  <c r="AX37" i="4"/>
  <c r="AW37" i="4"/>
  <c r="AV37" i="4"/>
  <c r="AT37" i="4"/>
  <c r="AS37" i="4"/>
  <c r="AR37" i="4"/>
  <c r="AQ37" i="4"/>
  <c r="AP37" i="4"/>
  <c r="AO37" i="4"/>
  <c r="AX36" i="4"/>
  <c r="AW36" i="4"/>
  <c r="AV36" i="4"/>
  <c r="AT36" i="4"/>
  <c r="AS36" i="4"/>
  <c r="AR36" i="4"/>
  <c r="AQ36" i="4"/>
  <c r="AU36" i="4" s="1"/>
  <c r="AP36" i="4"/>
  <c r="AO36" i="4"/>
  <c r="AX41" i="4"/>
  <c r="AW41" i="4"/>
  <c r="AV41" i="4"/>
  <c r="AT41" i="4"/>
  <c r="AS41" i="4"/>
  <c r="AR41" i="4"/>
  <c r="AQ41" i="4"/>
  <c r="AP41" i="4"/>
  <c r="AO41" i="4"/>
  <c r="AX29" i="4"/>
  <c r="AW29" i="4"/>
  <c r="AV29" i="4"/>
  <c r="AT29" i="4"/>
  <c r="AS29" i="4"/>
  <c r="AR29" i="4"/>
  <c r="AQ29" i="4"/>
  <c r="AU29" i="4" s="1"/>
  <c r="AY29" i="4" s="1"/>
  <c r="AP29" i="4"/>
  <c r="AO29" i="4"/>
  <c r="AX34" i="4"/>
  <c r="AW34" i="4"/>
  <c r="AV34" i="4"/>
  <c r="AT34" i="4"/>
  <c r="AS34" i="4"/>
  <c r="AR34" i="4"/>
  <c r="AQ34" i="4"/>
  <c r="AU34" i="4" s="1"/>
  <c r="AP34" i="4"/>
  <c r="AO34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P31" i="4"/>
  <c r="AO31" i="4"/>
  <c r="AX28" i="4"/>
  <c r="AW28" i="4"/>
  <c r="AV28" i="4"/>
  <c r="AT28" i="4"/>
  <c r="AS28" i="4"/>
  <c r="AR28" i="4"/>
  <c r="AQ28" i="4"/>
  <c r="AP28" i="4"/>
  <c r="AO28" i="4"/>
  <c r="AX26" i="4"/>
  <c r="AW26" i="4"/>
  <c r="AV26" i="4"/>
  <c r="AT26" i="4"/>
  <c r="AS26" i="4"/>
  <c r="AR26" i="4"/>
  <c r="AQ26" i="4"/>
  <c r="AP26" i="4"/>
  <c r="AO26" i="4"/>
  <c r="AX35" i="4"/>
  <c r="AW35" i="4"/>
  <c r="AV35" i="4"/>
  <c r="AT35" i="4"/>
  <c r="AS35" i="4"/>
  <c r="AR35" i="4"/>
  <c r="AQ35" i="4"/>
  <c r="AU35" i="4" s="1"/>
  <c r="AP35" i="4"/>
  <c r="AO35" i="4"/>
  <c r="AX39" i="4"/>
  <c r="AW39" i="4"/>
  <c r="AV39" i="4"/>
  <c r="AT39" i="4"/>
  <c r="AS39" i="4"/>
  <c r="AR39" i="4"/>
  <c r="AQ39" i="4"/>
  <c r="AU39" i="4" s="1"/>
  <c r="AY39" i="4" s="1"/>
  <c r="AP39" i="4"/>
  <c r="AO39" i="4"/>
  <c r="AX12" i="4"/>
  <c r="AW12" i="4"/>
  <c r="AV12" i="4"/>
  <c r="AT12" i="4"/>
  <c r="AS12" i="4"/>
  <c r="AR12" i="4"/>
  <c r="AQ12" i="4"/>
  <c r="AP12" i="4"/>
  <c r="AO12" i="4"/>
  <c r="AX30" i="4"/>
  <c r="AW30" i="4"/>
  <c r="AV30" i="4"/>
  <c r="AT30" i="4"/>
  <c r="AS30" i="4"/>
  <c r="AR30" i="4"/>
  <c r="AQ30" i="4"/>
  <c r="AP30" i="4"/>
  <c r="AO30" i="4"/>
  <c r="AX19" i="4"/>
  <c r="AW19" i="4"/>
  <c r="AV19" i="4"/>
  <c r="AT19" i="4"/>
  <c r="AU19" i="4" s="1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9" i="4"/>
  <c r="AW9" i="4"/>
  <c r="AV9" i="4"/>
  <c r="AT9" i="4"/>
  <c r="AS9" i="4"/>
  <c r="AR9" i="4"/>
  <c r="AQ9" i="4"/>
  <c r="AP9" i="4"/>
  <c r="AO9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U17" i="4" s="1"/>
  <c r="AS17" i="4"/>
  <c r="AR17" i="4"/>
  <c r="AQ17" i="4"/>
  <c r="AP17" i="4"/>
  <c r="AO17" i="4"/>
  <c r="AX22" i="4"/>
  <c r="AW22" i="4"/>
  <c r="AV22" i="4"/>
  <c r="AT22" i="4"/>
  <c r="AU22" i="4" s="1"/>
  <c r="AS22" i="4"/>
  <c r="AR22" i="4"/>
  <c r="AQ22" i="4"/>
  <c r="AP22" i="4"/>
  <c r="AO22" i="4"/>
  <c r="AX16" i="4"/>
  <c r="AW16" i="4"/>
  <c r="AV16" i="4"/>
  <c r="AT16" i="4"/>
  <c r="AS16" i="4"/>
  <c r="AR16" i="4"/>
  <c r="AQ16" i="4"/>
  <c r="AP16" i="4"/>
  <c r="AO16" i="4"/>
  <c r="AX10" i="4"/>
  <c r="AW10" i="4"/>
  <c r="AV10" i="4"/>
  <c r="AT10" i="4"/>
  <c r="AS10" i="4"/>
  <c r="AR10" i="4"/>
  <c r="AQ10" i="4"/>
  <c r="AU10" i="4" s="1"/>
  <c r="AP10" i="4"/>
  <c r="AO10" i="4"/>
  <c r="AX14" i="4"/>
  <c r="AW14" i="4"/>
  <c r="AV14" i="4"/>
  <c r="AT14" i="4"/>
  <c r="AS14" i="4"/>
  <c r="AR14" i="4"/>
  <c r="AQ14" i="4"/>
  <c r="AU14" i="4" s="1"/>
  <c r="AP14" i="4"/>
  <c r="AO14" i="4"/>
  <c r="AX25" i="4"/>
  <c r="AW25" i="4"/>
  <c r="AV25" i="4"/>
  <c r="AT25" i="4"/>
  <c r="AS25" i="4"/>
  <c r="AR25" i="4"/>
  <c r="AQ25" i="4"/>
  <c r="AP25" i="4"/>
  <c r="AO25" i="4"/>
  <c r="AX8" i="4"/>
  <c r="AW8" i="4"/>
  <c r="AV8" i="4"/>
  <c r="AT8" i="4"/>
  <c r="AS8" i="4"/>
  <c r="AR8" i="4"/>
  <c r="AQ8" i="4"/>
  <c r="AP8" i="4"/>
  <c r="AO8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U13" i="4" s="1"/>
  <c r="AS13" i="4"/>
  <c r="AR13" i="4"/>
  <c r="AQ13" i="4"/>
  <c r="AP13" i="4"/>
  <c r="AO13" i="4"/>
  <c r="AX7" i="4"/>
  <c r="AW7" i="4"/>
  <c r="AV7" i="4"/>
  <c r="AT7" i="4"/>
  <c r="AU7" i="4" s="1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U4" i="4" s="1"/>
  <c r="AP4" i="4"/>
  <c r="AO4" i="4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31" i="21"/>
  <c r="CY31" i="21"/>
  <c r="CZ31" i="21"/>
  <c r="DA31" i="21"/>
  <c r="DC31" i="21"/>
  <c r="DD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20" i="26"/>
  <c r="CY20" i="26"/>
  <c r="CZ20" i="26"/>
  <c r="DA20" i="26"/>
  <c r="DC20" i="26"/>
  <c r="DD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FL13" i="21" l="1"/>
  <c r="FL20" i="21"/>
  <c r="FL10" i="21"/>
  <c r="FL26" i="21"/>
  <c r="FL29" i="21"/>
  <c r="FL33" i="21"/>
  <c r="GN5" i="21"/>
  <c r="GN9" i="21"/>
  <c r="GN14" i="21"/>
  <c r="GN19" i="21"/>
  <c r="GN24" i="21"/>
  <c r="GN12" i="21"/>
  <c r="GN31" i="21"/>
  <c r="HP4" i="21"/>
  <c r="HP22" i="21"/>
  <c r="GN32" i="19"/>
  <c r="GN31" i="19"/>
  <c r="HP4" i="19"/>
  <c r="HP10" i="19"/>
  <c r="HP15" i="19"/>
  <c r="HP26" i="19"/>
  <c r="KV32" i="19"/>
  <c r="KV31" i="19"/>
  <c r="LX4" i="19"/>
  <c r="BY13" i="27"/>
  <c r="EJ11" i="27"/>
  <c r="GN10" i="27"/>
  <c r="GN18" i="27"/>
  <c r="GN22" i="27"/>
  <c r="HP6" i="27"/>
  <c r="HP7" i="27"/>
  <c r="HP12" i="27"/>
  <c r="HP17" i="27"/>
  <c r="HP21" i="27"/>
  <c r="HP13" i="27"/>
  <c r="IR11" i="27"/>
  <c r="AY6" i="27"/>
  <c r="AY7" i="27"/>
  <c r="EJ4" i="27"/>
  <c r="EJ8" i="27"/>
  <c r="EJ16" i="27"/>
  <c r="EJ19" i="27"/>
  <c r="EJ23" i="27"/>
  <c r="FL5" i="27"/>
  <c r="FL15" i="27"/>
  <c r="HP9" i="27"/>
  <c r="HP14" i="27"/>
  <c r="HP20" i="27"/>
  <c r="HP24" i="27"/>
  <c r="IR4" i="27"/>
  <c r="IR8" i="27"/>
  <c r="IR16" i="27"/>
  <c r="IR19" i="27"/>
  <c r="IR23" i="27"/>
  <c r="JT5" i="27"/>
  <c r="JT15" i="27"/>
  <c r="LX9" i="27"/>
  <c r="LX14" i="27"/>
  <c r="LX20" i="27"/>
  <c r="LX24" i="27"/>
  <c r="MZ4" i="27"/>
  <c r="MZ8" i="27"/>
  <c r="MZ16" i="27"/>
  <c r="MZ19" i="27"/>
  <c r="MZ23" i="27"/>
  <c r="OB5" i="27"/>
  <c r="OB15" i="27"/>
  <c r="CB6" i="26"/>
  <c r="CB16" i="26"/>
  <c r="CB18" i="26"/>
  <c r="HP6" i="26"/>
  <c r="LX13" i="26"/>
  <c r="LX17" i="26"/>
  <c r="MG30" i="22"/>
  <c r="NO4" i="22"/>
  <c r="NO9" i="22"/>
  <c r="NO12" i="22"/>
  <c r="NO31" i="22"/>
  <c r="NO36" i="22"/>
  <c r="OW6" i="22"/>
  <c r="LZ25" i="22"/>
  <c r="MG25" i="22" s="1"/>
  <c r="LZ27" i="22"/>
  <c r="MG27" i="22" s="1"/>
  <c r="LZ34" i="22"/>
  <c r="MG34" i="22" s="1"/>
  <c r="LZ36" i="22"/>
  <c r="MG36" i="22" s="1"/>
  <c r="NH5" i="22"/>
  <c r="NO5" i="22" s="1"/>
  <c r="NH13" i="22"/>
  <c r="NH22" i="22"/>
  <c r="NO22" i="22" s="1"/>
  <c r="NH28" i="22"/>
  <c r="NO28" i="22" s="1"/>
  <c r="NH32" i="22"/>
  <c r="NO32" i="22" s="1"/>
  <c r="OP4" i="22"/>
  <c r="OP7" i="22"/>
  <c r="OP9" i="22"/>
  <c r="OP12" i="22"/>
  <c r="OP15" i="22"/>
  <c r="OP17" i="22"/>
  <c r="HA9" i="22"/>
  <c r="II22" i="22"/>
  <c r="JQ4" i="22"/>
  <c r="AY19" i="22"/>
  <c r="BV15" i="22"/>
  <c r="BZ15" i="22" s="1"/>
  <c r="II24" i="22"/>
  <c r="II32" i="22"/>
  <c r="AU24" i="22"/>
  <c r="AY24" i="22" s="1"/>
  <c r="BV25" i="22"/>
  <c r="II28" i="22"/>
  <c r="BV7" i="22"/>
  <c r="FL25" i="22"/>
  <c r="FL27" i="22"/>
  <c r="FL31" i="22"/>
  <c r="FL34" i="22"/>
  <c r="FL36" i="22"/>
  <c r="GT5" i="22"/>
  <c r="HA5" i="22" s="1"/>
  <c r="OP27" i="22"/>
  <c r="OW27" i="22" s="1"/>
  <c r="OP36" i="22"/>
  <c r="PX13" i="22"/>
  <c r="QE13" i="22" s="1"/>
  <c r="JQ36" i="22"/>
  <c r="BV5" i="22"/>
  <c r="BZ5" i="22" s="1"/>
  <c r="AY34" i="22"/>
  <c r="BV10" i="22"/>
  <c r="BV4" i="22"/>
  <c r="OP22" i="22"/>
  <c r="OW22" i="22" s="1"/>
  <c r="OP28" i="22"/>
  <c r="PX4" i="22"/>
  <c r="QE4" i="22" s="1"/>
  <c r="PX7" i="22"/>
  <c r="PX9" i="22"/>
  <c r="PX10" i="22"/>
  <c r="PX12" i="22"/>
  <c r="PX15" i="22"/>
  <c r="PX17" i="22"/>
  <c r="QE17" i="22" s="1"/>
  <c r="JQ27" i="22"/>
  <c r="FL30" i="22"/>
  <c r="FS30" i="22" s="1"/>
  <c r="GT4" i="22"/>
  <c r="HA4" i="22" s="1"/>
  <c r="OW17" i="22"/>
  <c r="FS27" i="22"/>
  <c r="FS31" i="22"/>
  <c r="FS34" i="22"/>
  <c r="FS36" i="22"/>
  <c r="GT27" i="22"/>
  <c r="HA27" i="22" s="1"/>
  <c r="GT31" i="22"/>
  <c r="HA31" i="22" s="1"/>
  <c r="GT36" i="22"/>
  <c r="IB18" i="22"/>
  <c r="II18" i="22" s="1"/>
  <c r="RF11" i="22"/>
  <c r="RM11" i="22" s="1"/>
  <c r="RF26" i="22"/>
  <c r="AU12" i="22"/>
  <c r="AY12" i="22" s="1"/>
  <c r="GT13" i="22"/>
  <c r="GT22" i="22"/>
  <c r="GT28" i="22"/>
  <c r="IB4" i="22"/>
  <c r="II4" i="22" s="1"/>
  <c r="IB17" i="22"/>
  <c r="II17" i="22" s="1"/>
  <c r="IB20" i="22"/>
  <c r="II20" i="22" s="1"/>
  <c r="JJ32" i="22"/>
  <c r="KR11" i="22"/>
  <c r="KR19" i="22"/>
  <c r="KY19" i="22" s="1"/>
  <c r="KR26" i="22"/>
  <c r="KY26" i="22" s="1"/>
  <c r="KR35" i="22"/>
  <c r="KY35" i="22" s="1"/>
  <c r="LZ20" i="22"/>
  <c r="MG20" i="22" s="1"/>
  <c r="AU9" i="22"/>
  <c r="AY9" i="22" s="1"/>
  <c r="AU30" i="22"/>
  <c r="AY30" i="22" s="1"/>
  <c r="BV28" i="22"/>
  <c r="BZ28" i="22" s="1"/>
  <c r="KR4" i="22"/>
  <c r="KY4" i="22" s="1"/>
  <c r="KR7" i="22"/>
  <c r="KR9" i="22"/>
  <c r="KY9" i="22" s="1"/>
  <c r="KR15" i="22"/>
  <c r="KY15" i="22" s="1"/>
  <c r="KR17" i="22"/>
  <c r="KY17" i="22" s="1"/>
  <c r="KR14" i="22"/>
  <c r="KY14" i="22" s="1"/>
  <c r="KR33" i="22"/>
  <c r="KY33" i="22" s="1"/>
  <c r="KR27" i="22"/>
  <c r="KR29" i="22"/>
  <c r="KR31" i="22"/>
  <c r="KR36" i="22"/>
  <c r="LZ8" i="22"/>
  <c r="LZ18" i="22"/>
  <c r="MG18" i="22" s="1"/>
  <c r="LZ24" i="22"/>
  <c r="AU33" i="22"/>
  <c r="AY33" i="22" s="1"/>
  <c r="BV29" i="22"/>
  <c r="BZ29" i="22" s="1"/>
  <c r="ED11" i="22"/>
  <c r="ED19" i="22"/>
  <c r="ED26" i="22"/>
  <c r="EK26" i="22" s="1"/>
  <c r="ED35" i="22"/>
  <c r="FL17" i="22"/>
  <c r="FL20" i="22"/>
  <c r="FS20" i="22" s="1"/>
  <c r="OP18" i="22"/>
  <c r="OW18" i="22" s="1"/>
  <c r="OW20" i="22"/>
  <c r="OW36" i="22"/>
  <c r="PX18" i="22"/>
  <c r="QE18" i="22" s="1"/>
  <c r="PX28" i="22"/>
  <c r="QE28" i="22" s="1"/>
  <c r="BV27" i="22"/>
  <c r="BZ27" i="22" s="1"/>
  <c r="BV36" i="22"/>
  <c r="ED4" i="22"/>
  <c r="EK4" i="22" s="1"/>
  <c r="ED7" i="22"/>
  <c r="ED9" i="22"/>
  <c r="EK9" i="22" s="1"/>
  <c r="ED15" i="22"/>
  <c r="ED17" i="22"/>
  <c r="EK17" i="22" s="1"/>
  <c r="ED14" i="22"/>
  <c r="ED33" i="22"/>
  <c r="EK33" i="22" s="1"/>
  <c r="ED27" i="22"/>
  <c r="EK27" i="22" s="1"/>
  <c r="ED29" i="22"/>
  <c r="ED31" i="22"/>
  <c r="QE7" i="22"/>
  <c r="QE9" i="22"/>
  <c r="QE12" i="22"/>
  <c r="PX16" i="22"/>
  <c r="PX20" i="22"/>
  <c r="PX14" i="22"/>
  <c r="PX33" i="22"/>
  <c r="PX25" i="22"/>
  <c r="PX27" i="22"/>
  <c r="PX29" i="22"/>
  <c r="PX31" i="22"/>
  <c r="QE31" i="22" s="1"/>
  <c r="PX34" i="22"/>
  <c r="QE34" i="22" s="1"/>
  <c r="ED12" i="4"/>
  <c r="EK12" i="4" s="1"/>
  <c r="FL18" i="4"/>
  <c r="BZ22" i="4"/>
  <c r="GT37" i="4"/>
  <c r="BZ37" i="4"/>
  <c r="ED34" i="4"/>
  <c r="EK34" i="4" s="1"/>
  <c r="AY35" i="4"/>
  <c r="AU16" i="4"/>
  <c r="AY16" i="4" s="1"/>
  <c r="BV12" i="4"/>
  <c r="BV34" i="4"/>
  <c r="BZ34" i="4" s="1"/>
  <c r="PX16" i="4"/>
  <c r="QE16" i="4" s="1"/>
  <c r="PX9" i="4"/>
  <c r="PX21" i="4"/>
  <c r="PX39" i="4"/>
  <c r="RF11" i="4"/>
  <c r="RM11" i="4" s="1"/>
  <c r="RF10" i="4"/>
  <c r="RM10" i="4" s="1"/>
  <c r="RF18" i="4"/>
  <c r="RF37" i="4"/>
  <c r="RM37" i="4" s="1"/>
  <c r="RF27" i="4"/>
  <c r="RM27" i="4" s="1"/>
  <c r="ED28" i="4"/>
  <c r="EK28" i="4" s="1"/>
  <c r="FL10" i="4"/>
  <c r="FS10" i="4" s="1"/>
  <c r="AU6" i="4"/>
  <c r="RF6" i="4"/>
  <c r="RF8" i="4"/>
  <c r="RF16" i="4"/>
  <c r="RF9" i="4"/>
  <c r="RF29" i="4"/>
  <c r="BZ13" i="4"/>
  <c r="EK39" i="4"/>
  <c r="HA37" i="4"/>
  <c r="QE35" i="4"/>
  <c r="QE28" i="4"/>
  <c r="QE32" i="4"/>
  <c r="BZ12" i="4"/>
  <c r="FL21" i="4"/>
  <c r="FL39" i="4"/>
  <c r="GT38" i="4"/>
  <c r="IB6" i="4"/>
  <c r="IB21" i="4"/>
  <c r="BV19" i="4"/>
  <c r="ED13" i="4"/>
  <c r="ED14" i="4"/>
  <c r="ED17" i="4"/>
  <c r="IB39" i="4"/>
  <c r="II39" i="4" s="1"/>
  <c r="IB31" i="4"/>
  <c r="IB29" i="4"/>
  <c r="IB38" i="4"/>
  <c r="II38" i="4" s="1"/>
  <c r="JJ16" i="4"/>
  <c r="JQ16" i="4" s="1"/>
  <c r="JJ24" i="4"/>
  <c r="JQ24" i="4" s="1"/>
  <c r="JJ12" i="4"/>
  <c r="JQ12" i="4" s="1"/>
  <c r="JJ28" i="4"/>
  <c r="JQ28" i="4" s="1"/>
  <c r="KR11" i="4"/>
  <c r="KY11" i="4" s="1"/>
  <c r="KR10" i="4"/>
  <c r="KY10" i="4" s="1"/>
  <c r="KR18" i="4"/>
  <c r="KR24" i="4"/>
  <c r="KY24" i="4" s="1"/>
  <c r="KR27" i="4"/>
  <c r="KY27" i="4" s="1"/>
  <c r="OP24" i="4"/>
  <c r="OW24" i="4" s="1"/>
  <c r="BV17" i="4"/>
  <c r="BV30" i="4"/>
  <c r="ED5" i="4"/>
  <c r="ED7" i="4"/>
  <c r="ED11" i="4"/>
  <c r="ED25" i="4"/>
  <c r="EK25" i="4" s="1"/>
  <c r="ED10" i="4"/>
  <c r="ED22" i="4"/>
  <c r="EK22" i="4" s="1"/>
  <c r="ED18" i="4"/>
  <c r="EK18" i="4" s="1"/>
  <c r="ED20" i="4"/>
  <c r="ED24" i="4"/>
  <c r="EK24" i="4" s="1"/>
  <c r="JJ9" i="4"/>
  <c r="JQ9" i="4" s="1"/>
  <c r="JJ21" i="4"/>
  <c r="JJ39" i="4"/>
  <c r="JQ39" i="4" s="1"/>
  <c r="JJ31" i="4"/>
  <c r="KR6" i="4"/>
  <c r="KY6" i="4" s="1"/>
  <c r="LZ6" i="4"/>
  <c r="MG6" i="4" s="1"/>
  <c r="LZ8" i="4"/>
  <c r="LZ16" i="4"/>
  <c r="LZ9" i="4"/>
  <c r="LZ29" i="4"/>
  <c r="MG29" i="4" s="1"/>
  <c r="OP21" i="4"/>
  <c r="OP39" i="4"/>
  <c r="OP31" i="4"/>
  <c r="OW31" i="4" s="1"/>
  <c r="OP29" i="4"/>
  <c r="OW29" i="4" s="1"/>
  <c r="PX8" i="4"/>
  <c r="BV26" i="4"/>
  <c r="HA23" i="4"/>
  <c r="HA30" i="4"/>
  <c r="FL35" i="4"/>
  <c r="FS35" i="4" s="1"/>
  <c r="FL28" i="4"/>
  <c r="FS28" i="4" s="1"/>
  <c r="FL32" i="4"/>
  <c r="FS32" i="4" s="1"/>
  <c r="FL34" i="4"/>
  <c r="FS34" i="4" s="1"/>
  <c r="FL41" i="4"/>
  <c r="FS41" i="4" s="1"/>
  <c r="FL37" i="4"/>
  <c r="FS37" i="4" s="1"/>
  <c r="FL15" i="4"/>
  <c r="FL27" i="4"/>
  <c r="FS27" i="4" s="1"/>
  <c r="GT5" i="4"/>
  <c r="HA5" i="4" s="1"/>
  <c r="GT18" i="4"/>
  <c r="HA18" i="4" s="1"/>
  <c r="GT20" i="4"/>
  <c r="HA20" i="4" s="1"/>
  <c r="GT24" i="4"/>
  <c r="HA24" i="4" s="1"/>
  <c r="GT19" i="4"/>
  <c r="GT12" i="4"/>
  <c r="HA12" i="4" s="1"/>
  <c r="GT35" i="4"/>
  <c r="GT28" i="4"/>
  <c r="HA28" i="4" s="1"/>
  <c r="GT32" i="4"/>
  <c r="HA32" i="4" s="1"/>
  <c r="GT34" i="4"/>
  <c r="HA34" i="4" s="1"/>
  <c r="IB7" i="4"/>
  <c r="II7" i="4" s="1"/>
  <c r="IB11" i="4"/>
  <c r="II11" i="4" s="1"/>
  <c r="IB25" i="4"/>
  <c r="IB10" i="4"/>
  <c r="IB22" i="4"/>
  <c r="RM6" i="4"/>
  <c r="RM29" i="4"/>
  <c r="RF38" i="4"/>
  <c r="RM38" i="4" s="1"/>
  <c r="AY6" i="21"/>
  <c r="EJ4" i="21"/>
  <c r="EJ22" i="21"/>
  <c r="EJ13" i="21"/>
  <c r="EJ20" i="21"/>
  <c r="EJ10" i="21"/>
  <c r="EJ26" i="21"/>
  <c r="EJ29" i="21"/>
  <c r="EJ33" i="21"/>
  <c r="FL5" i="21"/>
  <c r="FL9" i="21"/>
  <c r="HP14" i="21"/>
  <c r="HP19" i="21"/>
  <c r="HP24" i="21"/>
  <c r="HP12" i="21"/>
  <c r="HP31" i="21"/>
  <c r="IR4" i="21"/>
  <c r="IR22" i="21"/>
  <c r="IR13" i="21"/>
  <c r="IR20" i="21"/>
  <c r="IR10" i="21"/>
  <c r="IR26" i="21"/>
  <c r="IR29" i="21"/>
  <c r="IR33" i="21"/>
  <c r="JT5" i="21"/>
  <c r="JT9" i="21"/>
  <c r="LX14" i="21"/>
  <c r="LX19" i="21"/>
  <c r="LX24" i="21"/>
  <c r="LX12" i="21"/>
  <c r="LX31" i="21"/>
  <c r="MZ4" i="21"/>
  <c r="MZ22" i="21"/>
  <c r="MZ13" i="21"/>
  <c r="MZ20" i="21"/>
  <c r="MZ10" i="21"/>
  <c r="MZ26" i="21"/>
  <c r="MZ29" i="21"/>
  <c r="MZ33" i="21"/>
  <c r="OB5" i="21"/>
  <c r="OB9" i="21"/>
  <c r="EJ11" i="21"/>
  <c r="EJ16" i="21"/>
  <c r="EJ21" i="21"/>
  <c r="EJ25" i="21"/>
  <c r="EJ28" i="21"/>
  <c r="EJ32" i="21"/>
  <c r="FL6" i="21"/>
  <c r="FL8" i="21"/>
  <c r="FL15" i="21"/>
  <c r="FL17" i="21"/>
  <c r="FL23" i="21"/>
  <c r="FL27" i="21"/>
  <c r="FL30" i="21"/>
  <c r="FL18" i="21"/>
  <c r="GN7" i="21"/>
  <c r="IR11" i="21"/>
  <c r="IR16" i="21"/>
  <c r="IR21" i="21"/>
  <c r="IR25" i="21"/>
  <c r="IR28" i="21"/>
  <c r="IR32" i="21"/>
  <c r="JT6" i="21"/>
  <c r="JT8" i="21"/>
  <c r="JT15" i="21"/>
  <c r="JT17" i="21"/>
  <c r="JT23" i="21"/>
  <c r="JT27" i="21"/>
  <c r="JT30" i="21"/>
  <c r="JT18" i="21"/>
  <c r="KV7" i="21"/>
  <c r="MZ11" i="21"/>
  <c r="MZ16" i="21"/>
  <c r="MZ21" i="21"/>
  <c r="MZ25" i="21"/>
  <c r="MZ28" i="21"/>
  <c r="MZ32" i="21"/>
  <c r="OB6" i="21"/>
  <c r="OB8" i="21"/>
  <c r="OB15" i="21"/>
  <c r="OB17" i="21"/>
  <c r="OB23" i="21"/>
  <c r="OB27" i="21"/>
  <c r="OB30" i="21"/>
  <c r="OB18" i="21"/>
  <c r="PD7" i="21"/>
  <c r="EJ32" i="19"/>
  <c r="EJ31" i="19"/>
  <c r="FL4" i="19"/>
  <c r="FL10" i="19"/>
  <c r="FL15" i="19"/>
  <c r="FL26" i="19"/>
  <c r="FL17" i="19"/>
  <c r="FL33" i="19"/>
  <c r="IR32" i="19"/>
  <c r="IR31" i="19"/>
  <c r="JT4" i="19"/>
  <c r="JT10" i="19"/>
  <c r="JT15" i="19"/>
  <c r="JT26" i="19"/>
  <c r="JT17" i="19"/>
  <c r="JT33" i="19"/>
  <c r="MZ32" i="19"/>
  <c r="MZ31" i="19"/>
  <c r="OB4" i="19"/>
  <c r="OB10" i="19"/>
  <c r="OB15" i="19"/>
  <c r="OB26" i="19"/>
  <c r="OB17" i="19"/>
  <c r="OB33" i="19"/>
  <c r="CB29" i="19"/>
  <c r="CB34" i="19"/>
  <c r="FL29" i="19"/>
  <c r="FL34" i="19"/>
  <c r="GN5" i="19"/>
  <c r="GN11" i="19"/>
  <c r="GN19" i="19"/>
  <c r="GN20" i="19"/>
  <c r="JT29" i="19"/>
  <c r="JT34" i="19"/>
  <c r="KV5" i="19"/>
  <c r="KV11" i="19"/>
  <c r="KV19" i="19"/>
  <c r="KV20" i="19"/>
  <c r="HP32" i="19"/>
  <c r="HP31" i="19"/>
  <c r="IR4" i="19"/>
  <c r="IR10" i="19"/>
  <c r="LX32" i="19"/>
  <c r="LX31" i="19"/>
  <c r="MZ4" i="19"/>
  <c r="AY29" i="19"/>
  <c r="AY34" i="19"/>
  <c r="CB5" i="19"/>
  <c r="CB11" i="19"/>
  <c r="CB19" i="19"/>
  <c r="CB20" i="19"/>
  <c r="CB25" i="19"/>
  <c r="CB8" i="19"/>
  <c r="FL32" i="19"/>
  <c r="FL31" i="19"/>
  <c r="GN4" i="19"/>
  <c r="GN10" i="19"/>
  <c r="GN15" i="19"/>
  <c r="GN26" i="19"/>
  <c r="GN17" i="19"/>
  <c r="GN33" i="19"/>
  <c r="GN29" i="19"/>
  <c r="GN34" i="19"/>
  <c r="HP5" i="19"/>
  <c r="HP11" i="19"/>
  <c r="HP19" i="19"/>
  <c r="HP20" i="19"/>
  <c r="HP25" i="19"/>
  <c r="HP8" i="19"/>
  <c r="JT32" i="19"/>
  <c r="JT31" i="19"/>
  <c r="KV4" i="19"/>
  <c r="KV10" i="19"/>
  <c r="KV15" i="19"/>
  <c r="KV26" i="19"/>
  <c r="KV17" i="19"/>
  <c r="KV33" i="19"/>
  <c r="KV29" i="19"/>
  <c r="KV34" i="19"/>
  <c r="LX5" i="19"/>
  <c r="LX11" i="19"/>
  <c r="LX19" i="19"/>
  <c r="LX20" i="19"/>
  <c r="LX25" i="19"/>
  <c r="LX8" i="19"/>
  <c r="OB32" i="19"/>
  <c r="OB31" i="19"/>
  <c r="PD4" i="19"/>
  <c r="PD10" i="19"/>
  <c r="PD15" i="19"/>
  <c r="PD26" i="19"/>
  <c r="PD17" i="19"/>
  <c r="PD33" i="19"/>
  <c r="PD29" i="19"/>
  <c r="PD34" i="19"/>
  <c r="EJ5" i="19"/>
  <c r="EJ11" i="19"/>
  <c r="EJ19" i="19"/>
  <c r="EJ20" i="19"/>
  <c r="EJ25" i="19"/>
  <c r="EJ8" i="19"/>
  <c r="HP17" i="19"/>
  <c r="HP33" i="19"/>
  <c r="HP29" i="19"/>
  <c r="HP34" i="19"/>
  <c r="IR5" i="19"/>
  <c r="IR11" i="19"/>
  <c r="IR19" i="19"/>
  <c r="IR20" i="19"/>
  <c r="IR25" i="19"/>
  <c r="IR8" i="19"/>
  <c r="LX10" i="19"/>
  <c r="LX15" i="19"/>
  <c r="LX26" i="19"/>
  <c r="LX17" i="19"/>
  <c r="LX33" i="19"/>
  <c r="LX29" i="19"/>
  <c r="LX34" i="19"/>
  <c r="MZ5" i="19"/>
  <c r="MZ11" i="19"/>
  <c r="MZ19" i="19"/>
  <c r="MZ20" i="19"/>
  <c r="MZ25" i="19"/>
  <c r="MZ8" i="19"/>
  <c r="PD32" i="19"/>
  <c r="PD31" i="19"/>
  <c r="EJ4" i="19"/>
  <c r="EJ10" i="19"/>
  <c r="EJ15" i="19"/>
  <c r="EJ26" i="19"/>
  <c r="EJ17" i="19"/>
  <c r="EJ33" i="19"/>
  <c r="EJ29" i="19"/>
  <c r="EJ34" i="19"/>
  <c r="FL5" i="19"/>
  <c r="FL11" i="19"/>
  <c r="FL19" i="19"/>
  <c r="FL20" i="19"/>
  <c r="FL25" i="19"/>
  <c r="FL8" i="19"/>
  <c r="IR15" i="19"/>
  <c r="IR26" i="19"/>
  <c r="IR17" i="19"/>
  <c r="IR33" i="19"/>
  <c r="IR29" i="19"/>
  <c r="IR34" i="19"/>
  <c r="JT5" i="19"/>
  <c r="JT11" i="19"/>
  <c r="JT19" i="19"/>
  <c r="JT20" i="19"/>
  <c r="JT25" i="19"/>
  <c r="JT8" i="19"/>
  <c r="MZ10" i="19"/>
  <c r="MZ15" i="19"/>
  <c r="MZ26" i="19"/>
  <c r="MZ17" i="19"/>
  <c r="MZ33" i="19"/>
  <c r="MZ29" i="19"/>
  <c r="MZ34" i="19"/>
  <c r="OB5" i="19"/>
  <c r="OB11" i="19"/>
  <c r="OB19" i="19"/>
  <c r="OB20" i="19"/>
  <c r="OB25" i="19"/>
  <c r="OB8" i="19"/>
  <c r="AY5" i="19"/>
  <c r="AY11" i="19"/>
  <c r="AY19" i="19"/>
  <c r="AY20" i="19"/>
  <c r="AY25" i="19"/>
  <c r="AY8" i="19"/>
  <c r="GN25" i="19"/>
  <c r="GN8" i="19"/>
  <c r="KV25" i="19"/>
  <c r="KV8" i="19"/>
  <c r="OB29" i="19"/>
  <c r="OB34" i="19"/>
  <c r="PD5" i="19"/>
  <c r="PD11" i="19"/>
  <c r="PD19" i="19"/>
  <c r="PD20" i="19"/>
  <c r="PD25" i="19"/>
  <c r="PD8" i="19"/>
  <c r="FL9" i="27"/>
  <c r="FL14" i="27"/>
  <c r="FL20" i="27"/>
  <c r="FL24" i="27"/>
  <c r="GN4" i="27"/>
  <c r="GN8" i="27"/>
  <c r="GN16" i="27"/>
  <c r="GN19" i="27"/>
  <c r="GN23" i="27"/>
  <c r="HP5" i="27"/>
  <c r="HP15" i="27"/>
  <c r="JT9" i="27"/>
  <c r="JT14" i="27"/>
  <c r="JT20" i="27"/>
  <c r="JT24" i="27"/>
  <c r="KV4" i="27"/>
  <c r="KV8" i="27"/>
  <c r="KV16" i="27"/>
  <c r="KV19" i="27"/>
  <c r="KV23" i="27"/>
  <c r="LX5" i="27"/>
  <c r="LX15" i="27"/>
  <c r="OB9" i="27"/>
  <c r="OB14" i="27"/>
  <c r="OB20" i="27"/>
  <c r="OB24" i="27"/>
  <c r="PD4" i="27"/>
  <c r="R13" i="27"/>
  <c r="S13" i="27" s="1"/>
  <c r="AY9" i="27"/>
  <c r="AY14" i="27"/>
  <c r="AY20" i="27"/>
  <c r="AY24" i="27"/>
  <c r="CB11" i="27"/>
  <c r="CB8" i="27"/>
  <c r="CB16" i="27"/>
  <c r="CB19" i="27"/>
  <c r="AV13" i="27"/>
  <c r="EJ10" i="27"/>
  <c r="EJ18" i="27"/>
  <c r="EJ22" i="27"/>
  <c r="FL6" i="27"/>
  <c r="FL7" i="27"/>
  <c r="FL12" i="27"/>
  <c r="FL17" i="27"/>
  <c r="FL21" i="27"/>
  <c r="FL13" i="27"/>
  <c r="GN11" i="27"/>
  <c r="IR10" i="27"/>
  <c r="IR18" i="27"/>
  <c r="IR22" i="27"/>
  <c r="JT6" i="27"/>
  <c r="JT7" i="27"/>
  <c r="JT12" i="27"/>
  <c r="JT17" i="27"/>
  <c r="JT21" i="27"/>
  <c r="JT13" i="27"/>
  <c r="KV11" i="27"/>
  <c r="MZ10" i="27"/>
  <c r="MZ18" i="27"/>
  <c r="MZ22" i="27"/>
  <c r="OB6" i="27"/>
  <c r="OB7" i="27"/>
  <c r="OB12" i="27"/>
  <c r="OB17" i="27"/>
  <c r="OB21" i="27"/>
  <c r="OB13" i="27"/>
  <c r="LX6" i="26"/>
  <c r="HP13" i="26"/>
  <c r="HP17" i="26"/>
  <c r="EJ6" i="26"/>
  <c r="EJ16" i="26"/>
  <c r="EJ18" i="26"/>
  <c r="IR6" i="26"/>
  <c r="IR16" i="26"/>
  <c r="IR18" i="26"/>
  <c r="MZ6" i="26"/>
  <c r="MZ16" i="26"/>
  <c r="MZ18" i="26"/>
  <c r="GN5" i="26"/>
  <c r="GN11" i="26"/>
  <c r="GN13" i="26"/>
  <c r="GN17" i="26"/>
  <c r="KV5" i="26"/>
  <c r="KV11" i="26"/>
  <c r="KV13" i="26"/>
  <c r="KV17" i="26"/>
  <c r="PD5" i="26"/>
  <c r="PD11" i="26"/>
  <c r="PD13" i="26"/>
  <c r="PD17" i="26"/>
  <c r="EJ5" i="26"/>
  <c r="EJ11" i="26"/>
  <c r="EJ13" i="26"/>
  <c r="EJ17" i="26"/>
  <c r="FL6" i="26"/>
  <c r="FL16" i="26"/>
  <c r="FL18" i="26"/>
  <c r="IR5" i="26"/>
  <c r="IR11" i="26"/>
  <c r="IR13" i="26"/>
  <c r="IR17" i="26"/>
  <c r="JT6" i="26"/>
  <c r="JT16" i="26"/>
  <c r="JT18" i="26"/>
  <c r="MZ5" i="26"/>
  <c r="MZ11" i="26"/>
  <c r="MZ13" i="26"/>
  <c r="MZ17" i="26"/>
  <c r="OB6" i="26"/>
  <c r="OB16" i="26"/>
  <c r="OB18" i="26"/>
  <c r="AY6" i="26"/>
  <c r="AY16" i="26"/>
  <c r="AY18" i="26"/>
  <c r="FL5" i="26"/>
  <c r="FL11" i="26"/>
  <c r="FL13" i="26"/>
  <c r="FL17" i="26"/>
  <c r="GN6" i="26"/>
  <c r="GN16" i="26"/>
  <c r="GN18" i="26"/>
  <c r="JT5" i="26"/>
  <c r="JT11" i="26"/>
  <c r="JT13" i="26"/>
  <c r="JT17" i="26"/>
  <c r="KV6" i="26"/>
  <c r="KV16" i="26"/>
  <c r="KV18" i="26"/>
  <c r="OB5" i="26"/>
  <c r="OB11" i="26"/>
  <c r="OB13" i="26"/>
  <c r="OB17" i="26"/>
  <c r="PD6" i="26"/>
  <c r="PD16" i="26"/>
  <c r="PD18" i="26"/>
  <c r="R18" i="21"/>
  <c r="S18" i="21" s="1"/>
  <c r="AY8" i="21"/>
  <c r="AY13" i="21"/>
  <c r="AY20" i="21"/>
  <c r="AY10" i="21"/>
  <c r="AY26" i="21"/>
  <c r="AY29" i="21"/>
  <c r="AY33" i="21"/>
  <c r="CB5" i="21"/>
  <c r="CB9" i="21"/>
  <c r="CB15" i="21"/>
  <c r="CB17" i="21"/>
  <c r="CB23" i="21"/>
  <c r="CB27" i="21"/>
  <c r="CB30" i="21"/>
  <c r="CB18" i="21"/>
  <c r="AY22" i="21"/>
  <c r="AY21" i="21"/>
  <c r="AY32" i="21"/>
  <c r="CB8" i="21"/>
  <c r="CB20" i="21"/>
  <c r="CB29" i="21"/>
  <c r="PD5" i="21"/>
  <c r="PD9" i="21"/>
  <c r="PD15" i="21"/>
  <c r="PD17" i="21"/>
  <c r="PD23" i="21"/>
  <c r="PD27" i="21"/>
  <c r="PD30" i="21"/>
  <c r="PD18" i="21"/>
  <c r="AY16" i="21"/>
  <c r="AY28" i="21"/>
  <c r="CB13" i="21"/>
  <c r="CB26" i="21"/>
  <c r="AY4" i="21"/>
  <c r="AY11" i="21"/>
  <c r="AY25" i="21"/>
  <c r="CB6" i="21"/>
  <c r="CB10" i="21"/>
  <c r="CB33" i="21"/>
  <c r="AY7" i="21"/>
  <c r="AY14" i="21"/>
  <c r="AY19" i="21"/>
  <c r="AY24" i="21"/>
  <c r="AY12" i="21"/>
  <c r="AY31" i="21"/>
  <c r="CB4" i="21"/>
  <c r="CB22" i="21"/>
  <c r="CB11" i="21"/>
  <c r="CB16" i="21"/>
  <c r="CB21" i="21"/>
  <c r="CB25" i="21"/>
  <c r="CB28" i="21"/>
  <c r="CB32" i="21"/>
  <c r="EJ7" i="21"/>
  <c r="EJ14" i="21"/>
  <c r="EJ19" i="21"/>
  <c r="EJ24" i="21"/>
  <c r="EJ12" i="21"/>
  <c r="EJ31" i="21"/>
  <c r="FL4" i="21"/>
  <c r="FL22" i="21"/>
  <c r="FL11" i="21"/>
  <c r="FL16" i="21"/>
  <c r="FL21" i="21"/>
  <c r="FL25" i="21"/>
  <c r="FL28" i="21"/>
  <c r="FL32" i="21"/>
  <c r="GN6" i="21"/>
  <c r="GN8" i="21"/>
  <c r="GN13" i="21"/>
  <c r="GN20" i="21"/>
  <c r="GN10" i="21"/>
  <c r="GN26" i="21"/>
  <c r="GN29" i="21"/>
  <c r="GN33" i="21"/>
  <c r="HP5" i="21"/>
  <c r="HP9" i="21"/>
  <c r="AY5" i="21"/>
  <c r="AY9" i="21"/>
  <c r="AY15" i="21"/>
  <c r="AY17" i="21"/>
  <c r="AY23" i="21"/>
  <c r="AY27" i="21"/>
  <c r="AY30" i="21"/>
  <c r="AY18" i="21"/>
  <c r="CB7" i="21"/>
  <c r="CB14" i="21"/>
  <c r="CB19" i="21"/>
  <c r="CB24" i="21"/>
  <c r="CB12" i="21"/>
  <c r="CB31" i="21"/>
  <c r="HP15" i="21"/>
  <c r="HP17" i="21"/>
  <c r="HP23" i="21"/>
  <c r="HP27" i="21"/>
  <c r="HP30" i="21"/>
  <c r="HP18" i="21"/>
  <c r="IR7" i="21"/>
  <c r="IR14" i="21"/>
  <c r="IR19" i="21"/>
  <c r="IR24" i="21"/>
  <c r="IR12" i="21"/>
  <c r="IR31" i="21"/>
  <c r="JT4" i="21"/>
  <c r="JT22" i="21"/>
  <c r="JT11" i="21"/>
  <c r="JT16" i="21"/>
  <c r="JT21" i="21"/>
  <c r="JT25" i="21"/>
  <c r="JT28" i="21"/>
  <c r="JT32" i="21"/>
  <c r="KV6" i="21"/>
  <c r="KV8" i="21"/>
  <c r="KV13" i="21"/>
  <c r="KV20" i="21"/>
  <c r="KV10" i="21"/>
  <c r="KV26" i="21"/>
  <c r="KV29" i="21"/>
  <c r="KV33" i="21"/>
  <c r="LX5" i="21"/>
  <c r="LX9" i="21"/>
  <c r="LX15" i="21"/>
  <c r="LX17" i="21"/>
  <c r="LX23" i="21"/>
  <c r="LX27" i="21"/>
  <c r="LX30" i="21"/>
  <c r="LX18" i="21"/>
  <c r="MZ7" i="21"/>
  <c r="MZ14" i="21"/>
  <c r="MZ19" i="21"/>
  <c r="MZ24" i="21"/>
  <c r="MZ12" i="21"/>
  <c r="MZ31" i="21"/>
  <c r="OB4" i="21"/>
  <c r="OB22" i="21"/>
  <c r="OB11" i="21"/>
  <c r="OB16" i="21"/>
  <c r="OB21" i="21"/>
  <c r="OB25" i="21"/>
  <c r="OB28" i="21"/>
  <c r="OB32" i="21"/>
  <c r="PD6" i="21"/>
  <c r="PD8" i="21"/>
  <c r="PD13" i="21"/>
  <c r="PD20" i="21"/>
  <c r="PD10" i="21"/>
  <c r="PD26" i="21"/>
  <c r="PD29" i="21"/>
  <c r="PD33" i="21"/>
  <c r="EJ5" i="21"/>
  <c r="EJ9" i="21"/>
  <c r="EJ15" i="21"/>
  <c r="EJ17" i="21"/>
  <c r="EJ23" i="21"/>
  <c r="EJ27" i="21"/>
  <c r="EJ30" i="21"/>
  <c r="EJ18" i="21"/>
  <c r="FL7" i="21"/>
  <c r="FL14" i="21"/>
  <c r="FL19" i="21"/>
  <c r="FL24" i="21"/>
  <c r="FL12" i="21"/>
  <c r="FL31" i="21"/>
  <c r="GN4" i="21"/>
  <c r="GN22" i="21"/>
  <c r="GN11" i="21"/>
  <c r="GN16" i="21"/>
  <c r="GN21" i="21"/>
  <c r="GN25" i="21"/>
  <c r="GN28" i="21"/>
  <c r="GN32" i="21"/>
  <c r="HP6" i="21"/>
  <c r="HP8" i="21"/>
  <c r="HP13" i="21"/>
  <c r="HP20" i="21"/>
  <c r="HP10" i="21"/>
  <c r="HP26" i="21"/>
  <c r="HP29" i="21"/>
  <c r="HP33" i="21"/>
  <c r="IR5" i="21"/>
  <c r="IR9" i="21"/>
  <c r="IR15" i="21"/>
  <c r="IR17" i="21"/>
  <c r="IR23" i="21"/>
  <c r="IR27" i="21"/>
  <c r="IR30" i="21"/>
  <c r="IR18" i="21"/>
  <c r="JT7" i="21"/>
  <c r="JT14" i="21"/>
  <c r="JT19" i="21"/>
  <c r="JT24" i="21"/>
  <c r="JT12" i="21"/>
  <c r="JT31" i="21"/>
  <c r="KV4" i="21"/>
  <c r="KV22" i="21"/>
  <c r="KV11" i="21"/>
  <c r="KV16" i="21"/>
  <c r="KV21" i="21"/>
  <c r="KV25" i="21"/>
  <c r="KV28" i="21"/>
  <c r="KV32" i="21"/>
  <c r="LX6" i="21"/>
  <c r="LX8" i="21"/>
  <c r="LX13" i="21"/>
  <c r="LX20" i="21"/>
  <c r="LX10" i="21"/>
  <c r="LX26" i="21"/>
  <c r="LX29" i="21"/>
  <c r="LX33" i="21"/>
  <c r="MZ5" i="21"/>
  <c r="MZ9" i="21"/>
  <c r="MZ15" i="21"/>
  <c r="MZ17" i="21"/>
  <c r="MZ23" i="21"/>
  <c r="MZ27" i="21"/>
  <c r="MZ30" i="21"/>
  <c r="MZ18" i="21"/>
  <c r="OB7" i="21"/>
  <c r="OB14" i="21"/>
  <c r="OB19" i="21"/>
  <c r="OB24" i="21"/>
  <c r="OB12" i="21"/>
  <c r="OB31" i="21"/>
  <c r="PD4" i="21"/>
  <c r="PD22" i="21"/>
  <c r="PD11" i="21"/>
  <c r="PD16" i="21"/>
  <c r="PD21" i="21"/>
  <c r="PD25" i="21"/>
  <c r="PD28" i="21"/>
  <c r="PD32" i="21"/>
  <c r="AY4" i="19"/>
  <c r="AY10" i="19"/>
  <c r="AY15" i="19"/>
  <c r="AY26" i="19"/>
  <c r="AY17" i="19"/>
  <c r="AY33" i="19"/>
  <c r="AY32" i="19"/>
  <c r="AY31" i="19"/>
  <c r="CB4" i="19"/>
  <c r="CB10" i="19"/>
  <c r="CB15" i="19"/>
  <c r="CB26" i="19"/>
  <c r="CB17" i="19"/>
  <c r="CB33" i="19"/>
  <c r="CB32" i="19"/>
  <c r="CB31" i="19"/>
  <c r="AY12" i="19"/>
  <c r="AY16" i="19"/>
  <c r="AY23" i="19"/>
  <c r="CB6" i="19"/>
  <c r="CB16" i="19"/>
  <c r="CB28" i="19"/>
  <c r="CB36" i="19"/>
  <c r="AY14" i="19"/>
  <c r="AY13" i="19"/>
  <c r="AY36" i="19"/>
  <c r="CB14" i="19"/>
  <c r="CB13" i="19"/>
  <c r="CB23" i="19"/>
  <c r="EJ6" i="19"/>
  <c r="EJ12" i="19"/>
  <c r="EJ14" i="19"/>
  <c r="EJ16" i="19"/>
  <c r="EJ13" i="19"/>
  <c r="EJ28" i="19"/>
  <c r="EJ23" i="19"/>
  <c r="EJ36" i="19"/>
  <c r="FL6" i="19"/>
  <c r="FL12" i="19"/>
  <c r="FL14" i="19"/>
  <c r="FL16" i="19"/>
  <c r="FL13" i="19"/>
  <c r="AY6" i="19"/>
  <c r="CB12" i="19"/>
  <c r="AY7" i="19"/>
  <c r="AY9" i="19"/>
  <c r="AY22" i="19"/>
  <c r="AY21" i="19"/>
  <c r="AY18" i="19"/>
  <c r="AY24" i="19"/>
  <c r="AY27" i="19"/>
  <c r="AY30" i="19"/>
  <c r="AY35" i="19"/>
  <c r="CB7" i="19"/>
  <c r="CB9" i="19"/>
  <c r="CB22" i="19"/>
  <c r="CB21" i="19"/>
  <c r="CB18" i="19"/>
  <c r="CB24" i="19"/>
  <c r="CB27" i="19"/>
  <c r="CB30" i="19"/>
  <c r="CB35" i="19"/>
  <c r="AY28" i="19"/>
  <c r="EJ7" i="19"/>
  <c r="EJ9" i="19"/>
  <c r="EJ22" i="19"/>
  <c r="EJ21" i="19"/>
  <c r="EJ18" i="19"/>
  <c r="EJ24" i="19"/>
  <c r="EJ27" i="19"/>
  <c r="EJ30" i="19"/>
  <c r="EJ35" i="19"/>
  <c r="FL7" i="19"/>
  <c r="FL9" i="19"/>
  <c r="FL22" i="19"/>
  <c r="FL21" i="19"/>
  <c r="FL18" i="19"/>
  <c r="FL24" i="19"/>
  <c r="FL28" i="19"/>
  <c r="FL23" i="19"/>
  <c r="FL36" i="19"/>
  <c r="GN6" i="19"/>
  <c r="GN12" i="19"/>
  <c r="GN14" i="19"/>
  <c r="GN16" i="19"/>
  <c r="GN13" i="19"/>
  <c r="GN28" i="19"/>
  <c r="GN23" i="19"/>
  <c r="GN36" i="19"/>
  <c r="HP6" i="19"/>
  <c r="HP12" i="19"/>
  <c r="HP14" i="19"/>
  <c r="HP16" i="19"/>
  <c r="HP13" i="19"/>
  <c r="HP28" i="19"/>
  <c r="HP23" i="19"/>
  <c r="HP36" i="19"/>
  <c r="IR6" i="19"/>
  <c r="IR12" i="19"/>
  <c r="IR14" i="19"/>
  <c r="IR16" i="19"/>
  <c r="IR13" i="19"/>
  <c r="IR28" i="19"/>
  <c r="IR23" i="19"/>
  <c r="IR36" i="19"/>
  <c r="JT6" i="19"/>
  <c r="JT12" i="19"/>
  <c r="JT14" i="19"/>
  <c r="JT16" i="19"/>
  <c r="JT13" i="19"/>
  <c r="JT28" i="19"/>
  <c r="JT23" i="19"/>
  <c r="JT36" i="19"/>
  <c r="KV6" i="19"/>
  <c r="KV12" i="19"/>
  <c r="KV14" i="19"/>
  <c r="KV16" i="19"/>
  <c r="KV13" i="19"/>
  <c r="KV28" i="19"/>
  <c r="KV23" i="19"/>
  <c r="KV36" i="19"/>
  <c r="LX6" i="19"/>
  <c r="LX12" i="19"/>
  <c r="LX14" i="19"/>
  <c r="LX16" i="19"/>
  <c r="LX13" i="19"/>
  <c r="LX28" i="19"/>
  <c r="LX23" i="19"/>
  <c r="LX36" i="19"/>
  <c r="MZ6" i="19"/>
  <c r="MZ12" i="19"/>
  <c r="MZ14" i="19"/>
  <c r="MZ16" i="19"/>
  <c r="MZ13" i="19"/>
  <c r="MZ28" i="19"/>
  <c r="MZ23" i="19"/>
  <c r="MZ36" i="19"/>
  <c r="OB6" i="19"/>
  <c r="OB12" i="19"/>
  <c r="OB14" i="19"/>
  <c r="OB16" i="19"/>
  <c r="OB13" i="19"/>
  <c r="OB28" i="19"/>
  <c r="OB23" i="19"/>
  <c r="OB36" i="19"/>
  <c r="PD6" i="19"/>
  <c r="PD12" i="19"/>
  <c r="PD14" i="19"/>
  <c r="PD16" i="19"/>
  <c r="PD13" i="19"/>
  <c r="PD28" i="19"/>
  <c r="PD23" i="19"/>
  <c r="PD36" i="19"/>
  <c r="FL27" i="19"/>
  <c r="FL30" i="19"/>
  <c r="FL35" i="19"/>
  <c r="GN7" i="19"/>
  <c r="GN9" i="19"/>
  <c r="GN22" i="19"/>
  <c r="GN21" i="19"/>
  <c r="GN18" i="19"/>
  <c r="GN24" i="19"/>
  <c r="GN27" i="19"/>
  <c r="GN30" i="19"/>
  <c r="GN35" i="19"/>
  <c r="HP7" i="19"/>
  <c r="HP9" i="19"/>
  <c r="HP22" i="19"/>
  <c r="HP21" i="19"/>
  <c r="HP18" i="19"/>
  <c r="HP24" i="19"/>
  <c r="HP27" i="19"/>
  <c r="HP30" i="19"/>
  <c r="HP35" i="19"/>
  <c r="IR7" i="19"/>
  <c r="IR9" i="19"/>
  <c r="IR22" i="19"/>
  <c r="IR21" i="19"/>
  <c r="IR18" i="19"/>
  <c r="IR24" i="19"/>
  <c r="IR27" i="19"/>
  <c r="IR30" i="19"/>
  <c r="IR35" i="19"/>
  <c r="JT7" i="19"/>
  <c r="JT9" i="19"/>
  <c r="JT22" i="19"/>
  <c r="JT21" i="19"/>
  <c r="JT18" i="19"/>
  <c r="JT24" i="19"/>
  <c r="JT27" i="19"/>
  <c r="JT30" i="19"/>
  <c r="JT35" i="19"/>
  <c r="KV7" i="19"/>
  <c r="KV9" i="19"/>
  <c r="KV22" i="19"/>
  <c r="KV21" i="19"/>
  <c r="KV18" i="19"/>
  <c r="KV24" i="19"/>
  <c r="KV27" i="19"/>
  <c r="KV30" i="19"/>
  <c r="KV35" i="19"/>
  <c r="LX7" i="19"/>
  <c r="LX9" i="19"/>
  <c r="LX22" i="19"/>
  <c r="LX21" i="19"/>
  <c r="LX18" i="19"/>
  <c r="LX24" i="19"/>
  <c r="LX27" i="19"/>
  <c r="LX30" i="19"/>
  <c r="LX35" i="19"/>
  <c r="MZ7" i="19"/>
  <c r="MZ9" i="19"/>
  <c r="MZ22" i="19"/>
  <c r="MZ21" i="19"/>
  <c r="MZ18" i="19"/>
  <c r="MZ24" i="19"/>
  <c r="MZ27" i="19"/>
  <c r="MZ30" i="19"/>
  <c r="MZ35" i="19"/>
  <c r="OB7" i="19"/>
  <c r="OB9" i="19"/>
  <c r="OB22" i="19"/>
  <c r="OB21" i="19"/>
  <c r="OB18" i="19"/>
  <c r="OB24" i="19"/>
  <c r="OB27" i="19"/>
  <c r="OB30" i="19"/>
  <c r="OB35" i="19"/>
  <c r="PD7" i="19"/>
  <c r="PD9" i="19"/>
  <c r="PD22" i="19"/>
  <c r="PD21" i="19"/>
  <c r="PD18" i="19"/>
  <c r="PD24" i="19"/>
  <c r="PD27" i="19"/>
  <c r="PD30" i="19"/>
  <c r="PD35" i="19"/>
  <c r="AY11" i="27"/>
  <c r="AY8" i="27"/>
  <c r="AY16" i="27"/>
  <c r="AY19" i="27"/>
  <c r="AY23" i="27"/>
  <c r="CB4" i="27"/>
  <c r="PD11" i="27"/>
  <c r="PD8" i="27"/>
  <c r="CB10" i="27"/>
  <c r="CB18" i="27"/>
  <c r="CB22" i="27"/>
  <c r="PD16" i="27"/>
  <c r="PD19" i="27"/>
  <c r="PD23" i="27"/>
  <c r="DE13" i="27"/>
  <c r="PD10" i="27"/>
  <c r="PD18" i="27"/>
  <c r="PD22" i="27"/>
  <c r="EJ5" i="27"/>
  <c r="EJ15" i="27"/>
  <c r="EJ12" i="27"/>
  <c r="EJ17" i="27"/>
  <c r="EJ21" i="27"/>
  <c r="EJ13" i="27"/>
  <c r="FL11" i="27"/>
  <c r="FL8" i="27"/>
  <c r="FL16" i="27"/>
  <c r="FL19" i="27"/>
  <c r="FL23" i="27"/>
  <c r="GN5" i="27"/>
  <c r="GN15" i="27"/>
  <c r="GN12" i="27"/>
  <c r="GN17" i="27"/>
  <c r="GN21" i="27"/>
  <c r="GN13" i="27"/>
  <c r="HP11" i="27"/>
  <c r="HP8" i="27"/>
  <c r="HP16" i="27"/>
  <c r="HP19" i="27"/>
  <c r="HP23" i="27"/>
  <c r="IR5" i="27"/>
  <c r="IR15" i="27"/>
  <c r="IR12" i="27"/>
  <c r="IR17" i="27"/>
  <c r="IR21" i="27"/>
  <c r="IR13" i="27"/>
  <c r="JT11" i="27"/>
  <c r="JT8" i="27"/>
  <c r="JT16" i="27"/>
  <c r="JT19" i="27"/>
  <c r="JT23" i="27"/>
  <c r="KV5" i="27"/>
  <c r="KV15" i="27"/>
  <c r="KV12" i="27"/>
  <c r="KV17" i="27"/>
  <c r="KV21" i="27"/>
  <c r="KV13" i="27"/>
  <c r="LX11" i="27"/>
  <c r="LX8" i="27"/>
  <c r="LX16" i="27"/>
  <c r="LX19" i="27"/>
  <c r="LX23" i="27"/>
  <c r="MZ5" i="27"/>
  <c r="MZ15" i="27"/>
  <c r="MZ12" i="27"/>
  <c r="MZ17" i="27"/>
  <c r="MZ21" i="27"/>
  <c r="MZ13" i="27"/>
  <c r="OB11" i="27"/>
  <c r="OB8" i="27"/>
  <c r="OB16" i="27"/>
  <c r="OB19" i="27"/>
  <c r="OB23" i="27"/>
  <c r="PD5" i="27"/>
  <c r="PD15" i="27"/>
  <c r="PD12" i="27"/>
  <c r="PD17" i="27"/>
  <c r="PD21" i="27"/>
  <c r="PD13" i="27"/>
  <c r="CB23" i="27"/>
  <c r="EJ6" i="27"/>
  <c r="EJ7" i="27"/>
  <c r="EJ9" i="27"/>
  <c r="EJ14" i="27"/>
  <c r="EJ20" i="27"/>
  <c r="EJ24" i="27"/>
  <c r="FL4" i="27"/>
  <c r="FL10" i="27"/>
  <c r="FL18" i="27"/>
  <c r="FL22" i="27"/>
  <c r="GN6" i="27"/>
  <c r="GN7" i="27"/>
  <c r="GN9" i="27"/>
  <c r="GN14" i="27"/>
  <c r="GN20" i="27"/>
  <c r="GN24" i="27"/>
  <c r="HP4" i="27"/>
  <c r="HP10" i="27"/>
  <c r="HP18" i="27"/>
  <c r="HP22" i="27"/>
  <c r="IR6" i="27"/>
  <c r="IR7" i="27"/>
  <c r="IR9" i="27"/>
  <c r="IR14" i="27"/>
  <c r="IR20" i="27"/>
  <c r="IR24" i="27"/>
  <c r="JT4" i="27"/>
  <c r="JT10" i="27"/>
  <c r="JT18" i="27"/>
  <c r="JT22" i="27"/>
  <c r="KV6" i="27"/>
  <c r="KV7" i="27"/>
  <c r="KV9" i="27"/>
  <c r="KV14" i="27"/>
  <c r="KV20" i="27"/>
  <c r="KV24" i="27"/>
  <c r="LX4" i="27"/>
  <c r="LX10" i="27"/>
  <c r="LX18" i="27"/>
  <c r="LX22" i="27"/>
  <c r="MZ6" i="27"/>
  <c r="MZ7" i="27"/>
  <c r="MZ9" i="27"/>
  <c r="MZ14" i="27"/>
  <c r="MZ20" i="27"/>
  <c r="MZ24" i="27"/>
  <c r="OB4" i="27"/>
  <c r="OB10" i="27"/>
  <c r="OB18" i="27"/>
  <c r="OB22" i="27"/>
  <c r="PD6" i="27"/>
  <c r="PD7" i="27"/>
  <c r="PD9" i="27"/>
  <c r="PD14" i="27"/>
  <c r="PD20" i="27"/>
  <c r="PD24" i="27"/>
  <c r="AY5" i="26"/>
  <c r="AY11" i="26"/>
  <c r="AY13" i="26"/>
  <c r="AY17" i="26"/>
  <c r="CB5" i="26"/>
  <c r="CB11" i="26"/>
  <c r="CB13" i="26"/>
  <c r="CB17" i="26"/>
  <c r="AY7" i="26"/>
  <c r="AY10" i="26"/>
  <c r="AY9" i="26"/>
  <c r="AY14" i="26"/>
  <c r="AY20" i="26"/>
  <c r="CB7" i="26"/>
  <c r="CB10" i="26"/>
  <c r="CB9" i="26"/>
  <c r="CB14" i="26"/>
  <c r="CB20" i="26"/>
  <c r="EJ7" i="26"/>
  <c r="EJ10" i="26"/>
  <c r="EJ9" i="26"/>
  <c r="EJ14" i="26"/>
  <c r="EJ20" i="26"/>
  <c r="FL7" i="26"/>
  <c r="FL10" i="26"/>
  <c r="FL9" i="26"/>
  <c r="FL14" i="26"/>
  <c r="FL20" i="26"/>
  <c r="GN7" i="26"/>
  <c r="GN10" i="26"/>
  <c r="GN9" i="26"/>
  <c r="GN14" i="26"/>
  <c r="GN20" i="26"/>
  <c r="HP7" i="26"/>
  <c r="HP10" i="26"/>
  <c r="HP9" i="26"/>
  <c r="HP14" i="26"/>
  <c r="HP20" i="26"/>
  <c r="IR7" i="26"/>
  <c r="IR10" i="26"/>
  <c r="IR9" i="26"/>
  <c r="IR14" i="26"/>
  <c r="IR20" i="26"/>
  <c r="JT7" i="26"/>
  <c r="JT10" i="26"/>
  <c r="JT9" i="26"/>
  <c r="JT14" i="26"/>
  <c r="JT20" i="26"/>
  <c r="KV7" i="26"/>
  <c r="KV10" i="26"/>
  <c r="KV9" i="26"/>
  <c r="KV14" i="26"/>
  <c r="KV20" i="26"/>
  <c r="LX7" i="26"/>
  <c r="LX10" i="26"/>
  <c r="LX9" i="26"/>
  <c r="LX14" i="26"/>
  <c r="LX20" i="26"/>
  <c r="MZ7" i="26"/>
  <c r="MZ10" i="26"/>
  <c r="MZ9" i="26"/>
  <c r="MZ14" i="26"/>
  <c r="MZ20" i="26"/>
  <c r="OB7" i="26"/>
  <c r="OB10" i="26"/>
  <c r="OB9" i="26"/>
  <c r="OB14" i="26"/>
  <c r="OB20" i="26"/>
  <c r="PD7" i="26"/>
  <c r="PD10" i="26"/>
  <c r="PD9" i="26"/>
  <c r="PD14" i="26"/>
  <c r="PD20" i="26"/>
  <c r="AY4" i="26"/>
  <c r="AY8" i="26"/>
  <c r="AY12" i="26"/>
  <c r="AY15" i="26"/>
  <c r="AY19" i="26"/>
  <c r="CB4" i="26"/>
  <c r="CB8" i="26"/>
  <c r="CB12" i="26"/>
  <c r="CB15" i="26"/>
  <c r="CB19" i="26"/>
  <c r="EJ4" i="26"/>
  <c r="EJ8" i="26"/>
  <c r="EJ12" i="26"/>
  <c r="EJ15" i="26"/>
  <c r="EJ19" i="26"/>
  <c r="FL4" i="26"/>
  <c r="FL8" i="26"/>
  <c r="FL12" i="26"/>
  <c r="FL15" i="26"/>
  <c r="FL19" i="26"/>
  <c r="GN4" i="26"/>
  <c r="GN8" i="26"/>
  <c r="GN12" i="26"/>
  <c r="GN15" i="26"/>
  <c r="GN19" i="26"/>
  <c r="HP4" i="26"/>
  <c r="HP8" i="26"/>
  <c r="HP12" i="26"/>
  <c r="HP15" i="26"/>
  <c r="HP19" i="26"/>
  <c r="IR4" i="26"/>
  <c r="IR8" i="26"/>
  <c r="IR12" i="26"/>
  <c r="IR15" i="26"/>
  <c r="IR19" i="26"/>
  <c r="JT4" i="26"/>
  <c r="JT8" i="26"/>
  <c r="JT12" i="26"/>
  <c r="JT15" i="26"/>
  <c r="JT19" i="26"/>
  <c r="KV4" i="26"/>
  <c r="KV8" i="26"/>
  <c r="KV12" i="26"/>
  <c r="KV15" i="26"/>
  <c r="KV19" i="26"/>
  <c r="LX4" i="26"/>
  <c r="LX8" i="26"/>
  <c r="LX12" i="26"/>
  <c r="LX15" i="26"/>
  <c r="LX19" i="26"/>
  <c r="MZ4" i="26"/>
  <c r="MZ8" i="26"/>
  <c r="MZ12" i="26"/>
  <c r="MZ15" i="26"/>
  <c r="MZ19" i="26"/>
  <c r="OB4" i="26"/>
  <c r="OB8" i="26"/>
  <c r="OB12" i="26"/>
  <c r="OB15" i="26"/>
  <c r="OB19" i="26"/>
  <c r="PD4" i="26"/>
  <c r="PD8" i="26"/>
  <c r="PD12" i="26"/>
  <c r="PD15" i="26"/>
  <c r="PD19" i="26"/>
  <c r="FS25" i="22"/>
  <c r="JQ32" i="22"/>
  <c r="RM28" i="22"/>
  <c r="HA28" i="22"/>
  <c r="JQ21" i="22"/>
  <c r="RM26" i="22"/>
  <c r="FS17" i="22"/>
  <c r="HA22" i="22"/>
  <c r="BV14" i="22"/>
  <c r="BZ14" i="22" s="1"/>
  <c r="EK14" i="22"/>
  <c r="EK29" i="22"/>
  <c r="EK31" i="22"/>
  <c r="EK36" i="22"/>
  <c r="FS8" i="22"/>
  <c r="FS18" i="22"/>
  <c r="FL33" i="22"/>
  <c r="FS33" i="22" s="1"/>
  <c r="JQ9" i="22"/>
  <c r="JQ10" i="22"/>
  <c r="JQ12" i="22"/>
  <c r="JQ17" i="22"/>
  <c r="JQ16" i="22"/>
  <c r="JQ20" i="22"/>
  <c r="JJ30" i="22"/>
  <c r="KY27" i="22"/>
  <c r="KY29" i="22"/>
  <c r="KY31" i="22"/>
  <c r="KY36" i="22"/>
  <c r="MG8" i="22"/>
  <c r="LZ33" i="22"/>
  <c r="MG33" i="22" s="1"/>
  <c r="OW4" i="22"/>
  <c r="OW9" i="22"/>
  <c r="OW12" i="22"/>
  <c r="QE14" i="22"/>
  <c r="QE33" i="22"/>
  <c r="QE27" i="22"/>
  <c r="PX32" i="22"/>
  <c r="QE32" i="22" s="1"/>
  <c r="RM14" i="22"/>
  <c r="RM33" i="22"/>
  <c r="RF35" i="22"/>
  <c r="AY21" i="22"/>
  <c r="BZ33" i="22"/>
  <c r="AY36" i="22"/>
  <c r="BZ18" i="22"/>
  <c r="BZ4" i="22"/>
  <c r="BV23" i="22"/>
  <c r="BZ23" i="22" s="1"/>
  <c r="BZ32" i="22"/>
  <c r="FS24" i="22"/>
  <c r="JQ34" i="22"/>
  <c r="MG24" i="22"/>
  <c r="LZ31" i="22"/>
  <c r="MG31" i="22" s="1"/>
  <c r="OP26" i="22"/>
  <c r="OW26" i="22" s="1"/>
  <c r="OP35" i="22"/>
  <c r="OW35" i="22" s="1"/>
  <c r="RM31" i="22"/>
  <c r="RM34" i="22"/>
  <c r="RM36" i="22"/>
  <c r="EK19" i="22"/>
  <c r="EK35" i="22"/>
  <c r="JQ6" i="22"/>
  <c r="AU10" i="22"/>
  <c r="AY10" i="22" s="1"/>
  <c r="BV12" i="22"/>
  <c r="BZ12" i="22" s="1"/>
  <c r="BV19" i="22"/>
  <c r="BZ19" i="22" s="1"/>
  <c r="ED5" i="22"/>
  <c r="EK5" i="22" s="1"/>
  <c r="ED12" i="22"/>
  <c r="EK12" i="22" s="1"/>
  <c r="FL32" i="22"/>
  <c r="GT7" i="22"/>
  <c r="HA7" i="22" s="1"/>
  <c r="GT11" i="22"/>
  <c r="HA11" i="22" s="1"/>
  <c r="GT19" i="22"/>
  <c r="HA19" i="22" s="1"/>
  <c r="GT26" i="22"/>
  <c r="HA26" i="22" s="1"/>
  <c r="IB31" i="22"/>
  <c r="II31" i="22" s="1"/>
  <c r="KR5" i="22"/>
  <c r="KY5" i="22" s="1"/>
  <c r="KR12" i="22"/>
  <c r="KY12" i="22" s="1"/>
  <c r="LZ32" i="22"/>
  <c r="MG32" i="22" s="1"/>
  <c r="NH7" i="22"/>
  <c r="NO7" i="22" s="1"/>
  <c r="NH11" i="22"/>
  <c r="NO11" i="22" s="1"/>
  <c r="NH19" i="22"/>
  <c r="NO19" i="22" s="1"/>
  <c r="NH26" i="22"/>
  <c r="NO26" i="22" s="1"/>
  <c r="OP33" i="22"/>
  <c r="OW33" i="22" s="1"/>
  <c r="OP29" i="22"/>
  <c r="OW29" i="22" s="1"/>
  <c r="OP31" i="22"/>
  <c r="OW31" i="22" s="1"/>
  <c r="OP34" i="22"/>
  <c r="OW34" i="22" s="1"/>
  <c r="PX5" i="22"/>
  <c r="QE5" i="22" s="1"/>
  <c r="PX6" i="22"/>
  <c r="PX8" i="22"/>
  <c r="QE8" i="22" s="1"/>
  <c r="PX11" i="22"/>
  <c r="QE11" i="22" s="1"/>
  <c r="PX21" i="22"/>
  <c r="QE21" i="22" s="1"/>
  <c r="RF5" i="22"/>
  <c r="RM5" i="22" s="1"/>
  <c r="HA36" i="22"/>
  <c r="AY29" i="22"/>
  <c r="AU11" i="22"/>
  <c r="AY11" i="22" s="1"/>
  <c r="AU25" i="22"/>
  <c r="BV13" i="22"/>
  <c r="BZ13" i="22" s="1"/>
  <c r="BV20" i="22"/>
  <c r="BZ20" i="22" s="1"/>
  <c r="BV35" i="22"/>
  <c r="BZ35" i="22" s="1"/>
  <c r="ED13" i="22"/>
  <c r="EK13" i="22" s="1"/>
  <c r="ED20" i="22"/>
  <c r="EK20" i="22" s="1"/>
  <c r="FL6" i="22"/>
  <c r="FS6" i="22" s="1"/>
  <c r="FL21" i="22"/>
  <c r="FS21" i="22" s="1"/>
  <c r="GT12" i="22"/>
  <c r="HA12" i="22" s="1"/>
  <c r="GT15" i="22"/>
  <c r="HA15" i="22" s="1"/>
  <c r="GT17" i="22"/>
  <c r="HA17" i="22" s="1"/>
  <c r="GT20" i="22"/>
  <c r="HA20" i="22" s="1"/>
  <c r="GT14" i="22"/>
  <c r="HA14" i="22" s="1"/>
  <c r="GT33" i="22"/>
  <c r="HA33" i="22" s="1"/>
  <c r="GT29" i="22"/>
  <c r="HA29" i="22" s="1"/>
  <c r="GT35" i="22"/>
  <c r="IB9" i="22"/>
  <c r="II9" i="22" s="1"/>
  <c r="IB12" i="22"/>
  <c r="II12" i="22" s="1"/>
  <c r="IB36" i="22"/>
  <c r="II36" i="22" s="1"/>
  <c r="JJ33" i="22"/>
  <c r="JQ33" i="22" s="1"/>
  <c r="KR13" i="22"/>
  <c r="KY13" i="22" s="1"/>
  <c r="KR20" i="22"/>
  <c r="KY20" i="22" s="1"/>
  <c r="LZ6" i="22"/>
  <c r="MG6" i="22" s="1"/>
  <c r="LZ21" i="22"/>
  <c r="MG21" i="22" s="1"/>
  <c r="NH15" i="22"/>
  <c r="NO15" i="22" s="1"/>
  <c r="NH17" i="22"/>
  <c r="NO17" i="22" s="1"/>
  <c r="NH16" i="22"/>
  <c r="NO16" i="22" s="1"/>
  <c r="NH20" i="22"/>
  <c r="NO20" i="22" s="1"/>
  <c r="NH14" i="22"/>
  <c r="NO14" i="22" s="1"/>
  <c r="NH33" i="22"/>
  <c r="NO33" i="22" s="1"/>
  <c r="NH27" i="22"/>
  <c r="NO27" i="22" s="1"/>
  <c r="PX19" i="22"/>
  <c r="RF13" i="22"/>
  <c r="RM13" i="22" s="1"/>
  <c r="RF20" i="22"/>
  <c r="RM20" i="22" s="1"/>
  <c r="EK15" i="22"/>
  <c r="BV6" i="22"/>
  <c r="BZ6" i="22" s="1"/>
  <c r="BZ31" i="22"/>
  <c r="AU15" i="22"/>
  <c r="AY15" i="22" s="1"/>
  <c r="AU8" i="22"/>
  <c r="AY8" i="22" s="1"/>
  <c r="AU26" i="22"/>
  <c r="AY26" i="22" s="1"/>
  <c r="BV22" i="22"/>
  <c r="BZ22" i="22" s="1"/>
  <c r="ED22" i="22"/>
  <c r="EK22" i="22" s="1"/>
  <c r="ED28" i="22"/>
  <c r="EK28" i="22" s="1"/>
  <c r="FL4" i="22"/>
  <c r="FS4" i="22" s="1"/>
  <c r="FL9" i="22"/>
  <c r="FS9" i="22" s="1"/>
  <c r="FL10" i="22"/>
  <c r="FS10" i="22" s="1"/>
  <c r="FL12" i="22"/>
  <c r="FS12" i="22" s="1"/>
  <c r="FL16" i="22"/>
  <c r="FL23" i="22"/>
  <c r="IB8" i="22"/>
  <c r="II8" i="22" s="1"/>
  <c r="IB13" i="22"/>
  <c r="II13" i="22" s="1"/>
  <c r="JJ8" i="22"/>
  <c r="JQ8" i="22" s="1"/>
  <c r="JJ18" i="22"/>
  <c r="JQ18" i="22" s="1"/>
  <c r="JJ24" i="22"/>
  <c r="JQ24" i="22" s="1"/>
  <c r="JJ31" i="22"/>
  <c r="JQ31" i="22" s="1"/>
  <c r="KR22" i="22"/>
  <c r="KY22" i="22" s="1"/>
  <c r="KR28" i="22"/>
  <c r="KY28" i="22" s="1"/>
  <c r="LZ4" i="22"/>
  <c r="MG4" i="22" s="1"/>
  <c r="LZ9" i="22"/>
  <c r="MG9" i="22" s="1"/>
  <c r="LZ10" i="22"/>
  <c r="MG10" i="22" s="1"/>
  <c r="LZ12" i="22"/>
  <c r="MG12" i="22" s="1"/>
  <c r="LZ17" i="22"/>
  <c r="MG17" i="22" s="1"/>
  <c r="LZ16" i="22"/>
  <c r="MG16" i="22" s="1"/>
  <c r="LZ23" i="22"/>
  <c r="OP8" i="22"/>
  <c r="OW8" i="22" s="1"/>
  <c r="OP13" i="22"/>
  <c r="PX22" i="22"/>
  <c r="QE22" i="22" s="1"/>
  <c r="PX23" i="22"/>
  <c r="PX24" i="22"/>
  <c r="QE24" i="22" s="1"/>
  <c r="PX26" i="22"/>
  <c r="QE26" i="22" s="1"/>
  <c r="PX30" i="22"/>
  <c r="QE30" i="22" s="1"/>
  <c r="RF18" i="22"/>
  <c r="RM18" i="22" s="1"/>
  <c r="RF22" i="22"/>
  <c r="RM22" i="22" s="1"/>
  <c r="AU7" i="22"/>
  <c r="AY7" i="22" s="1"/>
  <c r="AU17" i="22"/>
  <c r="AY17" i="22" s="1"/>
  <c r="AU20" i="22"/>
  <c r="AY20" i="22" s="1"/>
  <c r="AU23" i="22"/>
  <c r="AY23" i="22" s="1"/>
  <c r="AU28" i="22"/>
  <c r="AY28" i="22" s="1"/>
  <c r="BV21" i="22"/>
  <c r="BZ21" i="22" s="1"/>
  <c r="BV16" i="22"/>
  <c r="BZ16" i="22" s="1"/>
  <c r="ED8" i="22"/>
  <c r="EK8" i="22" s="1"/>
  <c r="ED25" i="22"/>
  <c r="EK25" i="22" s="1"/>
  <c r="ED30" i="22"/>
  <c r="EK30" i="22" s="1"/>
  <c r="FL7" i="22"/>
  <c r="FS7" i="22" s="1"/>
  <c r="FL11" i="22"/>
  <c r="FS11" i="22" s="1"/>
  <c r="FL22" i="22"/>
  <c r="FS22" i="22" s="1"/>
  <c r="GT16" i="22"/>
  <c r="HA16" i="22" s="1"/>
  <c r="GT23" i="22"/>
  <c r="HA23" i="22" s="1"/>
  <c r="GT32" i="22"/>
  <c r="HA32" i="22" s="1"/>
  <c r="IB11" i="22"/>
  <c r="II11" i="22" s="1"/>
  <c r="IB16" i="22"/>
  <c r="II16" i="22" s="1"/>
  <c r="IB26" i="22"/>
  <c r="II26" i="22" s="1"/>
  <c r="IB34" i="22"/>
  <c r="II34" i="22" s="1"/>
  <c r="JJ15" i="22"/>
  <c r="JQ15" i="22" s="1"/>
  <c r="JJ19" i="22"/>
  <c r="JQ19" i="22" s="1"/>
  <c r="JJ28" i="22"/>
  <c r="JQ28" i="22" s="1"/>
  <c r="KR8" i="22"/>
  <c r="KY8" i="22" s="1"/>
  <c r="KR25" i="22"/>
  <c r="KY25" i="22" s="1"/>
  <c r="KR30" i="22"/>
  <c r="KY30" i="22" s="1"/>
  <c r="LZ7" i="22"/>
  <c r="MG7" i="22" s="1"/>
  <c r="LZ11" i="22"/>
  <c r="MG11" i="22" s="1"/>
  <c r="LZ22" i="22"/>
  <c r="MG22" i="22" s="1"/>
  <c r="NH23" i="22"/>
  <c r="NO23" i="22" s="1"/>
  <c r="OW13" i="22"/>
  <c r="RF8" i="22"/>
  <c r="RM8" i="22" s="1"/>
  <c r="RM25" i="22"/>
  <c r="RF30" i="22"/>
  <c r="RM30" i="22" s="1"/>
  <c r="AU16" i="22"/>
  <c r="AY16" i="22" s="1"/>
  <c r="AU14" i="22"/>
  <c r="AY14" i="22" s="1"/>
  <c r="AY27" i="22"/>
  <c r="BV24" i="22"/>
  <c r="BZ24" i="22" s="1"/>
  <c r="ED6" i="22"/>
  <c r="EK6" i="22" s="1"/>
  <c r="ED18" i="22"/>
  <c r="EK18" i="22" s="1"/>
  <c r="ED34" i="22"/>
  <c r="EK34" i="22" s="1"/>
  <c r="FL15" i="22"/>
  <c r="FS15" i="22" s="1"/>
  <c r="FL19" i="22"/>
  <c r="FS19" i="22" s="1"/>
  <c r="FL28" i="22"/>
  <c r="FS28" i="22" s="1"/>
  <c r="GT8" i="22"/>
  <c r="HA8" i="22" s="1"/>
  <c r="GT25" i="22"/>
  <c r="HA25" i="22" s="1"/>
  <c r="GT30" i="22"/>
  <c r="HA30" i="22" s="1"/>
  <c r="IB7" i="22"/>
  <c r="II7" i="22" s="1"/>
  <c r="IB21" i="22"/>
  <c r="II21" i="22" s="1"/>
  <c r="IB14" i="22"/>
  <c r="II14" i="22" s="1"/>
  <c r="IB30" i="22"/>
  <c r="II30" i="22" s="1"/>
  <c r="JJ5" i="22"/>
  <c r="JQ5" i="22" s="1"/>
  <c r="JJ14" i="22"/>
  <c r="JQ14" i="22" s="1"/>
  <c r="JJ26" i="22"/>
  <c r="JQ26" i="22" s="1"/>
  <c r="KR6" i="22"/>
  <c r="KY6" i="22" s="1"/>
  <c r="KR18" i="22"/>
  <c r="KY18" i="22" s="1"/>
  <c r="KR34" i="22"/>
  <c r="KY34" i="22" s="1"/>
  <c r="LZ15" i="22"/>
  <c r="MG15" i="22" s="1"/>
  <c r="LZ19" i="22"/>
  <c r="MG19" i="22" s="1"/>
  <c r="LZ28" i="22"/>
  <c r="MG28" i="22" s="1"/>
  <c r="NH8" i="22"/>
  <c r="NO8" i="22" s="1"/>
  <c r="NH25" i="22"/>
  <c r="NO25" i="22" s="1"/>
  <c r="NH30" i="22"/>
  <c r="NO30" i="22" s="1"/>
  <c r="OW7" i="22"/>
  <c r="OW11" i="22"/>
  <c r="QE10" i="22"/>
  <c r="QE19" i="22"/>
  <c r="QE20" i="22"/>
  <c r="QE25" i="22"/>
  <c r="QE35" i="22"/>
  <c r="QE36" i="22"/>
  <c r="RM17" i="22"/>
  <c r="RM29" i="22"/>
  <c r="RM35" i="22"/>
  <c r="AY25" i="22"/>
  <c r="BZ9" i="22"/>
  <c r="BZ25" i="22"/>
  <c r="EK7" i="22"/>
  <c r="EK11" i="22"/>
  <c r="FS16" i="22"/>
  <c r="FS23" i="22"/>
  <c r="FS32" i="22"/>
  <c r="HA13" i="22"/>
  <c r="HA35" i="22"/>
  <c r="JQ25" i="22"/>
  <c r="JQ30" i="22"/>
  <c r="KY7" i="22"/>
  <c r="KY11" i="22"/>
  <c r="MG23" i="22"/>
  <c r="NO13" i="22"/>
  <c r="NH29" i="22"/>
  <c r="NO29" i="22" s="1"/>
  <c r="NH35" i="22"/>
  <c r="NO35" i="22" s="1"/>
  <c r="OP10" i="22"/>
  <c r="OW10" i="22" s="1"/>
  <c r="OP21" i="22"/>
  <c r="OW21" i="22" s="1"/>
  <c r="OP24" i="22"/>
  <c r="OW24" i="22" s="1"/>
  <c r="RF6" i="22"/>
  <c r="RM6" i="22" s="1"/>
  <c r="AU18" i="22"/>
  <c r="AY18" i="22" s="1"/>
  <c r="AU31" i="22"/>
  <c r="AY31" i="22" s="1"/>
  <c r="AY35" i="22"/>
  <c r="BZ7" i="22"/>
  <c r="BV8" i="22"/>
  <c r="BZ8" i="22" s="1"/>
  <c r="BV26" i="22"/>
  <c r="BZ26" i="22" s="1"/>
  <c r="BZ36" i="22"/>
  <c r="ED10" i="22"/>
  <c r="EK10" i="22" s="1"/>
  <c r="ED21" i="22"/>
  <c r="EK21" i="22" s="1"/>
  <c r="ED24" i="22"/>
  <c r="EK24" i="22" s="1"/>
  <c r="FL5" i="22"/>
  <c r="FS5" i="22" s="1"/>
  <c r="FL14" i="22"/>
  <c r="FS14" i="22" s="1"/>
  <c r="FL26" i="22"/>
  <c r="FS26" i="22" s="1"/>
  <c r="GT6" i="22"/>
  <c r="HA6" i="22" s="1"/>
  <c r="GT18" i="22"/>
  <c r="HA18" i="22" s="1"/>
  <c r="GT34" i="22"/>
  <c r="HA34" i="22" s="1"/>
  <c r="IB10" i="22"/>
  <c r="II10" i="22" s="1"/>
  <c r="IB19" i="22"/>
  <c r="II19" i="22" s="1"/>
  <c r="IB25" i="22"/>
  <c r="II25" i="22" s="1"/>
  <c r="IB35" i="22"/>
  <c r="II35" i="22" s="1"/>
  <c r="JJ13" i="22"/>
  <c r="JQ13" i="22" s="1"/>
  <c r="JJ29" i="22"/>
  <c r="JQ29" i="22" s="1"/>
  <c r="JJ35" i="22"/>
  <c r="JQ35" i="22" s="1"/>
  <c r="KR10" i="22"/>
  <c r="KY10" i="22" s="1"/>
  <c r="KR21" i="22"/>
  <c r="KY21" i="22" s="1"/>
  <c r="KR24" i="22"/>
  <c r="KY24" i="22" s="1"/>
  <c r="LZ5" i="22"/>
  <c r="MG5" i="22" s="1"/>
  <c r="LZ14" i="22"/>
  <c r="MG14" i="22" s="1"/>
  <c r="LZ26" i="22"/>
  <c r="MG26" i="22" s="1"/>
  <c r="NH6" i="22"/>
  <c r="NO6" i="22" s="1"/>
  <c r="NH18" i="22"/>
  <c r="NO18" i="22" s="1"/>
  <c r="NH34" i="22"/>
  <c r="NO34" i="22" s="1"/>
  <c r="OW15" i="22"/>
  <c r="OP19" i="22"/>
  <c r="OW19" i="22" s="1"/>
  <c r="OW28" i="22"/>
  <c r="QE6" i="22"/>
  <c r="QE15" i="22"/>
  <c r="QE23" i="22"/>
  <c r="QE29" i="22"/>
  <c r="RM7" i="22"/>
  <c r="AU5" i="22"/>
  <c r="AY5" i="22" s="1"/>
  <c r="AY13" i="22"/>
  <c r="BZ10" i="22"/>
  <c r="OP16" i="22"/>
  <c r="OW16" i="22" s="1"/>
  <c r="OP23" i="22"/>
  <c r="OW23" i="22" s="1"/>
  <c r="OP32" i="22"/>
  <c r="OW32" i="22" s="1"/>
  <c r="RF10" i="22"/>
  <c r="RM10" i="22" s="1"/>
  <c r="RF21" i="22"/>
  <c r="RM21" i="22" s="1"/>
  <c r="RF24" i="22"/>
  <c r="RM24" i="22" s="1"/>
  <c r="RM27" i="22"/>
  <c r="AU4" i="22"/>
  <c r="AY4" i="22" s="1"/>
  <c r="AY6" i="22"/>
  <c r="AU22" i="22"/>
  <c r="AY22" i="22" s="1"/>
  <c r="BV11" i="22"/>
  <c r="BZ11" i="22" s="1"/>
  <c r="BV17" i="22"/>
  <c r="BZ17" i="22" s="1"/>
  <c r="BV30" i="22"/>
  <c r="BZ30" i="22" s="1"/>
  <c r="BV34" i="22"/>
  <c r="BZ34" i="22" s="1"/>
  <c r="ED16" i="22"/>
  <c r="EK16" i="22" s="1"/>
  <c r="ED23" i="22"/>
  <c r="EK23" i="22" s="1"/>
  <c r="ED32" i="22"/>
  <c r="EK32" i="22" s="1"/>
  <c r="FL13" i="22"/>
  <c r="FS13" i="22" s="1"/>
  <c r="FL29" i="22"/>
  <c r="FS29" i="22" s="1"/>
  <c r="FL35" i="22"/>
  <c r="FS35" i="22" s="1"/>
  <c r="GT10" i="22"/>
  <c r="HA10" i="22" s="1"/>
  <c r="GT21" i="22"/>
  <c r="HA21" i="22" s="1"/>
  <c r="GT24" i="22"/>
  <c r="HA24" i="22" s="1"/>
  <c r="IB5" i="22"/>
  <c r="II5" i="22" s="1"/>
  <c r="IB6" i="22"/>
  <c r="II6" i="22" s="1"/>
  <c r="IB15" i="22"/>
  <c r="II15" i="22" s="1"/>
  <c r="IB23" i="22"/>
  <c r="II23" i="22" s="1"/>
  <c r="IB29" i="22"/>
  <c r="II29" i="22" s="1"/>
  <c r="JJ7" i="22"/>
  <c r="JQ7" i="22" s="1"/>
  <c r="JJ11" i="22"/>
  <c r="JQ11" i="22" s="1"/>
  <c r="JJ22" i="22"/>
  <c r="JQ22" i="22" s="1"/>
  <c r="KR16" i="22"/>
  <c r="KY16" i="22" s="1"/>
  <c r="KR23" i="22"/>
  <c r="KY23" i="22" s="1"/>
  <c r="KR32" i="22"/>
  <c r="KY32" i="22" s="1"/>
  <c r="LZ13" i="22"/>
  <c r="MG13" i="22" s="1"/>
  <c r="LZ29" i="22"/>
  <c r="MG29" i="22" s="1"/>
  <c r="LZ35" i="22"/>
  <c r="MG35" i="22" s="1"/>
  <c r="NH10" i="22"/>
  <c r="NO10" i="22" s="1"/>
  <c r="NH21" i="22"/>
  <c r="NO21" i="22" s="1"/>
  <c r="NH24" i="22"/>
  <c r="NO24" i="22" s="1"/>
  <c r="OP5" i="22"/>
  <c r="OW5" i="22" s="1"/>
  <c r="OP14" i="22"/>
  <c r="OW14" i="22" s="1"/>
  <c r="QE16" i="22"/>
  <c r="RF19" i="22"/>
  <c r="RM19" i="22" s="1"/>
  <c r="OP25" i="22"/>
  <c r="OW25" i="22" s="1"/>
  <c r="OP30" i="22"/>
  <c r="OW30" i="22" s="1"/>
  <c r="RF16" i="22"/>
  <c r="RM16" i="22" s="1"/>
  <c r="RF23" i="22"/>
  <c r="RM23" i="22" s="1"/>
  <c r="RF32" i="22"/>
  <c r="RM32" i="22" s="1"/>
  <c r="EK13" i="4"/>
  <c r="EK14" i="4"/>
  <c r="EK17" i="4"/>
  <c r="FS8" i="4"/>
  <c r="FS18" i="4"/>
  <c r="IB14" i="4"/>
  <c r="II14" i="4" s="1"/>
  <c r="IB17" i="4"/>
  <c r="II17" i="4" s="1"/>
  <c r="IB23" i="4"/>
  <c r="KR8" i="4"/>
  <c r="KY8" i="4" s="1"/>
  <c r="KR16" i="4"/>
  <c r="KY16" i="4" s="1"/>
  <c r="KR9" i="4"/>
  <c r="KR21" i="4"/>
  <c r="KR38" i="4"/>
  <c r="KY38" i="4" s="1"/>
  <c r="OW5" i="4"/>
  <c r="OW7" i="4"/>
  <c r="OP22" i="4"/>
  <c r="OW22" i="4" s="1"/>
  <c r="OP18" i="4"/>
  <c r="OW18" i="4" s="1"/>
  <c r="OP20" i="4"/>
  <c r="OW20" i="4" s="1"/>
  <c r="OP40" i="4"/>
  <c r="OW40" i="4" s="1"/>
  <c r="PX4" i="4"/>
  <c r="QE4" i="4" s="1"/>
  <c r="PX13" i="4"/>
  <c r="QE13" i="4" s="1"/>
  <c r="AY33" i="4"/>
  <c r="FS9" i="4"/>
  <c r="FS24" i="4"/>
  <c r="FL12" i="4"/>
  <c r="FS12" i="4" s="1"/>
  <c r="II25" i="4"/>
  <c r="IB18" i="4"/>
  <c r="IB20" i="4"/>
  <c r="IB24" i="4"/>
  <c r="II24" i="4" s="1"/>
  <c r="IB19" i="4"/>
  <c r="JJ4" i="4"/>
  <c r="JQ4" i="4" s="1"/>
  <c r="JJ13" i="4"/>
  <c r="JQ13" i="4" s="1"/>
  <c r="JJ14" i="4"/>
  <c r="LZ25" i="4"/>
  <c r="MG25" i="4" s="1"/>
  <c r="LZ22" i="4"/>
  <c r="MG22" i="4" s="1"/>
  <c r="OW41" i="4"/>
  <c r="OW37" i="4"/>
  <c r="OW15" i="4"/>
  <c r="OW27" i="4"/>
  <c r="QE5" i="4"/>
  <c r="QE11" i="4"/>
  <c r="PX33" i="4"/>
  <c r="QE33" i="4" s="1"/>
  <c r="PX36" i="4"/>
  <c r="QE36" i="4" s="1"/>
  <c r="PX40" i="4"/>
  <c r="GT11" i="4"/>
  <c r="HA11" i="4" s="1"/>
  <c r="GT10" i="4"/>
  <c r="HA10" i="4" s="1"/>
  <c r="JQ10" i="4"/>
  <c r="JJ36" i="4"/>
  <c r="JQ36" i="4" s="1"/>
  <c r="JJ40" i="4"/>
  <c r="JQ40" i="4" s="1"/>
  <c r="KR4" i="4"/>
  <c r="LZ15" i="4"/>
  <c r="MG15" i="4" s="1"/>
  <c r="NH5" i="4"/>
  <c r="NO5" i="4" s="1"/>
  <c r="NH11" i="4"/>
  <c r="NO11" i="4" s="1"/>
  <c r="QE27" i="4"/>
  <c r="RF30" i="4"/>
  <c r="RM30" i="4" s="1"/>
  <c r="RF26" i="4"/>
  <c r="RM26" i="4" s="1"/>
  <c r="RF33" i="4"/>
  <c r="RM33" i="4" s="1"/>
  <c r="AY7" i="4"/>
  <c r="AY22" i="4"/>
  <c r="AY19" i="4"/>
  <c r="BV25" i="4"/>
  <c r="BZ25" i="4" s="1"/>
  <c r="BZ19" i="4"/>
  <c r="ED40" i="4"/>
  <c r="EK40" i="4" s="1"/>
  <c r="FL4" i="4"/>
  <c r="FS4" i="4" s="1"/>
  <c r="FL13" i="4"/>
  <c r="FS13" i="4" s="1"/>
  <c r="GT6" i="4"/>
  <c r="HA6" i="4" s="1"/>
  <c r="GT8" i="4"/>
  <c r="GT16" i="4"/>
  <c r="GT17" i="4"/>
  <c r="HA17" i="4" s="1"/>
  <c r="GT31" i="4"/>
  <c r="HA31" i="4" s="1"/>
  <c r="JJ32" i="4"/>
  <c r="JQ32" i="4" s="1"/>
  <c r="JJ34" i="4"/>
  <c r="JQ34" i="4" s="1"/>
  <c r="JJ41" i="4"/>
  <c r="JQ41" i="4" s="1"/>
  <c r="JJ37" i="4"/>
  <c r="JQ37" i="4" s="1"/>
  <c r="JJ15" i="4"/>
  <c r="JJ27" i="4"/>
  <c r="JQ27" i="4" s="1"/>
  <c r="KR5" i="4"/>
  <c r="KY5" i="4" s="1"/>
  <c r="KR7" i="4"/>
  <c r="KY7" i="4" s="1"/>
  <c r="KY26" i="4"/>
  <c r="KY33" i="4"/>
  <c r="LZ38" i="4"/>
  <c r="MG38" i="4" s="1"/>
  <c r="NH6" i="4"/>
  <c r="NH8" i="4"/>
  <c r="NO8" i="4" s="1"/>
  <c r="NH39" i="4"/>
  <c r="NO39" i="4" s="1"/>
  <c r="NH34" i="4"/>
  <c r="NO34" i="4" s="1"/>
  <c r="NH37" i="4"/>
  <c r="NO37" i="4" s="1"/>
  <c r="NH27" i="4"/>
  <c r="NO27" i="4" s="1"/>
  <c r="RF20" i="4"/>
  <c r="RM20" i="4" s="1"/>
  <c r="RF24" i="4"/>
  <c r="RM24" i="4" s="1"/>
  <c r="RF19" i="4"/>
  <c r="RM19" i="4" s="1"/>
  <c r="RF12" i="4"/>
  <c r="RM12" i="4" s="1"/>
  <c r="RF35" i="4"/>
  <c r="RF28" i="4"/>
  <c r="RM28" i="4" s="1"/>
  <c r="RF32" i="4"/>
  <c r="RM32" i="4" s="1"/>
  <c r="RF34" i="4"/>
  <c r="RM34" i="4" s="1"/>
  <c r="RF41" i="4"/>
  <c r="AY13" i="4"/>
  <c r="AU25" i="4"/>
  <c r="AY25" i="4" s="1"/>
  <c r="AY17" i="4"/>
  <c r="AU20" i="4"/>
  <c r="BV14" i="4"/>
  <c r="BZ14" i="4" s="1"/>
  <c r="BZ17" i="4"/>
  <c r="BV20" i="4"/>
  <c r="BZ20" i="4" s="1"/>
  <c r="ED41" i="4"/>
  <c r="EK41" i="4" s="1"/>
  <c r="ED37" i="4"/>
  <c r="EK37" i="4" s="1"/>
  <c r="ED15" i="4"/>
  <c r="EK15" i="4" s="1"/>
  <c r="ED27" i="4"/>
  <c r="EK27" i="4" s="1"/>
  <c r="FL5" i="4"/>
  <c r="FL7" i="4"/>
  <c r="FS7" i="4" s="1"/>
  <c r="FL11" i="4"/>
  <c r="FS11" i="4" s="1"/>
  <c r="FL25" i="4"/>
  <c r="GT29" i="4"/>
  <c r="HA29" i="4" s="1"/>
  <c r="GT27" i="4"/>
  <c r="HA27" i="4" s="1"/>
  <c r="IB5" i="4"/>
  <c r="II5" i="4" s="1"/>
  <c r="KR19" i="4"/>
  <c r="KY19" i="4" s="1"/>
  <c r="KR12" i="4"/>
  <c r="KY12" i="4" s="1"/>
  <c r="KR35" i="4"/>
  <c r="KY35" i="4" s="1"/>
  <c r="KR28" i="4"/>
  <c r="KY28" i="4" s="1"/>
  <c r="KR32" i="4"/>
  <c r="KY32" i="4" s="1"/>
  <c r="KR34" i="4"/>
  <c r="KY34" i="4" s="1"/>
  <c r="KR41" i="4"/>
  <c r="KR37" i="4"/>
  <c r="KY37" i="4" s="1"/>
  <c r="KR15" i="4"/>
  <c r="KY15" i="4" s="1"/>
  <c r="NH31" i="4"/>
  <c r="NO31" i="4" s="1"/>
  <c r="NH29" i="4"/>
  <c r="NO29" i="4" s="1"/>
  <c r="NH38" i="4"/>
  <c r="NO38" i="4" s="1"/>
  <c r="OP9" i="4"/>
  <c r="OW9" i="4" s="1"/>
  <c r="OP12" i="4"/>
  <c r="OW12" i="4" s="1"/>
  <c r="OP28" i="4"/>
  <c r="OW28" i="4" s="1"/>
  <c r="OP34" i="4"/>
  <c r="OW34" i="4" s="1"/>
  <c r="ED9" i="4"/>
  <c r="EK9" i="4" s="1"/>
  <c r="FL33" i="4"/>
  <c r="FS33" i="4" s="1"/>
  <c r="FL36" i="4"/>
  <c r="FS36" i="4" s="1"/>
  <c r="FL40" i="4"/>
  <c r="FS40" i="4" s="1"/>
  <c r="II21" i="4"/>
  <c r="II12" i="4"/>
  <c r="IB28" i="4"/>
  <c r="II28" i="4" s="1"/>
  <c r="IB34" i="4"/>
  <c r="IB37" i="4"/>
  <c r="II37" i="4" s="1"/>
  <c r="LZ23" i="4"/>
  <c r="MG23" i="4" s="1"/>
  <c r="LZ30" i="4"/>
  <c r="MG30" i="4" s="1"/>
  <c r="LZ26" i="4"/>
  <c r="MG26" i="4" s="1"/>
  <c r="OW21" i="4"/>
  <c r="QE10" i="4"/>
  <c r="PX18" i="4"/>
  <c r="QE18" i="4" s="1"/>
  <c r="PX24" i="4"/>
  <c r="QE24" i="4" s="1"/>
  <c r="PX12" i="4"/>
  <c r="QE12" i="4" s="1"/>
  <c r="FS5" i="4"/>
  <c r="II18" i="4"/>
  <c r="MG19" i="4"/>
  <c r="QE34" i="4"/>
  <c r="HA8" i="4"/>
  <c r="KY18" i="4"/>
  <c r="II10" i="4"/>
  <c r="MG35" i="4"/>
  <c r="QE37" i="4"/>
  <c r="EK21" i="4"/>
  <c r="II15" i="4"/>
  <c r="JQ5" i="4"/>
  <c r="JQ11" i="4"/>
  <c r="NO25" i="4"/>
  <c r="NO18" i="4"/>
  <c r="NO24" i="4"/>
  <c r="QE8" i="4"/>
  <c r="AY14" i="4"/>
  <c r="OW11" i="4"/>
  <c r="OW10" i="4"/>
  <c r="AY4" i="4"/>
  <c r="EK5" i="4"/>
  <c r="EK7" i="4"/>
  <c r="EK11" i="4"/>
  <c r="EK10" i="4"/>
  <c r="FS16" i="4"/>
  <c r="II34" i="4"/>
  <c r="RM18" i="4"/>
  <c r="OW17" i="4"/>
  <c r="BV8" i="4"/>
  <c r="FS21" i="4"/>
  <c r="GT33" i="4"/>
  <c r="HA33" i="4" s="1"/>
  <c r="II20" i="4"/>
  <c r="MG28" i="4"/>
  <c r="LZ33" i="4"/>
  <c r="MG33" i="4" s="1"/>
  <c r="NO19" i="4"/>
  <c r="NH26" i="4"/>
  <c r="NO26" i="4" s="1"/>
  <c r="QE7" i="4"/>
  <c r="PX14" i="4"/>
  <c r="QE14" i="4" s="1"/>
  <c r="QE21" i="4"/>
  <c r="QE15" i="4"/>
  <c r="RF4" i="4"/>
  <c r="RM4" i="4" s="1"/>
  <c r="RM16" i="4"/>
  <c r="RF36" i="4"/>
  <c r="RM36" i="4" s="1"/>
  <c r="NO30" i="4"/>
  <c r="QE41" i="4"/>
  <c r="AY36" i="4"/>
  <c r="BZ6" i="4"/>
  <c r="AY27" i="4"/>
  <c r="ED23" i="4"/>
  <c r="EK23" i="4" s="1"/>
  <c r="GT4" i="4"/>
  <c r="HA4" i="4" s="1"/>
  <c r="JJ17" i="4"/>
  <c r="JQ17" i="4" s="1"/>
  <c r="KY41" i="4"/>
  <c r="KR40" i="4"/>
  <c r="KY40" i="4" s="1"/>
  <c r="NO6" i="4"/>
  <c r="BZ7" i="4"/>
  <c r="BV29" i="4"/>
  <c r="CW27" i="4"/>
  <c r="DA27" i="4" s="1"/>
  <c r="EK20" i="4"/>
  <c r="ED30" i="4"/>
  <c r="EK30" i="4" s="1"/>
  <c r="EK29" i="4"/>
  <c r="FS25" i="4"/>
  <c r="FL17" i="4"/>
  <c r="FS17" i="4" s="1"/>
  <c r="FS39" i="4"/>
  <c r="GT13" i="4"/>
  <c r="HA13" i="4" s="1"/>
  <c r="GT36" i="4"/>
  <c r="HA36" i="4" s="1"/>
  <c r="II6" i="4"/>
  <c r="II19" i="4"/>
  <c r="IB26" i="4"/>
  <c r="II26" i="4" s="1"/>
  <c r="JQ22" i="4"/>
  <c r="JJ23" i="4"/>
  <c r="JQ23" i="4" s="1"/>
  <c r="JQ31" i="4"/>
  <c r="KR14" i="4"/>
  <c r="KY14" i="4" s="1"/>
  <c r="KY21" i="4"/>
  <c r="LZ4" i="4"/>
  <c r="MG4" i="4" s="1"/>
  <c r="MG9" i="4"/>
  <c r="MG34" i="4"/>
  <c r="LZ36" i="4"/>
  <c r="MG36" i="4" s="1"/>
  <c r="NO35" i="4"/>
  <c r="NH33" i="4"/>
  <c r="NO33" i="4" s="1"/>
  <c r="OP30" i="4"/>
  <c r="OW30" i="4" s="1"/>
  <c r="QE25" i="4"/>
  <c r="PX17" i="4"/>
  <c r="QE17" i="4" s="1"/>
  <c r="QE39" i="4"/>
  <c r="RF13" i="4"/>
  <c r="RM13" i="4" s="1"/>
  <c r="RM9" i="4"/>
  <c r="RM41" i="4"/>
  <c r="RF40" i="4"/>
  <c r="RM40" i="4" s="1"/>
  <c r="HA38" i="4"/>
  <c r="II22" i="4"/>
  <c r="II31" i="4"/>
  <c r="MG8" i="4"/>
  <c r="AU8" i="4"/>
  <c r="AY8" i="4" s="1"/>
  <c r="BV40" i="4"/>
  <c r="EK31" i="4"/>
  <c r="II29" i="4"/>
  <c r="KR13" i="4"/>
  <c r="KY13" i="4" s="1"/>
  <c r="OP23" i="4"/>
  <c r="OW23" i="4" s="1"/>
  <c r="AU32" i="4"/>
  <c r="AY32" i="4" s="1"/>
  <c r="BV21" i="4"/>
  <c r="BZ21" i="4" s="1"/>
  <c r="ED6" i="4"/>
  <c r="EK6" i="4" s="1"/>
  <c r="ED19" i="4"/>
  <c r="EK19" i="4" s="1"/>
  <c r="ED26" i="4"/>
  <c r="EK26" i="4" s="1"/>
  <c r="ED38" i="4"/>
  <c r="EK38" i="4" s="1"/>
  <c r="FL22" i="4"/>
  <c r="FS22" i="4" s="1"/>
  <c r="FL23" i="4"/>
  <c r="FS23" i="4" s="1"/>
  <c r="FL31" i="4"/>
  <c r="FS31" i="4" s="1"/>
  <c r="GT7" i="4"/>
  <c r="HA7" i="4" s="1"/>
  <c r="GT14" i="4"/>
  <c r="HA14" i="4" s="1"/>
  <c r="GT9" i="4"/>
  <c r="HA9" i="4" s="1"/>
  <c r="GT41" i="4"/>
  <c r="HA41" i="4" s="1"/>
  <c r="GT40" i="4"/>
  <c r="HA40" i="4" s="1"/>
  <c r="IB8" i="4"/>
  <c r="II8" i="4" s="1"/>
  <c r="IB35" i="4"/>
  <c r="II35" i="4" s="1"/>
  <c r="IB33" i="4"/>
  <c r="II33" i="4" s="1"/>
  <c r="JJ20" i="4"/>
  <c r="JQ20" i="4" s="1"/>
  <c r="JJ30" i="4"/>
  <c r="JQ30" i="4" s="1"/>
  <c r="JJ29" i="4"/>
  <c r="JQ29" i="4" s="1"/>
  <c r="KR25" i="4"/>
  <c r="KY25" i="4" s="1"/>
  <c r="KR17" i="4"/>
  <c r="KY17" i="4" s="1"/>
  <c r="KR39" i="4"/>
  <c r="KY39" i="4" s="1"/>
  <c r="LZ5" i="4"/>
  <c r="MG5" i="4" s="1"/>
  <c r="LZ13" i="4"/>
  <c r="MG13" i="4" s="1"/>
  <c r="LZ21" i="4"/>
  <c r="MG21" i="4" s="1"/>
  <c r="LZ37" i="4"/>
  <c r="MG37" i="4" s="1"/>
  <c r="LZ40" i="4"/>
  <c r="MG40" i="4" s="1"/>
  <c r="NH4" i="4"/>
  <c r="NO4" i="4" s="1"/>
  <c r="NH16" i="4"/>
  <c r="NO16" i="4" s="1"/>
  <c r="NH32" i="4"/>
  <c r="NO32" i="4" s="1"/>
  <c r="NH36" i="4"/>
  <c r="NO36" i="4" s="1"/>
  <c r="OP6" i="4"/>
  <c r="OW6" i="4" s="1"/>
  <c r="OP19" i="4"/>
  <c r="OW19" i="4" s="1"/>
  <c r="OP26" i="4"/>
  <c r="OW26" i="4" s="1"/>
  <c r="OP38" i="4"/>
  <c r="OW38" i="4" s="1"/>
  <c r="PX22" i="4"/>
  <c r="QE22" i="4" s="1"/>
  <c r="PX23" i="4"/>
  <c r="QE23" i="4" s="1"/>
  <c r="PX31" i="4"/>
  <c r="QE31" i="4" s="1"/>
  <c r="RF7" i="4"/>
  <c r="RM7" i="4" s="1"/>
  <c r="RF14" i="4"/>
  <c r="RM14" i="4" s="1"/>
  <c r="RF21" i="4"/>
  <c r="RM21" i="4" s="1"/>
  <c r="RF15" i="4"/>
  <c r="RM15" i="4" s="1"/>
  <c r="KY4" i="4"/>
  <c r="NO20" i="4"/>
  <c r="OW39" i="4"/>
  <c r="QE40" i="4"/>
  <c r="AY10" i="4"/>
  <c r="HA35" i="4"/>
  <c r="IB30" i="4"/>
  <c r="II30" i="4" s="1"/>
  <c r="JQ25" i="4"/>
  <c r="AU15" i="4"/>
  <c r="AY15" i="4" s="1"/>
  <c r="BV10" i="4"/>
  <c r="BV32" i="4"/>
  <c r="BZ32" i="4" s="1"/>
  <c r="BV38" i="4"/>
  <c r="BZ38" i="4" s="1"/>
  <c r="ED8" i="4"/>
  <c r="EK8" i="4" s="1"/>
  <c r="ED35" i="4"/>
  <c r="EK35" i="4" s="1"/>
  <c r="ED33" i="4"/>
  <c r="EK33" i="4" s="1"/>
  <c r="FL20" i="4"/>
  <c r="FS20" i="4" s="1"/>
  <c r="FL30" i="4"/>
  <c r="FS30" i="4" s="1"/>
  <c r="FL29" i="4"/>
  <c r="FS29" i="4" s="1"/>
  <c r="GT25" i="4"/>
  <c r="HA25" i="4" s="1"/>
  <c r="GT21" i="4"/>
  <c r="HA21" i="4" s="1"/>
  <c r="GT15" i="4"/>
  <c r="HA15" i="4" s="1"/>
  <c r="IB4" i="4"/>
  <c r="II4" i="4" s="1"/>
  <c r="IB16" i="4"/>
  <c r="II16" i="4" s="1"/>
  <c r="IB32" i="4"/>
  <c r="II32" i="4" s="1"/>
  <c r="IB36" i="4"/>
  <c r="II36" i="4" s="1"/>
  <c r="JJ6" i="4"/>
  <c r="JQ6" i="4" s="1"/>
  <c r="JJ19" i="4"/>
  <c r="JQ19" i="4" s="1"/>
  <c r="JJ26" i="4"/>
  <c r="JQ26" i="4" s="1"/>
  <c r="JJ38" i="4"/>
  <c r="JQ38" i="4" s="1"/>
  <c r="KR22" i="4"/>
  <c r="KY22" i="4" s="1"/>
  <c r="KR23" i="4"/>
  <c r="KY23" i="4" s="1"/>
  <c r="KR31" i="4"/>
  <c r="KY31" i="4" s="1"/>
  <c r="LZ11" i="4"/>
  <c r="MG11" i="4" s="1"/>
  <c r="LZ14" i="4"/>
  <c r="MG14" i="4" s="1"/>
  <c r="LZ39" i="4"/>
  <c r="MG39" i="4" s="1"/>
  <c r="LZ27" i="4"/>
  <c r="MG27" i="4" s="1"/>
  <c r="NH13" i="4"/>
  <c r="NO13" i="4" s="1"/>
  <c r="NH9" i="4"/>
  <c r="NO9" i="4" s="1"/>
  <c r="NH41" i="4"/>
  <c r="NO41" i="4" s="1"/>
  <c r="NH40" i="4"/>
  <c r="NO40" i="4" s="1"/>
  <c r="OP8" i="4"/>
  <c r="OW8" i="4" s="1"/>
  <c r="OP35" i="4"/>
  <c r="OW35" i="4" s="1"/>
  <c r="OP33" i="4"/>
  <c r="OW33" i="4" s="1"/>
  <c r="PX20" i="4"/>
  <c r="QE20" i="4" s="1"/>
  <c r="PX30" i="4"/>
  <c r="QE30" i="4" s="1"/>
  <c r="PX29" i="4"/>
  <c r="QE29" i="4" s="1"/>
  <c r="RF25" i="4"/>
  <c r="RM25" i="4" s="1"/>
  <c r="RF17" i="4"/>
  <c r="RM17" i="4" s="1"/>
  <c r="RF39" i="4"/>
  <c r="RM39" i="4" s="1"/>
  <c r="HA19" i="4"/>
  <c r="HA26" i="4"/>
  <c r="II23" i="4"/>
  <c r="JQ7" i="4"/>
  <c r="JQ14" i="4"/>
  <c r="JQ21" i="4"/>
  <c r="JQ15" i="4"/>
  <c r="KY36" i="4"/>
  <c r="MG12" i="4"/>
  <c r="OW25" i="4"/>
  <c r="QE9" i="4"/>
  <c r="RM8" i="4"/>
  <c r="RM35" i="4"/>
  <c r="FL14" i="4"/>
  <c r="FS14" i="4" s="1"/>
  <c r="FS15" i="4"/>
  <c r="HA16" i="4"/>
  <c r="KY9" i="4"/>
  <c r="MG16" i="4"/>
  <c r="AU28" i="4"/>
  <c r="AY28" i="4" s="1"/>
  <c r="AU18" i="4"/>
  <c r="AY18" i="4" s="1"/>
  <c r="AU12" i="4"/>
  <c r="AY12" i="4" s="1"/>
  <c r="AY34" i="4"/>
  <c r="BV15" i="4"/>
  <c r="BZ15" i="4" s="1"/>
  <c r="ED4" i="4"/>
  <c r="EK4" i="4" s="1"/>
  <c r="ED16" i="4"/>
  <c r="EK16" i="4" s="1"/>
  <c r="ED32" i="4"/>
  <c r="EK32" i="4" s="1"/>
  <c r="ED36" i="4"/>
  <c r="EK36" i="4" s="1"/>
  <c r="FL6" i="4"/>
  <c r="FS6" i="4" s="1"/>
  <c r="FL19" i="4"/>
  <c r="FS19" i="4" s="1"/>
  <c r="FL26" i="4"/>
  <c r="FS26" i="4" s="1"/>
  <c r="FL38" i="4"/>
  <c r="FS38" i="4" s="1"/>
  <c r="GT22" i="4"/>
  <c r="HA22" i="4" s="1"/>
  <c r="GT39" i="4"/>
  <c r="HA39" i="4" s="1"/>
  <c r="IB13" i="4"/>
  <c r="II13" i="4" s="1"/>
  <c r="IB9" i="4"/>
  <c r="II9" i="4" s="1"/>
  <c r="IB41" i="4"/>
  <c r="II41" i="4" s="1"/>
  <c r="IB40" i="4"/>
  <c r="II40" i="4" s="1"/>
  <c r="JJ8" i="4"/>
  <c r="JQ8" i="4" s="1"/>
  <c r="JJ35" i="4"/>
  <c r="JQ35" i="4" s="1"/>
  <c r="JJ33" i="4"/>
  <c r="JQ33" i="4" s="1"/>
  <c r="KR20" i="4"/>
  <c r="KY20" i="4" s="1"/>
  <c r="KR30" i="4"/>
  <c r="KY30" i="4" s="1"/>
  <c r="KR29" i="4"/>
  <c r="KY29" i="4" s="1"/>
  <c r="LZ10" i="4"/>
  <c r="MG10" i="4" s="1"/>
  <c r="LZ17" i="4"/>
  <c r="MG17" i="4" s="1"/>
  <c r="LZ31" i="4"/>
  <c r="MG31" i="4" s="1"/>
  <c r="NH7" i="4"/>
  <c r="NO7" i="4" s="1"/>
  <c r="NH14" i="4"/>
  <c r="NO14" i="4" s="1"/>
  <c r="NH21" i="4"/>
  <c r="NO21" i="4" s="1"/>
  <c r="NH15" i="4"/>
  <c r="NO15" i="4" s="1"/>
  <c r="OP4" i="4"/>
  <c r="OW4" i="4" s="1"/>
  <c r="OP16" i="4"/>
  <c r="OW16" i="4" s="1"/>
  <c r="OP32" i="4"/>
  <c r="OW32" i="4" s="1"/>
  <c r="OP36" i="4"/>
  <c r="OW36" i="4" s="1"/>
  <c r="PX6" i="4"/>
  <c r="QE6" i="4" s="1"/>
  <c r="PX19" i="4"/>
  <c r="QE19" i="4" s="1"/>
  <c r="PX26" i="4"/>
  <c r="QE26" i="4" s="1"/>
  <c r="PX38" i="4"/>
  <c r="QE38" i="4" s="1"/>
  <c r="RF22" i="4"/>
  <c r="RM22" i="4" s="1"/>
  <c r="RF23" i="4"/>
  <c r="RM23" i="4" s="1"/>
  <c r="RF31" i="4"/>
  <c r="RM31" i="4" s="1"/>
  <c r="PA4" i="21"/>
  <c r="PA6" i="21"/>
  <c r="PA5" i="21"/>
  <c r="PA7" i="21"/>
  <c r="PA22" i="21"/>
  <c r="PA8" i="21"/>
  <c r="PA9" i="21"/>
  <c r="PA11" i="21"/>
  <c r="PA13" i="21"/>
  <c r="PA15" i="21"/>
  <c r="PA14" i="21"/>
  <c r="PA16" i="21"/>
  <c r="PA20" i="21"/>
  <c r="PA17" i="21"/>
  <c r="PA19" i="21"/>
  <c r="PA21" i="21"/>
  <c r="PA10" i="21"/>
  <c r="PA23" i="21"/>
  <c r="PA24" i="21"/>
  <c r="PA25" i="21"/>
  <c r="PA26" i="21"/>
  <c r="PA27" i="21"/>
  <c r="PA12" i="21"/>
  <c r="PA28" i="21"/>
  <c r="PA29" i="21"/>
  <c r="PA30" i="21"/>
  <c r="PA31" i="21"/>
  <c r="PA32" i="21"/>
  <c r="PA33" i="21"/>
  <c r="PA18" i="21"/>
  <c r="NY4" i="21"/>
  <c r="NY6" i="21"/>
  <c r="NY5" i="21"/>
  <c r="NY7" i="21"/>
  <c r="NY22" i="21"/>
  <c r="NY8" i="21"/>
  <c r="NY9" i="21"/>
  <c r="NY11" i="21"/>
  <c r="NY13" i="21"/>
  <c r="NY15" i="21"/>
  <c r="NY14" i="21"/>
  <c r="NY16" i="21"/>
  <c r="NY20" i="21"/>
  <c r="NY17" i="21"/>
  <c r="NY19" i="21"/>
  <c r="NY21" i="21"/>
  <c r="NY10" i="21"/>
  <c r="NY23" i="21"/>
  <c r="NY24" i="21"/>
  <c r="NY25" i="21"/>
  <c r="NY26" i="21"/>
  <c r="NY27" i="21"/>
  <c r="NY12" i="21"/>
  <c r="NY28" i="21"/>
  <c r="NY29" i="21"/>
  <c r="NY30" i="21"/>
  <c r="NY31" i="21"/>
  <c r="NY32" i="21"/>
  <c r="NY33" i="21"/>
  <c r="NY18" i="21"/>
  <c r="MW4" i="21"/>
  <c r="MW6" i="21"/>
  <c r="MW5" i="21"/>
  <c r="MW7" i="21"/>
  <c r="MW22" i="21"/>
  <c r="MW8" i="21"/>
  <c r="MW9" i="21"/>
  <c r="MW11" i="21"/>
  <c r="MW13" i="21"/>
  <c r="MW15" i="21"/>
  <c r="MW14" i="21"/>
  <c r="MW16" i="21"/>
  <c r="MW20" i="21"/>
  <c r="MW17" i="21"/>
  <c r="MW19" i="21"/>
  <c r="MW21" i="21"/>
  <c r="MW10" i="21"/>
  <c r="MW23" i="21"/>
  <c r="MW24" i="21"/>
  <c r="MW25" i="21"/>
  <c r="MW26" i="21"/>
  <c r="MW27" i="21"/>
  <c r="MW12" i="21"/>
  <c r="MW28" i="21"/>
  <c r="MW29" i="21"/>
  <c r="MW30" i="21"/>
  <c r="MW31" i="21"/>
  <c r="MW32" i="21"/>
  <c r="MW33" i="21"/>
  <c r="MW18" i="21"/>
  <c r="LU4" i="21"/>
  <c r="LU6" i="21"/>
  <c r="LU5" i="21"/>
  <c r="LU7" i="21"/>
  <c r="LU22" i="21"/>
  <c r="LU8" i="21"/>
  <c r="LU9" i="21"/>
  <c r="LU11" i="21"/>
  <c r="LU13" i="21"/>
  <c r="LU15" i="21"/>
  <c r="LU14" i="21"/>
  <c r="LU16" i="21"/>
  <c r="LU20" i="21"/>
  <c r="LU17" i="21"/>
  <c r="LU19" i="21"/>
  <c r="LU21" i="21"/>
  <c r="LU10" i="21"/>
  <c r="LU23" i="21"/>
  <c r="LU24" i="21"/>
  <c r="LU25" i="21"/>
  <c r="LU26" i="21"/>
  <c r="LU27" i="21"/>
  <c r="LU12" i="21"/>
  <c r="LU28" i="21"/>
  <c r="LU29" i="21"/>
  <c r="LU30" i="21"/>
  <c r="LU31" i="21"/>
  <c r="LU32" i="21"/>
  <c r="LU33" i="21"/>
  <c r="LU18" i="21"/>
  <c r="KS4" i="21"/>
  <c r="KS6" i="21"/>
  <c r="KS5" i="21"/>
  <c r="KS7" i="21"/>
  <c r="KS22" i="21"/>
  <c r="KS8" i="21"/>
  <c r="KS9" i="21"/>
  <c r="KS11" i="21"/>
  <c r="KS13" i="21"/>
  <c r="KS15" i="21"/>
  <c r="KS14" i="21"/>
  <c r="KS16" i="21"/>
  <c r="KS20" i="21"/>
  <c r="KS17" i="21"/>
  <c r="KS19" i="21"/>
  <c r="KS21" i="21"/>
  <c r="KS10" i="21"/>
  <c r="KS23" i="21"/>
  <c r="KS24" i="21"/>
  <c r="KS25" i="21"/>
  <c r="KS26" i="21"/>
  <c r="KS27" i="21"/>
  <c r="KS12" i="21"/>
  <c r="KS28" i="21"/>
  <c r="KS29" i="21"/>
  <c r="KS30" i="21"/>
  <c r="KS31" i="21"/>
  <c r="KS32" i="21"/>
  <c r="KS33" i="21"/>
  <c r="KS18" i="21"/>
  <c r="JQ4" i="21"/>
  <c r="JQ6" i="21"/>
  <c r="JQ5" i="21"/>
  <c r="JQ7" i="21"/>
  <c r="JQ22" i="21"/>
  <c r="JQ8" i="21"/>
  <c r="JQ9" i="21"/>
  <c r="JQ11" i="21"/>
  <c r="JQ13" i="21"/>
  <c r="JQ15" i="21"/>
  <c r="JQ14" i="21"/>
  <c r="JQ16" i="21"/>
  <c r="JQ20" i="21"/>
  <c r="JQ17" i="21"/>
  <c r="JQ19" i="21"/>
  <c r="JQ21" i="21"/>
  <c r="JQ10" i="21"/>
  <c r="JQ23" i="21"/>
  <c r="JQ24" i="21"/>
  <c r="JQ25" i="21"/>
  <c r="JQ26" i="21"/>
  <c r="JQ27" i="21"/>
  <c r="JQ12" i="21"/>
  <c r="JQ28" i="21"/>
  <c r="JQ29" i="21"/>
  <c r="JQ30" i="21"/>
  <c r="JQ31" i="21"/>
  <c r="JQ32" i="21"/>
  <c r="JQ33" i="21"/>
  <c r="JQ18" i="21"/>
  <c r="IO4" i="21"/>
  <c r="IO6" i="21"/>
  <c r="IO5" i="21"/>
  <c r="IO7" i="21"/>
  <c r="IO22" i="21"/>
  <c r="IO8" i="21"/>
  <c r="IO9" i="21"/>
  <c r="IO11" i="21"/>
  <c r="IO13" i="21"/>
  <c r="IO15" i="21"/>
  <c r="IO14" i="21"/>
  <c r="IO16" i="21"/>
  <c r="IO20" i="21"/>
  <c r="IO17" i="21"/>
  <c r="IO19" i="21"/>
  <c r="IO21" i="21"/>
  <c r="IO10" i="21"/>
  <c r="IO23" i="21"/>
  <c r="IO24" i="21"/>
  <c r="IO25" i="21"/>
  <c r="IO26" i="21"/>
  <c r="IO27" i="21"/>
  <c r="IO12" i="21"/>
  <c r="IO28" i="21"/>
  <c r="IO29" i="21"/>
  <c r="IO30" i="21"/>
  <c r="IO31" i="21"/>
  <c r="IO32" i="21"/>
  <c r="IO33" i="21"/>
  <c r="IO18" i="21"/>
  <c r="HM4" i="21"/>
  <c r="HM6" i="21"/>
  <c r="HM5" i="21"/>
  <c r="HM7" i="21"/>
  <c r="HM22" i="21"/>
  <c r="HM8" i="21"/>
  <c r="HM9" i="21"/>
  <c r="HM11" i="21"/>
  <c r="HM13" i="21"/>
  <c r="HM15" i="21"/>
  <c r="HM14" i="21"/>
  <c r="HM16" i="21"/>
  <c r="HM20" i="21"/>
  <c r="HM17" i="21"/>
  <c r="HM19" i="21"/>
  <c r="HM21" i="21"/>
  <c r="HM10" i="21"/>
  <c r="HM23" i="21"/>
  <c r="HM24" i="21"/>
  <c r="HM25" i="21"/>
  <c r="HM26" i="21"/>
  <c r="HM27" i="21"/>
  <c r="HM12" i="21"/>
  <c r="HM28" i="21"/>
  <c r="HM29" i="21"/>
  <c r="HM30" i="21"/>
  <c r="HM31" i="21"/>
  <c r="HM32" i="21"/>
  <c r="HM33" i="21"/>
  <c r="HM18" i="21"/>
  <c r="GK4" i="21"/>
  <c r="GK6" i="21"/>
  <c r="GK5" i="21"/>
  <c r="GK7" i="21"/>
  <c r="GK22" i="21"/>
  <c r="GK8" i="21"/>
  <c r="GK9" i="21"/>
  <c r="GK11" i="21"/>
  <c r="GK13" i="21"/>
  <c r="GK15" i="21"/>
  <c r="GK14" i="21"/>
  <c r="GK16" i="21"/>
  <c r="GK20" i="21"/>
  <c r="GK17" i="21"/>
  <c r="GK19" i="21"/>
  <c r="GK21" i="21"/>
  <c r="GK10" i="21"/>
  <c r="GK23" i="21"/>
  <c r="GK24" i="21"/>
  <c r="GK25" i="21"/>
  <c r="GK26" i="21"/>
  <c r="GK27" i="21"/>
  <c r="GK12" i="21"/>
  <c r="GK28" i="21"/>
  <c r="GK29" i="21"/>
  <c r="GK30" i="21"/>
  <c r="GK31" i="21"/>
  <c r="GK32" i="21"/>
  <c r="GK33" i="21"/>
  <c r="GK18" i="21"/>
  <c r="FI4" i="21"/>
  <c r="FI6" i="21"/>
  <c r="FI5" i="21"/>
  <c r="FI7" i="21"/>
  <c r="FI22" i="21"/>
  <c r="FI8" i="21"/>
  <c r="FI9" i="21"/>
  <c r="FI11" i="21"/>
  <c r="FI13" i="21"/>
  <c r="FI15" i="21"/>
  <c r="FI14" i="21"/>
  <c r="FI16" i="21"/>
  <c r="FI20" i="21"/>
  <c r="FI17" i="21"/>
  <c r="FI19" i="21"/>
  <c r="FI21" i="21"/>
  <c r="FI10" i="21"/>
  <c r="FI23" i="21"/>
  <c r="FI24" i="21"/>
  <c r="FI25" i="21"/>
  <c r="FI26" i="21"/>
  <c r="FI27" i="21"/>
  <c r="FI12" i="21"/>
  <c r="FI28" i="21"/>
  <c r="FI29" i="21"/>
  <c r="FI30" i="21"/>
  <c r="FI31" i="21"/>
  <c r="FI32" i="21"/>
  <c r="FI33" i="21"/>
  <c r="FI18" i="21"/>
  <c r="EG4" i="21"/>
  <c r="EG6" i="21"/>
  <c r="EG5" i="21"/>
  <c r="EG7" i="21"/>
  <c r="EG22" i="21"/>
  <c r="EG8" i="21"/>
  <c r="EG9" i="21"/>
  <c r="EG11" i="21"/>
  <c r="EG13" i="21"/>
  <c r="EG15" i="21"/>
  <c r="EG14" i="21"/>
  <c r="EG16" i="21"/>
  <c r="EG20" i="21"/>
  <c r="EG17" i="21"/>
  <c r="EG19" i="21"/>
  <c r="EG21" i="21"/>
  <c r="EG10" i="21"/>
  <c r="EG23" i="21"/>
  <c r="EG24" i="21"/>
  <c r="EG25" i="21"/>
  <c r="EG26" i="21"/>
  <c r="EG27" i="21"/>
  <c r="EG12" i="21"/>
  <c r="EG28" i="21"/>
  <c r="EG29" i="21"/>
  <c r="EG30" i="21"/>
  <c r="EG31" i="21"/>
  <c r="EG32" i="21"/>
  <c r="EG33" i="21"/>
  <c r="EG18" i="21"/>
  <c r="PA4" i="19"/>
  <c r="PA5" i="19"/>
  <c r="PA7" i="19"/>
  <c r="PA6" i="19"/>
  <c r="PA10" i="19"/>
  <c r="PA11" i="19"/>
  <c r="PA9" i="19"/>
  <c r="PA12" i="19"/>
  <c r="PA15" i="19"/>
  <c r="PA19" i="19"/>
  <c r="PA22" i="19"/>
  <c r="PA14" i="19"/>
  <c r="PA26" i="19"/>
  <c r="PA20" i="19"/>
  <c r="PA21" i="19"/>
  <c r="PA16" i="19"/>
  <c r="PA17" i="19"/>
  <c r="PA25" i="19"/>
  <c r="PA18" i="19"/>
  <c r="PA13" i="19"/>
  <c r="PA33" i="19"/>
  <c r="PA8" i="19"/>
  <c r="PA24" i="19"/>
  <c r="PA27" i="19"/>
  <c r="PA28" i="19"/>
  <c r="PA32" i="19"/>
  <c r="PA29" i="19"/>
  <c r="PA30" i="19"/>
  <c r="PA23" i="19"/>
  <c r="PA31" i="19"/>
  <c r="PA34" i="19"/>
  <c r="PA35" i="19"/>
  <c r="PA36" i="19"/>
  <c r="NY4" i="19"/>
  <c r="NY5" i="19"/>
  <c r="NY7" i="19"/>
  <c r="NY6" i="19"/>
  <c r="NY10" i="19"/>
  <c r="NY11" i="19"/>
  <c r="NY9" i="19"/>
  <c r="NY12" i="19"/>
  <c r="NY15" i="19"/>
  <c r="NY19" i="19"/>
  <c r="NY22" i="19"/>
  <c r="NY14" i="19"/>
  <c r="NY26" i="19"/>
  <c r="NY20" i="19"/>
  <c r="NY21" i="19"/>
  <c r="NY16" i="19"/>
  <c r="NY17" i="19"/>
  <c r="NY25" i="19"/>
  <c r="NY18" i="19"/>
  <c r="NY13" i="19"/>
  <c r="NY33" i="19"/>
  <c r="NY8" i="19"/>
  <c r="NY24" i="19"/>
  <c r="NY27" i="19"/>
  <c r="NY28" i="19"/>
  <c r="NY32" i="19"/>
  <c r="NY29" i="19"/>
  <c r="NY30" i="19"/>
  <c r="NY23" i="19"/>
  <c r="NY31" i="19"/>
  <c r="NY34" i="19"/>
  <c r="NY35" i="19"/>
  <c r="NY36" i="19"/>
  <c r="MW4" i="19"/>
  <c r="MW5" i="19"/>
  <c r="MW7" i="19"/>
  <c r="MW6" i="19"/>
  <c r="MW10" i="19"/>
  <c r="MW11" i="19"/>
  <c r="MW9" i="19"/>
  <c r="MW12" i="19"/>
  <c r="MW15" i="19"/>
  <c r="MW19" i="19"/>
  <c r="MW22" i="19"/>
  <c r="MW14" i="19"/>
  <c r="MW26" i="19"/>
  <c r="MW20" i="19"/>
  <c r="MW21" i="19"/>
  <c r="MW16" i="19"/>
  <c r="MW17" i="19"/>
  <c r="MW25" i="19"/>
  <c r="MW18" i="19"/>
  <c r="MW13" i="19"/>
  <c r="MW33" i="19"/>
  <c r="MW8" i="19"/>
  <c r="MW24" i="19"/>
  <c r="MW27" i="19"/>
  <c r="MW28" i="19"/>
  <c r="MW32" i="19"/>
  <c r="MW29" i="19"/>
  <c r="MW30" i="19"/>
  <c r="MW23" i="19"/>
  <c r="MW31" i="19"/>
  <c r="MW34" i="19"/>
  <c r="MW35" i="19"/>
  <c r="MW36" i="19"/>
  <c r="LU4" i="19"/>
  <c r="LU5" i="19"/>
  <c r="LU7" i="19"/>
  <c r="LU6" i="19"/>
  <c r="LU10" i="19"/>
  <c r="LU11" i="19"/>
  <c r="LU9" i="19"/>
  <c r="LU12" i="19"/>
  <c r="LU15" i="19"/>
  <c r="LU19" i="19"/>
  <c r="LU22" i="19"/>
  <c r="LU14" i="19"/>
  <c r="LU26" i="19"/>
  <c r="LU20" i="19"/>
  <c r="LU21" i="19"/>
  <c r="LU16" i="19"/>
  <c r="LU17" i="19"/>
  <c r="LU25" i="19"/>
  <c r="LU18" i="19"/>
  <c r="LU13" i="19"/>
  <c r="LU33" i="19"/>
  <c r="LU8" i="19"/>
  <c r="LU24" i="19"/>
  <c r="LU27" i="19"/>
  <c r="LU28" i="19"/>
  <c r="LU32" i="19"/>
  <c r="LU29" i="19"/>
  <c r="LU30" i="19"/>
  <c r="LU23" i="19"/>
  <c r="LU31" i="19"/>
  <c r="LU34" i="19"/>
  <c r="LU35" i="19"/>
  <c r="LU36" i="19"/>
  <c r="KS4" i="19"/>
  <c r="KS5" i="19"/>
  <c r="KS7" i="19"/>
  <c r="KS6" i="19"/>
  <c r="KS10" i="19"/>
  <c r="KS11" i="19"/>
  <c r="KS9" i="19"/>
  <c r="KS12" i="19"/>
  <c r="KS15" i="19"/>
  <c r="KS19" i="19"/>
  <c r="KS22" i="19"/>
  <c r="KS14" i="19"/>
  <c r="KS26" i="19"/>
  <c r="KS20" i="19"/>
  <c r="KS21" i="19"/>
  <c r="KS16" i="19"/>
  <c r="KS17" i="19"/>
  <c r="KS25" i="19"/>
  <c r="KS18" i="19"/>
  <c r="KS13" i="19"/>
  <c r="KS33" i="19"/>
  <c r="KS8" i="19"/>
  <c r="KS24" i="19"/>
  <c r="KS27" i="19"/>
  <c r="KS28" i="19"/>
  <c r="KS32" i="19"/>
  <c r="KS29" i="19"/>
  <c r="KS30" i="19"/>
  <c r="KS23" i="19"/>
  <c r="KS31" i="19"/>
  <c r="KS34" i="19"/>
  <c r="KS35" i="19"/>
  <c r="KS36" i="19"/>
  <c r="JQ4" i="19"/>
  <c r="JQ5" i="19"/>
  <c r="JQ7" i="19"/>
  <c r="JQ6" i="19"/>
  <c r="JQ10" i="19"/>
  <c r="JQ11" i="19"/>
  <c r="JQ9" i="19"/>
  <c r="JQ12" i="19"/>
  <c r="JQ15" i="19"/>
  <c r="JQ19" i="19"/>
  <c r="JQ22" i="19"/>
  <c r="JQ14" i="19"/>
  <c r="JQ26" i="19"/>
  <c r="JQ20" i="19"/>
  <c r="JQ21" i="19"/>
  <c r="JQ16" i="19"/>
  <c r="JQ17" i="19"/>
  <c r="JQ25" i="19"/>
  <c r="JQ18" i="19"/>
  <c r="JQ13" i="19"/>
  <c r="JQ33" i="19"/>
  <c r="JQ8" i="19"/>
  <c r="JQ24" i="19"/>
  <c r="JQ27" i="19"/>
  <c r="JQ28" i="19"/>
  <c r="JQ32" i="19"/>
  <c r="JQ29" i="19"/>
  <c r="JQ30" i="19"/>
  <c r="JQ23" i="19"/>
  <c r="JQ31" i="19"/>
  <c r="JQ34" i="19"/>
  <c r="JQ35" i="19"/>
  <c r="JQ36" i="19"/>
  <c r="IO4" i="19"/>
  <c r="IO5" i="19"/>
  <c r="IO7" i="19"/>
  <c r="IO6" i="19"/>
  <c r="IO10" i="19"/>
  <c r="IO11" i="19"/>
  <c r="IO9" i="19"/>
  <c r="IO12" i="19"/>
  <c r="IO15" i="19"/>
  <c r="IO19" i="19"/>
  <c r="IO22" i="19"/>
  <c r="IO14" i="19"/>
  <c r="IO26" i="19"/>
  <c r="IO20" i="19"/>
  <c r="IO21" i="19"/>
  <c r="IO16" i="19"/>
  <c r="IO17" i="19"/>
  <c r="IO25" i="19"/>
  <c r="IO18" i="19"/>
  <c r="IO13" i="19"/>
  <c r="IO33" i="19"/>
  <c r="IO8" i="19"/>
  <c r="IO24" i="19"/>
  <c r="IO27" i="19"/>
  <c r="IO28" i="19"/>
  <c r="IO32" i="19"/>
  <c r="IO29" i="19"/>
  <c r="IO30" i="19"/>
  <c r="IO23" i="19"/>
  <c r="IO31" i="19"/>
  <c r="IO34" i="19"/>
  <c r="IO35" i="19"/>
  <c r="IO36" i="19"/>
  <c r="HM4" i="19"/>
  <c r="HM5" i="19"/>
  <c r="HM7" i="19"/>
  <c r="HM6" i="19"/>
  <c r="HM10" i="19"/>
  <c r="HM11" i="19"/>
  <c r="HM9" i="19"/>
  <c r="HM12" i="19"/>
  <c r="HM15" i="19"/>
  <c r="HM19" i="19"/>
  <c r="HM22" i="19"/>
  <c r="HM14" i="19"/>
  <c r="HM26" i="19"/>
  <c r="HM20" i="19"/>
  <c r="HM21" i="19"/>
  <c r="HM16" i="19"/>
  <c r="HM17" i="19"/>
  <c r="HM25" i="19"/>
  <c r="HM18" i="19"/>
  <c r="HM13" i="19"/>
  <c r="HM33" i="19"/>
  <c r="HM8" i="19"/>
  <c r="HM24" i="19"/>
  <c r="HM27" i="19"/>
  <c r="HM28" i="19"/>
  <c r="HM32" i="19"/>
  <c r="HM29" i="19"/>
  <c r="HM30" i="19"/>
  <c r="HM23" i="19"/>
  <c r="HM31" i="19"/>
  <c r="HM34" i="19"/>
  <c r="HM35" i="19"/>
  <c r="HM36" i="19"/>
  <c r="GK4" i="19"/>
  <c r="GK5" i="19"/>
  <c r="GK7" i="19"/>
  <c r="GK6" i="19"/>
  <c r="GK10" i="19"/>
  <c r="GK11" i="19"/>
  <c r="GK9" i="19"/>
  <c r="GK12" i="19"/>
  <c r="GK15" i="19"/>
  <c r="GK19" i="19"/>
  <c r="GK22" i="19"/>
  <c r="GK14" i="19"/>
  <c r="GK26" i="19"/>
  <c r="GK20" i="19"/>
  <c r="GK21" i="19"/>
  <c r="GK16" i="19"/>
  <c r="GK17" i="19"/>
  <c r="GK25" i="19"/>
  <c r="GK18" i="19"/>
  <c r="GK13" i="19"/>
  <c r="GK33" i="19"/>
  <c r="GK8" i="19"/>
  <c r="GK24" i="19"/>
  <c r="GK27" i="19"/>
  <c r="GK28" i="19"/>
  <c r="GK32" i="19"/>
  <c r="GK29" i="19"/>
  <c r="GK30" i="19"/>
  <c r="GK23" i="19"/>
  <c r="GK31" i="19"/>
  <c r="GK34" i="19"/>
  <c r="GK35" i="19"/>
  <c r="GK36" i="19"/>
  <c r="FI4" i="19"/>
  <c r="FI5" i="19"/>
  <c r="FI7" i="19"/>
  <c r="FI6" i="19"/>
  <c r="FI10" i="19"/>
  <c r="FI11" i="19"/>
  <c r="FI9" i="19"/>
  <c r="FI12" i="19"/>
  <c r="FI15" i="19"/>
  <c r="FI19" i="19"/>
  <c r="FI22" i="19"/>
  <c r="FI14" i="19"/>
  <c r="FI26" i="19"/>
  <c r="FI20" i="19"/>
  <c r="FI21" i="19"/>
  <c r="FI16" i="19"/>
  <c r="FI17" i="19"/>
  <c r="FI25" i="19"/>
  <c r="FI18" i="19"/>
  <c r="FI13" i="19"/>
  <c r="FI33" i="19"/>
  <c r="FI8" i="19"/>
  <c r="FI24" i="19"/>
  <c r="FI27" i="19"/>
  <c r="FI28" i="19"/>
  <c r="FI32" i="19"/>
  <c r="FI29" i="19"/>
  <c r="FI30" i="19"/>
  <c r="FI23" i="19"/>
  <c r="FI31" i="19"/>
  <c r="FI34" i="19"/>
  <c r="FI35" i="19"/>
  <c r="FI36" i="19"/>
  <c r="EG4" i="19"/>
  <c r="EG5" i="19"/>
  <c r="EG7" i="19"/>
  <c r="EG6" i="19"/>
  <c r="EG10" i="19"/>
  <c r="EG11" i="19"/>
  <c r="EG9" i="19"/>
  <c r="EG12" i="19"/>
  <c r="EG15" i="19"/>
  <c r="EG19" i="19"/>
  <c r="EG22" i="19"/>
  <c r="EG14" i="19"/>
  <c r="EG26" i="19"/>
  <c r="EG20" i="19"/>
  <c r="EG21" i="19"/>
  <c r="EG16" i="19"/>
  <c r="EG17" i="19"/>
  <c r="EG25" i="19"/>
  <c r="EG18" i="19"/>
  <c r="EG13" i="19"/>
  <c r="EG33" i="19"/>
  <c r="EG8" i="19"/>
  <c r="EG24" i="19"/>
  <c r="EG27" i="19"/>
  <c r="EG28" i="19"/>
  <c r="EG32" i="19"/>
  <c r="EG29" i="19"/>
  <c r="EG30" i="19"/>
  <c r="EG23" i="19"/>
  <c r="EG31" i="19"/>
  <c r="EG34" i="19"/>
  <c r="EG35" i="19"/>
  <c r="EG36" i="19"/>
  <c r="PA6" i="27"/>
  <c r="PA5" i="27"/>
  <c r="PA4" i="27"/>
  <c r="PA11" i="27"/>
  <c r="PA7" i="27"/>
  <c r="PA15" i="27"/>
  <c r="PA8" i="27"/>
  <c r="PA9" i="27"/>
  <c r="PA12" i="27"/>
  <c r="PA10" i="27"/>
  <c r="PA16" i="27"/>
  <c r="PA14" i="27"/>
  <c r="PA17" i="27"/>
  <c r="PA18" i="27"/>
  <c r="PA19" i="27"/>
  <c r="PA20" i="27"/>
  <c r="PA21" i="27"/>
  <c r="PA22" i="27"/>
  <c r="PA23" i="27"/>
  <c r="PA24" i="27"/>
  <c r="PA13" i="27"/>
  <c r="NY7" i="27"/>
  <c r="NY13" i="27"/>
  <c r="NY5" i="27"/>
  <c r="NY11" i="27"/>
  <c r="NY9" i="27"/>
  <c r="NY10" i="27"/>
  <c r="NY14" i="27"/>
  <c r="NY18" i="27"/>
  <c r="NY20" i="27"/>
  <c r="NY23" i="27"/>
  <c r="NY6" i="27"/>
  <c r="NY4" i="27"/>
  <c r="NY15" i="27"/>
  <c r="NY8" i="27"/>
  <c r="NY12" i="27"/>
  <c r="NY16" i="27"/>
  <c r="NY17" i="27"/>
  <c r="NY19" i="27"/>
  <c r="NY21" i="27"/>
  <c r="NY22" i="27"/>
  <c r="NY24" i="27"/>
  <c r="MW6" i="27"/>
  <c r="MW5" i="27"/>
  <c r="MW4" i="27"/>
  <c r="MW11" i="27"/>
  <c r="MW7" i="27"/>
  <c r="MW15" i="27"/>
  <c r="MW8" i="27"/>
  <c r="MW9" i="27"/>
  <c r="MW12" i="27"/>
  <c r="MW10" i="27"/>
  <c r="MW16" i="27"/>
  <c r="MW14" i="27"/>
  <c r="MW17" i="27"/>
  <c r="MW18" i="27"/>
  <c r="MW19" i="27"/>
  <c r="MW20" i="27"/>
  <c r="MW21" i="27"/>
  <c r="MW22" i="27"/>
  <c r="MW23" i="27"/>
  <c r="MW24" i="27"/>
  <c r="MW13" i="27"/>
  <c r="LU6" i="27"/>
  <c r="LU5" i="27"/>
  <c r="LU4" i="27"/>
  <c r="LU11" i="27"/>
  <c r="LU7" i="27"/>
  <c r="LU15" i="27"/>
  <c r="LU8" i="27"/>
  <c r="LU9" i="27"/>
  <c r="LU12" i="27"/>
  <c r="LU10" i="27"/>
  <c r="LU16" i="27"/>
  <c r="LU14" i="27"/>
  <c r="LU17" i="27"/>
  <c r="LU18" i="27"/>
  <c r="LU19" i="27"/>
  <c r="LU20" i="27"/>
  <c r="LU21" i="27"/>
  <c r="LU22" i="27"/>
  <c r="LU23" i="27"/>
  <c r="LU24" i="27"/>
  <c r="LU13" i="27"/>
  <c r="KS6" i="27"/>
  <c r="KS5" i="27"/>
  <c r="KS4" i="27"/>
  <c r="KS11" i="27"/>
  <c r="KS7" i="27"/>
  <c r="KS15" i="27"/>
  <c r="KS8" i="27"/>
  <c r="KS9" i="27"/>
  <c r="KS12" i="27"/>
  <c r="KS10" i="27"/>
  <c r="KS16" i="27"/>
  <c r="KS14" i="27"/>
  <c r="KS17" i="27"/>
  <c r="KS18" i="27"/>
  <c r="KS19" i="27"/>
  <c r="KS20" i="27"/>
  <c r="KS21" i="27"/>
  <c r="KS22" i="27"/>
  <c r="KS23" i="27"/>
  <c r="KS24" i="27"/>
  <c r="KS13" i="27"/>
  <c r="JQ6" i="27"/>
  <c r="JQ5" i="27"/>
  <c r="JQ4" i="27"/>
  <c r="JQ11" i="27"/>
  <c r="JQ7" i="27"/>
  <c r="JQ15" i="27"/>
  <c r="JQ8" i="27"/>
  <c r="JQ9" i="27"/>
  <c r="JQ12" i="27"/>
  <c r="JQ10" i="27"/>
  <c r="JQ16" i="27"/>
  <c r="JQ14" i="27"/>
  <c r="JQ17" i="27"/>
  <c r="JQ18" i="27"/>
  <c r="JQ19" i="27"/>
  <c r="JQ20" i="27"/>
  <c r="JQ21" i="27"/>
  <c r="JQ22" i="27"/>
  <c r="JQ23" i="27"/>
  <c r="JQ24" i="27"/>
  <c r="JQ13" i="27"/>
  <c r="IO6" i="27"/>
  <c r="IO5" i="27"/>
  <c r="IO4" i="27"/>
  <c r="IO11" i="27"/>
  <c r="IO7" i="27"/>
  <c r="IO15" i="27"/>
  <c r="IO8" i="27"/>
  <c r="IO9" i="27"/>
  <c r="IO12" i="27"/>
  <c r="IO10" i="27"/>
  <c r="IO16" i="27"/>
  <c r="IO14" i="27"/>
  <c r="IO17" i="27"/>
  <c r="IO18" i="27"/>
  <c r="IO19" i="27"/>
  <c r="IO20" i="27"/>
  <c r="IO21" i="27"/>
  <c r="IO22" i="27"/>
  <c r="IO23" i="27"/>
  <c r="IO24" i="27"/>
  <c r="IO13" i="27"/>
  <c r="HM6" i="27"/>
  <c r="HM5" i="27"/>
  <c r="HM4" i="27"/>
  <c r="HM11" i="27"/>
  <c r="HM7" i="27"/>
  <c r="HM15" i="27"/>
  <c r="HM8" i="27"/>
  <c r="HM9" i="27"/>
  <c r="HM12" i="27"/>
  <c r="HM10" i="27"/>
  <c r="HM16" i="27"/>
  <c r="HM14" i="27"/>
  <c r="HM17" i="27"/>
  <c r="HM18" i="27"/>
  <c r="HM19" i="27"/>
  <c r="HM20" i="27"/>
  <c r="HM21" i="27"/>
  <c r="HM22" i="27"/>
  <c r="HM23" i="27"/>
  <c r="HM24" i="27"/>
  <c r="HM13" i="27"/>
  <c r="GK6" i="27"/>
  <c r="GK5" i="27"/>
  <c r="GK4" i="27"/>
  <c r="GK11" i="27"/>
  <c r="GK7" i="27"/>
  <c r="GK15" i="27"/>
  <c r="GK8" i="27"/>
  <c r="GK9" i="27"/>
  <c r="GK12" i="27"/>
  <c r="GK10" i="27"/>
  <c r="GK16" i="27"/>
  <c r="GK14" i="27"/>
  <c r="GK17" i="27"/>
  <c r="GK18" i="27"/>
  <c r="GK19" i="27"/>
  <c r="GK20" i="27"/>
  <c r="GK21" i="27"/>
  <c r="GK22" i="27"/>
  <c r="GK23" i="27"/>
  <c r="GK24" i="27"/>
  <c r="GK13" i="27"/>
  <c r="FI6" i="27"/>
  <c r="FI5" i="27"/>
  <c r="FI4" i="27"/>
  <c r="FI11" i="27"/>
  <c r="FI7" i="27"/>
  <c r="FI15" i="27"/>
  <c r="FI8" i="27"/>
  <c r="FI9" i="27"/>
  <c r="FI12" i="27"/>
  <c r="FI10" i="27"/>
  <c r="FI16" i="27"/>
  <c r="FI14" i="27"/>
  <c r="FI17" i="27"/>
  <c r="FI18" i="27"/>
  <c r="FI19" i="27"/>
  <c r="FI20" i="27"/>
  <c r="FI21" i="27"/>
  <c r="FI22" i="27"/>
  <c r="FI23" i="27"/>
  <c r="FI24" i="27"/>
  <c r="FI13" i="27"/>
  <c r="EG6" i="27"/>
  <c r="EG5" i="27"/>
  <c r="EG4" i="27"/>
  <c r="EG11" i="27"/>
  <c r="EG7" i="27"/>
  <c r="EG15" i="27"/>
  <c r="EG8" i="27"/>
  <c r="EG9" i="27"/>
  <c r="EG12" i="27"/>
  <c r="EG10" i="27"/>
  <c r="EG16" i="27"/>
  <c r="EG14" i="27"/>
  <c r="EG17" i="27"/>
  <c r="EG18" i="27"/>
  <c r="EG19" i="27"/>
  <c r="EG20" i="27"/>
  <c r="EG21" i="27"/>
  <c r="EG22" i="27"/>
  <c r="EG23" i="27"/>
  <c r="EG24" i="27"/>
  <c r="EG13" i="27"/>
  <c r="QC13" i="27"/>
  <c r="PA4" i="26"/>
  <c r="PA7" i="26"/>
  <c r="PA5" i="26"/>
  <c r="PA6" i="26"/>
  <c r="PA8" i="26"/>
  <c r="PA10" i="26"/>
  <c r="PA11" i="26"/>
  <c r="PA12" i="26"/>
  <c r="PA9" i="26"/>
  <c r="PA13" i="26"/>
  <c r="PA16" i="26"/>
  <c r="PA15" i="26"/>
  <c r="PA14" i="26"/>
  <c r="PA17" i="26"/>
  <c r="PA18" i="26"/>
  <c r="PA19" i="26"/>
  <c r="PA20" i="26"/>
  <c r="NY4" i="26"/>
  <c r="NY7" i="26"/>
  <c r="NY5" i="26"/>
  <c r="NY6" i="26"/>
  <c r="NY8" i="26"/>
  <c r="NY10" i="26"/>
  <c r="NY11" i="26"/>
  <c r="NY12" i="26"/>
  <c r="NY9" i="26"/>
  <c r="NY13" i="26"/>
  <c r="NY16" i="26"/>
  <c r="NY15" i="26"/>
  <c r="NY14" i="26"/>
  <c r="NY17" i="26"/>
  <c r="NY18" i="26"/>
  <c r="NY19" i="26"/>
  <c r="NY20" i="26"/>
  <c r="MW4" i="26"/>
  <c r="MW7" i="26"/>
  <c r="MW5" i="26"/>
  <c r="MW6" i="26"/>
  <c r="MW8" i="26"/>
  <c r="MW10" i="26"/>
  <c r="MW11" i="26"/>
  <c r="MW12" i="26"/>
  <c r="MW9" i="26"/>
  <c r="MW13" i="26"/>
  <c r="MW16" i="26"/>
  <c r="MW15" i="26"/>
  <c r="MW14" i="26"/>
  <c r="MW17" i="26"/>
  <c r="MW18" i="26"/>
  <c r="MW19" i="26"/>
  <c r="MW20" i="26"/>
  <c r="LU4" i="26"/>
  <c r="LU7" i="26"/>
  <c r="LU5" i="26"/>
  <c r="LU6" i="26"/>
  <c r="LU8" i="26"/>
  <c r="LU10" i="26"/>
  <c r="LU11" i="26"/>
  <c r="LU12" i="26"/>
  <c r="LU9" i="26"/>
  <c r="LU13" i="26"/>
  <c r="LU16" i="26"/>
  <c r="LU15" i="26"/>
  <c r="LU14" i="26"/>
  <c r="LU17" i="26"/>
  <c r="LU18" i="26"/>
  <c r="LU19" i="26"/>
  <c r="LU20" i="26"/>
  <c r="KS4" i="26"/>
  <c r="KS7" i="26"/>
  <c r="KS5" i="26"/>
  <c r="KS6" i="26"/>
  <c r="KS8" i="26"/>
  <c r="KS10" i="26"/>
  <c r="KS11" i="26"/>
  <c r="KS12" i="26"/>
  <c r="KS9" i="26"/>
  <c r="KS13" i="26"/>
  <c r="KS16" i="26"/>
  <c r="KS15" i="26"/>
  <c r="KS14" i="26"/>
  <c r="KS17" i="26"/>
  <c r="KS18" i="26"/>
  <c r="KS19" i="26"/>
  <c r="KS20" i="26"/>
  <c r="JQ4" i="26"/>
  <c r="JQ7" i="26"/>
  <c r="JQ5" i="26"/>
  <c r="JQ6" i="26"/>
  <c r="JQ8" i="26"/>
  <c r="JQ10" i="26"/>
  <c r="JQ11" i="26"/>
  <c r="JQ12" i="26"/>
  <c r="JQ9" i="26"/>
  <c r="JQ13" i="26"/>
  <c r="JQ16" i="26"/>
  <c r="JQ15" i="26"/>
  <c r="JQ14" i="26"/>
  <c r="JQ17" i="26"/>
  <c r="JQ18" i="26"/>
  <c r="JQ19" i="26"/>
  <c r="JQ20" i="26"/>
  <c r="IO4" i="26"/>
  <c r="IO7" i="26"/>
  <c r="IO5" i="26"/>
  <c r="IO6" i="26"/>
  <c r="IO8" i="26"/>
  <c r="IO10" i="26"/>
  <c r="IO11" i="26"/>
  <c r="IO12" i="26"/>
  <c r="IO9" i="26"/>
  <c r="IO13" i="26"/>
  <c r="IO16" i="26"/>
  <c r="IO15" i="26"/>
  <c r="IO14" i="26"/>
  <c r="IO17" i="26"/>
  <c r="IO18" i="26"/>
  <c r="IO19" i="26"/>
  <c r="IO20" i="26"/>
  <c r="HM4" i="26"/>
  <c r="HM7" i="26"/>
  <c r="HM5" i="26"/>
  <c r="HM6" i="26"/>
  <c r="HM8" i="26"/>
  <c r="HM10" i="26"/>
  <c r="HM11" i="26"/>
  <c r="HM12" i="26"/>
  <c r="HM9" i="26"/>
  <c r="HM13" i="26"/>
  <c r="HM16" i="26"/>
  <c r="HM15" i="26"/>
  <c r="HM14" i="26"/>
  <c r="HM17" i="26"/>
  <c r="HM18" i="26"/>
  <c r="HM19" i="26"/>
  <c r="HM20" i="26"/>
  <c r="GK4" i="26"/>
  <c r="GK7" i="26"/>
  <c r="GK5" i="26"/>
  <c r="GK6" i="26"/>
  <c r="GK8" i="26"/>
  <c r="GK10" i="26"/>
  <c r="GK11" i="26"/>
  <c r="GK12" i="26"/>
  <c r="GK9" i="26"/>
  <c r="GK13" i="26"/>
  <c r="GK16" i="26"/>
  <c r="GK15" i="26"/>
  <c r="GK14" i="26"/>
  <c r="GK17" i="26"/>
  <c r="GK18" i="26"/>
  <c r="GK19" i="26"/>
  <c r="GK20" i="26"/>
  <c r="FI4" i="26"/>
  <c r="FI7" i="26"/>
  <c r="FI5" i="26"/>
  <c r="FI6" i="26"/>
  <c r="FI8" i="26"/>
  <c r="FI10" i="26"/>
  <c r="FI11" i="26"/>
  <c r="FI12" i="26"/>
  <c r="FI9" i="26"/>
  <c r="FI13" i="26"/>
  <c r="FI16" i="26"/>
  <c r="FI15" i="26"/>
  <c r="FI14" i="26"/>
  <c r="FI17" i="26"/>
  <c r="FI18" i="26"/>
  <c r="FI19" i="26"/>
  <c r="FI20" i="26"/>
  <c r="EG4" i="26"/>
  <c r="EG7" i="26"/>
  <c r="EG5" i="26"/>
  <c r="EG6" i="26"/>
  <c r="EG8" i="26"/>
  <c r="EG10" i="26"/>
  <c r="EG11" i="26"/>
  <c r="EG12" i="26"/>
  <c r="EG9" i="26"/>
  <c r="EG13" i="26"/>
  <c r="EG16" i="26"/>
  <c r="EG15" i="26"/>
  <c r="EG14" i="26"/>
  <c r="EG17" i="26"/>
  <c r="EG18" i="26"/>
  <c r="EG19" i="26"/>
  <c r="EG20" i="26"/>
  <c r="SN27" i="4"/>
  <c r="SU27" i="4" s="1"/>
  <c r="TU27" i="4"/>
  <c r="TQ27" i="4"/>
  <c r="TN27" i="4"/>
  <c r="TR27" i="4" s="1"/>
  <c r="TV27" i="4" s="1"/>
  <c r="L27" i="4"/>
  <c r="M27" i="4" s="1"/>
  <c r="BZ27" i="4"/>
  <c r="T27" i="4"/>
  <c r="U27" i="4" s="1"/>
  <c r="K27" i="4"/>
  <c r="R27" i="4"/>
  <c r="S27" i="4" s="1"/>
  <c r="I27" i="4"/>
  <c r="P27" i="4"/>
  <c r="H27" i="4"/>
  <c r="N27" i="4"/>
  <c r="AY6" i="4"/>
  <c r="AY20" i="4"/>
  <c r="AY38" i="4"/>
  <c r="BZ8" i="4"/>
  <c r="BZ23" i="4"/>
  <c r="BZ30" i="4"/>
  <c r="BV35" i="4"/>
  <c r="BZ35" i="4" s="1"/>
  <c r="AU23" i="4"/>
  <c r="AY23" i="4" s="1"/>
  <c r="AU30" i="4"/>
  <c r="AY30" i="4" s="1"/>
  <c r="BV5" i="4"/>
  <c r="BZ5" i="4" s="1"/>
  <c r="BV16" i="4"/>
  <c r="BZ16" i="4" s="1"/>
  <c r="BV9" i="4"/>
  <c r="BZ9" i="4" s="1"/>
  <c r="BZ26" i="4"/>
  <c r="BV33" i="4"/>
  <c r="BZ33" i="4" s="1"/>
  <c r="BZ41" i="4"/>
  <c r="AU5" i="4"/>
  <c r="AY5" i="4" s="1"/>
  <c r="AU9" i="4"/>
  <c r="AY9" i="4" s="1"/>
  <c r="AU37" i="4"/>
  <c r="AY37" i="4" s="1"/>
  <c r="BV39" i="4"/>
  <c r="BZ39" i="4" s="1"/>
  <c r="BV36" i="4"/>
  <c r="BZ36" i="4" s="1"/>
  <c r="AU21" i="4"/>
  <c r="AY21" i="4" s="1"/>
  <c r="AU26" i="4"/>
  <c r="AY26" i="4" s="1"/>
  <c r="BZ10" i="4"/>
  <c r="BV31" i="4"/>
  <c r="BZ31" i="4" s="1"/>
  <c r="BZ29" i="4"/>
  <c r="BZ40" i="4"/>
  <c r="AU11" i="4"/>
  <c r="AY11" i="4" s="1"/>
  <c r="BV11" i="4"/>
  <c r="BZ11" i="4" s="1"/>
  <c r="BV24" i="4"/>
  <c r="BZ24" i="4" s="1"/>
  <c r="AU24" i="4"/>
  <c r="AY24" i="4" s="1"/>
  <c r="AU31" i="4"/>
  <c r="AY31" i="4" s="1"/>
  <c r="AU41" i="4"/>
  <c r="AY41" i="4" s="1"/>
  <c r="BV4" i="4"/>
  <c r="BZ4" i="4" s="1"/>
  <c r="BV18" i="4"/>
  <c r="BZ18" i="4" s="1"/>
  <c r="BV28" i="4"/>
  <c r="BZ28" i="4" s="1"/>
  <c r="RG13" i="27"/>
  <c r="RB13" i="27"/>
  <c r="QF13" i="27"/>
  <c r="RE13" i="27"/>
  <c r="DB13" i="27"/>
  <c r="RD13" i="27"/>
  <c r="RH13" i="27"/>
  <c r="RC13" i="27"/>
  <c r="CB13" i="27"/>
  <c r="AY13" i="27"/>
  <c r="H13" i="27"/>
  <c r="N13" i="27"/>
  <c r="O13" i="27" s="1"/>
  <c r="I13" i="27"/>
  <c r="P13" i="27"/>
  <c r="DH13" i="27"/>
  <c r="L13" i="27"/>
  <c r="AY4" i="27"/>
  <c r="AY10" i="27"/>
  <c r="AY18" i="27"/>
  <c r="AY22" i="27"/>
  <c r="CB5" i="27"/>
  <c r="CB15" i="27"/>
  <c r="CB12" i="27"/>
  <c r="CB17" i="27"/>
  <c r="CB21" i="27"/>
  <c r="AY5" i="27"/>
  <c r="AY15" i="27"/>
  <c r="AY12" i="27"/>
  <c r="AY17" i="27"/>
  <c r="AY21" i="27"/>
  <c r="CB6" i="27"/>
  <c r="CB7" i="27"/>
  <c r="CB9" i="27"/>
  <c r="CB14" i="27"/>
  <c r="CB20" i="27"/>
  <c r="CB24" i="27"/>
  <c r="BY4" i="21"/>
  <c r="BY6" i="21"/>
  <c r="BY5" i="21"/>
  <c r="BY7" i="21"/>
  <c r="BY22" i="21"/>
  <c r="BY8" i="21"/>
  <c r="BY9" i="21"/>
  <c r="BY11" i="21"/>
  <c r="BY13" i="21"/>
  <c r="BY15" i="21"/>
  <c r="BY14" i="21"/>
  <c r="BY16" i="21"/>
  <c r="BY20" i="21"/>
  <c r="BY17" i="21"/>
  <c r="BY19" i="21"/>
  <c r="BY21" i="21"/>
  <c r="BY10" i="21"/>
  <c r="BY23" i="21"/>
  <c r="BY24" i="21"/>
  <c r="BY25" i="21"/>
  <c r="BY26" i="21"/>
  <c r="BY27" i="21"/>
  <c r="BY12" i="21"/>
  <c r="BY28" i="21"/>
  <c r="BY29" i="21"/>
  <c r="BY30" i="21"/>
  <c r="BY31" i="21"/>
  <c r="BY32" i="21"/>
  <c r="BY33" i="21"/>
  <c r="BY18" i="21"/>
  <c r="AV4" i="21"/>
  <c r="AV6" i="21"/>
  <c r="AV5" i="21"/>
  <c r="AV7" i="21"/>
  <c r="AV22" i="21"/>
  <c r="AV8" i="21"/>
  <c r="AV9" i="21"/>
  <c r="AV11" i="21"/>
  <c r="AV13" i="21"/>
  <c r="AV15" i="21"/>
  <c r="AV14" i="21"/>
  <c r="AV16" i="21"/>
  <c r="AV20" i="21"/>
  <c r="AV17" i="21"/>
  <c r="AV19" i="21"/>
  <c r="AV21" i="21"/>
  <c r="AV10" i="21"/>
  <c r="AV23" i="21"/>
  <c r="AV24" i="21"/>
  <c r="AV25" i="21"/>
  <c r="AV26" i="21"/>
  <c r="AV27" i="21"/>
  <c r="AV12" i="21"/>
  <c r="AV28" i="21"/>
  <c r="AV29" i="21"/>
  <c r="AV30" i="21"/>
  <c r="AV31" i="21"/>
  <c r="AV32" i="21"/>
  <c r="AV33" i="21"/>
  <c r="AV18" i="21"/>
  <c r="BY4" i="19"/>
  <c r="BY5" i="19"/>
  <c r="BY7" i="19"/>
  <c r="BY6" i="19"/>
  <c r="BY10" i="19"/>
  <c r="BY11" i="19"/>
  <c r="BY9" i="19"/>
  <c r="BY12" i="19"/>
  <c r="BY15" i="19"/>
  <c r="BY19" i="19"/>
  <c r="BY22" i="19"/>
  <c r="BY14" i="19"/>
  <c r="BY26" i="19"/>
  <c r="BY20" i="19"/>
  <c r="BY21" i="19"/>
  <c r="BY16" i="19"/>
  <c r="BY17" i="19"/>
  <c r="BY25" i="19"/>
  <c r="BY18" i="19"/>
  <c r="BY13" i="19"/>
  <c r="BY33" i="19"/>
  <c r="BY8" i="19"/>
  <c r="BY24" i="19"/>
  <c r="BY27" i="19"/>
  <c r="BY28" i="19"/>
  <c r="BY32" i="19"/>
  <c r="BY29" i="19"/>
  <c r="BY30" i="19"/>
  <c r="BY23" i="19"/>
  <c r="BY31" i="19"/>
  <c r="BY34" i="19"/>
  <c r="BY35" i="19"/>
  <c r="BY36" i="19"/>
  <c r="AV4" i="19"/>
  <c r="AV5" i="19"/>
  <c r="AV7" i="19"/>
  <c r="AV6" i="19"/>
  <c r="AV10" i="19"/>
  <c r="AV11" i="19"/>
  <c r="AV9" i="19"/>
  <c r="AV12" i="19"/>
  <c r="AV15" i="19"/>
  <c r="AV19" i="19"/>
  <c r="AV22" i="19"/>
  <c r="AV14" i="19"/>
  <c r="AV26" i="19"/>
  <c r="AV20" i="19"/>
  <c r="AV21" i="19"/>
  <c r="AV16" i="19"/>
  <c r="AV17" i="19"/>
  <c r="AV25" i="19"/>
  <c r="AV18" i="19"/>
  <c r="AV13" i="19"/>
  <c r="AV33" i="19"/>
  <c r="AV8" i="19"/>
  <c r="AV24" i="19"/>
  <c r="AV27" i="19"/>
  <c r="AV28" i="19"/>
  <c r="AV32" i="19"/>
  <c r="AV29" i="19"/>
  <c r="AV30" i="19"/>
  <c r="AV23" i="19"/>
  <c r="AV31" i="19"/>
  <c r="AV34" i="19"/>
  <c r="AV35" i="19"/>
  <c r="AV36" i="19"/>
  <c r="BY6" i="27"/>
  <c r="BY5" i="27"/>
  <c r="BY4" i="27"/>
  <c r="BY11" i="27"/>
  <c r="BY7" i="27"/>
  <c r="BY15" i="27"/>
  <c r="BY8" i="27"/>
  <c r="BY9" i="27"/>
  <c r="BY12" i="27"/>
  <c r="BY10" i="27"/>
  <c r="BY16" i="27"/>
  <c r="BY14" i="27"/>
  <c r="BY17" i="27"/>
  <c r="BY18" i="27"/>
  <c r="BY19" i="27"/>
  <c r="BY20" i="27"/>
  <c r="BY21" i="27"/>
  <c r="BY22" i="27"/>
  <c r="BY23" i="27"/>
  <c r="BY24" i="27"/>
  <c r="AV6" i="27"/>
  <c r="AV5" i="27"/>
  <c r="AV4" i="27"/>
  <c r="AV11" i="27"/>
  <c r="AV7" i="27"/>
  <c r="AV15" i="27"/>
  <c r="AV8" i="27"/>
  <c r="AV9" i="27"/>
  <c r="AV12" i="27"/>
  <c r="AV10" i="27"/>
  <c r="AV16" i="27"/>
  <c r="AV14" i="27"/>
  <c r="AV17" i="27"/>
  <c r="AV18" i="27"/>
  <c r="AV19" i="27"/>
  <c r="AV20" i="27"/>
  <c r="AV21" i="27"/>
  <c r="AV22" i="27"/>
  <c r="AV23" i="27"/>
  <c r="AV24" i="27"/>
  <c r="BY4" i="26"/>
  <c r="BY7" i="26"/>
  <c r="BY5" i="26"/>
  <c r="BY6" i="26"/>
  <c r="BY8" i="26"/>
  <c r="BY10" i="26"/>
  <c r="BY11" i="26"/>
  <c r="BY12" i="26"/>
  <c r="BY9" i="26"/>
  <c r="BY13" i="26"/>
  <c r="BY16" i="26"/>
  <c r="BY15" i="26"/>
  <c r="BY14" i="26"/>
  <c r="BY17" i="26"/>
  <c r="BY18" i="26"/>
  <c r="BY19" i="26"/>
  <c r="BY20" i="26"/>
  <c r="AV4" i="26"/>
  <c r="AV7" i="26"/>
  <c r="AV5" i="26"/>
  <c r="AV6" i="26"/>
  <c r="AV8" i="26"/>
  <c r="AV10" i="26"/>
  <c r="AV11" i="26"/>
  <c r="AV12" i="26"/>
  <c r="AV9" i="26"/>
  <c r="AV13" i="26"/>
  <c r="AV16" i="26"/>
  <c r="AV15" i="26"/>
  <c r="AV14" i="26"/>
  <c r="AV17" i="26"/>
  <c r="AV18" i="26"/>
  <c r="AV19" i="26"/>
  <c r="AV20" i="26"/>
  <c r="QC18" i="21"/>
  <c r="QF18" i="21"/>
  <c r="RG18" i="21"/>
  <c r="RE18" i="21"/>
  <c r="DB18" i="21"/>
  <c r="P18" i="21"/>
  <c r="DG18" i="21" s="1"/>
  <c r="RC18" i="21"/>
  <c r="RB18" i="21"/>
  <c r="RD18" i="21"/>
  <c r="RH18" i="21"/>
  <c r="I18" i="21"/>
  <c r="H18" i="21"/>
  <c r="DE18" i="21"/>
  <c r="N18" i="21"/>
  <c r="L18" i="21"/>
  <c r="QC31" i="21"/>
  <c r="QF31" i="21"/>
  <c r="RG27" i="21"/>
  <c r="N30" i="21"/>
  <c r="RB31" i="21"/>
  <c r="RG35" i="19"/>
  <c r="RB35" i="19"/>
  <c r="QC35" i="19"/>
  <c r="R36" i="19"/>
  <c r="S36" i="19" s="1"/>
  <c r="R34" i="19"/>
  <c r="S34" i="19" s="1"/>
  <c r="QC34" i="19"/>
  <c r="QC20" i="26"/>
  <c r="CW27" i="22"/>
  <c r="DA27" i="22" s="1"/>
  <c r="RB27" i="21"/>
  <c r="QC27" i="21"/>
  <c r="QF30" i="21"/>
  <c r="QC14" i="21"/>
  <c r="QF31" i="19"/>
  <c r="QC19" i="26"/>
  <c r="QF19" i="26"/>
  <c r="QF20" i="26"/>
  <c r="RG20" i="26"/>
  <c r="RB20" i="26"/>
  <c r="R20" i="26"/>
  <c r="S20" i="26" s="1"/>
  <c r="CW19" i="22"/>
  <c r="DA19" i="22" s="1"/>
  <c r="SN19" i="22"/>
  <c r="SU19" i="22" s="1"/>
  <c r="CW36" i="4"/>
  <c r="DA36" i="4" s="1"/>
  <c r="CW38" i="4"/>
  <c r="DA38" i="4" s="1"/>
  <c r="RG31" i="21"/>
  <c r="DE30" i="21"/>
  <c r="DB31" i="21"/>
  <c r="P31" i="21"/>
  <c r="Q31" i="21" s="1"/>
  <c r="RE31" i="21"/>
  <c r="RH31" i="21"/>
  <c r="R31" i="21"/>
  <c r="S31" i="21" s="1"/>
  <c r="RD31" i="21"/>
  <c r="RC31" i="21"/>
  <c r="I31" i="21"/>
  <c r="DE31" i="21"/>
  <c r="N31" i="21"/>
  <c r="O31" i="21" s="1"/>
  <c r="L31" i="21"/>
  <c r="H31" i="21"/>
  <c r="R30" i="21"/>
  <c r="S30" i="21" s="1"/>
  <c r="RB30" i="21"/>
  <c r="QC30" i="21"/>
  <c r="DE27" i="21"/>
  <c r="R27" i="21"/>
  <c r="S27" i="21" s="1"/>
  <c r="DB30" i="21"/>
  <c r="RG30" i="21"/>
  <c r="RE30" i="21"/>
  <c r="RD30" i="21"/>
  <c r="RC30" i="21"/>
  <c r="RH30" i="21"/>
  <c r="H30" i="21"/>
  <c r="I30" i="21"/>
  <c r="P30" i="21"/>
  <c r="L30" i="21"/>
  <c r="DB27" i="21"/>
  <c r="N27" i="21"/>
  <c r="O27" i="21" s="1"/>
  <c r="RD27" i="21"/>
  <c r="RC27" i="21"/>
  <c r="RH27" i="21"/>
  <c r="P27" i="21"/>
  <c r="DG27" i="21" s="1"/>
  <c r="H27" i="21"/>
  <c r="L27" i="21"/>
  <c r="M27" i="21" s="1"/>
  <c r="RE27" i="21"/>
  <c r="QF27" i="21"/>
  <c r="I27" i="21"/>
  <c r="R14" i="21"/>
  <c r="S14" i="21" s="1"/>
  <c r="QF14" i="21"/>
  <c r="RD14" i="21"/>
  <c r="DB14" i="21"/>
  <c r="RC14" i="21"/>
  <c r="RB14" i="21"/>
  <c r="P14" i="21"/>
  <c r="Q14" i="21" s="1"/>
  <c r="RE14" i="21"/>
  <c r="RG14" i="21"/>
  <c r="RH14" i="21"/>
  <c r="H14" i="21"/>
  <c r="I14" i="21"/>
  <c r="DE14" i="21"/>
  <c r="N14" i="21"/>
  <c r="L14" i="21"/>
  <c r="QC24" i="21"/>
  <c r="R24" i="21"/>
  <c r="S24" i="21" s="1"/>
  <c r="DE36" i="19"/>
  <c r="DE35" i="19"/>
  <c r="RD36" i="19"/>
  <c r="RB36" i="19"/>
  <c r="QC36" i="19"/>
  <c r="DB36" i="19"/>
  <c r="P36" i="19"/>
  <c r="DG36" i="19" s="1"/>
  <c r="RG36" i="19"/>
  <c r="N36" i="19"/>
  <c r="O36" i="19" s="1"/>
  <c r="RC36" i="19"/>
  <c r="L36" i="19"/>
  <c r="M36" i="19" s="1"/>
  <c r="H36" i="19"/>
  <c r="RE36" i="19"/>
  <c r="QF36" i="19"/>
  <c r="I36" i="19"/>
  <c r="RH36" i="19"/>
  <c r="R35" i="19"/>
  <c r="S35" i="19" s="1"/>
  <c r="QF35" i="19"/>
  <c r="DB35" i="19"/>
  <c r="H35" i="19"/>
  <c r="RE35" i="19"/>
  <c r="RD35" i="19"/>
  <c r="RC35" i="19"/>
  <c r="RH35" i="19"/>
  <c r="N35" i="19"/>
  <c r="O35" i="19" s="1"/>
  <c r="I35" i="19"/>
  <c r="P35" i="19"/>
  <c r="L35" i="19"/>
  <c r="DB34" i="19"/>
  <c r="RD34" i="19"/>
  <c r="QC31" i="19"/>
  <c r="QF34" i="19"/>
  <c r="RB34" i="19"/>
  <c r="RC34" i="19"/>
  <c r="RG34" i="19"/>
  <c r="RE34" i="19"/>
  <c r="P34" i="19"/>
  <c r="Q34" i="19" s="1"/>
  <c r="H34" i="19"/>
  <c r="I34" i="19"/>
  <c r="DE34" i="19"/>
  <c r="N34" i="19"/>
  <c r="O34" i="19" s="1"/>
  <c r="RH34" i="19"/>
  <c r="L34" i="19"/>
  <c r="QF30" i="19"/>
  <c r="RG30" i="19"/>
  <c r="RB30" i="19"/>
  <c r="R30" i="19"/>
  <c r="S30" i="19" s="1"/>
  <c r="RG31" i="19"/>
  <c r="RB31" i="19"/>
  <c r="QF24" i="21"/>
  <c r="DB24" i="21"/>
  <c r="RG24" i="21"/>
  <c r="RE24" i="21"/>
  <c r="RD24" i="21"/>
  <c r="RC24" i="21"/>
  <c r="P24" i="21"/>
  <c r="DG24" i="21" s="1"/>
  <c r="RB24" i="21"/>
  <c r="I24" i="21"/>
  <c r="H24" i="21"/>
  <c r="DE24" i="21"/>
  <c r="N24" i="21"/>
  <c r="O24" i="21" s="1"/>
  <c r="RH24" i="21"/>
  <c r="L24" i="21"/>
  <c r="DB31" i="19"/>
  <c r="P31" i="19"/>
  <c r="DG31" i="19" s="1"/>
  <c r="RH31" i="19"/>
  <c r="R31" i="19"/>
  <c r="S31" i="19" s="1"/>
  <c r="RD31" i="19"/>
  <c r="RE31" i="19"/>
  <c r="RC31" i="19"/>
  <c r="H31" i="19"/>
  <c r="I31" i="19"/>
  <c r="DE31" i="19"/>
  <c r="N31" i="19"/>
  <c r="O31" i="19" s="1"/>
  <c r="L31" i="19"/>
  <c r="QC30" i="19"/>
  <c r="DB30" i="19"/>
  <c r="RH30" i="19"/>
  <c r="RE30" i="19"/>
  <c r="P30" i="19"/>
  <c r="DG30" i="19" s="1"/>
  <c r="RD30" i="19"/>
  <c r="RC30" i="19"/>
  <c r="I30" i="19"/>
  <c r="H30" i="19"/>
  <c r="DE30" i="19"/>
  <c r="N30" i="19"/>
  <c r="L30" i="19"/>
  <c r="R19" i="26"/>
  <c r="S19" i="26" s="1"/>
  <c r="DB20" i="26"/>
  <c r="RE20" i="26"/>
  <c r="RH20" i="26"/>
  <c r="RD20" i="26"/>
  <c r="P20" i="26"/>
  <c r="DG20" i="26" s="1"/>
  <c r="RC20" i="26"/>
  <c r="H20" i="26"/>
  <c r="I20" i="26"/>
  <c r="DE20" i="26"/>
  <c r="N20" i="26"/>
  <c r="L20" i="26"/>
  <c r="DB19" i="26"/>
  <c r="RE19" i="26"/>
  <c r="RG19" i="26"/>
  <c r="RB19" i="26"/>
  <c r="RD19" i="26"/>
  <c r="P19" i="26"/>
  <c r="Q19" i="26" s="1"/>
  <c r="RH19" i="26"/>
  <c r="RC19" i="26"/>
  <c r="I19" i="26"/>
  <c r="H19" i="26"/>
  <c r="DE19" i="26"/>
  <c r="N19" i="26"/>
  <c r="L19" i="26"/>
  <c r="SN27" i="22"/>
  <c r="SU27" i="22" s="1"/>
  <c r="L27" i="22"/>
  <c r="M27" i="22" s="1"/>
  <c r="TN27" i="22"/>
  <c r="TU27" i="22"/>
  <c r="I27" i="22"/>
  <c r="TQ27" i="22"/>
  <c r="K27" i="22"/>
  <c r="P27" i="22"/>
  <c r="R27" i="22"/>
  <c r="S27" i="22" s="1"/>
  <c r="H27" i="22"/>
  <c r="N27" i="22"/>
  <c r="T27" i="22"/>
  <c r="U27" i="22" s="1"/>
  <c r="P19" i="22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CW10" i="4"/>
  <c r="DA10" i="4" s="1"/>
  <c r="CW40" i="4"/>
  <c r="DA40" i="4" s="1"/>
  <c r="P38" i="4"/>
  <c r="CW34" i="4"/>
  <c r="DA34" i="4" s="1"/>
  <c r="SN38" i="4"/>
  <c r="SU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TN40" i="4"/>
  <c r="R40" i="4"/>
  <c r="S40" i="4" s="1"/>
  <c r="N40" i="4"/>
  <c r="O40" i="4" s="1"/>
  <c r="P40" i="4"/>
  <c r="L40" i="4"/>
  <c r="M40" i="4" s="1"/>
  <c r="TU40" i="4"/>
  <c r="I40" i="4"/>
  <c r="K40" i="4"/>
  <c r="H40" i="4"/>
  <c r="T40" i="4"/>
  <c r="U40" i="4" s="1"/>
  <c r="SN36" i="4"/>
  <c r="SU36" i="4" s="1"/>
  <c r="SN34" i="4"/>
  <c r="SU34" i="4" s="1"/>
  <c r="TN36" i="4"/>
  <c r="L36" i="4"/>
  <c r="M36" i="4" s="1"/>
  <c r="TU36" i="4"/>
  <c r="TQ36" i="4"/>
  <c r="K36" i="4"/>
  <c r="R36" i="4"/>
  <c r="S36" i="4" s="1"/>
  <c r="I36" i="4"/>
  <c r="P36" i="4"/>
  <c r="Q36" i="4" s="1"/>
  <c r="H36" i="4"/>
  <c r="N36" i="4"/>
  <c r="T36" i="4"/>
  <c r="U36" i="4" s="1"/>
  <c r="SN10" i="4"/>
  <c r="SU10" i="4" s="1"/>
  <c r="R34" i="4"/>
  <c r="S34" i="4" s="1"/>
  <c r="TN34" i="4"/>
  <c r="TQ34" i="4"/>
  <c r="TU34" i="4"/>
  <c r="L34" i="4"/>
  <c r="M34" i="4" s="1"/>
  <c r="I34" i="4"/>
  <c r="K34" i="4"/>
  <c r="P34" i="4"/>
  <c r="Q34" i="4" s="1"/>
  <c r="H34" i="4"/>
  <c r="N34" i="4"/>
  <c r="T34" i="4"/>
  <c r="U34" i="4" s="1"/>
  <c r="TU10" i="4"/>
  <c r="TQ10" i="4"/>
  <c r="TN10" i="4"/>
  <c r="L10" i="4"/>
  <c r="M10" i="4" s="1"/>
  <c r="K10" i="4"/>
  <c r="P10" i="4"/>
  <c r="Q10" i="4" s="1"/>
  <c r="R10" i="4"/>
  <c r="S10" i="4" s="1"/>
  <c r="I10" i="4"/>
  <c r="H10" i="4"/>
  <c r="N10" i="4"/>
  <c r="T10" i="4"/>
  <c r="U10" i="4" s="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6" i="21"/>
  <c r="CY26" i="21"/>
  <c r="CZ26" i="21"/>
  <c r="DA26" i="21"/>
  <c r="DC26" i="21"/>
  <c r="DD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D26" i="22"/>
  <c r="TP26" i="22" s="1"/>
  <c r="TE26" i="22"/>
  <c r="TF26" i="22"/>
  <c r="TG26" i="22"/>
  <c r="TH26" i="22"/>
  <c r="TS26" i="22" s="1"/>
  <c r="TI26" i="22"/>
  <c r="TT26" i="22" s="1"/>
  <c r="TJ26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DH18" i="21" l="1"/>
  <c r="K13" i="27"/>
  <c r="J13" i="27" s="1"/>
  <c r="O27" i="4"/>
  <c r="DB27" i="4"/>
  <c r="DC27" i="4"/>
  <c r="Q27" i="4"/>
  <c r="J27" i="4"/>
  <c r="RF13" i="27"/>
  <c r="RI13" i="27"/>
  <c r="DF13" i="27"/>
  <c r="M13" i="27"/>
  <c r="Q13" i="27"/>
  <c r="DG13" i="27"/>
  <c r="DF27" i="21"/>
  <c r="O14" i="21"/>
  <c r="RF18" i="21"/>
  <c r="O30" i="21"/>
  <c r="Q18" i="21"/>
  <c r="K18" i="21"/>
  <c r="J18" i="21" s="1"/>
  <c r="O30" i="19"/>
  <c r="O19" i="26"/>
  <c r="O20" i="26"/>
  <c r="RI18" i="21"/>
  <c r="M18" i="21"/>
  <c r="O18" i="21"/>
  <c r="DF18" i="21"/>
  <c r="T18" i="21" s="1"/>
  <c r="RF31" i="21"/>
  <c r="DC19" i="22"/>
  <c r="Q19" i="22"/>
  <c r="DC27" i="22"/>
  <c r="Q27" i="22"/>
  <c r="DC40" i="4"/>
  <c r="Q40" i="4"/>
  <c r="DC38" i="4"/>
  <c r="Q38" i="4"/>
  <c r="DG31" i="21"/>
  <c r="DF30" i="21"/>
  <c r="DH34" i="19"/>
  <c r="DH36" i="19"/>
  <c r="RI19" i="26"/>
  <c r="DH30" i="21"/>
  <c r="DH31" i="21"/>
  <c r="K31" i="21"/>
  <c r="J31" i="21" s="1"/>
  <c r="A31" i="21" s="1" a="1"/>
  <c r="A31" i="21" s="1"/>
  <c r="RF35" i="19"/>
  <c r="TR38" i="4"/>
  <c r="TV38" i="4" s="1"/>
  <c r="RI27" i="21"/>
  <c r="RF30" i="21"/>
  <c r="RF36" i="19"/>
  <c r="RI36" i="19"/>
  <c r="Q30" i="19"/>
  <c r="QC18" i="27"/>
  <c r="DH19" i="26"/>
  <c r="DH20" i="26"/>
  <c r="K20" i="26"/>
  <c r="J20" i="26" s="1"/>
  <c r="A20" i="26" s="1" a="1"/>
  <c r="A20" i="26" s="1"/>
  <c r="SN30" i="22"/>
  <c r="SU30" i="22" s="1"/>
  <c r="DH27" i="21"/>
  <c r="RF14" i="21"/>
  <c r="RI31" i="21"/>
  <c r="M31" i="21"/>
  <c r="DF31" i="21"/>
  <c r="Q27" i="21"/>
  <c r="K30" i="21"/>
  <c r="J30" i="21" s="1"/>
  <c r="RI30" i="21"/>
  <c r="M30" i="21"/>
  <c r="Q30" i="21"/>
  <c r="DG30" i="21"/>
  <c r="DG14" i="21"/>
  <c r="K27" i="21"/>
  <c r="J27" i="21" s="1"/>
  <c r="A27" i="21" s="1" a="1"/>
  <c r="A27" i="21" s="1"/>
  <c r="K14" i="21"/>
  <c r="J14" i="21" s="1"/>
  <c r="A14" i="21" s="1" a="1"/>
  <c r="A14" i="21" s="1"/>
  <c r="Q24" i="21"/>
  <c r="RF27" i="21"/>
  <c r="DH24" i="21"/>
  <c r="RI14" i="21"/>
  <c r="DH14" i="21"/>
  <c r="RF24" i="21"/>
  <c r="M14" i="21"/>
  <c r="DF14" i="21"/>
  <c r="K24" i="21"/>
  <c r="J24" i="21" s="1"/>
  <c r="A24" i="21" s="1" a="1"/>
  <c r="A24" i="21" s="1"/>
  <c r="RF34" i="19"/>
  <c r="DF36" i="19"/>
  <c r="RF31" i="19"/>
  <c r="DH30" i="19"/>
  <c r="K36" i="19"/>
  <c r="J36" i="19" s="1"/>
  <c r="A36" i="19" s="1" a="1"/>
  <c r="A36" i="19" s="1"/>
  <c r="Q36" i="19"/>
  <c r="DH31" i="19"/>
  <c r="K34" i="19"/>
  <c r="J34" i="19" s="1"/>
  <c r="A34" i="19" s="1" a="1"/>
  <c r="A34" i="19" s="1"/>
  <c r="DH35" i="19"/>
  <c r="DF35" i="19"/>
  <c r="RI35" i="19"/>
  <c r="K35" i="19"/>
  <c r="J35" i="19" s="1"/>
  <c r="M35" i="19"/>
  <c r="Q35" i="19"/>
  <c r="DG35" i="19"/>
  <c r="K31" i="19"/>
  <c r="J31" i="19" s="1"/>
  <c r="A31" i="19" s="1" a="1"/>
  <c r="A31" i="19" s="1"/>
  <c r="RI34" i="19"/>
  <c r="Q31" i="19"/>
  <c r="DG34" i="19"/>
  <c r="M34" i="19"/>
  <c r="DF34" i="19"/>
  <c r="RI31" i="19"/>
  <c r="K30" i="19"/>
  <c r="RI24" i="21"/>
  <c r="DF24" i="21"/>
  <c r="M24" i="21"/>
  <c r="M31" i="19"/>
  <c r="DF31" i="19"/>
  <c r="RI30" i="19"/>
  <c r="J30" i="19"/>
  <c r="RF30" i="19"/>
  <c r="M30" i="19"/>
  <c r="DF30" i="19"/>
  <c r="RI20" i="26"/>
  <c r="RF20" i="26"/>
  <c r="Q20" i="26"/>
  <c r="M20" i="26"/>
  <c r="DF20" i="26"/>
  <c r="DG19" i="26"/>
  <c r="K19" i="26"/>
  <c r="J19" i="26" s="1"/>
  <c r="A19" i="26" s="1" a="1"/>
  <c r="A19" i="26" s="1"/>
  <c r="RF19" i="26"/>
  <c r="M19" i="26"/>
  <c r="DF19" i="26"/>
  <c r="DB19" i="22"/>
  <c r="J27" i="22"/>
  <c r="A27" i="22" s="1" a="1"/>
  <c r="A27" i="22" s="1"/>
  <c r="TR27" i="22"/>
  <c r="TV27" i="22" s="1"/>
  <c r="O27" i="22"/>
  <c r="DB27" i="22"/>
  <c r="TR19" i="22"/>
  <c r="TV19" i="22" s="1"/>
  <c r="J19" i="22"/>
  <c r="A19" i="22" s="1" a="1"/>
  <c r="A19" i="22" s="1"/>
  <c r="TR40" i="4"/>
  <c r="TV40" i="4" s="1"/>
  <c r="J38" i="4"/>
  <c r="A38" i="4" s="1" a="1"/>
  <c r="A38" i="4" s="1"/>
  <c r="O38" i="4"/>
  <c r="DB38" i="4"/>
  <c r="TR36" i="4"/>
  <c r="TV36" i="4" s="1"/>
  <c r="DB40" i="4"/>
  <c r="J40" i="4"/>
  <c r="A40" i="4" s="1" a="1"/>
  <c r="A40" i="4" s="1"/>
  <c r="TR34" i="4"/>
  <c r="TV34" i="4" s="1"/>
  <c r="DB36" i="4"/>
  <c r="O36" i="4"/>
  <c r="DC36" i="4"/>
  <c r="J36" i="4"/>
  <c r="TR10" i="4"/>
  <c r="TV10" i="4" s="1"/>
  <c r="J34" i="4"/>
  <c r="A34" i="4" s="1" a="1"/>
  <c r="A34" i="4" s="1"/>
  <c r="DB34" i="4"/>
  <c r="O34" i="4"/>
  <c r="DC34" i="4"/>
  <c r="DC10" i="4"/>
  <c r="DB10" i="4"/>
  <c r="O10" i="4"/>
  <c r="J10" i="4"/>
  <c r="QC12" i="21"/>
  <c r="QC20" i="27"/>
  <c r="SN32" i="4"/>
  <c r="SU32" i="4" s="1"/>
  <c r="QC17" i="21"/>
  <c r="RG28" i="19"/>
  <c r="QC19" i="27"/>
  <c r="P23" i="21"/>
  <c r="Q23" i="21" s="1"/>
  <c r="P13" i="21"/>
  <c r="DG13" i="21" s="1"/>
  <c r="QF20" i="19"/>
  <c r="RG20" i="19"/>
  <c r="RB20" i="19"/>
  <c r="QC9" i="27"/>
  <c r="QF16" i="27"/>
  <c r="RB19" i="27"/>
  <c r="P15" i="26"/>
  <c r="Q15" i="26" s="1"/>
  <c r="SN21" i="4"/>
  <c r="SU21" i="4" s="1"/>
  <c r="CW26" i="22"/>
  <c r="DA26" i="22" s="1"/>
  <c r="CW16" i="22"/>
  <c r="DA16" i="22" s="1"/>
  <c r="QC29" i="21"/>
  <c r="RG12" i="21"/>
  <c r="R15" i="21"/>
  <c r="DH15" i="21" s="1"/>
  <c r="RB26" i="21"/>
  <c r="QC15" i="21"/>
  <c r="QC29" i="19"/>
  <c r="R20" i="19"/>
  <c r="S20" i="19" s="1"/>
  <c r="DB28" i="19"/>
  <c r="RG29" i="19"/>
  <c r="RB29" i="19"/>
  <c r="R14" i="27"/>
  <c r="S14" i="27" s="1"/>
  <c r="QF14" i="27"/>
  <c r="QF9" i="27"/>
  <c r="R23" i="27"/>
  <c r="DH23" i="27" s="1"/>
  <c r="RB18" i="27"/>
  <c r="QC12" i="26"/>
  <c r="RG17" i="26"/>
  <c r="RG15" i="26"/>
  <c r="RE15" i="26"/>
  <c r="DE18" i="26"/>
  <c r="CW26" i="4"/>
  <c r="DA26" i="4" s="1"/>
  <c r="SN19" i="4"/>
  <c r="SU19" i="4" s="1"/>
  <c r="SN12" i="4"/>
  <c r="SU12" i="4" s="1"/>
  <c r="SN37" i="4"/>
  <c r="SU37" i="4" s="1"/>
  <c r="QF13" i="21"/>
  <c r="N13" i="21"/>
  <c r="R23" i="21"/>
  <c r="DH23" i="21" s="1"/>
  <c r="RD16" i="21"/>
  <c r="QC16" i="21"/>
  <c r="R16" i="21"/>
  <c r="DH16" i="21" s="1"/>
  <c r="RG23" i="21"/>
  <c r="RB23" i="21"/>
  <c r="RD29" i="21"/>
  <c r="P29" i="21"/>
  <c r="Q29" i="21" s="1"/>
  <c r="RG15" i="21"/>
  <c r="RB15" i="21"/>
  <c r="QF17" i="21"/>
  <c r="P12" i="21"/>
  <c r="DG12" i="21" s="1"/>
  <c r="QF26" i="21"/>
  <c r="RG17" i="21"/>
  <c r="RB17" i="21"/>
  <c r="RD12" i="21"/>
  <c r="QF29" i="19"/>
  <c r="RH28" i="19"/>
  <c r="L28" i="19"/>
  <c r="M28" i="19" s="1"/>
  <c r="R28" i="19"/>
  <c r="DH28" i="19" s="1"/>
  <c r="P24" i="27"/>
  <c r="DG24" i="27" s="1"/>
  <c r="RG14" i="27"/>
  <c r="RB14" i="27"/>
  <c r="RG23" i="27"/>
  <c r="RB23" i="27"/>
  <c r="RD16" i="27"/>
  <c r="QC14" i="27"/>
  <c r="QC23" i="27"/>
  <c r="RG20" i="27"/>
  <c r="RE16" i="27"/>
  <c r="N19" i="27"/>
  <c r="QC24" i="27"/>
  <c r="RD18" i="27"/>
  <c r="RD24" i="27"/>
  <c r="N9" i="27"/>
  <c r="L18" i="27"/>
  <c r="M18" i="27" s="1"/>
  <c r="RC16" i="27"/>
  <c r="RG16" i="27"/>
  <c r="RH19" i="27"/>
  <c r="QF24" i="27"/>
  <c r="R24" i="27"/>
  <c r="DH24" i="27" s="1"/>
  <c r="R18" i="27"/>
  <c r="DH18" i="27" s="1"/>
  <c r="P16" i="27"/>
  <c r="Q16" i="27" s="1"/>
  <c r="RC9" i="27"/>
  <c r="RB20" i="27"/>
  <c r="RH18" i="27"/>
  <c r="I16" i="27"/>
  <c r="RG19" i="27"/>
  <c r="DB23" i="27"/>
  <c r="QF18" i="27"/>
  <c r="DE18" i="27"/>
  <c r="QC16" i="27"/>
  <c r="RE18" i="27"/>
  <c r="DB14" i="27"/>
  <c r="RD15" i="26"/>
  <c r="DB15" i="26"/>
  <c r="RD17" i="26"/>
  <c r="R18" i="26"/>
  <c r="DH18" i="26" s="1"/>
  <c r="QF12" i="26"/>
  <c r="DE12" i="26"/>
  <c r="RG18" i="26"/>
  <c r="P17" i="26"/>
  <c r="Q17" i="26" s="1"/>
  <c r="CW30" i="22"/>
  <c r="DA30" i="22" s="1"/>
  <c r="CW10" i="22"/>
  <c r="DA10" i="22" s="1"/>
  <c r="CW18" i="22"/>
  <c r="DA18" i="22" s="1"/>
  <c r="CW22" i="22"/>
  <c r="DA22" i="22" s="1"/>
  <c r="CW28" i="22"/>
  <c r="DA28" i="22" s="1"/>
  <c r="L30" i="22"/>
  <c r="M30" i="22" s="1"/>
  <c r="CW37" i="4"/>
  <c r="DA37" i="4" s="1"/>
  <c r="TQ16" i="4"/>
  <c r="TQ21" i="4"/>
  <c r="CW16" i="4"/>
  <c r="DA16" i="4" s="1"/>
  <c r="TQ12" i="4"/>
  <c r="TU21" i="4"/>
  <c r="I21" i="4"/>
  <c r="TU31" i="4"/>
  <c r="SN31" i="4"/>
  <c r="SU31" i="4" s="1"/>
  <c r="TN26" i="4"/>
  <c r="TN31" i="4"/>
  <c r="CW31" i="4"/>
  <c r="DA31" i="4" s="1"/>
  <c r="SN16" i="4"/>
  <c r="SU16" i="4" s="1"/>
  <c r="SN26" i="4"/>
  <c r="SU26" i="4" s="1"/>
  <c r="TQ31" i="4"/>
  <c r="CW32" i="4"/>
  <c r="DA32" i="4" s="1"/>
  <c r="N12" i="4"/>
  <c r="O12" i="4" s="1"/>
  <c r="SN16" i="22"/>
  <c r="SU16" i="22" s="1"/>
  <c r="SN10" i="22"/>
  <c r="SU10" i="22" s="1"/>
  <c r="SN25" i="22"/>
  <c r="SU25" i="22" s="1"/>
  <c r="SN28" i="22"/>
  <c r="SU28" i="22" s="1"/>
  <c r="SN18" i="22"/>
  <c r="SU18" i="22" s="1"/>
  <c r="R18" i="22"/>
  <c r="S18" i="22" s="1"/>
  <c r="N26" i="21"/>
  <c r="O26" i="21" s="1"/>
  <c r="DB12" i="21"/>
  <c r="R12" i="21"/>
  <c r="S12" i="21" s="1"/>
  <c r="R28" i="21"/>
  <c r="S28" i="21" s="1"/>
  <c r="L13" i="21"/>
  <c r="M13" i="21" s="1"/>
  <c r="DE28" i="21"/>
  <c r="DE13" i="21"/>
  <c r="RG26" i="21"/>
  <c r="RG13" i="21"/>
  <c r="RG28" i="21"/>
  <c r="RB28" i="21"/>
  <c r="RD15" i="21"/>
  <c r="DB13" i="21"/>
  <c r="R17" i="21"/>
  <c r="S17" i="21" s="1"/>
  <c r="RC12" i="21"/>
  <c r="I13" i="21"/>
  <c r="DB15" i="21"/>
  <c r="RE16" i="21"/>
  <c r="P16" i="21"/>
  <c r="Q16" i="21" s="1"/>
  <c r="DB26" i="21"/>
  <c r="RC13" i="21"/>
  <c r="RB12" i="21"/>
  <c r="DB16" i="21"/>
  <c r="RE17" i="21"/>
  <c r="RH12" i="21"/>
  <c r="RB29" i="21"/>
  <c r="P28" i="21"/>
  <c r="Q28" i="21" s="1"/>
  <c r="RH23" i="21"/>
  <c r="RD17" i="21"/>
  <c r="H12" i="21"/>
  <c r="RE12" i="21"/>
  <c r="QF12" i="21"/>
  <c r="I12" i="21"/>
  <c r="DE12" i="21"/>
  <c r="N12" i="21"/>
  <c r="L12" i="21"/>
  <c r="H26" i="21"/>
  <c r="QC23" i="21"/>
  <c r="DE23" i="21"/>
  <c r="I29" i="21"/>
  <c r="H15" i="21"/>
  <c r="RD23" i="21"/>
  <c r="RC23" i="21"/>
  <c r="RC17" i="21"/>
  <c r="RC26" i="21"/>
  <c r="L26" i="21"/>
  <c r="M26" i="21" s="1"/>
  <c r="RH29" i="21"/>
  <c r="RH15" i="21"/>
  <c r="RH26" i="21"/>
  <c r="DE26" i="21"/>
  <c r="I26" i="21"/>
  <c r="RG29" i="21"/>
  <c r="DE15" i="21"/>
  <c r="RC16" i="21"/>
  <c r="QF16" i="21"/>
  <c r="RD13" i="21"/>
  <c r="RH17" i="21"/>
  <c r="P17" i="21"/>
  <c r="DG17" i="21" s="1"/>
  <c r="QC26" i="21"/>
  <c r="RD28" i="21"/>
  <c r="DB17" i="21"/>
  <c r="RH28" i="21"/>
  <c r="DB28" i="21"/>
  <c r="RC15" i="21"/>
  <c r="QF15" i="21"/>
  <c r="N15" i="21"/>
  <c r="H16" i="21"/>
  <c r="N23" i="21"/>
  <c r="O23" i="21" s="1"/>
  <c r="RE13" i="21"/>
  <c r="RE29" i="21"/>
  <c r="P15" i="21"/>
  <c r="Q15" i="21" s="1"/>
  <c r="L23" i="21"/>
  <c r="M23" i="21" s="1"/>
  <c r="QF29" i="21"/>
  <c r="DB29" i="21"/>
  <c r="R29" i="21"/>
  <c r="DH29" i="21" s="1"/>
  <c r="QC28" i="21"/>
  <c r="L28" i="21"/>
  <c r="M28" i="21" s="1"/>
  <c r="RE15" i="21"/>
  <c r="L15" i="21"/>
  <c r="M15" i="21" s="1"/>
  <c r="RG16" i="21"/>
  <c r="RB16" i="21"/>
  <c r="I16" i="21"/>
  <c r="H13" i="21"/>
  <c r="H17" i="21"/>
  <c r="RD26" i="21"/>
  <c r="RE26" i="21"/>
  <c r="P26" i="21"/>
  <c r="DG26" i="21" s="1"/>
  <c r="RC29" i="21"/>
  <c r="H28" i="21"/>
  <c r="RH16" i="21"/>
  <c r="DB23" i="21"/>
  <c r="RB13" i="21"/>
  <c r="QC13" i="21"/>
  <c r="I17" i="21"/>
  <c r="DE29" i="21"/>
  <c r="N29" i="21"/>
  <c r="RE28" i="21"/>
  <c r="QF28" i="21"/>
  <c r="I28" i="21"/>
  <c r="R26" i="21"/>
  <c r="DE16" i="21"/>
  <c r="N16" i="21"/>
  <c r="RE23" i="21"/>
  <c r="QF23" i="21"/>
  <c r="I23" i="21"/>
  <c r="RH13" i="21"/>
  <c r="L29" i="21"/>
  <c r="RC28" i="21"/>
  <c r="H23" i="21"/>
  <c r="DE17" i="21"/>
  <c r="N17" i="21"/>
  <c r="N28" i="21"/>
  <c r="I15" i="21"/>
  <c r="L16" i="21"/>
  <c r="R13" i="21"/>
  <c r="H29" i="21"/>
  <c r="L17" i="21"/>
  <c r="DB29" i="19"/>
  <c r="DB20" i="19"/>
  <c r="RE29" i="19"/>
  <c r="RE20" i="19"/>
  <c r="RD29" i="19"/>
  <c r="N28" i="19"/>
  <c r="RH20" i="19"/>
  <c r="QC20" i="19"/>
  <c r="RC29" i="19"/>
  <c r="I29" i="19"/>
  <c r="R29" i="19"/>
  <c r="S29" i="19" s="1"/>
  <c r="QC28" i="19"/>
  <c r="P28" i="19"/>
  <c r="Q28" i="19" s="1"/>
  <c r="RD20" i="19"/>
  <c r="P20" i="19"/>
  <c r="Q20" i="19" s="1"/>
  <c r="RD28" i="19"/>
  <c r="RC28" i="19"/>
  <c r="DE28" i="19"/>
  <c r="P29" i="19"/>
  <c r="DG29" i="19" s="1"/>
  <c r="RB28" i="19"/>
  <c r="RC20" i="19"/>
  <c r="I20" i="19"/>
  <c r="H20" i="19"/>
  <c r="H29" i="19"/>
  <c r="DE29" i="19"/>
  <c r="N29" i="19"/>
  <c r="RE28" i="19"/>
  <c r="QF28" i="19"/>
  <c r="I28" i="19"/>
  <c r="H28" i="19"/>
  <c r="DE20" i="19"/>
  <c r="N20" i="19"/>
  <c r="RH29" i="19"/>
  <c r="L29" i="19"/>
  <c r="L20" i="19"/>
  <c r="RG24" i="27"/>
  <c r="RH24" i="27"/>
  <c r="DB20" i="27"/>
  <c r="P19" i="27"/>
  <c r="Q19" i="27" s="1"/>
  <c r="H9" i="27"/>
  <c r="RH14" i="27"/>
  <c r="RD19" i="27"/>
  <c r="RC19" i="27"/>
  <c r="I19" i="27"/>
  <c r="DB9" i="27"/>
  <c r="RC23" i="27"/>
  <c r="H19" i="27"/>
  <c r="P20" i="27"/>
  <c r="DG20" i="27" s="1"/>
  <c r="P18" i="27"/>
  <c r="Q18" i="27" s="1"/>
  <c r="I9" i="27"/>
  <c r="RE14" i="27"/>
  <c r="N20" i="27"/>
  <c r="I18" i="27"/>
  <c r="DE19" i="27"/>
  <c r="R19" i="27"/>
  <c r="DE9" i="27"/>
  <c r="I24" i="27"/>
  <c r="RC18" i="27"/>
  <c r="RH20" i="27"/>
  <c r="H20" i="27"/>
  <c r="RH23" i="27"/>
  <c r="H18" i="27"/>
  <c r="RB16" i="27"/>
  <c r="L19" i="27"/>
  <c r="M19" i="27" s="1"/>
  <c r="RG9" i="27"/>
  <c r="RE9" i="27"/>
  <c r="RC14" i="27"/>
  <c r="P14" i="27"/>
  <c r="Q14" i="27" s="1"/>
  <c r="RD23" i="27"/>
  <c r="RD20" i="27"/>
  <c r="RC20" i="27"/>
  <c r="DE20" i="27"/>
  <c r="RC24" i="27"/>
  <c r="DB24" i="27"/>
  <c r="H24" i="27"/>
  <c r="DB18" i="27"/>
  <c r="N18" i="27"/>
  <c r="DB19" i="27"/>
  <c r="RH9" i="27"/>
  <c r="P9" i="27"/>
  <c r="DG9" i="27" s="1"/>
  <c r="I20" i="27"/>
  <c r="L20" i="27"/>
  <c r="M20" i="27" s="1"/>
  <c r="RE24" i="27"/>
  <c r="DE23" i="27"/>
  <c r="RG18" i="27"/>
  <c r="DB16" i="27"/>
  <c r="R16" i="27"/>
  <c r="DH16" i="27" s="1"/>
  <c r="RD9" i="27"/>
  <c r="RD14" i="27"/>
  <c r="H23" i="27"/>
  <c r="L23" i="27"/>
  <c r="M23" i="27" s="1"/>
  <c r="I14" i="27"/>
  <c r="H16" i="27"/>
  <c r="RB9" i="27"/>
  <c r="RB24" i="27"/>
  <c r="DE24" i="27"/>
  <c r="N24" i="27"/>
  <c r="RE23" i="27"/>
  <c r="QF23" i="27"/>
  <c r="I23" i="27"/>
  <c r="H14" i="27"/>
  <c r="R20" i="27"/>
  <c r="P23" i="27"/>
  <c r="DE16" i="27"/>
  <c r="N16" i="27"/>
  <c r="RE19" i="27"/>
  <c r="QF19" i="27"/>
  <c r="L9" i="27"/>
  <c r="RE20" i="27"/>
  <c r="QF20" i="27"/>
  <c r="L24" i="27"/>
  <c r="DE14" i="27"/>
  <c r="N14" i="27"/>
  <c r="N23" i="27"/>
  <c r="O23" i="27" s="1"/>
  <c r="RH16" i="27"/>
  <c r="L16" i="27"/>
  <c r="R9" i="27"/>
  <c r="L14" i="27"/>
  <c r="RB15" i="26"/>
  <c r="DB18" i="26"/>
  <c r="N18" i="26"/>
  <c r="RH15" i="26"/>
  <c r="R15" i="26"/>
  <c r="DH15" i="26" s="1"/>
  <c r="R17" i="26"/>
  <c r="S17" i="26" s="1"/>
  <c r="P12" i="26"/>
  <c r="DG12" i="26" s="1"/>
  <c r="RB12" i="26"/>
  <c r="RC17" i="26"/>
  <c r="N17" i="26"/>
  <c r="RH18" i="26"/>
  <c r="RE18" i="26"/>
  <c r="QC15" i="26"/>
  <c r="RH17" i="26"/>
  <c r="H18" i="26"/>
  <c r="R12" i="26"/>
  <c r="S12" i="26" s="1"/>
  <c r="RC15" i="26"/>
  <c r="QC17" i="26"/>
  <c r="I18" i="26"/>
  <c r="L18" i="26"/>
  <c r="M18" i="26" s="1"/>
  <c r="DE17" i="26"/>
  <c r="RE12" i="26"/>
  <c r="RG12" i="26"/>
  <c r="RB17" i="26"/>
  <c r="RH12" i="26"/>
  <c r="RC12" i="26"/>
  <c r="QF18" i="26"/>
  <c r="RD12" i="26"/>
  <c r="H12" i="26"/>
  <c r="RD18" i="26"/>
  <c r="RC18" i="26"/>
  <c r="P18" i="26"/>
  <c r="DG18" i="26" s="1"/>
  <c r="DB12" i="26"/>
  <c r="N12" i="26"/>
  <c r="QF15" i="26"/>
  <c r="I15" i="26"/>
  <c r="L17" i="26"/>
  <c r="H15" i="26"/>
  <c r="DB17" i="26"/>
  <c r="RB18" i="26"/>
  <c r="QC18" i="26"/>
  <c r="I12" i="26"/>
  <c r="DE15" i="26"/>
  <c r="N15" i="26"/>
  <c r="RE17" i="26"/>
  <c r="QF17" i="26"/>
  <c r="I17" i="26"/>
  <c r="H17" i="26"/>
  <c r="L15" i="26"/>
  <c r="L12" i="26"/>
  <c r="TU28" i="22"/>
  <c r="TQ18" i="22"/>
  <c r="L18" i="22"/>
  <c r="M18" i="22" s="1"/>
  <c r="CW25" i="22"/>
  <c r="DA25" i="22" s="1"/>
  <c r="TN25" i="22"/>
  <c r="TU18" i="22"/>
  <c r="I18" i="22"/>
  <c r="K18" i="22"/>
  <c r="TU30" i="22"/>
  <c r="TN10" i="22"/>
  <c r="P18" i="22"/>
  <c r="Q18" i="22" s="1"/>
  <c r="H18" i="22"/>
  <c r="N25" i="22"/>
  <c r="O25" i="22" s="1"/>
  <c r="R28" i="22"/>
  <c r="S28" i="22" s="1"/>
  <c r="TN30" i="22"/>
  <c r="N18" i="22"/>
  <c r="O18" i="22" s="1"/>
  <c r="TN18" i="22"/>
  <c r="TQ26" i="22"/>
  <c r="R10" i="22"/>
  <c r="S10" i="22" s="1"/>
  <c r="T18" i="22"/>
  <c r="U18" i="22" s="1"/>
  <c r="SN26" i="22"/>
  <c r="SU26" i="22" s="1"/>
  <c r="N10" i="22"/>
  <c r="O10" i="22" s="1"/>
  <c r="TN28" i="22"/>
  <c r="L25" i="22"/>
  <c r="M25" i="22" s="1"/>
  <c r="TQ30" i="22"/>
  <c r="TO26" i="22"/>
  <c r="P26" i="22"/>
  <c r="Q26" i="22" s="1"/>
  <c r="TU25" i="22"/>
  <c r="SN22" i="22"/>
  <c r="SU22" i="22" s="1"/>
  <c r="TQ16" i="22"/>
  <c r="TQ25" i="22"/>
  <c r="TQ22" i="22"/>
  <c r="L10" i="22"/>
  <c r="M10" i="22" s="1"/>
  <c r="H26" i="22"/>
  <c r="K28" i="22"/>
  <c r="TN22" i="22"/>
  <c r="TU10" i="22"/>
  <c r="K30" i="22"/>
  <c r="P22" i="22"/>
  <c r="Q22" i="22" s="1"/>
  <c r="T16" i="22"/>
  <c r="U16" i="22" s="1"/>
  <c r="TQ10" i="22"/>
  <c r="P16" i="22"/>
  <c r="Q16" i="22" s="1"/>
  <c r="N16" i="22"/>
  <c r="H22" i="22"/>
  <c r="TN26" i="22"/>
  <c r="I26" i="22"/>
  <c r="T25" i="22"/>
  <c r="U25" i="22" s="1"/>
  <c r="L22" i="22"/>
  <c r="I30" i="22"/>
  <c r="N30" i="22"/>
  <c r="P30" i="22"/>
  <c r="Q30" i="22" s="1"/>
  <c r="TU16" i="22"/>
  <c r="TN16" i="22"/>
  <c r="TL16" i="22"/>
  <c r="L28" i="22"/>
  <c r="P28" i="22"/>
  <c r="Q28" i="22" s="1"/>
  <c r="I28" i="22"/>
  <c r="N28" i="22"/>
  <c r="H16" i="22"/>
  <c r="I10" i="22"/>
  <c r="TU26" i="22"/>
  <c r="TU22" i="22"/>
  <c r="R22" i="22"/>
  <c r="S22" i="22" s="1"/>
  <c r="K22" i="22"/>
  <c r="T22" i="22"/>
  <c r="U22" i="22" s="1"/>
  <c r="H30" i="22"/>
  <c r="K10" i="22"/>
  <c r="TQ28" i="22"/>
  <c r="R26" i="22"/>
  <c r="S26" i="22" s="1"/>
  <c r="R30" i="22"/>
  <c r="S30" i="22" s="1"/>
  <c r="T28" i="22"/>
  <c r="U28" i="22" s="1"/>
  <c r="H25" i="22"/>
  <c r="T30" i="22"/>
  <c r="U30" i="22" s="1"/>
  <c r="P10" i="22"/>
  <c r="Q10" i="22" s="1"/>
  <c r="N22" i="22"/>
  <c r="I22" i="22"/>
  <c r="L16" i="22"/>
  <c r="N26" i="22"/>
  <c r="T26" i="22"/>
  <c r="U26" i="22" s="1"/>
  <c r="L26" i="22"/>
  <c r="R25" i="22"/>
  <c r="S25" i="22" s="1"/>
  <c r="K16" i="22"/>
  <c r="H28" i="22"/>
  <c r="K26" i="22"/>
  <c r="I25" i="22"/>
  <c r="R16" i="22"/>
  <c r="S16" i="22" s="1"/>
  <c r="K25" i="22"/>
  <c r="P25" i="22"/>
  <c r="Q25" i="22" s="1"/>
  <c r="I16" i="22"/>
  <c r="T10" i="22"/>
  <c r="U10" i="22" s="1"/>
  <c r="H10" i="22"/>
  <c r="TU32" i="4"/>
  <c r="TU20" i="4"/>
  <c r="TU37" i="4"/>
  <c r="R21" i="4"/>
  <c r="S21" i="4" s="1"/>
  <c r="L16" i="4"/>
  <c r="M16" i="4" s="1"/>
  <c r="TU12" i="4"/>
  <c r="L31" i="4"/>
  <c r="M31" i="4" s="1"/>
  <c r="R16" i="4"/>
  <c r="S16" i="4" s="1"/>
  <c r="CW20" i="4"/>
  <c r="DA20" i="4" s="1"/>
  <c r="T12" i="4"/>
  <c r="U12" i="4" s="1"/>
  <c r="TU19" i="4"/>
  <c r="R19" i="4"/>
  <c r="S19" i="4" s="1"/>
  <c r="T31" i="4"/>
  <c r="U31" i="4" s="1"/>
  <c r="TN20" i="4"/>
  <c r="CW12" i="4"/>
  <c r="DA12" i="4" s="1"/>
  <c r="I16" i="4"/>
  <c r="L26" i="4"/>
  <c r="M26" i="4" s="1"/>
  <c r="P16" i="4"/>
  <c r="Q16" i="4" s="1"/>
  <c r="I20" i="4"/>
  <c r="TQ20" i="4"/>
  <c r="TQ32" i="4"/>
  <c r="TQ26" i="4"/>
  <c r="TU16" i="4"/>
  <c r="I19" i="4"/>
  <c r="TQ19" i="4"/>
  <c r="TQ37" i="4"/>
  <c r="TN37" i="4"/>
  <c r="R32" i="4"/>
  <c r="S32" i="4" s="1"/>
  <c r="L12" i="4"/>
  <c r="M12" i="4" s="1"/>
  <c r="TN16" i="4"/>
  <c r="T32" i="4"/>
  <c r="U32" i="4" s="1"/>
  <c r="CW21" i="4"/>
  <c r="DA21" i="4" s="1"/>
  <c r="TN19" i="4"/>
  <c r="CW19" i="4"/>
  <c r="DA19" i="4" s="1"/>
  <c r="H19" i="4"/>
  <c r="L37" i="4"/>
  <c r="M37" i="4" s="1"/>
  <c r="N16" i="4"/>
  <c r="O16" i="4" s="1"/>
  <c r="T20" i="4"/>
  <c r="U20" i="4" s="1"/>
  <c r="H26" i="4"/>
  <c r="I31" i="4"/>
  <c r="P31" i="4"/>
  <c r="Q31" i="4" s="1"/>
  <c r="P32" i="4"/>
  <c r="Q32" i="4" s="1"/>
  <c r="I32" i="4"/>
  <c r="N32" i="4"/>
  <c r="T21" i="4"/>
  <c r="U21" i="4" s="1"/>
  <c r="H12" i="4"/>
  <c r="K21" i="4"/>
  <c r="N37" i="4"/>
  <c r="P37" i="4"/>
  <c r="Q37" i="4" s="1"/>
  <c r="H37" i="4"/>
  <c r="K37" i="4"/>
  <c r="SN20" i="4"/>
  <c r="SU20" i="4" s="1"/>
  <c r="H20" i="4"/>
  <c r="TN32" i="4"/>
  <c r="P26" i="4"/>
  <c r="Q26" i="4" s="1"/>
  <c r="H21" i="4"/>
  <c r="K20" i="4"/>
  <c r="L19" i="4"/>
  <c r="N31" i="4"/>
  <c r="R20" i="4"/>
  <c r="S20" i="4" s="1"/>
  <c r="H32" i="4"/>
  <c r="L32" i="4"/>
  <c r="TN12" i="4"/>
  <c r="P19" i="4"/>
  <c r="Q19" i="4" s="1"/>
  <c r="K32" i="4"/>
  <c r="TU26" i="4"/>
  <c r="R26" i="4"/>
  <c r="S26" i="4" s="1"/>
  <c r="K26" i="4"/>
  <c r="T26" i="4"/>
  <c r="U26" i="4" s="1"/>
  <c r="N26" i="4"/>
  <c r="TN21" i="4"/>
  <c r="K16" i="4"/>
  <c r="T16" i="4"/>
  <c r="U16" i="4" s="1"/>
  <c r="P12" i="4"/>
  <c r="Q12" i="4" s="1"/>
  <c r="R31" i="4"/>
  <c r="S31" i="4" s="1"/>
  <c r="T37" i="4"/>
  <c r="U37" i="4" s="1"/>
  <c r="I37" i="4"/>
  <c r="L20" i="4"/>
  <c r="N20" i="4"/>
  <c r="P20" i="4"/>
  <c r="Q20" i="4" s="1"/>
  <c r="N21" i="4"/>
  <c r="P21" i="4"/>
  <c r="Q21" i="4" s="1"/>
  <c r="H16" i="4"/>
  <c r="K19" i="4"/>
  <c r="T19" i="4"/>
  <c r="U19" i="4" s="1"/>
  <c r="N19" i="4"/>
  <c r="R37" i="4"/>
  <c r="S37" i="4" s="1"/>
  <c r="H31" i="4"/>
  <c r="I26" i="4"/>
  <c r="L21" i="4"/>
  <c r="R12" i="4"/>
  <c r="S12" i="4" s="1"/>
  <c r="K31" i="4"/>
  <c r="K12" i="4"/>
  <c r="I12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T31" i="19" l="1"/>
  <c r="U31" i="19" s="1"/>
  <c r="T13" i="27"/>
  <c r="V13" i="27" s="1"/>
  <c r="V27" i="22"/>
  <c r="W27" i="22" s="1"/>
  <c r="V40" i="4"/>
  <c r="W40" i="4" s="1"/>
  <c r="V27" i="4"/>
  <c r="F27" i="4" s="1"/>
  <c r="A27" i="4" a="1"/>
  <c r="A27" i="4" s="1"/>
  <c r="B27" i="4" a="1"/>
  <c r="B27" i="4" s="1"/>
  <c r="U13" i="27"/>
  <c r="T27" i="21"/>
  <c r="V27" i="21" s="1"/>
  <c r="O12" i="21"/>
  <c r="O28" i="21"/>
  <c r="O29" i="21"/>
  <c r="T36" i="19"/>
  <c r="U36" i="19" s="1"/>
  <c r="O24" i="27"/>
  <c r="V19" i="22"/>
  <c r="X19" i="22" s="1"/>
  <c r="F18" i="21"/>
  <c r="U18" i="21"/>
  <c r="V18" i="21"/>
  <c r="A18" i="21" a="1"/>
  <c r="A18" i="21" s="1"/>
  <c r="B18" i="21" a="1"/>
  <c r="B18" i="21" s="1"/>
  <c r="O28" i="19"/>
  <c r="RF16" i="27"/>
  <c r="V38" i="4"/>
  <c r="F38" i="4" s="1"/>
  <c r="O13" i="21"/>
  <c r="O20" i="27"/>
  <c r="O14" i="27"/>
  <c r="O17" i="21"/>
  <c r="O16" i="21"/>
  <c r="O16" i="27"/>
  <c r="O18" i="26"/>
  <c r="O15" i="21"/>
  <c r="O20" i="19"/>
  <c r="O29" i="19"/>
  <c r="O18" i="27"/>
  <c r="DF9" i="27"/>
  <c r="O9" i="27"/>
  <c r="O19" i="27"/>
  <c r="O17" i="26"/>
  <c r="O15" i="26"/>
  <c r="O12" i="26"/>
  <c r="T31" i="21"/>
  <c r="F31" i="21" s="1"/>
  <c r="T30" i="21"/>
  <c r="U30" i="21" s="1"/>
  <c r="Q24" i="27"/>
  <c r="T20" i="26"/>
  <c r="U20" i="26" s="1"/>
  <c r="TR19" i="4"/>
  <c r="TV19" i="4" s="1"/>
  <c r="F27" i="22"/>
  <c r="B31" i="21" a="1"/>
  <c r="B31" i="21" s="1"/>
  <c r="Q12" i="21"/>
  <c r="T14" i="21"/>
  <c r="F14" i="21" s="1"/>
  <c r="B30" i="21" a="1"/>
  <c r="B30" i="21" s="1"/>
  <c r="A30" i="21" a="1"/>
  <c r="A30" i="21" s="1"/>
  <c r="T24" i="21"/>
  <c r="F24" i="21" s="1"/>
  <c r="B27" i="21" a="1"/>
  <c r="B27" i="21" s="1"/>
  <c r="B14" i="21" a="1"/>
  <c r="B14" i="21" s="1"/>
  <c r="T30" i="19"/>
  <c r="V30" i="19" s="1"/>
  <c r="T35" i="19"/>
  <c r="U35" i="19" s="1"/>
  <c r="B36" i="19" a="1"/>
  <c r="B36" i="19" s="1"/>
  <c r="A35" i="19" a="1"/>
  <c r="A35" i="19" s="1"/>
  <c r="B35" i="19" a="1"/>
  <c r="B35" i="19" s="1"/>
  <c r="T34" i="19"/>
  <c r="U34" i="19" s="1"/>
  <c r="B34" i="19" a="1"/>
  <c r="B34" i="19" s="1"/>
  <c r="B24" i="21" a="1"/>
  <c r="B24" i="21" s="1"/>
  <c r="B31" i="19" a="1"/>
  <c r="B31" i="19" s="1"/>
  <c r="F31" i="19"/>
  <c r="T19" i="26"/>
  <c r="U19" i="26" s="1"/>
  <c r="B20" i="26" a="1"/>
  <c r="B20" i="26" s="1"/>
  <c r="B19" i="26" a="1"/>
  <c r="B19" i="26" s="1"/>
  <c r="B27" i="22" a="1"/>
  <c r="B27" i="22" s="1"/>
  <c r="X27" i="22"/>
  <c r="B19" i="22" a="1"/>
  <c r="B19" i="22" s="1"/>
  <c r="B38" i="4" a="1"/>
  <c r="B38" i="4" s="1"/>
  <c r="B40" i="4" a="1"/>
  <c r="B40" i="4" s="1"/>
  <c r="V36" i="4"/>
  <c r="F36" i="4" s="1"/>
  <c r="A36" i="4" a="1"/>
  <c r="A36" i="4" s="1"/>
  <c r="B36" i="4" a="1"/>
  <c r="B36" i="4" s="1"/>
  <c r="B34" i="4" a="1"/>
  <c r="B34" i="4" s="1"/>
  <c r="V34" i="4"/>
  <c r="V10" i="4"/>
  <c r="F10" i="4" s="1"/>
  <c r="DH20" i="19"/>
  <c r="DG19" i="27"/>
  <c r="DG18" i="27"/>
  <c r="DF12" i="26"/>
  <c r="TR21" i="4"/>
  <c r="TV21" i="4" s="1"/>
  <c r="S16" i="21"/>
  <c r="S15" i="21"/>
  <c r="DH17" i="21"/>
  <c r="RF29" i="21"/>
  <c r="DG23" i="21"/>
  <c r="S24" i="27"/>
  <c r="DF18" i="27"/>
  <c r="RF9" i="27"/>
  <c r="K19" i="27"/>
  <c r="J19" i="27" s="1"/>
  <c r="B19" i="27" s="1" a="1"/>
  <c r="B19" i="27" s="1"/>
  <c r="RF17" i="26"/>
  <c r="DB25" i="22"/>
  <c r="TR16" i="4"/>
  <c r="TV16" i="4" s="1"/>
  <c r="TR12" i="4"/>
  <c r="TV12" i="4" s="1"/>
  <c r="DH12" i="21"/>
  <c r="K20" i="27"/>
  <c r="J20" i="27" s="1"/>
  <c r="A20" i="27" s="1" a="1"/>
  <c r="A20" i="27" s="1"/>
  <c r="S23" i="27"/>
  <c r="RI19" i="27"/>
  <c r="DG15" i="26"/>
  <c r="Q12" i="26"/>
  <c r="DG28" i="21"/>
  <c r="DF13" i="21"/>
  <c r="DH28" i="21"/>
  <c r="Q13" i="21"/>
  <c r="RI29" i="19"/>
  <c r="RF18" i="27"/>
  <c r="RI16" i="27"/>
  <c r="RF23" i="27"/>
  <c r="K9" i="27"/>
  <c r="J9" i="27" s="1"/>
  <c r="DG17" i="26"/>
  <c r="RF15" i="26"/>
  <c r="TR30" i="22"/>
  <c r="TV30" i="22" s="1"/>
  <c r="TR32" i="4"/>
  <c r="TV32" i="4" s="1"/>
  <c r="TR20" i="4"/>
  <c r="TV20" i="4" s="1"/>
  <c r="TR16" i="22"/>
  <c r="TV16" i="22" s="1"/>
  <c r="RF23" i="21"/>
  <c r="RI23" i="21"/>
  <c r="RI12" i="21"/>
  <c r="RF20" i="19"/>
  <c r="DH14" i="27"/>
  <c r="RI24" i="27"/>
  <c r="RF19" i="27"/>
  <c r="RF24" i="27"/>
  <c r="RI14" i="27"/>
  <c r="S16" i="27"/>
  <c r="S29" i="21"/>
  <c r="K12" i="21"/>
  <c r="J12" i="21" s="1"/>
  <c r="A12" i="21" s="1" a="1"/>
  <c r="A12" i="21" s="1"/>
  <c r="S23" i="21"/>
  <c r="DF23" i="21"/>
  <c r="DF26" i="21"/>
  <c r="K28" i="21"/>
  <c r="J28" i="21" s="1"/>
  <c r="A28" i="21" s="1" a="1"/>
  <c r="A28" i="21" s="1"/>
  <c r="K16" i="21"/>
  <c r="J16" i="21" s="1"/>
  <c r="B16" i="21" s="1" a="1"/>
  <c r="B16" i="21" s="1"/>
  <c r="RF12" i="21"/>
  <c r="K29" i="21"/>
  <c r="J29" i="21" s="1"/>
  <c r="K15" i="21"/>
  <c r="J15" i="21" s="1"/>
  <c r="A15" i="21" s="1" a="1"/>
  <c r="A15" i="21" s="1"/>
  <c r="DG29" i="21"/>
  <c r="RF13" i="21"/>
  <c r="RF16" i="21"/>
  <c r="RI26" i="21"/>
  <c r="DF15" i="21"/>
  <c r="RI29" i="21"/>
  <c r="RI17" i="21"/>
  <c r="K29" i="19"/>
  <c r="J29" i="19" s="1"/>
  <c r="B29" i="19" s="1" a="1"/>
  <c r="B29" i="19" s="1"/>
  <c r="S28" i="19"/>
  <c r="K28" i="19"/>
  <c r="J28" i="19" s="1"/>
  <c r="RF29" i="19"/>
  <c r="Q29" i="19"/>
  <c r="DF28" i="19"/>
  <c r="K20" i="19"/>
  <c r="J20" i="19" s="1"/>
  <c r="RF28" i="19"/>
  <c r="K16" i="27"/>
  <c r="DF19" i="27"/>
  <c r="K23" i="27"/>
  <c r="J23" i="27" s="1"/>
  <c r="B23" i="27" s="1" a="1"/>
  <c r="B23" i="27" s="1"/>
  <c r="DG14" i="27"/>
  <c r="RI23" i="27"/>
  <c r="S18" i="27"/>
  <c r="Q9" i="27"/>
  <c r="DF20" i="27"/>
  <c r="DG16" i="27"/>
  <c r="RF14" i="27"/>
  <c r="J16" i="27"/>
  <c r="Q20" i="27"/>
  <c r="RI9" i="27"/>
  <c r="K14" i="27"/>
  <c r="RF20" i="27"/>
  <c r="RI17" i="26"/>
  <c r="K12" i="26"/>
  <c r="J12" i="26" s="1"/>
  <c r="DH17" i="26"/>
  <c r="S18" i="26"/>
  <c r="K18" i="26"/>
  <c r="J18" i="26" s="1"/>
  <c r="DF18" i="26"/>
  <c r="T18" i="26" s="1"/>
  <c r="S15" i="26"/>
  <c r="RI12" i="26"/>
  <c r="K15" i="26"/>
  <c r="J15" i="26" s="1"/>
  <c r="B15" i="26" s="1" a="1"/>
  <c r="B15" i="26" s="1"/>
  <c r="TR26" i="22"/>
  <c r="TV26" i="22" s="1"/>
  <c r="TR18" i="22"/>
  <c r="TV18" i="22" s="1"/>
  <c r="TR25" i="22"/>
  <c r="TV25" i="22" s="1"/>
  <c r="TR10" i="22"/>
  <c r="TV10" i="22" s="1"/>
  <c r="TR22" i="22"/>
  <c r="TV22" i="22" s="1"/>
  <c r="DB16" i="4"/>
  <c r="TR31" i="4"/>
  <c r="TV31" i="4" s="1"/>
  <c r="J21" i="4"/>
  <c r="A21" i="4" s="1" a="1"/>
  <c r="A21" i="4" s="1"/>
  <c r="TR26" i="4"/>
  <c r="TV26" i="4" s="1"/>
  <c r="DB12" i="4"/>
  <c r="DG16" i="21"/>
  <c r="RI15" i="21"/>
  <c r="RI13" i="21"/>
  <c r="K17" i="21"/>
  <c r="J17" i="21" s="1"/>
  <c r="B17" i="21" s="1" a="1"/>
  <c r="B17" i="21" s="1"/>
  <c r="RF15" i="21"/>
  <c r="RI16" i="21"/>
  <c r="DG15" i="21"/>
  <c r="Q26" i="21"/>
  <c r="M12" i="21"/>
  <c r="DF12" i="21"/>
  <c r="RF26" i="21"/>
  <c r="K26" i="21"/>
  <c r="J26" i="21" s="1"/>
  <c r="B26" i="21" s="1" a="1"/>
  <c r="B26" i="21" s="1"/>
  <c r="Q17" i="21"/>
  <c r="RF17" i="21"/>
  <c r="K23" i="21"/>
  <c r="J23" i="21" s="1"/>
  <c r="M17" i="21"/>
  <c r="DF28" i="21"/>
  <c r="RI28" i="21"/>
  <c r="RF28" i="21"/>
  <c r="DH26" i="21"/>
  <c r="S26" i="21"/>
  <c r="M29" i="21"/>
  <c r="DF29" i="21"/>
  <c r="DF17" i="21"/>
  <c r="DF16" i="21"/>
  <c r="DH13" i="21"/>
  <c r="S13" i="21"/>
  <c r="K13" i="21"/>
  <c r="J13" i="21" s="1"/>
  <c r="M16" i="21"/>
  <c r="DH29" i="19"/>
  <c r="DG20" i="19"/>
  <c r="DG28" i="19"/>
  <c r="RI20" i="19"/>
  <c r="RI28" i="19"/>
  <c r="DF29" i="19"/>
  <c r="M29" i="19"/>
  <c r="DF20" i="19"/>
  <c r="M20" i="19"/>
  <c r="RI20" i="27"/>
  <c r="RI18" i="27"/>
  <c r="DH19" i="27"/>
  <c r="S19" i="27"/>
  <c r="J14" i="27"/>
  <c r="M24" i="27"/>
  <c r="DF23" i="27"/>
  <c r="DG23" i="27"/>
  <c r="Q23" i="27"/>
  <c r="DH20" i="27"/>
  <c r="S20" i="27"/>
  <c r="DF24" i="27"/>
  <c r="T24" i="27" s="1"/>
  <c r="K24" i="27"/>
  <c r="J24" i="27" s="1"/>
  <c r="M14" i="27"/>
  <c r="DF14" i="27"/>
  <c r="DF16" i="27"/>
  <c r="DH9" i="27"/>
  <c r="S9" i="27"/>
  <c r="M9" i="27"/>
  <c r="K18" i="27"/>
  <c r="J18" i="27" s="1"/>
  <c r="M16" i="27"/>
  <c r="RF18" i="26"/>
  <c r="Q18" i="26"/>
  <c r="RI18" i="26"/>
  <c r="K17" i="26"/>
  <c r="J17" i="26" s="1"/>
  <c r="RF12" i="26"/>
  <c r="DH12" i="26"/>
  <c r="RI15" i="26"/>
  <c r="DF17" i="26"/>
  <c r="DF15" i="26"/>
  <c r="M12" i="26"/>
  <c r="M17" i="26"/>
  <c r="M15" i="26"/>
  <c r="J18" i="22"/>
  <c r="A18" i="22" s="1" a="1"/>
  <c r="A18" i="22" s="1"/>
  <c r="DB18" i="22"/>
  <c r="TR28" i="22"/>
  <c r="TV28" i="22" s="1"/>
  <c r="DC18" i="22"/>
  <c r="J22" i="22"/>
  <c r="A22" i="22" s="1" a="1"/>
  <c r="A22" i="22" s="1"/>
  <c r="DB10" i="22"/>
  <c r="DC26" i="22"/>
  <c r="J16" i="22"/>
  <c r="B16" i="22" s="1" a="1"/>
  <c r="B16" i="22" s="1"/>
  <c r="DB26" i="22"/>
  <c r="O26" i="22"/>
  <c r="M28" i="22"/>
  <c r="M22" i="22"/>
  <c r="DB16" i="22"/>
  <c r="O16" i="22"/>
  <c r="J25" i="22"/>
  <c r="DB22" i="22"/>
  <c r="O22" i="22"/>
  <c r="J10" i="22"/>
  <c r="DC16" i="22"/>
  <c r="DC10" i="22"/>
  <c r="M16" i="22"/>
  <c r="DC30" i="22"/>
  <c r="J26" i="22"/>
  <c r="O28" i="22"/>
  <c r="DB28" i="22"/>
  <c r="DC22" i="22"/>
  <c r="DC25" i="22"/>
  <c r="M26" i="22"/>
  <c r="J28" i="22"/>
  <c r="DB30" i="22"/>
  <c r="O30" i="22"/>
  <c r="DC28" i="22"/>
  <c r="J30" i="22"/>
  <c r="J20" i="4"/>
  <c r="B20" i="4" s="1" a="1"/>
  <c r="B20" i="4" s="1"/>
  <c r="J19" i="4"/>
  <c r="A19" i="4" s="1" a="1"/>
  <c r="A19" i="4" s="1"/>
  <c r="J37" i="4"/>
  <c r="A37" i="4" s="1" a="1"/>
  <c r="A37" i="4" s="1"/>
  <c r="DC16" i="4"/>
  <c r="J12" i="4"/>
  <c r="J16" i="4"/>
  <c r="A16" i="4" s="1" a="1"/>
  <c r="A16" i="4" s="1"/>
  <c r="TR37" i="4"/>
  <c r="TV37" i="4" s="1"/>
  <c r="DC20" i="4"/>
  <c r="DC26" i="4"/>
  <c r="DC37" i="4"/>
  <c r="DC32" i="4"/>
  <c r="DB31" i="4"/>
  <c r="O31" i="4"/>
  <c r="O20" i="4"/>
  <c r="DB20" i="4"/>
  <c r="M20" i="4"/>
  <c r="O37" i="4"/>
  <c r="DB37" i="4"/>
  <c r="M21" i="4"/>
  <c r="O19" i="4"/>
  <c r="DB19" i="4"/>
  <c r="DC21" i="4"/>
  <c r="DC12" i="4"/>
  <c r="M19" i="4"/>
  <c r="DC31" i="4"/>
  <c r="J26" i="4"/>
  <c r="J31" i="4"/>
  <c r="O21" i="4"/>
  <c r="DB21" i="4"/>
  <c r="M32" i="4"/>
  <c r="DC19" i="4"/>
  <c r="O32" i="4"/>
  <c r="DB32" i="4"/>
  <c r="DB26" i="4"/>
  <c r="O26" i="4"/>
  <c r="J32" i="4"/>
  <c r="RG16" i="26"/>
  <c r="DE4" i="21"/>
  <c r="QC18" i="19"/>
  <c r="RB16" i="26"/>
  <c r="CW8" i="22"/>
  <c r="DA8" i="22" s="1"/>
  <c r="QC4" i="21"/>
  <c r="QF4" i="21"/>
  <c r="QC17" i="19"/>
  <c r="QF17" i="19"/>
  <c r="RG7" i="27"/>
  <c r="RB7" i="27"/>
  <c r="QC7" i="27"/>
  <c r="QF7" i="27"/>
  <c r="QF16" i="26"/>
  <c r="SN5" i="22"/>
  <c r="SU5" i="22" s="1"/>
  <c r="CW22" i="4"/>
  <c r="DA22" i="4" s="1"/>
  <c r="R18" i="19"/>
  <c r="S18" i="19" s="1"/>
  <c r="RB17" i="19"/>
  <c r="R17" i="19"/>
  <c r="S17" i="19" s="1"/>
  <c r="R7" i="27"/>
  <c r="S7" i="27" s="1"/>
  <c r="DB16" i="26"/>
  <c r="R16" i="26"/>
  <c r="S16" i="26" s="1"/>
  <c r="P5" i="22"/>
  <c r="CW5" i="22"/>
  <c r="DA5" i="22" s="1"/>
  <c r="TN8" i="22"/>
  <c r="P24" i="4"/>
  <c r="CW24" i="4"/>
  <c r="DA24" i="4" s="1"/>
  <c r="CW7" i="4"/>
  <c r="DA7" i="4" s="1"/>
  <c r="TQ22" i="4"/>
  <c r="TN24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17" i="19"/>
  <c r="P17" i="19"/>
  <c r="DG17" i="19" s="1"/>
  <c r="RC17" i="19"/>
  <c r="RE17" i="19"/>
  <c r="RG17" i="19"/>
  <c r="RD17" i="19"/>
  <c r="RH17" i="19"/>
  <c r="H17" i="19"/>
  <c r="I17" i="19"/>
  <c r="DE17" i="19"/>
  <c r="N17" i="19"/>
  <c r="L17" i="19"/>
  <c r="QC19" i="19"/>
  <c r="R19" i="19"/>
  <c r="S19" i="19" s="1"/>
  <c r="DB18" i="19"/>
  <c r="QF19" i="19"/>
  <c r="QF18" i="19"/>
  <c r="P18" i="19"/>
  <c r="DG18" i="19" s="1"/>
  <c r="RD18" i="19"/>
  <c r="RC18" i="19"/>
  <c r="RG18" i="19"/>
  <c r="RB18" i="19"/>
  <c r="RH18" i="19"/>
  <c r="H18" i="19"/>
  <c r="RE18" i="19"/>
  <c r="I18" i="19"/>
  <c r="DE18" i="19"/>
  <c r="N18" i="19"/>
  <c r="L18" i="19"/>
  <c r="QC9" i="19"/>
  <c r="QC10" i="19"/>
  <c r="QC21" i="19"/>
  <c r="RG19" i="19"/>
  <c r="RB19" i="19"/>
  <c r="DB19" i="19"/>
  <c r="P19" i="19"/>
  <c r="DG19" i="19" s="1"/>
  <c r="RD19" i="19"/>
  <c r="RH19" i="19"/>
  <c r="RE19" i="19"/>
  <c r="RC19" i="19"/>
  <c r="I19" i="19"/>
  <c r="H19" i="19"/>
  <c r="DE19" i="19"/>
  <c r="N19" i="19"/>
  <c r="L19" i="19"/>
  <c r="R9" i="19"/>
  <c r="S9" i="19" s="1"/>
  <c r="RE21" i="19"/>
  <c r="RG9" i="19"/>
  <c r="RB9" i="19"/>
  <c r="QF21" i="19"/>
  <c r="DB21" i="19"/>
  <c r="R21" i="19"/>
  <c r="S21" i="19" s="1"/>
  <c r="RD21" i="19"/>
  <c r="DE21" i="19"/>
  <c r="RH21" i="19"/>
  <c r="RG21" i="19"/>
  <c r="RB21" i="19"/>
  <c r="RC21" i="19"/>
  <c r="H21" i="19"/>
  <c r="I21" i="19"/>
  <c r="P21" i="19"/>
  <c r="N21" i="19"/>
  <c r="L21" i="19"/>
  <c r="QF9" i="19"/>
  <c r="RG10" i="19"/>
  <c r="RB10" i="19"/>
  <c r="R10" i="19"/>
  <c r="S10" i="19" s="1"/>
  <c r="P9" i="19"/>
  <c r="DG9" i="19" s="1"/>
  <c r="DB9" i="19"/>
  <c r="RE9" i="19"/>
  <c r="RD9" i="19"/>
  <c r="RH9" i="19"/>
  <c r="RC9" i="19"/>
  <c r="I9" i="19"/>
  <c r="DE9" i="19"/>
  <c r="N9" i="19"/>
  <c r="H9" i="19"/>
  <c r="L9" i="19"/>
  <c r="RE10" i="19"/>
  <c r="QF10" i="19"/>
  <c r="DB10" i="19"/>
  <c r="RH10" i="19"/>
  <c r="RC10" i="19"/>
  <c r="RD10" i="19"/>
  <c r="P10" i="19"/>
  <c r="Q10" i="19" s="1"/>
  <c r="I10" i="19"/>
  <c r="H10" i="19"/>
  <c r="DE10" i="19"/>
  <c r="N10" i="19"/>
  <c r="L10" i="19"/>
  <c r="DB7" i="27"/>
  <c r="P7" i="27"/>
  <c r="Q7" i="27" s="1"/>
  <c r="RH7" i="27"/>
  <c r="RC7" i="27"/>
  <c r="RD7" i="27"/>
  <c r="RE7" i="27"/>
  <c r="H7" i="27"/>
  <c r="I7" i="27"/>
  <c r="DE7" i="27"/>
  <c r="N7" i="27"/>
  <c r="L7" i="27"/>
  <c r="QC16" i="26"/>
  <c r="RE16" i="26"/>
  <c r="P16" i="26"/>
  <c r="Q16" i="26" s="1"/>
  <c r="RD16" i="26"/>
  <c r="RH16" i="26"/>
  <c r="RC16" i="26"/>
  <c r="I16" i="26"/>
  <c r="H16" i="26"/>
  <c r="DE16" i="26"/>
  <c r="N16" i="26"/>
  <c r="L16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7" i="4"/>
  <c r="TN7" i="4"/>
  <c r="SN22" i="4"/>
  <c r="SU22" i="4" s="1"/>
  <c r="TN22" i="4"/>
  <c r="TU22" i="4"/>
  <c r="R22" i="4"/>
  <c r="S22" i="4" s="1"/>
  <c r="L22" i="4"/>
  <c r="M22" i="4" s="1"/>
  <c r="K22" i="4"/>
  <c r="I22" i="4"/>
  <c r="P22" i="4"/>
  <c r="Q22" i="4" s="1"/>
  <c r="H22" i="4"/>
  <c r="N22" i="4"/>
  <c r="T22" i="4"/>
  <c r="U22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F13" i="27" l="1"/>
  <c r="F40" i="4"/>
  <c r="U27" i="21"/>
  <c r="F27" i="21"/>
  <c r="V31" i="19"/>
  <c r="V36" i="19"/>
  <c r="F36" i="19"/>
  <c r="X27" i="4"/>
  <c r="W27" i="4"/>
  <c r="X40" i="4"/>
  <c r="F19" i="22"/>
  <c r="W19" i="22"/>
  <c r="X38" i="4"/>
  <c r="W38" i="4"/>
  <c r="DC8" i="22"/>
  <c r="Q8" i="22"/>
  <c r="DC5" i="22"/>
  <c r="Q5" i="22"/>
  <c r="DC7" i="4"/>
  <c r="Q7" i="4"/>
  <c r="DC24" i="4"/>
  <c r="Q24" i="4"/>
  <c r="O16" i="26"/>
  <c r="F30" i="21"/>
  <c r="O4" i="21"/>
  <c r="V31" i="21"/>
  <c r="U31" i="21"/>
  <c r="T9" i="27"/>
  <c r="F9" i="27" s="1"/>
  <c r="O9" i="19"/>
  <c r="O19" i="19"/>
  <c r="O18" i="19"/>
  <c r="O17" i="19"/>
  <c r="O21" i="19"/>
  <c r="O10" i="19"/>
  <c r="O7" i="27"/>
  <c r="V30" i="21"/>
  <c r="F20" i="26"/>
  <c r="V20" i="26"/>
  <c r="F19" i="26"/>
  <c r="V35" i="19"/>
  <c r="V19" i="26"/>
  <c r="T12" i="26"/>
  <c r="U12" i="26" s="1"/>
  <c r="V25" i="22"/>
  <c r="W25" i="22" s="1"/>
  <c r="V14" i="21"/>
  <c r="U14" i="21"/>
  <c r="V24" i="21"/>
  <c r="U24" i="21"/>
  <c r="U30" i="19"/>
  <c r="F35" i="19"/>
  <c r="F30" i="19"/>
  <c r="F34" i="19"/>
  <c r="V34" i="19"/>
  <c r="T16" i="27"/>
  <c r="F16" i="27" s="1"/>
  <c r="T19" i="27"/>
  <c r="U19" i="27" s="1"/>
  <c r="T18" i="27"/>
  <c r="F18" i="27" s="1"/>
  <c r="X36" i="4"/>
  <c r="W36" i="4"/>
  <c r="W34" i="4"/>
  <c r="X34" i="4"/>
  <c r="F34" i="4"/>
  <c r="W10" i="4"/>
  <c r="X10" i="4"/>
  <c r="T17" i="21"/>
  <c r="F17" i="21" s="1"/>
  <c r="T15" i="26"/>
  <c r="F15" i="26" s="1"/>
  <c r="T16" i="21"/>
  <c r="F16" i="21" s="1"/>
  <c r="T23" i="21"/>
  <c r="V23" i="21" s="1"/>
  <c r="T12" i="21"/>
  <c r="F12" i="21" s="1"/>
  <c r="T13" i="21"/>
  <c r="V13" i="21" s="1"/>
  <c r="T26" i="21"/>
  <c r="V26" i="21" s="1"/>
  <c r="T28" i="21"/>
  <c r="F28" i="21" s="1"/>
  <c r="T29" i="21"/>
  <c r="F29" i="21" s="1"/>
  <c r="V16" i="4"/>
  <c r="X16" i="4" s="1"/>
  <c r="B29" i="21" a="1"/>
  <c r="B29" i="21" s="1"/>
  <c r="A29" i="21" a="1"/>
  <c r="A29" i="21" s="1"/>
  <c r="T17" i="26"/>
  <c r="U17" i="26" s="1"/>
  <c r="T14" i="27"/>
  <c r="F14" i="27" s="1"/>
  <c r="A17" i="21" a="1"/>
  <c r="A17" i="21" s="1"/>
  <c r="T20" i="19"/>
  <c r="F20" i="19" s="1"/>
  <c r="T20" i="27"/>
  <c r="V20" i="27" s="1"/>
  <c r="B21" i="4" a="1"/>
  <c r="B21" i="4" s="1"/>
  <c r="B12" i="21" a="1"/>
  <c r="B12" i="21" s="1"/>
  <c r="T15" i="21"/>
  <c r="V15" i="21" s="1"/>
  <c r="A16" i="21" a="1"/>
  <c r="A16" i="21" s="1"/>
  <c r="A29" i="19" a="1"/>
  <c r="A29" i="19" s="1"/>
  <c r="T28" i="19"/>
  <c r="U28" i="19" s="1"/>
  <c r="T29" i="19"/>
  <c r="U29" i="19" s="1"/>
  <c r="B20" i="27" a="1"/>
  <c r="B20" i="27" s="1"/>
  <c r="A19" i="27" a="1"/>
  <c r="A19" i="27" s="1"/>
  <c r="U18" i="26"/>
  <c r="V18" i="26"/>
  <c r="V37" i="4"/>
  <c r="F37" i="4" s="1"/>
  <c r="V12" i="4"/>
  <c r="F12" i="4" s="1"/>
  <c r="V10" i="22"/>
  <c r="F10" i="22" s="1"/>
  <c r="B28" i="21" a="1"/>
  <c r="B28" i="21" s="1"/>
  <c r="B15" i="21" a="1"/>
  <c r="B15" i="21" s="1"/>
  <c r="A26" i="21" a="1"/>
  <c r="A26" i="21" s="1"/>
  <c r="A13" i="21" a="1"/>
  <c r="A13" i="21" s="1"/>
  <c r="B13" i="21" a="1"/>
  <c r="B13" i="21" s="1"/>
  <c r="B23" i="21" a="1"/>
  <c r="B23" i="21" s="1"/>
  <c r="A23" i="21" a="1"/>
  <c r="A23" i="21" s="1"/>
  <c r="B28" i="19" a="1"/>
  <c r="B28" i="19" s="1"/>
  <c r="A28" i="19" a="1"/>
  <c r="A28" i="19" s="1"/>
  <c r="F24" i="27"/>
  <c r="A23" i="27" a="1"/>
  <c r="A23" i="27" s="1"/>
  <c r="A18" i="27" a="1"/>
  <c r="A18" i="27" s="1"/>
  <c r="B18" i="27" a="1"/>
  <c r="B18" i="27" s="1"/>
  <c r="A24" i="27" a="1"/>
  <c r="A24" i="27" s="1"/>
  <c r="B24" i="27" a="1"/>
  <c r="B24" i="27" s="1"/>
  <c r="T23" i="27"/>
  <c r="F23" i="27" s="1"/>
  <c r="U24" i="27"/>
  <c r="V24" i="27"/>
  <c r="F18" i="26"/>
  <c r="A15" i="26" a="1"/>
  <c r="A15" i="26" s="1"/>
  <c r="B17" i="26" a="1"/>
  <c r="B17" i="26" s="1"/>
  <c r="A17" i="26" a="1"/>
  <c r="A17" i="26" s="1"/>
  <c r="A18" i="26" a="1"/>
  <c r="A18" i="26" s="1"/>
  <c r="B18" i="26" a="1"/>
  <c r="B18" i="26" s="1"/>
  <c r="B18" i="22" a="1"/>
  <c r="B18" i="22" s="1"/>
  <c r="V18" i="22"/>
  <c r="F18" i="22" s="1"/>
  <c r="A16" i="22" a="1"/>
  <c r="A16" i="22" s="1"/>
  <c r="B22" i="22" a="1"/>
  <c r="B22" i="22" s="1"/>
  <c r="V26" i="22"/>
  <c r="F26" i="22" s="1"/>
  <c r="V22" i="22"/>
  <c r="W22" i="22" s="1"/>
  <c r="V30" i="22"/>
  <c r="W30" i="22" s="1"/>
  <c r="V28" i="22"/>
  <c r="F28" i="22" s="1"/>
  <c r="B28" i="22" a="1"/>
  <c r="B28" i="22" s="1"/>
  <c r="A28" i="22" a="1"/>
  <c r="A28" i="22" s="1"/>
  <c r="B30" i="22" a="1"/>
  <c r="B30" i="22" s="1"/>
  <c r="A30" i="22" a="1"/>
  <c r="A30" i="22" s="1"/>
  <c r="A25" i="22" a="1"/>
  <c r="A25" i="22" s="1"/>
  <c r="B25" i="22" a="1"/>
  <c r="B25" i="22" s="1"/>
  <c r="B26" i="22" a="1"/>
  <c r="B26" i="22" s="1"/>
  <c r="A26" i="22" a="1"/>
  <c r="A26" i="22" s="1"/>
  <c r="V16" i="22"/>
  <c r="A20" i="4" a="1"/>
  <c r="A20" i="4" s="1"/>
  <c r="B19" i="4" a="1"/>
  <c r="B19" i="4" s="1"/>
  <c r="B37" i="4" a="1"/>
  <c r="B37" i="4" s="1"/>
  <c r="V32" i="4"/>
  <c r="F32" i="4" s="1"/>
  <c r="V20" i="4"/>
  <c r="W20" i="4" s="1"/>
  <c r="V19" i="4"/>
  <c r="F19" i="4" s="1"/>
  <c r="B16" i="4" a="1"/>
  <c r="B16" i="4" s="1"/>
  <c r="V21" i="4"/>
  <c r="W21" i="4" s="1"/>
  <c r="V31" i="4"/>
  <c r="B32" i="4" a="1"/>
  <c r="B32" i="4" s="1"/>
  <c r="A32" i="4" a="1"/>
  <c r="A32" i="4" s="1"/>
  <c r="A31" i="4" a="1"/>
  <c r="A31" i="4" s="1"/>
  <c r="B31" i="4" a="1"/>
  <c r="B31" i="4" s="1"/>
  <c r="V26" i="4"/>
  <c r="A26" i="4" a="1"/>
  <c r="A26" i="4" s="1"/>
  <c r="B26" i="4" a="1"/>
  <c r="B26" i="4" s="1"/>
  <c r="DH18" i="19"/>
  <c r="Q18" i="19"/>
  <c r="DH7" i="27"/>
  <c r="DB5" i="22"/>
  <c r="K16" i="26"/>
  <c r="J16" i="26" s="1"/>
  <c r="B16" i="26" s="1" a="1"/>
  <c r="B16" i="26" s="1"/>
  <c r="K4" i="21"/>
  <c r="J4" i="21" s="1"/>
  <c r="RI4" i="21"/>
  <c r="Q17" i="19"/>
  <c r="Q9" i="19"/>
  <c r="K17" i="19"/>
  <c r="J17" i="19" s="1"/>
  <c r="K18" i="19"/>
  <c r="J18" i="19" s="1"/>
  <c r="K7" i="27"/>
  <c r="J7" i="27" s="1"/>
  <c r="DG7" i="27"/>
  <c r="DG16" i="26"/>
  <c r="DH16" i="26"/>
  <c r="TR8" i="22"/>
  <c r="TV8" i="22" s="1"/>
  <c r="O5" i="22"/>
  <c r="DH4" i="21"/>
  <c r="DH17" i="19"/>
  <c r="RI17" i="19"/>
  <c r="Q19" i="19"/>
  <c r="RF17" i="19"/>
  <c r="DH21" i="19"/>
  <c r="RF7" i="27"/>
  <c r="RI7" i="27"/>
  <c r="RF16" i="26"/>
  <c r="RI16" i="26"/>
  <c r="TR22" i="4"/>
  <c r="TV22" i="4" s="1"/>
  <c r="TR24" i="4"/>
  <c r="TV24" i="4" s="1"/>
  <c r="TR7" i="4"/>
  <c r="TV7" i="4" s="1"/>
  <c r="RF4" i="21"/>
  <c r="DF4" i="21"/>
  <c r="Q4" i="21"/>
  <c r="DG4" i="21"/>
  <c r="M4" i="21"/>
  <c r="M17" i="19"/>
  <c r="DF17" i="19"/>
  <c r="DH10" i="19"/>
  <c r="K19" i="19"/>
  <c r="J19" i="19" s="1"/>
  <c r="DH19" i="19"/>
  <c r="RI18" i="19"/>
  <c r="RF18" i="19"/>
  <c r="DF18" i="19"/>
  <c r="M18" i="19"/>
  <c r="K9" i="19"/>
  <c r="J9" i="19" s="1"/>
  <c r="RI21" i="19"/>
  <c r="K21" i="19"/>
  <c r="J21" i="19" s="1"/>
  <c r="DH9" i="19"/>
  <c r="RI19" i="19"/>
  <c r="RF19" i="19"/>
  <c r="M19" i="19"/>
  <c r="DF19" i="19"/>
  <c r="RF21" i="19"/>
  <c r="DF21" i="19"/>
  <c r="M21" i="19"/>
  <c r="Q21" i="19"/>
  <c r="DG21" i="19"/>
  <c r="RI10" i="19"/>
  <c r="K10" i="19"/>
  <c r="J10" i="19" s="1"/>
  <c r="RF9" i="19"/>
  <c r="RI9" i="19"/>
  <c r="M9" i="19"/>
  <c r="DF9" i="19"/>
  <c r="RF10" i="19"/>
  <c r="DG10" i="19"/>
  <c r="M10" i="19"/>
  <c r="DF10" i="19"/>
  <c r="M7" i="27"/>
  <c r="DF7" i="27"/>
  <c r="M16" i="26"/>
  <c r="DF16" i="26"/>
  <c r="J8" i="22"/>
  <c r="DB8" i="22"/>
  <c r="V8" i="22" s="1"/>
  <c r="X8" i="22" s="1"/>
  <c r="O8" i="22"/>
  <c r="J5" i="22"/>
  <c r="TR5" i="22"/>
  <c r="TV5" i="22" s="1"/>
  <c r="J24" i="4"/>
  <c r="A24" i="4" s="1" a="1"/>
  <c r="A24" i="4" s="1"/>
  <c r="DB24" i="4"/>
  <c r="O24" i="4"/>
  <c r="DC22" i="4"/>
  <c r="J22" i="4"/>
  <c r="O22" i="4"/>
  <c r="DB22" i="4"/>
  <c r="J7" i="4"/>
  <c r="O7" i="4"/>
  <c r="DB7" i="4"/>
  <c r="V24" i="4" l="1"/>
  <c r="F24" i="4" s="1"/>
  <c r="V5" i="22"/>
  <c r="X5" i="22" s="1"/>
  <c r="V7" i="4"/>
  <c r="X7" i="4" s="1"/>
  <c r="V9" i="27"/>
  <c r="U9" i="27"/>
  <c r="V16" i="27"/>
  <c r="U16" i="27"/>
  <c r="F12" i="26"/>
  <c r="V12" i="26"/>
  <c r="X25" i="22"/>
  <c r="F25" i="22"/>
  <c r="F19" i="27"/>
  <c r="V18" i="27"/>
  <c r="V19" i="27"/>
  <c r="U18" i="27"/>
  <c r="V17" i="21"/>
  <c r="U17" i="21"/>
  <c r="F13" i="21"/>
  <c r="V12" i="21"/>
  <c r="U12" i="21"/>
  <c r="U13" i="21"/>
  <c r="F26" i="21"/>
  <c r="U26" i="21"/>
  <c r="F23" i="21"/>
  <c r="V16" i="21"/>
  <c r="U16" i="21"/>
  <c r="U23" i="21"/>
  <c r="V28" i="21"/>
  <c r="U28" i="21"/>
  <c r="V14" i="27"/>
  <c r="V15" i="26"/>
  <c r="U15" i="26"/>
  <c r="W16" i="4"/>
  <c r="F16" i="4"/>
  <c r="U29" i="21"/>
  <c r="V29" i="21"/>
  <c r="U14" i="27"/>
  <c r="F17" i="26"/>
  <c r="F28" i="19"/>
  <c r="F29" i="19"/>
  <c r="V17" i="26"/>
  <c r="V20" i="19"/>
  <c r="U20" i="19"/>
  <c r="F20" i="27"/>
  <c r="U20" i="27"/>
  <c r="U15" i="21"/>
  <c r="F15" i="21"/>
  <c r="V28" i="19"/>
  <c r="W37" i="4"/>
  <c r="X32" i="4"/>
  <c r="V29" i="19"/>
  <c r="X37" i="4"/>
  <c r="W32" i="4"/>
  <c r="W12" i="4"/>
  <c r="X12" i="4"/>
  <c r="W10" i="22"/>
  <c r="X10" i="22"/>
  <c r="W26" i="22"/>
  <c r="X18" i="22"/>
  <c r="W18" i="22"/>
  <c r="T18" i="19"/>
  <c r="F18" i="19" s="1"/>
  <c r="U23" i="27"/>
  <c r="V23" i="27"/>
  <c r="X26" i="22"/>
  <c r="X22" i="22"/>
  <c r="F22" i="22"/>
  <c r="W28" i="22"/>
  <c r="F30" i="22"/>
  <c r="X28" i="22"/>
  <c r="X30" i="22"/>
  <c r="X16" i="22"/>
  <c r="W16" i="22"/>
  <c r="F16" i="22"/>
  <c r="F21" i="4"/>
  <c r="X21" i="4"/>
  <c r="X20" i="4"/>
  <c r="F20" i="4"/>
  <c r="W19" i="4"/>
  <c r="X19" i="4"/>
  <c r="W26" i="4"/>
  <c r="X26" i="4"/>
  <c r="F26" i="4"/>
  <c r="W31" i="4"/>
  <c r="X31" i="4"/>
  <c r="F31" i="4"/>
  <c r="T7" i="27"/>
  <c r="U7" i="27" s="1"/>
  <c r="T16" i="26"/>
  <c r="F16" i="26" s="1"/>
  <c r="T17" i="19"/>
  <c r="V17" i="19" s="1"/>
  <c r="T19" i="19"/>
  <c r="F19" i="19" s="1"/>
  <c r="V22" i="4"/>
  <c r="W22" i="4" s="1"/>
  <c r="T4" i="21"/>
  <c r="U4" i="21" s="1"/>
  <c r="T9" i="19"/>
  <c r="U9" i="19" s="1"/>
  <c r="T21" i="19"/>
  <c r="T10" i="19"/>
  <c r="F10" i="19" s="1"/>
  <c r="A16" i="26" a="1"/>
  <c r="A16" i="26" s="1"/>
  <c r="F8" i="22"/>
  <c r="W8" i="22"/>
  <c r="B24" i="4" a="1"/>
  <c r="B24" i="4" s="1"/>
  <c r="W24" i="4"/>
  <c r="X24" i="4"/>
  <c r="A22" i="4" a="1"/>
  <c r="A22" i="4" s="1"/>
  <c r="B22" i="4" a="1"/>
  <c r="B22" i="4" s="1"/>
  <c r="W5" i="22" l="1"/>
  <c r="F5" i="22"/>
  <c r="W7" i="4"/>
  <c r="F7" i="4"/>
  <c r="U18" i="19"/>
  <c r="V18" i="19"/>
  <c r="F7" i="27"/>
  <c r="X22" i="4"/>
  <c r="V19" i="19"/>
  <c r="U19" i="19"/>
  <c r="U17" i="19"/>
  <c r="F17" i="19"/>
  <c r="V7" i="27"/>
  <c r="V16" i="26"/>
  <c r="U16" i="26"/>
  <c r="F22" i="4"/>
  <c r="F9" i="19"/>
  <c r="V9" i="19"/>
  <c r="F4" i="21"/>
  <c r="V4" i="21"/>
  <c r="U21" i="19"/>
  <c r="V21" i="19"/>
  <c r="F21" i="19"/>
  <c r="V10" i="19"/>
  <c r="U10" i="19"/>
  <c r="CX23" i="19" l="1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QF23" i="19" l="1"/>
  <c r="QF13" i="26"/>
  <c r="DE13" i="26"/>
  <c r="DE23" i="19"/>
  <c r="R13" i="26"/>
  <c r="S13" i="26" s="1"/>
  <c r="RG23" i="19"/>
  <c r="RB23" i="19"/>
  <c r="R23" i="19"/>
  <c r="DH23" i="19" s="1"/>
  <c r="QC23" i="19"/>
  <c r="RH23" i="19"/>
  <c r="DB23" i="19"/>
  <c r="P23" i="19"/>
  <c r="Q23" i="19" s="1"/>
  <c r="N23" i="19"/>
  <c r="O23" i="19" s="1"/>
  <c r="H23" i="19"/>
  <c r="RD23" i="19"/>
  <c r="RC23" i="19"/>
  <c r="L23" i="19"/>
  <c r="M23" i="19" s="1"/>
  <c r="RE23" i="19"/>
  <c r="I23" i="19"/>
  <c r="RB13" i="26"/>
  <c r="QC13" i="26"/>
  <c r="RH13" i="26"/>
  <c r="P13" i="26"/>
  <c r="DG13" i="26" s="1"/>
  <c r="RG13" i="26"/>
  <c r="DB13" i="26"/>
  <c r="RD13" i="26"/>
  <c r="N13" i="26"/>
  <c r="RC13" i="26"/>
  <c r="H13" i="26"/>
  <c r="L13" i="26"/>
  <c r="M13" i="26" s="1"/>
  <c r="RE13" i="26"/>
  <c r="I13" i="26"/>
  <c r="O13" i="26" l="1"/>
  <c r="RI23" i="19"/>
  <c r="RI13" i="26"/>
  <c r="DH13" i="26"/>
  <c r="K23" i="19"/>
  <c r="J23" i="19" s="1"/>
  <c r="DF23" i="19"/>
  <c r="S23" i="19"/>
  <c r="K13" i="26"/>
  <c r="J13" i="26" s="1"/>
  <c r="DF13" i="26"/>
  <c r="RF23" i="19"/>
  <c r="DG23" i="19"/>
  <c r="Q13" i="26"/>
  <c r="RF13" i="26"/>
  <c r="T13" i="26" l="1"/>
  <c r="F13" i="26" s="1"/>
  <c r="T23" i="19"/>
  <c r="F23" i="19" s="1"/>
  <c r="U13" i="26" l="1"/>
  <c r="V13" i="26"/>
  <c r="V23" i="19"/>
  <c r="U23" i="19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I17" i="22"/>
  <c r="TT17" i="22" s="1"/>
  <c r="TJ17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I29" i="22"/>
  <c r="TT29" i="22" s="1"/>
  <c r="TJ29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5" i="26"/>
  <c r="CY5" i="26"/>
  <c r="CZ5" i="26"/>
  <c r="DA5" i="26"/>
  <c r="DC5" i="26"/>
  <c r="DD5" i="26"/>
  <c r="PY5" i="26"/>
  <c r="PZ5" i="26"/>
  <c r="QA5" i="26"/>
  <c r="QB5" i="26"/>
  <c r="QD5" i="26"/>
  <c r="QE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Y5" i="26"/>
  <c r="QZ5" i="26"/>
  <c r="DE5" i="26" l="1"/>
  <c r="QF17" i="27"/>
  <c r="QF22" i="27"/>
  <c r="QF5" i="26"/>
  <c r="SN35" i="4"/>
  <c r="SU35" i="4" s="1"/>
  <c r="CW39" i="4"/>
  <c r="DA39" i="4" s="1"/>
  <c r="DE17" i="27"/>
  <c r="DE22" i="27"/>
  <c r="L39" i="4"/>
  <c r="M39" i="4" s="1"/>
  <c r="CW35" i="4"/>
  <c r="DA35" i="4" s="1"/>
  <c r="SN39" i="4"/>
  <c r="SU39" i="4" s="1"/>
  <c r="TQ39" i="4"/>
  <c r="TN39" i="4"/>
  <c r="N39" i="4"/>
  <c r="O39" i="4" s="1"/>
  <c r="R39" i="4"/>
  <c r="S39" i="4" s="1"/>
  <c r="H39" i="4"/>
  <c r="P39" i="4"/>
  <c r="T39" i="4"/>
  <c r="U39" i="4" s="1"/>
  <c r="TU39" i="4"/>
  <c r="K39" i="4"/>
  <c r="I39" i="4"/>
  <c r="TQ35" i="4"/>
  <c r="TU35" i="4"/>
  <c r="TN35" i="4"/>
  <c r="N35" i="4"/>
  <c r="O35" i="4" s="1"/>
  <c r="L35" i="4"/>
  <c r="M35" i="4" s="1"/>
  <c r="T35" i="4"/>
  <c r="U35" i="4" s="1"/>
  <c r="H35" i="4"/>
  <c r="K35" i="4"/>
  <c r="R35" i="4"/>
  <c r="S35" i="4" s="1"/>
  <c r="I35" i="4"/>
  <c r="P35" i="4"/>
  <c r="Q35" i="4" s="1"/>
  <c r="CW31" i="22"/>
  <c r="DA31" i="22" s="1"/>
  <c r="I17" i="27"/>
  <c r="H17" i="27"/>
  <c r="I22" i="27"/>
  <c r="H22" i="27"/>
  <c r="I5" i="26"/>
  <c r="H5" i="26"/>
  <c r="H23" i="22"/>
  <c r="I13" i="22"/>
  <c r="H14" i="22"/>
  <c r="I35" i="22"/>
  <c r="H36" i="22"/>
  <c r="I31" i="22"/>
  <c r="H13" i="22"/>
  <c r="H35" i="22"/>
  <c r="I29" i="22"/>
  <c r="H31" i="22"/>
  <c r="H29" i="22"/>
  <c r="I17" i="22"/>
  <c r="I23" i="22"/>
  <c r="I14" i="22"/>
  <c r="H17" i="22"/>
  <c r="I36" i="22"/>
  <c r="I29" i="4"/>
  <c r="I15" i="4"/>
  <c r="H29" i="4"/>
  <c r="H15" i="4"/>
  <c r="QC5" i="26"/>
  <c r="QC22" i="27"/>
  <c r="R22" i="27"/>
  <c r="DH22" i="27" s="1"/>
  <c r="R17" i="27"/>
  <c r="S17" i="27" s="1"/>
  <c r="RG22" i="27"/>
  <c r="RB22" i="27"/>
  <c r="RB5" i="26"/>
  <c r="SN35" i="22"/>
  <c r="SU35" i="22" s="1"/>
  <c r="CW29" i="22"/>
  <c r="DA29" i="22" s="1"/>
  <c r="SN14" i="22"/>
  <c r="SU14" i="22" s="1"/>
  <c r="CW23" i="22"/>
  <c r="DA23" i="22" s="1"/>
  <c r="CW14" i="22"/>
  <c r="DA14" i="22" s="1"/>
  <c r="CW17" i="22"/>
  <c r="DA17" i="22" s="1"/>
  <c r="SN31" i="22"/>
  <c r="SU31" i="22" s="1"/>
  <c r="SN36" i="22"/>
  <c r="SU36" i="22" s="1"/>
  <c r="SN15" i="4"/>
  <c r="SU15" i="4" s="1"/>
  <c r="CW13" i="22"/>
  <c r="DA13" i="22" s="1"/>
  <c r="CW35" i="22"/>
  <c r="DA35" i="22" s="1"/>
  <c r="CW36" i="22"/>
  <c r="DA36" i="22" s="1"/>
  <c r="TN31" i="22"/>
  <c r="TU31" i="22"/>
  <c r="L31" i="22"/>
  <c r="M31" i="22" s="1"/>
  <c r="T31" i="22"/>
  <c r="U31" i="22" s="1"/>
  <c r="N31" i="22"/>
  <c r="O31" i="22" s="1"/>
  <c r="R31" i="22"/>
  <c r="S31" i="22" s="1"/>
  <c r="K31" i="22"/>
  <c r="TQ31" i="22"/>
  <c r="P31" i="22"/>
  <c r="Q31" i="22" s="1"/>
  <c r="SN17" i="22"/>
  <c r="SU17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Q36" i="22" s="1"/>
  <c r="T36" i="22"/>
  <c r="U36" i="22" s="1"/>
  <c r="K36" i="22"/>
  <c r="TN17" i="22"/>
  <c r="TQ17" i="22"/>
  <c r="TU17" i="22"/>
  <c r="TS17" i="22"/>
  <c r="T17" i="22"/>
  <c r="U17" i="22" s="1"/>
  <c r="N17" i="22"/>
  <c r="O17" i="22" s="1"/>
  <c r="L17" i="22"/>
  <c r="M17" i="22" s="1"/>
  <c r="R17" i="22"/>
  <c r="S17" i="22" s="1"/>
  <c r="K17" i="22"/>
  <c r="P17" i="22"/>
  <c r="Q17" i="22" s="1"/>
  <c r="SN29" i="22"/>
  <c r="SU29" i="22" s="1"/>
  <c r="TU29" i="22"/>
  <c r="TN29" i="22"/>
  <c r="TS29" i="22"/>
  <c r="TQ29" i="22"/>
  <c r="N29" i="22"/>
  <c r="O29" i="22" s="1"/>
  <c r="K29" i="22"/>
  <c r="L29" i="22"/>
  <c r="M29" i="22" s="1"/>
  <c r="R29" i="22"/>
  <c r="S29" i="22" s="1"/>
  <c r="P29" i="22"/>
  <c r="Q29" i="22" s="1"/>
  <c r="T29" i="22"/>
  <c r="U29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Q35" i="22" s="1"/>
  <c r="N14" i="22"/>
  <c r="O14" i="22" s="1"/>
  <c r="TU14" i="22"/>
  <c r="TN14" i="22"/>
  <c r="T14" i="22"/>
  <c r="U14" i="22" s="1"/>
  <c r="TQ14" i="22"/>
  <c r="L14" i="22"/>
  <c r="M14" i="22" s="1"/>
  <c r="R14" i="22"/>
  <c r="S14" i="22" s="1"/>
  <c r="K14" i="22"/>
  <c r="P14" i="22"/>
  <c r="Q14" i="22" s="1"/>
  <c r="SN13" i="22"/>
  <c r="SU13" i="22" s="1"/>
  <c r="SN23" i="22"/>
  <c r="SU23" i="22" s="1"/>
  <c r="TN13" i="22"/>
  <c r="TU13" i="22"/>
  <c r="N13" i="22"/>
  <c r="O13" i="22" s="1"/>
  <c r="TQ13" i="22"/>
  <c r="L13" i="22"/>
  <c r="K13" i="22"/>
  <c r="R13" i="22"/>
  <c r="S13" i="22" s="1"/>
  <c r="T13" i="22"/>
  <c r="U13" i="22" s="1"/>
  <c r="P13" i="22"/>
  <c r="Q13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15" i="4"/>
  <c r="DA15" i="4" s="1"/>
  <c r="CW29" i="4"/>
  <c r="DA29" i="4" s="1"/>
  <c r="SN29" i="4"/>
  <c r="SU29" i="4" s="1"/>
  <c r="TN15" i="4"/>
  <c r="TU15" i="4"/>
  <c r="TQ15" i="4"/>
  <c r="R15" i="4"/>
  <c r="S15" i="4" s="1"/>
  <c r="N15" i="4"/>
  <c r="O15" i="4" s="1"/>
  <c r="T15" i="4"/>
  <c r="U15" i="4" s="1"/>
  <c r="L15" i="4"/>
  <c r="M15" i="4" s="1"/>
  <c r="K15" i="4"/>
  <c r="P15" i="4"/>
  <c r="Q15" i="4" s="1"/>
  <c r="TQ29" i="4"/>
  <c r="TN29" i="4"/>
  <c r="TU29" i="4"/>
  <c r="TS29" i="4"/>
  <c r="T29" i="4"/>
  <c r="U29" i="4" s="1"/>
  <c r="L29" i="4"/>
  <c r="M29" i="4" s="1"/>
  <c r="R29" i="4"/>
  <c r="S29" i="4" s="1"/>
  <c r="P29" i="4"/>
  <c r="Q29" i="4" s="1"/>
  <c r="N29" i="4"/>
  <c r="K29" i="4"/>
  <c r="RH22" i="27"/>
  <c r="RG17" i="27"/>
  <c r="RB17" i="27"/>
  <c r="P22" i="27"/>
  <c r="Q22" i="27" s="1"/>
  <c r="RD22" i="27"/>
  <c r="RC22" i="27"/>
  <c r="RE22" i="27"/>
  <c r="N22" i="27"/>
  <c r="O22" i="27" s="1"/>
  <c r="L22" i="27"/>
  <c r="M22" i="27" s="1"/>
  <c r="DB22" i="27"/>
  <c r="QC17" i="27"/>
  <c r="RD17" i="27"/>
  <c r="RC17" i="27"/>
  <c r="DB17" i="27"/>
  <c r="P17" i="27"/>
  <c r="Q17" i="27" s="1"/>
  <c r="N17" i="27"/>
  <c r="RH17" i="27"/>
  <c r="L17" i="27"/>
  <c r="M17" i="27" s="1"/>
  <c r="RE17" i="27"/>
  <c r="P5" i="26"/>
  <c r="DG5" i="26" s="1"/>
  <c r="RC5" i="26"/>
  <c r="RD5" i="26"/>
  <c r="RG5" i="26"/>
  <c r="DB5" i="26"/>
  <c r="R5" i="26"/>
  <c r="DH5" i="26" s="1"/>
  <c r="N5" i="26"/>
  <c r="RH5" i="26"/>
  <c r="L5" i="26"/>
  <c r="M5" i="26" s="1"/>
  <c r="RE5" i="26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DC39" i="4" l="1"/>
  <c r="Q39" i="4"/>
  <c r="DF17" i="27"/>
  <c r="O17" i="27"/>
  <c r="O5" i="26"/>
  <c r="M13" i="22"/>
  <c r="RI22" i="27"/>
  <c r="QF25" i="21"/>
  <c r="QF22" i="21"/>
  <c r="RI17" i="27"/>
  <c r="RI5" i="26"/>
  <c r="DE25" i="21"/>
  <c r="DE22" i="21"/>
  <c r="TR39" i="4"/>
  <c r="TV39" i="4" s="1"/>
  <c r="TR35" i="4"/>
  <c r="TV35" i="4" s="1"/>
  <c r="J39" i="4"/>
  <c r="DB39" i="4"/>
  <c r="DB35" i="4"/>
  <c r="J35" i="4"/>
  <c r="DC35" i="4"/>
  <c r="DB13" i="22"/>
  <c r="I25" i="21"/>
  <c r="H25" i="21"/>
  <c r="H22" i="21"/>
  <c r="I22" i="21"/>
  <c r="RG25" i="21"/>
  <c r="J35" i="22"/>
  <c r="J31" i="22"/>
  <c r="J14" i="22"/>
  <c r="J36" i="22"/>
  <c r="J29" i="4"/>
  <c r="DB31" i="22"/>
  <c r="TR29" i="4"/>
  <c r="TV29" i="4" s="1"/>
  <c r="S22" i="27"/>
  <c r="DF22" i="27"/>
  <c r="DH17" i="27"/>
  <c r="DG17" i="27"/>
  <c r="Q5" i="26"/>
  <c r="RF5" i="26"/>
  <c r="TR31" i="22"/>
  <c r="TV31" i="22" s="1"/>
  <c r="DB17" i="22"/>
  <c r="TR17" i="22"/>
  <c r="TV17" i="22" s="1"/>
  <c r="TR36" i="22"/>
  <c r="TV36" i="22" s="1"/>
  <c r="DC31" i="22"/>
  <c r="DC36" i="22"/>
  <c r="DB36" i="22"/>
  <c r="DB35" i="22"/>
  <c r="TR35" i="22"/>
  <c r="TV35" i="22" s="1"/>
  <c r="DC17" i="22"/>
  <c r="TR29" i="22"/>
  <c r="TV29" i="22" s="1"/>
  <c r="J29" i="22"/>
  <c r="DC29" i="22"/>
  <c r="DB29" i="22"/>
  <c r="DC35" i="22"/>
  <c r="TR14" i="22"/>
  <c r="TV14" i="22" s="1"/>
  <c r="TR13" i="22"/>
  <c r="TV13" i="22" s="1"/>
  <c r="DC14" i="22"/>
  <c r="DB14" i="22"/>
  <c r="TR23" i="22"/>
  <c r="TV23" i="22" s="1"/>
  <c r="J13" i="22"/>
  <c r="DC13" i="22"/>
  <c r="DC23" i="22"/>
  <c r="DB23" i="22"/>
  <c r="J23" i="22"/>
  <c r="TR15" i="4"/>
  <c r="TV15" i="4" s="1"/>
  <c r="J15" i="4"/>
  <c r="DC15" i="4"/>
  <c r="DB15" i="4"/>
  <c r="DC29" i="4"/>
  <c r="O29" i="4"/>
  <c r="DB29" i="4"/>
  <c r="DG22" i="27"/>
  <c r="RF22" i="27"/>
  <c r="K17" i="27"/>
  <c r="K22" i="27"/>
  <c r="RF17" i="27"/>
  <c r="DF5" i="26"/>
  <c r="T5" i="26" s="1"/>
  <c r="K5" i="26"/>
  <c r="S5" i="26"/>
  <c r="QC25" i="21"/>
  <c r="P25" i="21"/>
  <c r="Q25" i="21" s="1"/>
  <c r="RH25" i="21"/>
  <c r="R25" i="21"/>
  <c r="S25" i="21" s="1"/>
  <c r="RD25" i="21"/>
  <c r="RC25" i="21"/>
  <c r="RE25" i="21"/>
  <c r="RB25" i="21"/>
  <c r="N25" i="21"/>
  <c r="L25" i="21"/>
  <c r="M25" i="21" s="1"/>
  <c r="DB25" i="21"/>
  <c r="RG22" i="21"/>
  <c r="R22" i="21"/>
  <c r="DH22" i="21" s="1"/>
  <c r="QC22" i="21"/>
  <c r="RD22" i="21"/>
  <c r="RH22" i="21"/>
  <c r="RC22" i="21"/>
  <c r="RB22" i="21"/>
  <c r="P22" i="21"/>
  <c r="DG22" i="21" s="1"/>
  <c r="N22" i="21"/>
  <c r="L22" i="21"/>
  <c r="M22" i="21" s="1"/>
  <c r="DB22" i="21"/>
  <c r="RE2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V39" i="4" l="1"/>
  <c r="F39" i="4" s="1"/>
  <c r="O22" i="21"/>
  <c r="DF25" i="21"/>
  <c r="O25" i="21"/>
  <c r="A23" i="22" a="1"/>
  <c r="A23" i="22" s="1"/>
  <c r="B23" i="22" a="1"/>
  <c r="B23" i="22" s="1"/>
  <c r="A36" i="22" a="1"/>
  <c r="A36" i="22" s="1"/>
  <c r="B36" i="22" a="1"/>
  <c r="B36" i="22" s="1"/>
  <c r="A14" i="22" a="1"/>
  <c r="A14" i="22" s="1"/>
  <c r="B14" i="22" a="1"/>
  <c r="B14" i="22" s="1"/>
  <c r="A29" i="22" a="1"/>
  <c r="A29" i="22" s="1"/>
  <c r="B29" i="22" a="1"/>
  <c r="B29" i="22" s="1"/>
  <c r="A31" i="22" a="1"/>
  <c r="A31" i="22" s="1"/>
  <c r="B31" i="22" a="1"/>
  <c r="B31" i="22" s="1"/>
  <c r="A35" i="22" a="1"/>
  <c r="A35" i="22" s="1"/>
  <c r="B35" i="22" a="1"/>
  <c r="B35" i="22" s="1"/>
  <c r="A39" i="4" a="1"/>
  <c r="A39" i="4" s="1"/>
  <c r="B39" i="4" a="1"/>
  <c r="B39" i="4" s="1"/>
  <c r="A29" i="4" a="1"/>
  <c r="A29" i="4" s="1"/>
  <c r="B29" i="4" a="1"/>
  <c r="B29" i="4" s="1"/>
  <c r="A15" i="4" a="1"/>
  <c r="A15" i="4" s="1"/>
  <c r="B15" i="4" a="1"/>
  <c r="B15" i="4" s="1"/>
  <c r="A35" i="4" a="1"/>
  <c r="A35" i="4" s="1"/>
  <c r="B35" i="4" a="1"/>
  <c r="B35" i="4" s="1"/>
  <c r="QF9" i="21"/>
  <c r="QF21" i="21"/>
  <c r="QF7" i="21"/>
  <c r="RI22" i="21"/>
  <c r="RI25" i="21"/>
  <c r="QF22" i="19"/>
  <c r="QF25" i="19"/>
  <c r="QF4" i="26"/>
  <c r="DE4" i="26"/>
  <c r="DE9" i="21"/>
  <c r="DE21" i="21"/>
  <c r="DE7" i="21"/>
  <c r="DE25" i="19"/>
  <c r="DE22" i="19"/>
  <c r="V35" i="4"/>
  <c r="W35" i="4" s="1"/>
  <c r="V13" i="22"/>
  <c r="X13" i="22" s="1"/>
  <c r="H25" i="19"/>
  <c r="H7" i="21"/>
  <c r="I9" i="21"/>
  <c r="H9" i="21"/>
  <c r="I21" i="21"/>
  <c r="H21" i="21"/>
  <c r="I7" i="21"/>
  <c r="RF25" i="21"/>
  <c r="I25" i="19"/>
  <c r="H22" i="19"/>
  <c r="I22" i="19"/>
  <c r="I4" i="26"/>
  <c r="H4" i="26"/>
  <c r="V31" i="22"/>
  <c r="X31" i="22" s="1"/>
  <c r="J17" i="27"/>
  <c r="J5" i="26"/>
  <c r="B5" i="26" s="1" a="1"/>
  <c r="B5" i="26" s="1"/>
  <c r="J17" i="22"/>
  <c r="T22" i="27"/>
  <c r="F22" i="27" s="1"/>
  <c r="T17" i="27"/>
  <c r="U17" i="27" s="1"/>
  <c r="RF22" i="21"/>
  <c r="DG25" i="21"/>
  <c r="K25" i="21"/>
  <c r="V17" i="22"/>
  <c r="V35" i="22"/>
  <c r="V36" i="22"/>
  <c r="V29" i="22"/>
  <c r="V14" i="22"/>
  <c r="V23" i="22"/>
  <c r="X23" i="22" s="1"/>
  <c r="V15" i="4"/>
  <c r="W15" i="4" s="1"/>
  <c r="V29" i="4"/>
  <c r="W29" i="4" s="1"/>
  <c r="V5" i="26"/>
  <c r="U5" i="26"/>
  <c r="F5" i="26"/>
  <c r="DH25" i="21"/>
  <c r="DF22" i="21"/>
  <c r="T22" i="21" s="1"/>
  <c r="S22" i="21"/>
  <c r="Q22" i="21"/>
  <c r="K22" i="21"/>
  <c r="RG25" i="19"/>
  <c r="R25" i="19"/>
  <c r="DH25" i="19" s="1"/>
  <c r="RB25" i="19"/>
  <c r="QC25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1" i="21"/>
  <c r="QC9" i="21"/>
  <c r="R9" i="21"/>
  <c r="S9" i="21" s="1"/>
  <c r="R21" i="21"/>
  <c r="DH21" i="21" s="1"/>
  <c r="RB9" i="21"/>
  <c r="RB21" i="21"/>
  <c r="RD21" i="21"/>
  <c r="RC21" i="21"/>
  <c r="RG21" i="21"/>
  <c r="DB21" i="21"/>
  <c r="P21" i="21"/>
  <c r="Q21" i="21" s="1"/>
  <c r="N21" i="21"/>
  <c r="RH21" i="21"/>
  <c r="L21" i="21"/>
  <c r="M21" i="21" s="1"/>
  <c r="RE21" i="21"/>
  <c r="RC9" i="21"/>
  <c r="RD9" i="21"/>
  <c r="DB9" i="21"/>
  <c r="N9" i="21"/>
  <c r="RG9" i="21"/>
  <c r="P9" i="21"/>
  <c r="DG9" i="21" s="1"/>
  <c r="RH9" i="21"/>
  <c r="L9" i="21"/>
  <c r="M9" i="21" s="1"/>
  <c r="RE9" i="21"/>
  <c r="RH25" i="19"/>
  <c r="RE25" i="19"/>
  <c r="P25" i="19"/>
  <c r="DG25" i="19" s="1"/>
  <c r="RD25" i="19"/>
  <c r="N25" i="19"/>
  <c r="RC25" i="19"/>
  <c r="L25" i="19"/>
  <c r="DB25" i="19"/>
  <c r="QC22" i="19"/>
  <c r="RD22" i="19"/>
  <c r="RC22" i="19"/>
  <c r="RG22" i="19"/>
  <c r="RB22" i="19"/>
  <c r="DB22" i="19"/>
  <c r="P22" i="19"/>
  <c r="DG22" i="19" s="1"/>
  <c r="N22" i="19"/>
  <c r="RH22" i="19"/>
  <c r="L22" i="19"/>
  <c r="M22" i="19" s="1"/>
  <c r="R22" i="19"/>
  <c r="RE22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W39" i="4" l="1"/>
  <c r="X39" i="4"/>
  <c r="DF7" i="21"/>
  <c r="T7" i="21" s="1"/>
  <c r="O7" i="21"/>
  <c r="O21" i="21"/>
  <c r="O9" i="21"/>
  <c r="O22" i="19"/>
  <c r="O25" i="19"/>
  <c r="O4" i="26"/>
  <c r="F36" i="22"/>
  <c r="X36" i="22"/>
  <c r="F29" i="22"/>
  <c r="X29" i="22"/>
  <c r="W35" i="22"/>
  <c r="X35" i="22"/>
  <c r="F17" i="22"/>
  <c r="X17" i="22"/>
  <c r="F14" i="22"/>
  <c r="X14" i="22"/>
  <c r="A17" i="27" a="1"/>
  <c r="A17" i="27" s="1"/>
  <c r="B17" i="27" a="1"/>
  <c r="B17" i="27" s="1"/>
  <c r="A17" i="22" a="1"/>
  <c r="A17" i="22" s="1"/>
  <c r="B17" i="22" a="1"/>
  <c r="B17" i="22" s="1"/>
  <c r="F13" i="22"/>
  <c r="RI7" i="21"/>
  <c r="RI21" i="21"/>
  <c r="RI9" i="21"/>
  <c r="RI22" i="19"/>
  <c r="RI25" i="19"/>
  <c r="RI4" i="26"/>
  <c r="F35" i="4"/>
  <c r="X35" i="4"/>
  <c r="W13" i="22"/>
  <c r="F31" i="22"/>
  <c r="W31" i="22"/>
  <c r="J25" i="21"/>
  <c r="J22" i="27"/>
  <c r="F35" i="22"/>
  <c r="V22" i="27"/>
  <c r="U22" i="27"/>
  <c r="V17" i="27"/>
  <c r="F17" i="27"/>
  <c r="W17" i="22"/>
  <c r="T25" i="21"/>
  <c r="F25" i="21" s="1"/>
  <c r="W36" i="22"/>
  <c r="W29" i="22"/>
  <c r="W14" i="22"/>
  <c r="W23" i="22"/>
  <c r="F23" i="22"/>
  <c r="F15" i="4"/>
  <c r="X15" i="4"/>
  <c r="F29" i="4"/>
  <c r="X29" i="4"/>
  <c r="S7" i="21"/>
  <c r="V22" i="21"/>
  <c r="U22" i="21"/>
  <c r="F22" i="21"/>
  <c r="RF22" i="19"/>
  <c r="S25" i="19"/>
  <c r="RF7" i="21"/>
  <c r="K21" i="21"/>
  <c r="K7" i="21"/>
  <c r="Q25" i="19"/>
  <c r="DH9" i="21"/>
  <c r="DF9" i="21"/>
  <c r="RF9" i="21"/>
  <c r="RF21" i="21"/>
  <c r="Q7" i="21"/>
  <c r="S21" i="21"/>
  <c r="K9" i="21"/>
  <c r="DF21" i="21"/>
  <c r="DG21" i="21"/>
  <c r="Q9" i="21"/>
  <c r="DF25" i="19"/>
  <c r="T25" i="19" s="1"/>
  <c r="RF25" i="19"/>
  <c r="K25" i="19"/>
  <c r="M25" i="19"/>
  <c r="Q22" i="19"/>
  <c r="K22" i="19"/>
  <c r="DF22" i="19"/>
  <c r="S22" i="19"/>
  <c r="DH22" i="19"/>
  <c r="K4" i="26"/>
  <c r="RF4" i="26"/>
  <c r="DF4" i="26"/>
  <c r="T4" i="26" s="1"/>
  <c r="S4" i="26"/>
  <c r="Q4" i="26"/>
  <c r="A25" i="21" l="1" a="1"/>
  <c r="A25" i="21" s="1"/>
  <c r="B25" i="21" a="1"/>
  <c r="B25" i="21" s="1"/>
  <c r="A22" i="27" a="1"/>
  <c r="A22" i="27" s="1"/>
  <c r="B22" i="27" a="1"/>
  <c r="B22" i="27" s="1"/>
  <c r="J22" i="21"/>
  <c r="J21" i="21"/>
  <c r="J9" i="21"/>
  <c r="J22" i="19"/>
  <c r="J4" i="26"/>
  <c r="V25" i="21"/>
  <c r="U25" i="21"/>
  <c r="T9" i="21"/>
  <c r="V9" i="21" s="1"/>
  <c r="T21" i="21"/>
  <c r="F21" i="21" s="1"/>
  <c r="V7" i="21"/>
  <c r="U7" i="21"/>
  <c r="F7" i="21"/>
  <c r="F25" i="19"/>
  <c r="V25" i="19"/>
  <c r="U25" i="19"/>
  <c r="T22" i="19"/>
  <c r="V22" i="19" s="1"/>
  <c r="V4" i="26"/>
  <c r="U4" i="26"/>
  <c r="F4" i="26"/>
  <c r="B4" i="26" l="1" a="1"/>
  <c r="B4" i="26" s="1"/>
  <c r="A21" i="21" a="1"/>
  <c r="A21" i="21" s="1"/>
  <c r="B21" i="21" a="1"/>
  <c r="B21" i="21" s="1"/>
  <c r="J7" i="21"/>
  <c r="J25" i="19"/>
  <c r="F9" i="21"/>
  <c r="U9" i="21"/>
  <c r="U21" i="21"/>
  <c r="V21" i="21"/>
  <c r="U22" i="19"/>
  <c r="F22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7" i="22" l="1"/>
  <c r="H7" i="22"/>
  <c r="I9" i="22"/>
  <c r="H9" i="22"/>
  <c r="I5" i="4"/>
  <c r="H5" i="4"/>
  <c r="P7" i="22"/>
  <c r="Q7" i="22" s="1"/>
  <c r="P9" i="22"/>
  <c r="Q9" i="22" s="1"/>
  <c r="CW5" i="4"/>
  <c r="DA5" i="4" s="1"/>
  <c r="SN9" i="22"/>
  <c r="SU9" i="22" s="1"/>
  <c r="CW9" i="22"/>
  <c r="DA9" i="22" s="1"/>
  <c r="CW7" i="22"/>
  <c r="DA7" i="22" s="1"/>
  <c r="SN7" i="22"/>
  <c r="SU7" i="22" s="1"/>
  <c r="SN5" i="4"/>
  <c r="SU5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Q5" i="4" s="1"/>
  <c r="J7" i="22" l="1"/>
  <c r="J9" i="22"/>
  <c r="J5" i="4"/>
  <c r="M7" i="22"/>
  <c r="M9" i="22"/>
  <c r="TR5" i="4"/>
  <c r="TV5" i="4" s="1"/>
  <c r="M5" i="4"/>
  <c r="TR9" i="22"/>
  <c r="TV9" i="22" s="1"/>
  <c r="TR7" i="22"/>
  <c r="TV7" i="22" s="1"/>
  <c r="DC9" i="22"/>
  <c r="DB9" i="22"/>
  <c r="DC7" i="22"/>
  <c r="DB7" i="22"/>
  <c r="DB5" i="4"/>
  <c r="DC5" i="4"/>
  <c r="V5" i="4" l="1"/>
  <c r="F5" i="4" s="1"/>
  <c r="V9" i="22"/>
  <c r="V7" i="22"/>
  <c r="F7" i="22" l="1"/>
  <c r="X7" i="22"/>
  <c r="W9" i="22"/>
  <c r="X9" i="22"/>
  <c r="F9" i="22"/>
  <c r="W7" i="22"/>
  <c r="W5" i="4"/>
  <c r="X5" i="4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DE6" i="27" l="1"/>
  <c r="QF6" i="27"/>
  <c r="QF12" i="27"/>
  <c r="I12" i="27"/>
  <c r="DE12" i="27"/>
  <c r="I6" i="27"/>
  <c r="H6" i="27"/>
  <c r="H12" i="27"/>
  <c r="QC12" i="27"/>
  <c r="RB12" i="27"/>
  <c r="RG6" i="27"/>
  <c r="RB6" i="27"/>
  <c r="P12" i="27"/>
  <c r="DG12" i="27" s="1"/>
  <c r="QC6" i="27"/>
  <c r="RD12" i="27"/>
  <c r="RC12" i="27"/>
  <c r="R12" i="27"/>
  <c r="DH12" i="27" s="1"/>
  <c r="RG12" i="27"/>
  <c r="DB12" i="27"/>
  <c r="N12" i="27"/>
  <c r="RH12" i="27"/>
  <c r="L12" i="27"/>
  <c r="M12" i="27" s="1"/>
  <c r="RE12" i="27"/>
  <c r="R6" i="27"/>
  <c r="S6" i="27" s="1"/>
  <c r="RC6" i="27"/>
  <c r="RD6" i="27"/>
  <c r="DB6" i="27"/>
  <c r="N6" i="27"/>
  <c r="P6" i="27"/>
  <c r="DG6" i="27" s="1"/>
  <c r="RH6" i="27"/>
  <c r="L6" i="27"/>
  <c r="M6" i="27" s="1"/>
  <c r="RE6" i="27"/>
  <c r="O6" i="27" l="1"/>
  <c r="DF12" i="27"/>
  <c r="T12" i="27" s="1"/>
  <c r="O12" i="27"/>
  <c r="RI12" i="27"/>
  <c r="RI6" i="27"/>
  <c r="Q12" i="27"/>
  <c r="RF12" i="27"/>
  <c r="DH6" i="27"/>
  <c r="RF6" i="27"/>
  <c r="S12" i="27"/>
  <c r="K12" i="27"/>
  <c r="Q6" i="27"/>
  <c r="DF6" i="27"/>
  <c r="K6" i="27"/>
  <c r="J12" i="27" l="1"/>
  <c r="T6" i="27"/>
  <c r="V6" i="27" s="1"/>
  <c r="V12" i="27"/>
  <c r="U12" i="27"/>
  <c r="F12" i="27"/>
  <c r="J6" i="27" l="1"/>
  <c r="F6" i="27"/>
  <c r="U6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Q41" i="4"/>
  <c r="CR41" i="4"/>
  <c r="CS41" i="4"/>
  <c r="CT41" i="4"/>
  <c r="CU41" i="4"/>
  <c r="CV41" i="4"/>
  <c r="CX41" i="4"/>
  <c r="CY41" i="4"/>
  <c r="CZ41" i="4"/>
  <c r="SH41" i="4"/>
  <c r="SI41" i="4"/>
  <c r="SJ41" i="4"/>
  <c r="SK41" i="4"/>
  <c r="SL41" i="4"/>
  <c r="SM41" i="4"/>
  <c r="SO41" i="4"/>
  <c r="SP41" i="4"/>
  <c r="SQ41" i="4"/>
  <c r="SR41" i="4"/>
  <c r="SS41" i="4"/>
  <c r="ST41" i="4"/>
  <c r="SV41" i="4"/>
  <c r="SW41" i="4"/>
  <c r="SX41" i="4"/>
  <c r="TL41" i="4" s="1"/>
  <c r="SY41" i="4"/>
  <c r="TM41" i="4" s="1"/>
  <c r="SZ41" i="4"/>
  <c r="TA41" i="4"/>
  <c r="TB41" i="4"/>
  <c r="TC41" i="4"/>
  <c r="TO41" i="4" s="1"/>
  <c r="TD41" i="4"/>
  <c r="TP41" i="4" s="1"/>
  <c r="TE41" i="4"/>
  <c r="TF41" i="4"/>
  <c r="TG41" i="4"/>
  <c r="TH41" i="4"/>
  <c r="TS41" i="4" s="1"/>
  <c r="TI41" i="4"/>
  <c r="TT41" i="4" s="1"/>
  <c r="TJ41" i="4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5" i="19"/>
  <c r="CY5" i="19"/>
  <c r="CZ5" i="19"/>
  <c r="DA5" i="19"/>
  <c r="DC5" i="19"/>
  <c r="DD5" i="19"/>
  <c r="PY5" i="19"/>
  <c r="PZ5" i="19"/>
  <c r="QA5" i="19"/>
  <c r="QB5" i="19"/>
  <c r="QD5" i="19"/>
  <c r="QE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X5" i="19"/>
  <c r="QY5" i="19"/>
  <c r="QZ5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D14" i="4"/>
  <c r="TP14" i="4" s="1"/>
  <c r="TE14" i="4"/>
  <c r="TF14" i="4"/>
  <c r="TG14" i="4"/>
  <c r="TH14" i="4"/>
  <c r="TS14" i="4" s="1"/>
  <c r="TI14" i="4"/>
  <c r="TT14" i="4" s="1"/>
  <c r="TJ14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B6" i="27" l="1" a="1"/>
  <c r="B6" i="27" s="1"/>
  <c r="H4" i="27"/>
  <c r="H15" i="27"/>
  <c r="H5" i="27"/>
  <c r="H11" i="27"/>
  <c r="QF10" i="21"/>
  <c r="QF20" i="21"/>
  <c r="QF5" i="21"/>
  <c r="QF6" i="21"/>
  <c r="H16" i="19"/>
  <c r="QF5" i="19"/>
  <c r="QF14" i="19"/>
  <c r="QF16" i="19"/>
  <c r="QF27" i="19"/>
  <c r="QF12" i="19"/>
  <c r="QF4" i="27"/>
  <c r="QF15" i="27"/>
  <c r="QF5" i="27"/>
  <c r="QF11" i="27"/>
  <c r="QF21" i="27"/>
  <c r="DE9" i="26"/>
  <c r="DE10" i="26"/>
  <c r="QF11" i="26"/>
  <c r="QF9" i="26"/>
  <c r="QF10" i="26"/>
  <c r="QF6" i="26"/>
  <c r="DE11" i="26"/>
  <c r="DE6" i="26"/>
  <c r="H10" i="21"/>
  <c r="H20" i="21"/>
  <c r="H5" i="21"/>
  <c r="DE10" i="21"/>
  <c r="DE20" i="21"/>
  <c r="DE5" i="21"/>
  <c r="DE6" i="21"/>
  <c r="DE16" i="19"/>
  <c r="DE12" i="19"/>
  <c r="DE14" i="19"/>
  <c r="DE27" i="19"/>
  <c r="DE5" i="19"/>
  <c r="DE21" i="27"/>
  <c r="DE4" i="27"/>
  <c r="DE15" i="27"/>
  <c r="DE5" i="27"/>
  <c r="DE11" i="27"/>
  <c r="H12" i="19"/>
  <c r="H6" i="21"/>
  <c r="H14" i="19"/>
  <c r="H5" i="19"/>
  <c r="I10" i="21"/>
  <c r="I20" i="21"/>
  <c r="I5" i="21"/>
  <c r="I6" i="21"/>
  <c r="I16" i="19"/>
  <c r="I12" i="19"/>
  <c r="I5" i="19"/>
  <c r="I27" i="19"/>
  <c r="H27" i="19"/>
  <c r="I14" i="19"/>
  <c r="I21" i="27"/>
  <c r="H21" i="27"/>
  <c r="I4" i="27"/>
  <c r="I15" i="27"/>
  <c r="I5" i="27"/>
  <c r="I11" i="27"/>
  <c r="I9" i="26"/>
  <c r="I10" i="26"/>
  <c r="H11" i="26"/>
  <c r="H6" i="26"/>
  <c r="H9" i="26"/>
  <c r="H10" i="26"/>
  <c r="I11" i="26"/>
  <c r="I6" i="26"/>
  <c r="H32" i="22"/>
  <c r="H33" i="22"/>
  <c r="H4" i="22"/>
  <c r="H20" i="22"/>
  <c r="I15" i="22"/>
  <c r="I21" i="22"/>
  <c r="I24" i="22"/>
  <c r="I12" i="22"/>
  <c r="I6" i="22"/>
  <c r="I11" i="22"/>
  <c r="I34" i="22"/>
  <c r="H15" i="22"/>
  <c r="H21" i="22"/>
  <c r="H24" i="22"/>
  <c r="H12" i="22"/>
  <c r="H6" i="22"/>
  <c r="H11" i="22"/>
  <c r="H34" i="22"/>
  <c r="I32" i="22"/>
  <c r="I33" i="22"/>
  <c r="I4" i="22"/>
  <c r="I20" i="22"/>
  <c r="I25" i="4"/>
  <c r="I6" i="4"/>
  <c r="I23" i="4"/>
  <c r="H18" i="4"/>
  <c r="H11" i="4"/>
  <c r="H6" i="4"/>
  <c r="H13" i="4"/>
  <c r="H4" i="4"/>
  <c r="H28" i="4"/>
  <c r="H41" i="4"/>
  <c r="H8" i="4"/>
  <c r="H23" i="4"/>
  <c r="I18" i="4"/>
  <c r="I4" i="4"/>
  <c r="I14" i="4"/>
  <c r="I11" i="4"/>
  <c r="I41" i="4"/>
  <c r="H25" i="4"/>
  <c r="H33" i="4"/>
  <c r="I33" i="4"/>
  <c r="I13" i="4"/>
  <c r="I28" i="4"/>
  <c r="I8" i="4"/>
  <c r="H14" i="4"/>
  <c r="CW6" i="22"/>
  <c r="DA6" i="22" s="1"/>
  <c r="P33" i="22"/>
  <c r="Q33" i="22" s="1"/>
  <c r="P21" i="22"/>
  <c r="Q21" i="22" s="1"/>
  <c r="P34" i="22"/>
  <c r="Q34" i="22" s="1"/>
  <c r="P6" i="22"/>
  <c r="Q6" i="22" s="1"/>
  <c r="P12" i="22"/>
  <c r="Q12" i="22" s="1"/>
  <c r="P15" i="22"/>
  <c r="Q15" i="22" s="1"/>
  <c r="P32" i="22"/>
  <c r="Q32" i="22" s="1"/>
  <c r="P11" i="22"/>
  <c r="Q11" i="22" s="1"/>
  <c r="P24" i="22"/>
  <c r="Q24" i="22" s="1"/>
  <c r="P4" i="22"/>
  <c r="Q4" i="22" s="1"/>
  <c r="P20" i="22"/>
  <c r="Q20" i="22" s="1"/>
  <c r="CW20" i="22"/>
  <c r="DA20" i="22" s="1"/>
  <c r="QC9" i="26"/>
  <c r="CW34" i="22"/>
  <c r="DA34" i="22" s="1"/>
  <c r="CW28" i="4"/>
  <c r="DA28" i="4" s="1"/>
  <c r="CW41" i="4"/>
  <c r="DA41" i="4" s="1"/>
  <c r="RG21" i="27"/>
  <c r="RB21" i="27"/>
  <c r="QC21" i="27"/>
  <c r="QC10" i="26"/>
  <c r="RB10" i="26"/>
  <c r="CW11" i="22"/>
  <c r="DA11" i="22" s="1"/>
  <c r="CW23" i="4"/>
  <c r="DA23" i="4" s="1"/>
  <c r="SN23" i="4"/>
  <c r="SU23" i="4" s="1"/>
  <c r="CW8" i="4"/>
  <c r="DA8" i="4" s="1"/>
  <c r="RD10" i="26"/>
  <c r="DB10" i="26"/>
  <c r="RC10" i="26"/>
  <c r="P10" i="26"/>
  <c r="Q10" i="26" s="1"/>
  <c r="CW21" i="22"/>
  <c r="DA21" i="22" s="1"/>
  <c r="CW33" i="22"/>
  <c r="DA33" i="22" s="1"/>
  <c r="CW33" i="4"/>
  <c r="DA33" i="4" s="1"/>
  <c r="CW18" i="4"/>
  <c r="DA18" i="4" s="1"/>
  <c r="CW15" i="22"/>
  <c r="DA15" i="22" s="1"/>
  <c r="CW24" i="22"/>
  <c r="DA24" i="22" s="1"/>
  <c r="CW14" i="4"/>
  <c r="DA14" i="4" s="1"/>
  <c r="R21" i="27"/>
  <c r="DH21" i="27" s="1"/>
  <c r="RD21" i="27"/>
  <c r="RC21" i="27"/>
  <c r="DB21" i="27"/>
  <c r="N21" i="27"/>
  <c r="P21" i="27"/>
  <c r="DG21" i="27" s="1"/>
  <c r="RH21" i="27"/>
  <c r="L21" i="27"/>
  <c r="M21" i="27" s="1"/>
  <c r="RE21" i="27"/>
  <c r="DB4" i="27"/>
  <c r="RG10" i="26"/>
  <c r="N10" i="26"/>
  <c r="RH10" i="26"/>
  <c r="L10" i="26"/>
  <c r="M10" i="26" s="1"/>
  <c r="R10" i="26"/>
  <c r="RE10" i="26"/>
  <c r="RG9" i="26"/>
  <c r="RB9" i="26"/>
  <c r="RD9" i="26"/>
  <c r="RC9" i="26"/>
  <c r="DB9" i="26"/>
  <c r="N9" i="26"/>
  <c r="P9" i="26"/>
  <c r="DG9" i="26" s="1"/>
  <c r="RH9" i="26"/>
  <c r="L9" i="26"/>
  <c r="M9" i="26" s="1"/>
  <c r="R9" i="26"/>
  <c r="RE9" i="26"/>
  <c r="RG27" i="19"/>
  <c r="RB27" i="19"/>
  <c r="QC27" i="19"/>
  <c r="SN20" i="22"/>
  <c r="SU20" i="22" s="1"/>
  <c r="TQ23" i="4"/>
  <c r="TU23" i="4"/>
  <c r="TN23" i="4"/>
  <c r="TS23" i="4"/>
  <c r="R23" i="4"/>
  <c r="S23" i="4" s="1"/>
  <c r="L23" i="4"/>
  <c r="P23" i="4"/>
  <c r="Q23" i="4" s="1"/>
  <c r="N23" i="4"/>
  <c r="T23" i="4"/>
  <c r="U23" i="4" s="1"/>
  <c r="K23" i="4"/>
  <c r="SN8" i="4"/>
  <c r="SU8" i="4" s="1"/>
  <c r="TQ8" i="4"/>
  <c r="SN41" i="4"/>
  <c r="SU41" i="4" s="1"/>
  <c r="TN8" i="4"/>
  <c r="TU8" i="4"/>
  <c r="R8" i="4"/>
  <c r="S8" i="4" s="1"/>
  <c r="N8" i="4"/>
  <c r="O8" i="4" s="1"/>
  <c r="L8" i="4"/>
  <c r="P8" i="4"/>
  <c r="Q8" i="4" s="1"/>
  <c r="T8" i="4"/>
  <c r="U8" i="4" s="1"/>
  <c r="K8" i="4"/>
  <c r="TN28" i="4"/>
  <c r="TQ41" i="4"/>
  <c r="TN41" i="4"/>
  <c r="TU41" i="4"/>
  <c r="T41" i="4"/>
  <c r="U41" i="4" s="1"/>
  <c r="N41" i="4"/>
  <c r="O41" i="4" s="1"/>
  <c r="L41" i="4"/>
  <c r="K41" i="4"/>
  <c r="R41" i="4"/>
  <c r="S41" i="4" s="1"/>
  <c r="P41" i="4"/>
  <c r="Q41" i="4" s="1"/>
  <c r="TQ28" i="4"/>
  <c r="SN28" i="4"/>
  <c r="SU28" i="4" s="1"/>
  <c r="RD27" i="19"/>
  <c r="RH27" i="19"/>
  <c r="R27" i="19"/>
  <c r="DH27" i="19" s="1"/>
  <c r="RC27" i="19"/>
  <c r="RE27" i="19"/>
  <c r="P27" i="19"/>
  <c r="DG27" i="19" s="1"/>
  <c r="N27" i="19"/>
  <c r="L27" i="19"/>
  <c r="DB27" i="19"/>
  <c r="TU28" i="4"/>
  <c r="TS28" i="4"/>
  <c r="R28" i="4"/>
  <c r="S28" i="4" s="1"/>
  <c r="L28" i="4"/>
  <c r="T28" i="4"/>
  <c r="U28" i="4" s="1"/>
  <c r="P28" i="4"/>
  <c r="Q28" i="4" s="1"/>
  <c r="N28" i="4"/>
  <c r="K28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1" i="22"/>
  <c r="SU11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1" i="22"/>
  <c r="TU11" i="22"/>
  <c r="R11" i="22"/>
  <c r="S11" i="22" s="1"/>
  <c r="TQ11" i="22"/>
  <c r="N11" i="22"/>
  <c r="O11" i="22" s="1"/>
  <c r="L11" i="22"/>
  <c r="K11" i="22"/>
  <c r="T11" i="22"/>
  <c r="U11" i="22" s="1"/>
  <c r="T15" i="22"/>
  <c r="U15" i="22" s="1"/>
  <c r="T33" i="22"/>
  <c r="U33" i="22" s="1"/>
  <c r="T12" i="22"/>
  <c r="U12" i="22" s="1"/>
  <c r="T21" i="22"/>
  <c r="U21" i="22" s="1"/>
  <c r="T24" i="22"/>
  <c r="U24" i="22" s="1"/>
  <c r="T4" i="22"/>
  <c r="U4" i="22" s="1"/>
  <c r="T32" i="22"/>
  <c r="U32" i="22" s="1"/>
  <c r="T6" i="22"/>
  <c r="U6" i="22" s="1"/>
  <c r="T14" i="4"/>
  <c r="U14" i="4" s="1"/>
  <c r="T11" i="4"/>
  <c r="U11" i="4" s="1"/>
  <c r="T33" i="4"/>
  <c r="U33" i="4" s="1"/>
  <c r="T6" i="4"/>
  <c r="U6" i="4" s="1"/>
  <c r="T13" i="4"/>
  <c r="U13" i="4" s="1"/>
  <c r="T18" i="4"/>
  <c r="U18" i="4" s="1"/>
  <c r="T25" i="4"/>
  <c r="U25" i="4" s="1"/>
  <c r="R14" i="19"/>
  <c r="DH14" i="19" s="1"/>
  <c r="RB14" i="19"/>
  <c r="QC14" i="19"/>
  <c r="RD14" i="19"/>
  <c r="RC14" i="19"/>
  <c r="P14" i="19"/>
  <c r="Q14" i="19" s="1"/>
  <c r="RG14" i="19"/>
  <c r="DB14" i="19"/>
  <c r="N14" i="19"/>
  <c r="RH14" i="19"/>
  <c r="L14" i="19"/>
  <c r="M14" i="19" s="1"/>
  <c r="RE14" i="19"/>
  <c r="RG12" i="19"/>
  <c r="P6" i="21"/>
  <c r="Q6" i="21" s="1"/>
  <c r="DB16" i="19"/>
  <c r="RD5" i="19"/>
  <c r="DB5" i="19"/>
  <c r="RG6" i="26"/>
  <c r="RB6" i="26"/>
  <c r="SN4" i="22"/>
  <c r="SU4" i="22" s="1"/>
  <c r="SN33" i="22"/>
  <c r="SU33" i="22" s="1"/>
  <c r="N4" i="22"/>
  <c r="O4" i="22" s="1"/>
  <c r="QC10" i="21"/>
  <c r="R12" i="19"/>
  <c r="S12" i="19" s="1"/>
  <c r="RE12" i="19"/>
  <c r="RB12" i="19"/>
  <c r="P16" i="19"/>
  <c r="Q16" i="19" s="1"/>
  <c r="RG5" i="19"/>
  <c r="RG4" i="27"/>
  <c r="RB4" i="27"/>
  <c r="P11" i="26"/>
  <c r="Q11" i="26" s="1"/>
  <c r="DB6" i="26"/>
  <c r="QC11" i="26"/>
  <c r="SN6" i="22"/>
  <c r="SU6" i="22" s="1"/>
  <c r="CW13" i="4"/>
  <c r="DA13" i="4" s="1"/>
  <c r="TQ33" i="22"/>
  <c r="SN12" i="22"/>
  <c r="SU12" i="22" s="1"/>
  <c r="SN18" i="4"/>
  <c r="SU18" i="4" s="1"/>
  <c r="SN25" i="4"/>
  <c r="SU25" i="4" s="1"/>
  <c r="P25" i="4"/>
  <c r="Q25" i="4" s="1"/>
  <c r="P6" i="4"/>
  <c r="SN11" i="4"/>
  <c r="SU11" i="4" s="1"/>
  <c r="CW4" i="4"/>
  <c r="DA4" i="4" s="1"/>
  <c r="P4" i="4"/>
  <c r="P14" i="4"/>
  <c r="P11" i="4"/>
  <c r="P13" i="4"/>
  <c r="Q13" i="4" s="1"/>
  <c r="SN33" i="4"/>
  <c r="SU33" i="4" s="1"/>
  <c r="SN4" i="4"/>
  <c r="SU4" i="4" s="1"/>
  <c r="P33" i="4"/>
  <c r="TN13" i="4"/>
  <c r="SN14" i="4"/>
  <c r="SU14" i="4" s="1"/>
  <c r="SN13" i="4"/>
  <c r="SU13" i="4" s="1"/>
  <c r="P18" i="4"/>
  <c r="Q18" i="4" s="1"/>
  <c r="SN6" i="4"/>
  <c r="SU6" i="4" s="1"/>
  <c r="P10" i="21"/>
  <c r="DG10" i="21" s="1"/>
  <c r="DB5" i="21"/>
  <c r="R20" i="21"/>
  <c r="S20" i="21" s="1"/>
  <c r="L6" i="21"/>
  <c r="M6" i="21" s="1"/>
  <c r="RB20" i="21"/>
  <c r="RG5" i="21"/>
  <c r="P20" i="21"/>
  <c r="Q20" i="21" s="1"/>
  <c r="RD20" i="21"/>
  <c r="P5" i="21"/>
  <c r="Q5" i="21" s="1"/>
  <c r="RG20" i="21"/>
  <c r="R6" i="21"/>
  <c r="S6" i="21" s="1"/>
  <c r="RD10" i="21"/>
  <c r="RH20" i="21"/>
  <c r="DB10" i="21"/>
  <c r="RH5" i="21"/>
  <c r="R10" i="21"/>
  <c r="S10" i="21" s="1"/>
  <c r="RC20" i="21"/>
  <c r="RC10" i="21"/>
  <c r="RG10" i="21"/>
  <c r="RB10" i="21"/>
  <c r="P12" i="19"/>
  <c r="Q12" i="19" s="1"/>
  <c r="DB12" i="19"/>
  <c r="L5" i="19"/>
  <c r="M5" i="19" s="1"/>
  <c r="RD16" i="19"/>
  <c r="RG16" i="19"/>
  <c r="RH5" i="19"/>
  <c r="RH12" i="19"/>
  <c r="RD12" i="19"/>
  <c r="P5" i="19"/>
  <c r="DG5" i="19" s="1"/>
  <c r="N5" i="19"/>
  <c r="R16" i="19"/>
  <c r="DH16" i="19" s="1"/>
  <c r="L16" i="19"/>
  <c r="M16" i="19" s="1"/>
  <c r="DB15" i="27"/>
  <c r="QC4" i="27"/>
  <c r="DB11" i="27"/>
  <c r="P15" i="27"/>
  <c r="Q15" i="27" s="1"/>
  <c r="P4" i="27"/>
  <c r="Q4" i="27" s="1"/>
  <c r="RC5" i="27"/>
  <c r="RH11" i="27"/>
  <c r="P11" i="27"/>
  <c r="DG11" i="27" s="1"/>
  <c r="L5" i="27"/>
  <c r="M5" i="27" s="1"/>
  <c r="RG11" i="27"/>
  <c r="RD15" i="27"/>
  <c r="P5" i="27"/>
  <c r="Q5" i="27" s="1"/>
  <c r="RG15" i="27"/>
  <c r="RB15" i="27"/>
  <c r="QC15" i="27"/>
  <c r="RH5" i="27"/>
  <c r="RC11" i="27"/>
  <c r="RD4" i="27"/>
  <c r="RC4" i="27"/>
  <c r="RD5" i="27"/>
  <c r="RG5" i="27"/>
  <c r="RB5" i="27"/>
  <c r="RD6" i="26"/>
  <c r="P6" i="26"/>
  <c r="DG6" i="26" s="1"/>
  <c r="RD11" i="26"/>
  <c r="RG11" i="26"/>
  <c r="RB11" i="26"/>
  <c r="R11" i="26"/>
  <c r="DH11" i="26" s="1"/>
  <c r="RC11" i="26"/>
  <c r="RH11" i="26"/>
  <c r="RE11" i="26"/>
  <c r="SN32" i="22"/>
  <c r="SU32" i="22" s="1"/>
  <c r="TQ15" i="22"/>
  <c r="SN15" i="22"/>
  <c r="SU15" i="22" s="1"/>
  <c r="SN21" i="22"/>
  <c r="SU21" i="22" s="1"/>
  <c r="CW12" i="22"/>
  <c r="DA12" i="22" s="1"/>
  <c r="TN12" i="22"/>
  <c r="SN24" i="22"/>
  <c r="SU24" i="22" s="1"/>
  <c r="TU21" i="22"/>
  <c r="TQ32" i="22"/>
  <c r="TU4" i="22"/>
  <c r="TQ21" i="22"/>
  <c r="TU12" i="22"/>
  <c r="TN33" i="22"/>
  <c r="CW32" i="22"/>
  <c r="DA32" i="22" s="1"/>
  <c r="TU32" i="22"/>
  <c r="TU6" i="22"/>
  <c r="TN24" i="22"/>
  <c r="TN21" i="22"/>
  <c r="TQ24" i="22"/>
  <c r="N12" i="22"/>
  <c r="TU33" i="22"/>
  <c r="L33" i="22"/>
  <c r="K21" i="22"/>
  <c r="TQ33" i="4"/>
  <c r="TN33" i="4"/>
  <c r="CW25" i="4"/>
  <c r="DA25" i="4" s="1"/>
  <c r="TN18" i="4"/>
  <c r="TQ14" i="4"/>
  <c r="TQ25" i="4"/>
  <c r="CW6" i="4"/>
  <c r="DA6" i="4" s="1"/>
  <c r="TN14" i="4"/>
  <c r="TU11" i="4"/>
  <c r="TQ6" i="4"/>
  <c r="TO14" i="4"/>
  <c r="TU33" i="4"/>
  <c r="TQ18" i="4"/>
  <c r="TQ11" i="4"/>
  <c r="TU6" i="4"/>
  <c r="TU13" i="4"/>
  <c r="TU4" i="4"/>
  <c r="TQ4" i="4"/>
  <c r="TN11" i="4"/>
  <c r="TN25" i="4"/>
  <c r="TN6" i="4"/>
  <c r="TN4" i="4"/>
  <c r="TU18" i="4"/>
  <c r="N11" i="4"/>
  <c r="TQ13" i="4"/>
  <c r="L13" i="4"/>
  <c r="TU25" i="4"/>
  <c r="L11" i="4"/>
  <c r="K13" i="4"/>
  <c r="R33" i="4"/>
  <c r="S33" i="4" s="1"/>
  <c r="L25" i="4"/>
  <c r="N4" i="4"/>
  <c r="K33" i="4"/>
  <c r="R13" i="4"/>
  <c r="S13" i="4" s="1"/>
  <c r="L33" i="4"/>
  <c r="N14" i="4"/>
  <c r="R4" i="4"/>
  <c r="S4" i="4" s="1"/>
  <c r="R25" i="4"/>
  <c r="S25" i="4" s="1"/>
  <c r="N33" i="4"/>
  <c r="K11" i="4"/>
  <c r="N25" i="4"/>
  <c r="RH10" i="21"/>
  <c r="N10" i="21"/>
  <c r="O10" i="21" s="1"/>
  <c r="RE10" i="21"/>
  <c r="QC6" i="21"/>
  <c r="DB6" i="21"/>
  <c r="L10" i="21"/>
  <c r="QC20" i="21"/>
  <c r="RD6" i="21"/>
  <c r="RC6" i="21"/>
  <c r="DB20" i="21"/>
  <c r="RG6" i="21"/>
  <c r="RH6" i="21"/>
  <c r="RB6" i="21"/>
  <c r="RE6" i="21"/>
  <c r="L20" i="21"/>
  <c r="N20" i="21"/>
  <c r="R5" i="21"/>
  <c r="RB5" i="21"/>
  <c r="RE5" i="21"/>
  <c r="N6" i="21"/>
  <c r="RD5" i="21"/>
  <c r="RE20" i="21"/>
  <c r="RC5" i="21"/>
  <c r="N5" i="21"/>
  <c r="L5" i="21"/>
  <c r="QC5" i="21"/>
  <c r="RE16" i="19"/>
  <c r="RH16" i="19"/>
  <c r="RC16" i="19"/>
  <c r="QC16" i="19"/>
  <c r="RB16" i="19"/>
  <c r="N16" i="19"/>
  <c r="N12" i="19"/>
  <c r="L12" i="19"/>
  <c r="QC5" i="19"/>
  <c r="RC5" i="19"/>
  <c r="RB5" i="19"/>
  <c r="RE5" i="19"/>
  <c r="R5" i="19"/>
  <c r="RC12" i="19"/>
  <c r="QC12" i="19"/>
  <c r="L15" i="27"/>
  <c r="N15" i="27"/>
  <c r="R4" i="27"/>
  <c r="R11" i="27"/>
  <c r="RH15" i="27"/>
  <c r="RH4" i="27"/>
  <c r="RE15" i="27"/>
  <c r="R15" i="27"/>
  <c r="L4" i="27"/>
  <c r="N4" i="27"/>
  <c r="RB11" i="27"/>
  <c r="RE11" i="27"/>
  <c r="RC15" i="27"/>
  <c r="RD11" i="27"/>
  <c r="RE4" i="27"/>
  <c r="DB5" i="27"/>
  <c r="QC5" i="27"/>
  <c r="R5" i="27"/>
  <c r="N11" i="27"/>
  <c r="RE5" i="27"/>
  <c r="L11" i="27"/>
  <c r="N5" i="27"/>
  <c r="QC11" i="27"/>
  <c r="QC6" i="26"/>
  <c r="RH6" i="26"/>
  <c r="R6" i="26"/>
  <c r="L11" i="26"/>
  <c r="RC6" i="26"/>
  <c r="DB11" i="26"/>
  <c r="N6" i="26"/>
  <c r="RE6" i="26"/>
  <c r="L6" i="26"/>
  <c r="N11" i="26"/>
  <c r="R32" i="22"/>
  <c r="S32" i="22" s="1"/>
  <c r="K15" i="22"/>
  <c r="L21" i="22"/>
  <c r="TN32" i="22"/>
  <c r="L32" i="22"/>
  <c r="N32" i="22"/>
  <c r="R15" i="22"/>
  <c r="S15" i="22" s="1"/>
  <c r="TU15" i="22"/>
  <c r="K24" i="22"/>
  <c r="TN15" i="22"/>
  <c r="TU24" i="22"/>
  <c r="N21" i="22"/>
  <c r="L15" i="22"/>
  <c r="R21" i="22"/>
  <c r="S21" i="22" s="1"/>
  <c r="L24" i="22"/>
  <c r="R12" i="22"/>
  <c r="S12" i="22" s="1"/>
  <c r="K32" i="22"/>
  <c r="N15" i="22"/>
  <c r="N24" i="22"/>
  <c r="R24" i="22"/>
  <c r="S24" i="22" s="1"/>
  <c r="K6" i="22"/>
  <c r="R6" i="22"/>
  <c r="S6" i="22" s="1"/>
  <c r="K33" i="22"/>
  <c r="R33" i="22"/>
  <c r="S33" i="22" s="1"/>
  <c r="TQ4" i="22"/>
  <c r="L6" i="22"/>
  <c r="L12" i="22"/>
  <c r="N33" i="22"/>
  <c r="K12" i="22"/>
  <c r="TQ12" i="22"/>
  <c r="TQ6" i="22"/>
  <c r="R4" i="22"/>
  <c r="S4" i="22" s="1"/>
  <c r="N6" i="22"/>
  <c r="TN4" i="22"/>
  <c r="TN6" i="22"/>
  <c r="CW4" i="22"/>
  <c r="DA4" i="22" s="1"/>
  <c r="L4" i="22"/>
  <c r="K4" i="22"/>
  <c r="K25" i="4"/>
  <c r="R14" i="4"/>
  <c r="S14" i="4" s="1"/>
  <c r="TU14" i="4"/>
  <c r="L14" i="4"/>
  <c r="N6" i="4"/>
  <c r="L4" i="4"/>
  <c r="K14" i="4"/>
  <c r="N18" i="4"/>
  <c r="TO13" i="4"/>
  <c r="K4" i="4"/>
  <c r="R6" i="4"/>
  <c r="S6" i="4" s="1"/>
  <c r="L6" i="4"/>
  <c r="R18" i="4"/>
  <c r="S18" i="4" s="1"/>
  <c r="L18" i="4"/>
  <c r="CW11" i="4"/>
  <c r="DA11" i="4" s="1"/>
  <c r="K6" i="4"/>
  <c r="N13" i="4"/>
  <c r="K18" i="4"/>
  <c r="R11" i="4"/>
  <c r="S11" i="4" s="1"/>
  <c r="O9" i="26" l="1"/>
  <c r="O20" i="21"/>
  <c r="DC14" i="4"/>
  <c r="Q14" i="4"/>
  <c r="DC4" i="4"/>
  <c r="Q4" i="4"/>
  <c r="DC33" i="4"/>
  <c r="Q33" i="4"/>
  <c r="DC6" i="4"/>
  <c r="Q6" i="4"/>
  <c r="DC11" i="4"/>
  <c r="Q11" i="4"/>
  <c r="O6" i="21"/>
  <c r="O5" i="21"/>
  <c r="O5" i="19"/>
  <c r="O21" i="27"/>
  <c r="O5" i="27"/>
  <c r="O6" i="26"/>
  <c r="O10" i="26"/>
  <c r="DF27" i="19"/>
  <c r="T27" i="19" s="1"/>
  <c r="U27" i="19" s="1"/>
  <c r="O27" i="19"/>
  <c r="O14" i="19"/>
  <c r="O16" i="19"/>
  <c r="O12" i="19"/>
  <c r="O11" i="27"/>
  <c r="O4" i="27"/>
  <c r="O15" i="27"/>
  <c r="O11" i="26"/>
  <c r="RI20" i="21"/>
  <c r="RI16" i="19"/>
  <c r="RI21" i="27"/>
  <c r="RI5" i="27"/>
  <c r="RI11" i="26"/>
  <c r="RI9" i="26"/>
  <c r="RI10" i="26"/>
  <c r="RI6" i="21"/>
  <c r="RI10" i="21"/>
  <c r="RI5" i="21"/>
  <c r="RI5" i="19"/>
  <c r="RI12" i="19"/>
  <c r="RI14" i="19"/>
  <c r="RI27" i="19"/>
  <c r="RI15" i="27"/>
  <c r="RI4" i="27"/>
  <c r="RI11" i="27"/>
  <c r="RI6" i="26"/>
  <c r="J21" i="22"/>
  <c r="J33" i="22"/>
  <c r="J12" i="22"/>
  <c r="DC33" i="22"/>
  <c r="J32" i="22"/>
  <c r="J24" i="22"/>
  <c r="J15" i="22"/>
  <c r="J13" i="4"/>
  <c r="J14" i="4"/>
  <c r="J11" i="4"/>
  <c r="J25" i="4"/>
  <c r="J41" i="4"/>
  <c r="DC12" i="22"/>
  <c r="DC15" i="22"/>
  <c r="DC24" i="22"/>
  <c r="DC6" i="22"/>
  <c r="DC4" i="22"/>
  <c r="DC21" i="22"/>
  <c r="DC32" i="22"/>
  <c r="M33" i="22"/>
  <c r="M11" i="22"/>
  <c r="M20" i="22"/>
  <c r="M33" i="4"/>
  <c r="M23" i="4"/>
  <c r="M13" i="4"/>
  <c r="M41" i="4"/>
  <c r="M11" i="4"/>
  <c r="M8" i="4"/>
  <c r="M25" i="4"/>
  <c r="M28" i="4"/>
  <c r="DH6" i="21"/>
  <c r="RF14" i="19"/>
  <c r="S27" i="19"/>
  <c r="S21" i="27"/>
  <c r="DF10" i="26"/>
  <c r="K10" i="26"/>
  <c r="DG10" i="26"/>
  <c r="Q6" i="26"/>
  <c r="RF10" i="26"/>
  <c r="DF21" i="27"/>
  <c r="T21" i="27" s="1"/>
  <c r="K21" i="27"/>
  <c r="RF21" i="27"/>
  <c r="DF9" i="26"/>
  <c r="TR8" i="4"/>
  <c r="TV8" i="4" s="1"/>
  <c r="Q21" i="27"/>
  <c r="DH10" i="26"/>
  <c r="S10" i="26"/>
  <c r="RF9" i="26"/>
  <c r="Q9" i="26"/>
  <c r="K9" i="26"/>
  <c r="DH9" i="26"/>
  <c r="S9" i="26"/>
  <c r="RF27" i="19"/>
  <c r="S14" i="19"/>
  <c r="DB24" i="22"/>
  <c r="TR20" i="22"/>
  <c r="TV20" i="22" s="1"/>
  <c r="DB34" i="22"/>
  <c r="TR34" i="22"/>
  <c r="TV34" i="22" s="1"/>
  <c r="TR23" i="4"/>
  <c r="TV23" i="4" s="1"/>
  <c r="O23" i="4"/>
  <c r="DB23" i="4"/>
  <c r="DC23" i="4"/>
  <c r="DB41" i="4"/>
  <c r="TR28" i="4"/>
  <c r="TV28" i="4" s="1"/>
  <c r="TR41" i="4"/>
  <c r="TV41" i="4" s="1"/>
  <c r="J8" i="4"/>
  <c r="DC8" i="4"/>
  <c r="DB8" i="4"/>
  <c r="DC41" i="4"/>
  <c r="DB18" i="4"/>
  <c r="Q27" i="19"/>
  <c r="M27" i="19"/>
  <c r="K27" i="19"/>
  <c r="K14" i="19"/>
  <c r="J28" i="4"/>
  <c r="DB28" i="4"/>
  <c r="O28" i="4"/>
  <c r="DC28" i="4"/>
  <c r="DB33" i="4"/>
  <c r="J34" i="22"/>
  <c r="DC34" i="22"/>
  <c r="M34" i="22"/>
  <c r="J20" i="22"/>
  <c r="DC20" i="22"/>
  <c r="DB20" i="22"/>
  <c r="TR11" i="22"/>
  <c r="TV11" i="22" s="1"/>
  <c r="DB11" i="22"/>
  <c r="DC11" i="22"/>
  <c r="DG14" i="19"/>
  <c r="DF5" i="19"/>
  <c r="DF14" i="19"/>
  <c r="DB14" i="4"/>
  <c r="V14" i="4" s="1"/>
  <c r="X14" i="4" s="1"/>
  <c r="DB6" i="4"/>
  <c r="TR13" i="4"/>
  <c r="TV13" i="4" s="1"/>
  <c r="DG12" i="19"/>
  <c r="DG5" i="21"/>
  <c r="DH20" i="21"/>
  <c r="Q5" i="19"/>
  <c r="S16" i="19"/>
  <c r="DB33" i="22"/>
  <c r="DB4" i="4"/>
  <c r="DC25" i="4"/>
  <c r="DG6" i="21"/>
  <c r="RF10" i="21"/>
  <c r="Q10" i="21"/>
  <c r="DG20" i="21"/>
  <c r="DH12" i="19"/>
  <c r="Q11" i="27"/>
  <c r="S11" i="26"/>
  <c r="DB32" i="22"/>
  <c r="DB4" i="22"/>
  <c r="DB6" i="22"/>
  <c r="DB15" i="22"/>
  <c r="DB21" i="22"/>
  <c r="TR15" i="22"/>
  <c r="TV15" i="22" s="1"/>
  <c r="DB12" i="22"/>
  <c r="TR33" i="22"/>
  <c r="TV33" i="22" s="1"/>
  <c r="DB11" i="4"/>
  <c r="DB13" i="4"/>
  <c r="TR25" i="4"/>
  <c r="TV25" i="4" s="1"/>
  <c r="TR14" i="4"/>
  <c r="TV14" i="4" s="1"/>
  <c r="DB25" i="4"/>
  <c r="DG16" i="19"/>
  <c r="DG11" i="26"/>
  <c r="RF11" i="26"/>
  <c r="O33" i="22"/>
  <c r="O32" i="22"/>
  <c r="O24" i="22"/>
  <c r="TR21" i="22"/>
  <c r="TV21" i="22" s="1"/>
  <c r="O12" i="22"/>
  <c r="O21" i="22"/>
  <c r="O6" i="22"/>
  <c r="O15" i="22"/>
  <c r="TR33" i="4"/>
  <c r="TV33" i="4" s="1"/>
  <c r="TR6" i="4"/>
  <c r="TV6" i="4" s="1"/>
  <c r="TR11" i="4"/>
  <c r="TV11" i="4" s="1"/>
  <c r="TR18" i="4"/>
  <c r="TV18" i="4" s="1"/>
  <c r="DC13" i="4"/>
  <c r="O25" i="4"/>
  <c r="O6" i="4"/>
  <c r="DC18" i="4"/>
  <c r="O4" i="4"/>
  <c r="O11" i="4"/>
  <c r="O33" i="4"/>
  <c r="O14" i="4"/>
  <c r="O13" i="4"/>
  <c r="O18" i="4"/>
  <c r="RF20" i="21"/>
  <c r="K10" i="21"/>
  <c r="K20" i="21"/>
  <c r="DH10" i="21"/>
  <c r="K5" i="21"/>
  <c r="K16" i="19"/>
  <c r="K12" i="19"/>
  <c r="K5" i="19"/>
  <c r="DG15" i="27"/>
  <c r="RF4" i="27"/>
  <c r="DG5" i="27"/>
  <c r="DG4" i="27"/>
  <c r="RF5" i="27"/>
  <c r="RF11" i="27"/>
  <c r="K4" i="27"/>
  <c r="K11" i="27"/>
  <c r="K11" i="26"/>
  <c r="TR12" i="22"/>
  <c r="TV12" i="22" s="1"/>
  <c r="TR4" i="22"/>
  <c r="TV4" i="22" s="1"/>
  <c r="TR32" i="22"/>
  <c r="TV32" i="22" s="1"/>
  <c r="TR24" i="22"/>
  <c r="TV24" i="22" s="1"/>
  <c r="TR6" i="22"/>
  <c r="TV6" i="22" s="1"/>
  <c r="J6" i="22"/>
  <c r="J18" i="4"/>
  <c r="J6" i="4"/>
  <c r="TR4" i="4"/>
  <c r="TV4" i="4" s="1"/>
  <c r="DF5" i="21"/>
  <c r="DF6" i="21"/>
  <c r="DH5" i="21"/>
  <c r="S5" i="21"/>
  <c r="DF20" i="21"/>
  <c r="K6" i="21"/>
  <c r="DF10" i="21"/>
  <c r="M5" i="21"/>
  <c r="M20" i="21"/>
  <c r="M10" i="21"/>
  <c r="RF6" i="21"/>
  <c r="RF5" i="21"/>
  <c r="DF16" i="19"/>
  <c r="DF12" i="19"/>
  <c r="M12" i="19"/>
  <c r="RF12" i="19"/>
  <c r="RF5" i="19"/>
  <c r="DH5" i="19"/>
  <c r="S5" i="19"/>
  <c r="RF16" i="19"/>
  <c r="S5" i="27"/>
  <c r="DH5" i="27"/>
  <c r="K15" i="27"/>
  <c r="DH4" i="27"/>
  <c r="S4" i="27"/>
  <c r="RF15" i="27"/>
  <c r="DF5" i="27"/>
  <c r="DF4" i="27"/>
  <c r="DH15" i="27"/>
  <c r="S15" i="27"/>
  <c r="DF15" i="27"/>
  <c r="M4" i="27"/>
  <c r="DH11" i="27"/>
  <c r="S11" i="27"/>
  <c r="M15" i="27"/>
  <c r="M11" i="27"/>
  <c r="DF11" i="27"/>
  <c r="K5" i="27"/>
  <c r="RF6" i="26"/>
  <c r="DF11" i="26"/>
  <c r="K6" i="26"/>
  <c r="S6" i="26"/>
  <c r="DH6" i="26"/>
  <c r="DF6" i="26"/>
  <c r="M11" i="26"/>
  <c r="M6" i="26"/>
  <c r="M32" i="22"/>
  <c r="M24" i="22"/>
  <c r="M15" i="22"/>
  <c r="M6" i="22"/>
  <c r="M12" i="22"/>
  <c r="J4" i="22"/>
  <c r="M4" i="22"/>
  <c r="M21" i="22"/>
  <c r="J33" i="4"/>
  <c r="M6" i="4"/>
  <c r="J4" i="4"/>
  <c r="M18" i="4"/>
  <c r="M4" i="4"/>
  <c r="M14" i="4"/>
  <c r="V4" i="4" l="1"/>
  <c r="X4" i="4" s="1"/>
  <c r="V33" i="4"/>
  <c r="F33" i="4" s="1"/>
  <c r="V6" i="4"/>
  <c r="X6" i="4" s="1"/>
  <c r="A33" i="22" a="1"/>
  <c r="A33" i="22" s="1"/>
  <c r="B33" i="22" a="1"/>
  <c r="B33" i="22" s="1"/>
  <c r="A20" i="22" a="1"/>
  <c r="A20" i="22" s="1"/>
  <c r="B20" i="22" a="1"/>
  <c r="B20" i="22" s="1"/>
  <c r="A21" i="22" a="1"/>
  <c r="A21" i="22" s="1"/>
  <c r="B21" i="22" a="1"/>
  <c r="B21" i="22" s="1"/>
  <c r="B4" i="22" a="1"/>
  <c r="B4" i="22" s="1"/>
  <c r="A34" i="22" a="1"/>
  <c r="A34" i="22" s="1"/>
  <c r="B34" i="22" a="1"/>
  <c r="B34" i="22" s="1"/>
  <c r="A24" i="22" a="1"/>
  <c r="A24" i="22" s="1"/>
  <c r="B24" i="22" a="1"/>
  <c r="B24" i="22" s="1"/>
  <c r="A12" i="22" a="1"/>
  <c r="A12" i="22" s="1"/>
  <c r="B12" i="22" a="1"/>
  <c r="B12" i="22" s="1"/>
  <c r="A32" i="22" a="1"/>
  <c r="A32" i="22" s="1"/>
  <c r="B32" i="22" a="1"/>
  <c r="B32" i="22" s="1"/>
  <c r="A25" i="4" a="1"/>
  <c r="A25" i="4" s="1"/>
  <c r="B25" i="4" a="1"/>
  <c r="B25" i="4" s="1"/>
  <c r="A14" i="4" a="1"/>
  <c r="A14" i="4" s="1"/>
  <c r="B14" i="4" a="1"/>
  <c r="B14" i="4" s="1"/>
  <c r="A28" i="4" a="1"/>
  <c r="A28" i="4" s="1"/>
  <c r="B28" i="4" a="1"/>
  <c r="B28" i="4" s="1"/>
  <c r="B4" i="4" a="1"/>
  <c r="B4" i="4" s="1"/>
  <c r="A18" i="4" a="1"/>
  <c r="A18" i="4" s="1"/>
  <c r="B18" i="4" a="1"/>
  <c r="B18" i="4" s="1"/>
  <c r="A33" i="4" a="1"/>
  <c r="A33" i="4" s="1"/>
  <c r="B33" i="4" a="1"/>
  <c r="B33" i="4" s="1"/>
  <c r="A41" i="4" a="1"/>
  <c r="A41" i="4" s="1"/>
  <c r="B41" i="4" a="1"/>
  <c r="B41" i="4" s="1"/>
  <c r="J6" i="21"/>
  <c r="J20" i="21"/>
  <c r="B20" i="21" s="1" a="1"/>
  <c r="B20" i="21" s="1"/>
  <c r="J10" i="21"/>
  <c r="J27" i="19"/>
  <c r="J16" i="19"/>
  <c r="J5" i="19"/>
  <c r="B5" i="19" s="1" a="1"/>
  <c r="B5" i="19" s="1"/>
  <c r="J14" i="19"/>
  <c r="J21" i="27"/>
  <c r="J11" i="27"/>
  <c r="B11" i="27" s="1" a="1"/>
  <c r="B11" i="27" s="1"/>
  <c r="J5" i="27"/>
  <c r="J6" i="26"/>
  <c r="B6" i="26" s="1" a="1"/>
  <c r="B6" i="26" s="1"/>
  <c r="J11" i="26"/>
  <c r="J9" i="26"/>
  <c r="J10" i="26"/>
  <c r="V33" i="22"/>
  <c r="J11" i="22"/>
  <c r="J23" i="4"/>
  <c r="V4" i="22"/>
  <c r="V6" i="22"/>
  <c r="F6" i="4"/>
  <c r="F4" i="4"/>
  <c r="F14" i="4"/>
  <c r="T9" i="26"/>
  <c r="F9" i="26" s="1"/>
  <c r="T10" i="26"/>
  <c r="F10" i="26" s="1"/>
  <c r="V41" i="4"/>
  <c r="F41" i="4" s="1"/>
  <c r="T14" i="19"/>
  <c r="F14" i="19" s="1"/>
  <c r="V34" i="22"/>
  <c r="X34" i="22" s="1"/>
  <c r="V21" i="27"/>
  <c r="U21" i="27"/>
  <c r="F21" i="27"/>
  <c r="T11" i="26"/>
  <c r="U11" i="26" s="1"/>
  <c r="T5" i="19"/>
  <c r="V5" i="19" s="1"/>
  <c r="V27" i="19"/>
  <c r="V23" i="4"/>
  <c r="F23" i="4" s="1"/>
  <c r="V8" i="4"/>
  <c r="F8" i="4" s="1"/>
  <c r="F27" i="19"/>
  <c r="V28" i="4"/>
  <c r="F28" i="4" s="1"/>
  <c r="V20" i="22"/>
  <c r="V11" i="22"/>
  <c r="T6" i="21"/>
  <c r="F6" i="21" s="1"/>
  <c r="V25" i="4"/>
  <c r="X25" i="4" s="1"/>
  <c r="T16" i="19"/>
  <c r="F16" i="19" s="1"/>
  <c r="T12" i="19"/>
  <c r="U12" i="19" s="1"/>
  <c r="T20" i="21"/>
  <c r="V20" i="21" s="1"/>
  <c r="V13" i="4"/>
  <c r="X13" i="4" s="1"/>
  <c r="V18" i="4"/>
  <c r="X18" i="4" s="1"/>
  <c r="X33" i="4"/>
  <c r="W6" i="4"/>
  <c r="T10" i="21"/>
  <c r="T11" i="27"/>
  <c r="T4" i="27"/>
  <c r="T5" i="27"/>
  <c r="T6" i="26"/>
  <c r="F6" i="26" s="1"/>
  <c r="V15" i="22"/>
  <c r="V32" i="22"/>
  <c r="V24" i="22"/>
  <c r="V21" i="22"/>
  <c r="V11" i="4"/>
  <c r="F11" i="4" s="1"/>
  <c r="T5" i="21"/>
  <c r="T15" i="27"/>
  <c r="V12" i="22"/>
  <c r="W4" i="4"/>
  <c r="W14" i="4"/>
  <c r="W33" i="4" l="1"/>
  <c r="F15" i="22"/>
  <c r="X15" i="22"/>
  <c r="F21" i="22"/>
  <c r="X21" i="22"/>
  <c r="W24" i="22"/>
  <c r="X24" i="22"/>
  <c r="F12" i="22"/>
  <c r="X12" i="22"/>
  <c r="W33" i="22"/>
  <c r="X33" i="22"/>
  <c r="F11" i="22"/>
  <c r="X11" i="22"/>
  <c r="W6" i="22"/>
  <c r="X6" i="22"/>
  <c r="F32" i="22"/>
  <c r="X32" i="22"/>
  <c r="F20" i="22"/>
  <c r="X20" i="22"/>
  <c r="F4" i="22"/>
  <c r="X4" i="22"/>
  <c r="B6" i="21" a="1"/>
  <c r="B6" i="21" s="1"/>
  <c r="A10" i="21" a="1"/>
  <c r="A10" i="21" s="1"/>
  <c r="B10" i="21" a="1"/>
  <c r="B10" i="21" s="1"/>
  <c r="A27" i="19" a="1"/>
  <c r="A27" i="19" s="1"/>
  <c r="B27" i="19" a="1"/>
  <c r="B27" i="19" s="1"/>
  <c r="B5" i="27" a="1"/>
  <c r="B5" i="27" s="1"/>
  <c r="A21" i="27" a="1"/>
  <c r="A21" i="27" s="1"/>
  <c r="B21" i="27" a="1"/>
  <c r="B21" i="27" s="1"/>
  <c r="A11" i="22" a="1"/>
  <c r="A11" i="22" s="1"/>
  <c r="B11" i="22" a="1"/>
  <c r="B11" i="22" s="1"/>
  <c r="F6" i="22"/>
  <c r="A23" i="4" a="1"/>
  <c r="A23" i="4" s="1"/>
  <c r="B23" i="4" a="1"/>
  <c r="B23" i="4" s="1"/>
  <c r="F33" i="22"/>
  <c r="A20" i="21" a="1"/>
  <c r="A20" i="21" s="1"/>
  <c r="J5" i="21"/>
  <c r="J12" i="19"/>
  <c r="J15" i="27"/>
  <c r="J4" i="27"/>
  <c r="W4" i="22"/>
  <c r="X41" i="4"/>
  <c r="W41" i="4"/>
  <c r="F24" i="22"/>
  <c r="F34" i="22"/>
  <c r="F25" i="4"/>
  <c r="F18" i="4"/>
  <c r="F13" i="4"/>
  <c r="U9" i="26"/>
  <c r="V9" i="26"/>
  <c r="U10" i="26"/>
  <c r="V10" i="26"/>
  <c r="W34" i="22"/>
  <c r="V14" i="19"/>
  <c r="U14" i="19"/>
  <c r="X8" i="4"/>
  <c r="F5" i="19"/>
  <c r="U5" i="19"/>
  <c r="W8" i="4"/>
  <c r="F11" i="26"/>
  <c r="V11" i="26"/>
  <c r="V6" i="21"/>
  <c r="U6" i="21"/>
  <c r="W11" i="22"/>
  <c r="W23" i="4"/>
  <c r="X23" i="4"/>
  <c r="W28" i="4"/>
  <c r="X28" i="4"/>
  <c r="W18" i="4"/>
  <c r="W20" i="22"/>
  <c r="W25" i="4"/>
  <c r="U16" i="19"/>
  <c r="V16" i="19"/>
  <c r="V12" i="19"/>
  <c r="F12" i="19"/>
  <c r="F20" i="21"/>
  <c r="W13" i="4"/>
  <c r="U20" i="21"/>
  <c r="W15" i="22"/>
  <c r="F5" i="21"/>
  <c r="U5" i="21"/>
  <c r="V5" i="21"/>
  <c r="F10" i="21"/>
  <c r="U10" i="21"/>
  <c r="V10" i="21"/>
  <c r="U11" i="27"/>
  <c r="V11" i="27"/>
  <c r="F11" i="27"/>
  <c r="U5" i="27"/>
  <c r="V5" i="27"/>
  <c r="U15" i="27"/>
  <c r="V15" i="27"/>
  <c r="F4" i="27"/>
  <c r="U4" i="27"/>
  <c r="V4" i="27"/>
  <c r="U6" i="26"/>
  <c r="V6" i="26"/>
  <c r="W32" i="22"/>
  <c r="X11" i="4"/>
  <c r="W11" i="4"/>
  <c r="F5" i="27"/>
  <c r="W21" i="22"/>
  <c r="F15" i="27"/>
  <c r="W12" i="22"/>
  <c r="A8" i="22" l="1" a="1"/>
  <c r="A8" i="22" s="1"/>
  <c r="B8" i="22" a="1"/>
  <c r="B8" i="22" s="1"/>
  <c r="B7" i="22" a="1"/>
  <c r="B7" i="22" s="1"/>
  <c r="B10" i="22" a="1"/>
  <c r="B10" i="22" s="1"/>
  <c r="A10" i="22" a="1"/>
  <c r="A10" i="22" s="1"/>
  <c r="A15" i="22" a="1"/>
  <c r="A15" i="22" s="1"/>
  <c r="B15" i="22" a="1"/>
  <c r="B15" i="22" s="1"/>
  <c r="A5" i="22" a="1"/>
  <c r="A5" i="22" s="1"/>
  <c r="B5" i="22" a="1"/>
  <c r="B5" i="22" s="1"/>
  <c r="QZ10" i="27"/>
  <c r="QY10" i="27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E10" i="27"/>
  <c r="QD10" i="27"/>
  <c r="QB10" i="27"/>
  <c r="QA10" i="27"/>
  <c r="PZ10" i="27"/>
  <c r="PY10" i="27"/>
  <c r="DD10" i="27"/>
  <c r="DC10" i="27"/>
  <c r="DA10" i="27"/>
  <c r="CZ10" i="27"/>
  <c r="CY10" i="27"/>
  <c r="CX10" i="27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G4" i="19"/>
  <c r="DE7" i="26" l="1"/>
  <c r="DE14" i="26"/>
  <c r="DE8" i="26"/>
  <c r="H8" i="27"/>
  <c r="H10" i="27"/>
  <c r="QF8" i="27"/>
  <c r="QF10" i="27"/>
  <c r="QF7" i="26"/>
  <c r="QF8" i="26"/>
  <c r="QF14" i="26"/>
  <c r="I8" i="27"/>
  <c r="DE8" i="27"/>
  <c r="I10" i="27"/>
  <c r="DE10" i="27"/>
  <c r="H7" i="26"/>
  <c r="H8" i="26"/>
  <c r="H14" i="26"/>
  <c r="I7" i="26"/>
  <c r="I8" i="26"/>
  <c r="I14" i="26"/>
  <c r="QC8" i="26"/>
  <c r="QC10" i="27"/>
  <c r="RB7" i="26"/>
  <c r="P8" i="26"/>
  <c r="Q8" i="26" s="1"/>
  <c r="QC7" i="26"/>
  <c r="RB14" i="26"/>
  <c r="DB14" i="26"/>
  <c r="QC14" i="26"/>
  <c r="P10" i="27"/>
  <c r="Q10" i="27" s="1"/>
  <c r="R8" i="27"/>
  <c r="S8" i="27" s="1"/>
  <c r="RB10" i="27"/>
  <c r="RG10" i="27"/>
  <c r="R10" i="27"/>
  <c r="S10" i="27" s="1"/>
  <c r="RD10" i="27"/>
  <c r="P8" i="27"/>
  <c r="DG8" i="27" s="1"/>
  <c r="L8" i="27"/>
  <c r="M8" i="27" s="1"/>
  <c r="RC8" i="27"/>
  <c r="RD8" i="27"/>
  <c r="L10" i="27"/>
  <c r="M10" i="27" s="1"/>
  <c r="RE8" i="27"/>
  <c r="RG8" i="27"/>
  <c r="RD7" i="26"/>
  <c r="RD8" i="26"/>
  <c r="R7" i="26"/>
  <c r="S7" i="26" s="1"/>
  <c r="RD14" i="26"/>
  <c r="P14" i="26"/>
  <c r="DG14" i="26" s="1"/>
  <c r="RC7" i="26"/>
  <c r="R14" i="26"/>
  <c r="S14" i="26" s="1"/>
  <c r="RC14" i="26"/>
  <c r="RH14" i="26"/>
  <c r="RE14" i="26"/>
  <c r="RG14" i="26"/>
  <c r="R8" i="26"/>
  <c r="S8" i="26" s="1"/>
  <c r="RB8" i="26"/>
  <c r="RG8" i="26"/>
  <c r="P7" i="26"/>
  <c r="Q7" i="26" s="1"/>
  <c r="RE7" i="26"/>
  <c r="DB8" i="26"/>
  <c r="DB8" i="27"/>
  <c r="RC10" i="27"/>
  <c r="N10" i="27"/>
  <c r="RE10" i="27"/>
  <c r="DB10" i="27"/>
  <c r="N8" i="27"/>
  <c r="RH8" i="27"/>
  <c r="RB8" i="27"/>
  <c r="QC8" i="27"/>
  <c r="RH10" i="27"/>
  <c r="RC8" i="26"/>
  <c r="N7" i="26"/>
  <c r="L7" i="26"/>
  <c r="L8" i="26"/>
  <c r="DB7" i="26"/>
  <c r="L14" i="26"/>
  <c r="RH7" i="26"/>
  <c r="RG7" i="26"/>
  <c r="N8" i="26"/>
  <c r="RE8" i="26"/>
  <c r="RH8" i="26"/>
  <c r="N14" i="26"/>
  <c r="O14" i="26" l="1"/>
  <c r="O8" i="27"/>
  <c r="O10" i="27"/>
  <c r="O7" i="26"/>
  <c r="O8" i="26"/>
  <c r="RI8" i="27"/>
  <c r="RI7" i="26"/>
  <c r="RI10" i="27"/>
  <c r="RI8" i="26"/>
  <c r="RI14" i="26"/>
  <c r="DG8" i="26"/>
  <c r="K8" i="26"/>
  <c r="Q8" i="27"/>
  <c r="RF7" i="26"/>
  <c r="Q14" i="26"/>
  <c r="DH7" i="26"/>
  <c r="DG10" i="27"/>
  <c r="DH10" i="27"/>
  <c r="RF8" i="27"/>
  <c r="DH8" i="27"/>
  <c r="K10" i="27"/>
  <c r="K8" i="27"/>
  <c r="RF14" i="26"/>
  <c r="DG7" i="26"/>
  <c r="DH8" i="26"/>
  <c r="K7" i="26"/>
  <c r="DH14" i="26"/>
  <c r="DF10" i="27"/>
  <c r="RF10" i="27"/>
  <c r="DF8" i="27"/>
  <c r="DF14" i="26"/>
  <c r="DF8" i="26"/>
  <c r="M8" i="26"/>
  <c r="RF8" i="26"/>
  <c r="M14" i="26"/>
  <c r="DF7" i="26"/>
  <c r="K14" i="26"/>
  <c r="M7" i="26"/>
  <c r="J8" i="27" l="1"/>
  <c r="J10" i="27"/>
  <c r="T8" i="27"/>
  <c r="T10" i="27"/>
  <c r="T7" i="26"/>
  <c r="F7" i="26" s="1"/>
  <c r="T8" i="26"/>
  <c r="T14" i="26"/>
  <c r="J8" i="26" l="1"/>
  <c r="B8" i="26" s="1" a="1"/>
  <c r="B8" i="26" s="1"/>
  <c r="J7" i="26"/>
  <c r="J14" i="26"/>
  <c r="F8" i="27"/>
  <c r="B13" i="27" s="1" a="1"/>
  <c r="B13" i="27" s="1"/>
  <c r="U8" i="27"/>
  <c r="V8" i="27"/>
  <c r="F10" i="27"/>
  <c r="U10" i="27"/>
  <c r="V10" i="27"/>
  <c r="U14" i="26"/>
  <c r="V14" i="26"/>
  <c r="F8" i="26"/>
  <c r="U8" i="26"/>
  <c r="V8" i="26"/>
  <c r="U7" i="26"/>
  <c r="V7" i="26"/>
  <c r="F14" i="26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B10" i="27" l="1" a="1"/>
  <c r="B10" i="27" s="1"/>
  <c r="A13" i="27" a="1"/>
  <c r="A13" i="27" s="1"/>
  <c r="A16" i="27" a="1"/>
  <c r="A16" i="27" s="1"/>
  <c r="B9" i="27" a="1"/>
  <c r="B9" i="27" s="1"/>
  <c r="A13" i="26" a="1"/>
  <c r="A13" i="26" s="1"/>
  <c r="B13" i="26" a="1"/>
  <c r="B13" i="26" s="1"/>
  <c r="A9" i="26" a="1"/>
  <c r="A9" i="26" s="1"/>
  <c r="B9" i="26" a="1"/>
  <c r="B9" i="26" s="1"/>
  <c r="B16" i="27" a="1"/>
  <c r="B16" i="27" s="1"/>
  <c r="A9" i="27" a="1"/>
  <c r="A9" i="27" s="1"/>
  <c r="B4" i="27" a="1"/>
  <c r="B4" i="27" s="1"/>
  <c r="A4" i="27" a="1"/>
  <c r="A4" i="27" s="1"/>
  <c r="B14" i="27" a="1"/>
  <c r="B14" i="27" s="1"/>
  <c r="A14" i="27" a="1"/>
  <c r="A14" i="27" s="1"/>
  <c r="A12" i="26" a="1"/>
  <c r="A12" i="26" s="1"/>
  <c r="B12" i="26" a="1"/>
  <c r="B12" i="26" s="1"/>
  <c r="B7" i="27" a="1"/>
  <c r="B7" i="27" s="1"/>
  <c r="A7" i="27" a="1"/>
  <c r="A7" i="27" s="1"/>
  <c r="B15" i="27" a="1"/>
  <c r="B15" i="27" s="1"/>
  <c r="B12" i="27" a="1"/>
  <c r="B12" i="27" s="1"/>
  <c r="B8" i="27" a="1"/>
  <c r="B8" i="27" s="1"/>
  <c r="A14" i="26" a="1"/>
  <c r="A14" i="26" s="1"/>
  <c r="B14" i="26" a="1"/>
  <c r="B14" i="26" s="1"/>
  <c r="B7" i="26" a="1"/>
  <c r="B7" i="26" s="1"/>
  <c r="B11" i="26" a="1"/>
  <c r="B11" i="26" s="1"/>
  <c r="B10" i="26" a="1"/>
  <c r="B10" i="26" s="1"/>
  <c r="QF19" i="21"/>
  <c r="QF26" i="19"/>
  <c r="DE19" i="21"/>
  <c r="DE26" i="19"/>
  <c r="A15" i="27" a="1"/>
  <c r="A15" i="27" s="1"/>
  <c r="A8" i="27" a="1"/>
  <c r="A8" i="27" s="1"/>
  <c r="I19" i="21"/>
  <c r="H19" i="21"/>
  <c r="I26" i="19"/>
  <c r="H26" i="19"/>
  <c r="A12" i="27" a="1"/>
  <c r="A12" i="27" s="1"/>
  <c r="A5" i="27" a="1"/>
  <c r="A5" i="27" s="1"/>
  <c r="A6" i="27" a="1"/>
  <c r="A6" i="27" s="1"/>
  <c r="A10" i="27" a="1"/>
  <c r="A10" i="27" s="1"/>
  <c r="A11" i="27" a="1"/>
  <c r="A11" i="27" s="1"/>
  <c r="A8" i="26" a="1"/>
  <c r="A8" i="26" s="1"/>
  <c r="A7" i="26" a="1"/>
  <c r="A7" i="26" s="1"/>
  <c r="A5" i="26" a="1"/>
  <c r="A5" i="26" s="1"/>
  <c r="A4" i="26" a="1"/>
  <c r="A4" i="26" s="1"/>
  <c r="A6" i="26" a="1"/>
  <c r="A6" i="26" s="1"/>
  <c r="A10" i="26" a="1"/>
  <c r="A10" i="26" s="1"/>
  <c r="A11" i="26" a="1"/>
  <c r="A11" i="26" s="1"/>
  <c r="RG19" i="21"/>
  <c r="QC26" i="19"/>
  <c r="RB26" i="19"/>
  <c r="R26" i="19"/>
  <c r="P26" i="19"/>
  <c r="DG26" i="19" s="1"/>
  <c r="RG26" i="19"/>
  <c r="DB26" i="19"/>
  <c r="RD26" i="19"/>
  <c r="RH26" i="19"/>
  <c r="RC26" i="19"/>
  <c r="N26" i="19"/>
  <c r="L26" i="19"/>
  <c r="RE26" i="19"/>
  <c r="R19" i="21"/>
  <c r="QC19" i="21"/>
  <c r="P19" i="21"/>
  <c r="DG19" i="21" s="1"/>
  <c r="RC19" i="21"/>
  <c r="RD19" i="21"/>
  <c r="RB19" i="21"/>
  <c r="RH19" i="21"/>
  <c r="N19" i="21"/>
  <c r="DB19" i="21"/>
  <c r="L19" i="21"/>
  <c r="RE19" i="21"/>
  <c r="O26" i="19" l="1"/>
  <c r="O19" i="2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6" i="19"/>
  <c r="RI19" i="21"/>
  <c r="S19" i="21"/>
  <c r="DH19" i="21"/>
  <c r="DF19" i="21"/>
  <c r="DF26" i="19"/>
  <c r="S26" i="19"/>
  <c r="DH2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9" i="21"/>
  <c r="Q26" i="19"/>
  <c r="K26" i="19"/>
  <c r="RF26" i="19"/>
  <c r="M26" i="19"/>
  <c r="RF19" i="21"/>
  <c r="K19" i="21"/>
  <c r="M19" i="21"/>
  <c r="J26" i="19" l="1"/>
  <c r="T26" i="19"/>
  <c r="T19" i="21"/>
  <c r="J19" i="21" l="1"/>
  <c r="F19" i="21"/>
  <c r="U19" i="21"/>
  <c r="V19" i="21"/>
  <c r="V26" i="19"/>
  <c r="U26" i="19"/>
  <c r="F26" i="19"/>
  <c r="A19" i="21" l="1" a="1"/>
  <c r="A19" i="21" s="1"/>
  <c r="B19" i="21" a="1"/>
  <c r="B19" i="21" s="1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F24" i="19" l="1"/>
  <c r="QF15" i="19"/>
  <c r="QF13" i="19"/>
  <c r="DE24" i="19"/>
  <c r="DE15" i="19"/>
  <c r="DE13" i="19"/>
  <c r="I24" i="19"/>
  <c r="I15" i="19"/>
  <c r="I13" i="19"/>
  <c r="H24" i="19"/>
  <c r="H15" i="19"/>
  <c r="H13" i="19"/>
  <c r="RG13" i="19"/>
  <c r="RB13" i="19"/>
  <c r="R13" i="19"/>
  <c r="QC13" i="19"/>
  <c r="DB13" i="19"/>
  <c r="P13" i="19"/>
  <c r="DG13" i="19" s="1"/>
  <c r="RD13" i="19"/>
  <c r="RC13" i="19"/>
  <c r="RH13" i="19"/>
  <c r="N13" i="19"/>
  <c r="L13" i="19"/>
  <c r="RE13" i="19"/>
  <c r="RG15" i="19"/>
  <c r="RB15" i="19"/>
  <c r="QC15" i="19"/>
  <c r="R15" i="19"/>
  <c r="DH15" i="19" s="1"/>
  <c r="P15" i="19"/>
  <c r="DG15" i="19" s="1"/>
  <c r="DB15" i="19"/>
  <c r="RC15" i="19"/>
  <c r="RD15" i="19"/>
  <c r="RH15" i="19"/>
  <c r="N15" i="19"/>
  <c r="L15" i="19"/>
  <c r="M15" i="19" s="1"/>
  <c r="RE15" i="19"/>
  <c r="RG24" i="19"/>
  <c r="QC24" i="19"/>
  <c r="RC24" i="19"/>
  <c r="P24" i="19"/>
  <c r="DG24" i="19" s="1"/>
  <c r="DB24" i="19"/>
  <c r="RB24" i="19"/>
  <c r="R24" i="19"/>
  <c r="DH24" i="19" s="1"/>
  <c r="RD24" i="19"/>
  <c r="RH24" i="19"/>
  <c r="N24" i="19"/>
  <c r="L24" i="19"/>
  <c r="RE24" i="19"/>
  <c r="DF24" i="19" l="1"/>
  <c r="T24" i="19" s="1"/>
  <c r="O24" i="19"/>
  <c r="O13" i="19"/>
  <c r="DF15" i="19"/>
  <c r="T15" i="19" s="1"/>
  <c r="O15" i="19"/>
  <c r="RI13" i="19"/>
  <c r="RI24" i="19"/>
  <c r="RI15" i="19"/>
  <c r="S13" i="19"/>
  <c r="DH13" i="19"/>
  <c r="DF13" i="19"/>
  <c r="Q13" i="19"/>
  <c r="Q24" i="19"/>
  <c r="Q15" i="19"/>
  <c r="K13" i="19"/>
  <c r="S15" i="19"/>
  <c r="RF24" i="19"/>
  <c r="RF13" i="19"/>
  <c r="M13" i="19"/>
  <c r="S24" i="19"/>
  <c r="K15" i="19"/>
  <c r="RF15" i="19"/>
  <c r="K24" i="19"/>
  <c r="M24" i="19"/>
  <c r="J24" i="19" l="1"/>
  <c r="U24" i="19"/>
  <c r="V24" i="19"/>
  <c r="V15" i="19"/>
  <c r="U15" i="19"/>
  <c r="T13" i="19"/>
  <c r="F15" i="19"/>
  <c r="F24" i="19"/>
  <c r="J15" i="19" l="1"/>
  <c r="J13" i="19"/>
  <c r="V13" i="19"/>
  <c r="U13" i="19"/>
  <c r="F13" i="19"/>
  <c r="CX11" i="21" l="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QF11" i="21" l="1"/>
  <c r="DE11" i="21"/>
  <c r="I11" i="21"/>
  <c r="H11" i="21"/>
  <c r="R11" i="21"/>
  <c r="DH11" i="21" s="1"/>
  <c r="RG11" i="21"/>
  <c r="RB11" i="21"/>
  <c r="QC11" i="21"/>
  <c r="DB11" i="21"/>
  <c r="RD11" i="21"/>
  <c r="RC11" i="21"/>
  <c r="P11" i="21"/>
  <c r="DG11" i="21" s="1"/>
  <c r="RH11" i="21"/>
  <c r="N11" i="21"/>
  <c r="L11" i="21"/>
  <c r="RE11" i="21"/>
  <c r="O11" i="21" l="1"/>
  <c r="RI11" i="21"/>
  <c r="DF11" i="21"/>
  <c r="M11" i="21"/>
  <c r="Q11" i="21"/>
  <c r="K11" i="21"/>
  <c r="S11" i="21"/>
  <c r="RF11" i="21"/>
  <c r="T11" i="21" l="1"/>
  <c r="J11" i="21" l="1"/>
  <c r="U11" i="21"/>
  <c r="V11" i="21"/>
  <c r="F11" i="21"/>
  <c r="A11" i="21" l="1" a="1"/>
  <c r="A11" i="21" s="1"/>
  <c r="B11" i="21" a="1"/>
  <c r="B11" i="21" s="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QF32" i="19" l="1"/>
  <c r="DE32" i="19"/>
  <c r="H32" i="19"/>
  <c r="I32" i="19"/>
  <c r="QC32" i="19"/>
  <c r="DB32" i="19"/>
  <c r="R32" i="19"/>
  <c r="DH32" i="19" s="1"/>
  <c r="RD32" i="19"/>
  <c r="RH32" i="19"/>
  <c r="RG32" i="19"/>
  <c r="P32" i="19"/>
  <c r="DG32" i="19" s="1"/>
  <c r="N32" i="19"/>
  <c r="RC32" i="19"/>
  <c r="RB32" i="19"/>
  <c r="L32" i="19"/>
  <c r="M32" i="19" s="1"/>
  <c r="RE32" i="19"/>
  <c r="DF32" i="19" l="1"/>
  <c r="O32" i="19"/>
  <c r="RI32" i="19"/>
  <c r="Q32" i="19"/>
  <c r="S32" i="19"/>
  <c r="RF32" i="19"/>
  <c r="K32" i="19"/>
  <c r="T32" i="19" l="1"/>
  <c r="A4" i="22" l="1" a="1"/>
  <c r="A4" i="22" s="1"/>
  <c r="B9" i="22" a="1"/>
  <c r="B9" i="22" s="1"/>
  <c r="B13" i="22" a="1"/>
  <c r="B13" i="22" s="1"/>
  <c r="B6" i="22" a="1"/>
  <c r="B6" i="22" s="1"/>
  <c r="A13" i="22" a="1"/>
  <c r="A13" i="22" s="1"/>
  <c r="A7" i="22" a="1"/>
  <c r="A7" i="22" s="1"/>
  <c r="A9" i="22" a="1"/>
  <c r="A9" i="22" s="1"/>
  <c r="A6" i="22" a="1"/>
  <c r="A6" i="22" s="1"/>
  <c r="J32" i="19"/>
  <c r="U32" i="19"/>
  <c r="V32" i="19"/>
  <c r="F32" i="19"/>
  <c r="A32" i="19" l="1" a="1"/>
  <c r="A32" i="19" s="1"/>
  <c r="B32" i="19" a="1"/>
  <c r="B32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30" i="4" l="1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I30" i="4" l="1"/>
  <c r="H30" i="4"/>
  <c r="T30" i="4"/>
  <c r="U30" i="4" s="1"/>
  <c r="P30" i="4"/>
  <c r="Q30" i="4" s="1"/>
  <c r="R30" i="4"/>
  <c r="S30" i="4" s="1"/>
  <c r="SN30" i="4"/>
  <c r="SU30" i="4" s="1"/>
  <c r="CW30" i="4"/>
  <c r="DA30" i="4" s="1"/>
  <c r="TQ30" i="4"/>
  <c r="TU30" i="4"/>
  <c r="N30" i="4"/>
  <c r="L30" i="4"/>
  <c r="K30" i="4"/>
  <c r="TN30" i="4"/>
  <c r="DB30" i="4" l="1"/>
  <c r="DC30" i="4"/>
  <c r="O30" i="4"/>
  <c r="TR30" i="4"/>
  <c r="TV30" i="4" s="1"/>
  <c r="M30" i="4"/>
  <c r="J30" i="4" l="1"/>
  <c r="V30" i="4"/>
  <c r="X30" i="4" s="1"/>
  <c r="A30" i="4" l="1" a="1"/>
  <c r="A30" i="4" s="1"/>
  <c r="B30" i="4" a="1"/>
  <c r="B30" i="4" s="1"/>
  <c r="F30" i="4"/>
  <c r="W30" i="4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DD8" i="21"/>
  <c r="DC8" i="21"/>
  <c r="DA8" i="21"/>
  <c r="CZ8" i="21"/>
  <c r="CY8" i="21"/>
  <c r="CX8" i="21"/>
  <c r="QZ33" i="21"/>
  <c r="QY33" i="21"/>
  <c r="QX33" i="21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E33" i="21"/>
  <c r="QD33" i="21"/>
  <c r="QB33" i="21"/>
  <c r="QA33" i="21"/>
  <c r="PZ33" i="21"/>
  <c r="PY33" i="21"/>
  <c r="DD33" i="21"/>
  <c r="DC33" i="21"/>
  <c r="DA33" i="21"/>
  <c r="CZ33" i="21"/>
  <c r="CY33" i="21"/>
  <c r="CX33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B8" i="19"/>
  <c r="QB33" i="19"/>
  <c r="QB7" i="19"/>
  <c r="QB11" i="19"/>
  <c r="QB4" i="19"/>
  <c r="QB6" i="19"/>
  <c r="DA8" i="19"/>
  <c r="DA33" i="19"/>
  <c r="DA7" i="19"/>
  <c r="DA11" i="19"/>
  <c r="DA4" i="19"/>
  <c r="DA6" i="19"/>
  <c r="QA4" i="19"/>
  <c r="QA11" i="19"/>
  <c r="QA7" i="19"/>
  <c r="QA33" i="19"/>
  <c r="QA8" i="19"/>
  <c r="QA6" i="19"/>
  <c r="CZ6" i="19"/>
  <c r="CZ4" i="19"/>
  <c r="CZ11" i="19"/>
  <c r="CZ7" i="19"/>
  <c r="CZ33" i="19"/>
  <c r="CZ8" i="19"/>
  <c r="CX33" i="19"/>
  <c r="CY33" i="19"/>
  <c r="DC33" i="19"/>
  <c r="DD33" i="19"/>
  <c r="PY33" i="19"/>
  <c r="PZ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8" i="19"/>
  <c r="CY8" i="19"/>
  <c r="DC8" i="19"/>
  <c r="DD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QF8" i="19" l="1"/>
  <c r="QF4" i="19"/>
  <c r="QF6" i="19"/>
  <c r="DE4" i="19"/>
  <c r="QF32" i="21"/>
  <c r="QF33" i="21"/>
  <c r="QF8" i="21"/>
  <c r="QF11" i="19"/>
  <c r="DE7" i="19"/>
  <c r="QF33" i="19"/>
  <c r="QF7" i="19"/>
  <c r="DE32" i="21"/>
  <c r="DE33" i="21"/>
  <c r="DE8" i="21"/>
  <c r="I6" i="19"/>
  <c r="DE6" i="19"/>
  <c r="I8" i="19"/>
  <c r="DE8" i="19"/>
  <c r="DE33" i="19"/>
  <c r="DE11" i="19"/>
  <c r="I33" i="19"/>
  <c r="I7" i="19"/>
  <c r="H4" i="19"/>
  <c r="H32" i="21"/>
  <c r="H33" i="21"/>
  <c r="H8" i="21"/>
  <c r="I32" i="21"/>
  <c r="I33" i="21"/>
  <c r="I8" i="21"/>
  <c r="I4" i="19"/>
  <c r="H8" i="19"/>
  <c r="H33" i="19"/>
  <c r="H7" i="19"/>
  <c r="H11" i="19"/>
  <c r="H6" i="19"/>
  <c r="I11" i="19"/>
  <c r="DB7" i="19"/>
  <c r="DB33" i="19"/>
  <c r="QC33" i="19"/>
  <c r="DB8" i="19"/>
  <c r="DB4" i="19"/>
  <c r="QC4" i="19"/>
  <c r="QC11" i="19"/>
  <c r="QC6" i="19"/>
  <c r="R8" i="21"/>
  <c r="DH8" i="21" s="1"/>
  <c r="QC8" i="19"/>
  <c r="DB8" i="21"/>
  <c r="QC8" i="21"/>
  <c r="RE33" i="21"/>
  <c r="N8" i="21"/>
  <c r="R33" i="21"/>
  <c r="DH33" i="21" s="1"/>
  <c r="DB11" i="19"/>
  <c r="QC7" i="19"/>
  <c r="R32" i="21"/>
  <c r="DH32" i="21" s="1"/>
  <c r="DB32" i="21"/>
  <c r="RE8" i="21"/>
  <c r="RG33" i="21"/>
  <c r="RC33" i="21"/>
  <c r="RD33" i="21"/>
  <c r="RH33" i="21"/>
  <c r="RH8" i="21"/>
  <c r="P8" i="21"/>
  <c r="DG8" i="21" s="1"/>
  <c r="RB8" i="21"/>
  <c r="RG8" i="21"/>
  <c r="N32" i="21"/>
  <c r="RE32" i="21"/>
  <c r="RG32" i="21"/>
  <c r="DB33" i="21"/>
  <c r="P32" i="21"/>
  <c r="DG32" i="21" s="1"/>
  <c r="RD32" i="21"/>
  <c r="RD8" i="21"/>
  <c r="RH32" i="21"/>
  <c r="RE6" i="19"/>
  <c r="RE7" i="19"/>
  <c r="RE33" i="19"/>
  <c r="RE4" i="19"/>
  <c r="RE8" i="19"/>
  <c r="RE11" i="19"/>
  <c r="DB6" i="19"/>
  <c r="RC32" i="21"/>
  <c r="L32" i="21"/>
  <c r="L33" i="21"/>
  <c r="N33" i="21"/>
  <c r="RC8" i="21"/>
  <c r="QC32" i="21"/>
  <c r="RB32" i="21"/>
  <c r="QC33" i="21"/>
  <c r="RB33" i="21"/>
  <c r="L8" i="21"/>
  <c r="P33" i="21"/>
  <c r="DG33" i="21" s="1"/>
  <c r="L6" i="19"/>
  <c r="P6" i="19"/>
  <c r="DG6" i="19" s="1"/>
  <c r="P8" i="19"/>
  <c r="DG8" i="19" s="1"/>
  <c r="P11" i="19"/>
  <c r="DG11" i="19" s="1"/>
  <c r="P4" i="19"/>
  <c r="DG4" i="19" s="1"/>
  <c r="P33" i="19"/>
  <c r="DG33" i="19" s="1"/>
  <c r="P7" i="19"/>
  <c r="DG7" i="19" s="1"/>
  <c r="RG8" i="19"/>
  <c r="RD8" i="19"/>
  <c r="RB8" i="19"/>
  <c r="R8" i="19"/>
  <c r="DH8" i="19" s="1"/>
  <c r="RC8" i="19"/>
  <c r="R33" i="19"/>
  <c r="DH33" i="19" s="1"/>
  <c r="RH8" i="19"/>
  <c r="L8" i="19"/>
  <c r="RD33" i="19"/>
  <c r="RC33" i="19"/>
  <c r="RG33" i="19"/>
  <c r="RB33" i="19"/>
  <c r="N33" i="19"/>
  <c r="L33" i="19"/>
  <c r="RH33" i="19"/>
  <c r="N8" i="19"/>
  <c r="RH7" i="19"/>
  <c r="RG7" i="19"/>
  <c r="R11" i="19"/>
  <c r="DH11" i="19" s="1"/>
  <c r="RB4" i="19"/>
  <c r="RG6" i="19"/>
  <c r="N6" i="19"/>
  <c r="RB11" i="19"/>
  <c r="R4" i="19"/>
  <c r="DH4" i="19" s="1"/>
  <c r="RH4" i="19"/>
  <c r="R6" i="19"/>
  <c r="DH6" i="19" s="1"/>
  <c r="L4" i="19"/>
  <c r="RC11" i="19"/>
  <c r="RH6" i="19"/>
  <c r="RH11" i="19"/>
  <c r="N7" i="19"/>
  <c r="RC4" i="19"/>
  <c r="RD4" i="19"/>
  <c r="RG11" i="19"/>
  <c r="R7" i="19"/>
  <c r="DH7" i="19" s="1"/>
  <c r="RB6" i="19"/>
  <c r="L7" i="19"/>
  <c r="RB7" i="19"/>
  <c r="RC6" i="19"/>
  <c r="RD6" i="19"/>
  <c r="L11" i="19"/>
  <c r="RC7" i="19"/>
  <c r="RD7" i="19"/>
  <c r="RD11" i="19"/>
  <c r="RG4" i="19"/>
  <c r="N11" i="19"/>
  <c r="N4" i="19"/>
  <c r="DF8" i="21" l="1"/>
  <c r="O8" i="21"/>
  <c r="DF32" i="21"/>
  <c r="T32" i="21" s="1"/>
  <c r="O32" i="21"/>
  <c r="DF33" i="21"/>
  <c r="T33" i="21" s="1"/>
  <c r="O33" i="21"/>
  <c r="DF7" i="19"/>
  <c r="O7" i="19"/>
  <c r="DF6" i="19"/>
  <c r="O6" i="19"/>
  <c r="DF33" i="19"/>
  <c r="T33" i="19" s="1"/>
  <c r="O33" i="19"/>
  <c r="DF8" i="19"/>
  <c r="O8" i="19"/>
  <c r="DF11" i="19"/>
  <c r="O11" i="19"/>
  <c r="DF4" i="19"/>
  <c r="O4" i="19"/>
  <c r="RI7" i="19"/>
  <c r="RI8" i="19"/>
  <c r="RI4" i="19"/>
  <c r="RI8" i="21"/>
  <c r="RI33" i="21"/>
  <c r="RI32" i="21"/>
  <c r="RI6" i="19"/>
  <c r="RI33" i="19"/>
  <c r="RI11" i="19"/>
  <c r="Q33" i="21"/>
  <c r="Q8" i="21"/>
  <c r="M32" i="21"/>
  <c r="Q32" i="21"/>
  <c r="Q7" i="19"/>
  <c r="Q33" i="19"/>
  <c r="Q6" i="19"/>
  <c r="Q4" i="19"/>
  <c r="Q11" i="19"/>
  <c r="Q8" i="19"/>
  <c r="S32" i="21"/>
  <c r="S8" i="21"/>
  <c r="S4" i="19"/>
  <c r="S11" i="19"/>
  <c r="S8" i="19"/>
  <c r="S7" i="19"/>
  <c r="RF32" i="21"/>
  <c r="RF33" i="21"/>
  <c r="K8" i="21"/>
  <c r="K8" i="19"/>
  <c r="K4" i="19"/>
  <c r="K33" i="19"/>
  <c r="RF7" i="19"/>
  <c r="S33" i="21"/>
  <c r="M33" i="21"/>
  <c r="M4" i="19"/>
  <c r="M7" i="19"/>
  <c r="M11" i="19"/>
  <c r="M8" i="19"/>
  <c r="RF33" i="19"/>
  <c r="K11" i="19"/>
  <c r="K7" i="19"/>
  <c r="K32" i="21"/>
  <c r="K33" i="21"/>
  <c r="RF4" i="19"/>
  <c r="RF11" i="19"/>
  <c r="K6" i="19"/>
  <c r="RF6" i="19"/>
  <c r="RF8" i="19"/>
  <c r="RF8" i="21"/>
  <c r="M8" i="21"/>
  <c r="S33" i="19"/>
  <c r="M33" i="19"/>
  <c r="S6" i="19"/>
  <c r="M6" i="19"/>
  <c r="J4" i="19" l="1"/>
  <c r="U32" i="21"/>
  <c r="V32" i="21"/>
  <c r="U33" i="21"/>
  <c r="V33" i="21"/>
  <c r="U33" i="19"/>
  <c r="V33" i="19"/>
  <c r="F32" i="21"/>
  <c r="F33" i="21"/>
  <c r="T8" i="21"/>
  <c r="T6" i="19"/>
  <c r="F33" i="19"/>
  <c r="T8" i="19"/>
  <c r="T11" i="19"/>
  <c r="T4" i="19"/>
  <c r="T7" i="19"/>
  <c r="B4" i="19" l="1" a="1"/>
  <c r="B4" i="19" s="1"/>
  <c r="J8" i="21"/>
  <c r="J32" i="21"/>
  <c r="J33" i="21"/>
  <c r="J6" i="19"/>
  <c r="B6" i="19" s="1" a="1"/>
  <c r="B6" i="19" s="1"/>
  <c r="J11" i="19"/>
  <c r="J33" i="19"/>
  <c r="J7" i="19"/>
  <c r="B7" i="19" s="1" a="1"/>
  <c r="B7" i="19" s="1"/>
  <c r="J8" i="19"/>
  <c r="U8" i="21"/>
  <c r="V8" i="21"/>
  <c r="F7" i="19"/>
  <c r="U7" i="19"/>
  <c r="V7" i="19"/>
  <c r="U4" i="19"/>
  <c r="V4" i="19"/>
  <c r="U11" i="19"/>
  <c r="V11" i="19"/>
  <c r="F8" i="19"/>
  <c r="V8" i="19"/>
  <c r="U8" i="19"/>
  <c r="U6" i="19"/>
  <c r="V6" i="19"/>
  <c r="F8" i="21"/>
  <c r="F4" i="19"/>
  <c r="F6" i="19"/>
  <c r="F11" i="19"/>
  <c r="B23" i="19" l="1" a="1"/>
  <c r="B23" i="19" s="1"/>
  <c r="A23" i="19" a="1"/>
  <c r="A23" i="19" s="1"/>
  <c r="A7" i="21" a="1"/>
  <c r="A7" i="21" s="1"/>
  <c r="B7" i="21" a="1"/>
  <c r="B7" i="21" s="1"/>
  <c r="A30" i="19" a="1"/>
  <c r="A30" i="19" s="1"/>
  <c r="B30" i="19" a="1"/>
  <c r="B30" i="19" s="1"/>
  <c r="A20" i="19" a="1"/>
  <c r="A20" i="19" s="1"/>
  <c r="B20" i="19" a="1"/>
  <c r="B20" i="19" s="1"/>
  <c r="B5" i="21" a="1"/>
  <c r="B5" i="21" s="1"/>
  <c r="A4" i="21" a="1"/>
  <c r="A4" i="21" s="1"/>
  <c r="B4" i="21" a="1"/>
  <c r="B4" i="21" s="1"/>
  <c r="B10" i="19" a="1"/>
  <c r="B10" i="19" s="1"/>
  <c r="A10" i="19" a="1"/>
  <c r="A10" i="19" s="1"/>
  <c r="A9" i="19" a="1"/>
  <c r="A9" i="19" s="1"/>
  <c r="A19" i="19" a="1"/>
  <c r="A19" i="19" s="1"/>
  <c r="B17" i="19" a="1"/>
  <c r="B17" i="19" s="1"/>
  <c r="B9" i="19" a="1"/>
  <c r="B9" i="19" s="1"/>
  <c r="B19" i="19" a="1"/>
  <c r="B19" i="19" s="1"/>
  <c r="A21" i="19" a="1"/>
  <c r="A21" i="19" s="1"/>
  <c r="B21" i="19" a="1"/>
  <c r="B21" i="19" s="1"/>
  <c r="A17" i="19" a="1"/>
  <c r="A17" i="19" s="1"/>
  <c r="B18" i="19" a="1"/>
  <c r="B18" i="19" s="1"/>
  <c r="A18" i="19" a="1"/>
  <c r="A18" i="19" s="1"/>
  <c r="A33" i="21" a="1"/>
  <c r="A33" i="21" s="1"/>
  <c r="B33" i="21" a="1"/>
  <c r="B33" i="21" s="1"/>
  <c r="A32" i="21" a="1"/>
  <c r="A32" i="21" s="1"/>
  <c r="B32" i="21" a="1"/>
  <c r="B32" i="21" s="1"/>
  <c r="B8" i="21" a="1"/>
  <c r="B8" i="21" s="1"/>
  <c r="B9" i="21" a="1"/>
  <c r="B9" i="21" s="1"/>
  <c r="B22" i="21" a="1"/>
  <c r="B22" i="21" s="1"/>
  <c r="B11" i="19" a="1"/>
  <c r="B11" i="19" s="1"/>
  <c r="B12" i="19" a="1"/>
  <c r="B12" i="19" s="1"/>
  <c r="B33" i="19" a="1"/>
  <c r="B33" i="19" s="1"/>
  <c r="B14" i="19" a="1"/>
  <c r="B14" i="19" s="1"/>
  <c r="B16" i="19" a="1"/>
  <c r="B16" i="19" s="1"/>
  <c r="B15" i="19" a="1"/>
  <c r="B15" i="19" s="1"/>
  <c r="B25" i="19" a="1"/>
  <c r="B25" i="19" s="1"/>
  <c r="B13" i="19" a="1"/>
  <c r="B13" i="19" s="1"/>
  <c r="B22" i="19" a="1"/>
  <c r="B22" i="19" s="1"/>
  <c r="B24" i="19" a="1"/>
  <c r="B24" i="19" s="1"/>
  <c r="B26" i="19" a="1"/>
  <c r="B26" i="19" s="1"/>
  <c r="B8" i="19" a="1"/>
  <c r="B8" i="19" s="1"/>
  <c r="A8" i="19" a="1"/>
  <c r="A8" i="19" s="1"/>
  <c r="A7" i="19" a="1"/>
  <c r="A7" i="19" s="1"/>
  <c r="A33" i="19" a="1"/>
  <c r="A33" i="19" s="1"/>
  <c r="A11" i="19" a="1"/>
  <c r="A11" i="19" s="1"/>
  <c r="A8" i="21" a="1"/>
  <c r="A8" i="21" s="1"/>
  <c r="A22" i="21" a="1"/>
  <c r="A22" i="21" s="1"/>
  <c r="A5" i="21" a="1"/>
  <c r="A5" i="21" s="1"/>
  <c r="A6" i="21" a="1"/>
  <c r="A6" i="21" s="1"/>
  <c r="A9" i="21" a="1"/>
  <c r="A9" i="21" s="1"/>
  <c r="A25" i="19" a="1"/>
  <c r="A25" i="19" s="1"/>
  <c r="A16" i="19" a="1"/>
  <c r="A16" i="19" s="1"/>
  <c r="A26" i="19" a="1"/>
  <c r="A26" i="19" s="1"/>
  <c r="A22" i="19" a="1"/>
  <c r="A22" i="19" s="1"/>
  <c r="A24" i="19" a="1"/>
  <c r="A24" i="19" s="1"/>
  <c r="A5" i="19" a="1"/>
  <c r="A5" i="19" s="1"/>
  <c r="A15" i="19" a="1"/>
  <c r="A15" i="19" s="1"/>
  <c r="A4" i="19" a="1"/>
  <c r="A4" i="19" s="1"/>
  <c r="A14" i="19" a="1"/>
  <c r="A14" i="19" s="1"/>
  <c r="A6" i="19" a="1"/>
  <c r="A6" i="19" s="1"/>
  <c r="A13" i="19" a="1"/>
  <c r="A13" i="19" s="1"/>
  <c r="A12" i="19" a="1"/>
  <c r="A12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Y9" i="4"/>
  <c r="CU17" i="4"/>
  <c r="CU9" i="4"/>
  <c r="CR17" i="4"/>
  <c r="CR9" i="4"/>
  <c r="CQ17" i="4"/>
  <c r="CQ9" i="4"/>
  <c r="SN9" i="4" l="1"/>
  <c r="SU9" i="4" s="1"/>
  <c r="SN17" i="4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17" i="4"/>
  <c r="CT17" i="4"/>
  <c r="CV17" i="4"/>
  <c r="CX17" i="4"/>
  <c r="CZ17" i="4"/>
  <c r="CS9" i="4"/>
  <c r="CT9" i="4"/>
  <c r="CV9" i="4"/>
  <c r="CX9" i="4"/>
  <c r="CZ9" i="4"/>
  <c r="I17" i="4" l="1"/>
  <c r="H17" i="4"/>
  <c r="I9" i="4"/>
  <c r="H9" i="4"/>
  <c r="T17" i="4"/>
  <c r="U17" i="4" s="1"/>
  <c r="T9" i="4"/>
  <c r="U9" i="4" s="1"/>
  <c r="P17" i="4"/>
  <c r="Q17" i="4" s="1"/>
  <c r="P9" i="4"/>
  <c r="Q9" i="4" s="1"/>
  <c r="R9" i="4"/>
  <c r="S9" i="4" s="1"/>
  <c r="R17" i="4"/>
  <c r="S17" i="4" s="1"/>
  <c r="N17" i="4"/>
  <c r="L17" i="4"/>
  <c r="L9" i="4"/>
  <c r="N9" i="4"/>
  <c r="K17" i="4"/>
  <c r="K9" i="4"/>
  <c r="TQ9" i="4"/>
  <c r="TU9" i="4"/>
  <c r="TQ17" i="4"/>
  <c r="TU17" i="4"/>
  <c r="CW17" i="4"/>
  <c r="DA17" i="4" s="1"/>
  <c r="CW9" i="4"/>
  <c r="DA9" i="4" s="1"/>
  <c r="SW17" i="4"/>
  <c r="SX17" i="4"/>
  <c r="TL17" i="4" s="1"/>
  <c r="SY17" i="4"/>
  <c r="TM17" i="4" s="1"/>
  <c r="SW9" i="4"/>
  <c r="SX9" i="4"/>
  <c r="TL9" i="4" s="1"/>
  <c r="SY9" i="4"/>
  <c r="TM9" i="4" s="1"/>
  <c r="SV17" i="4"/>
  <c r="SV9" i="4"/>
  <c r="J9" i="4" l="1"/>
  <c r="DB17" i="4"/>
  <c r="M9" i="4"/>
  <c r="DB9" i="4"/>
  <c r="DC17" i="4"/>
  <c r="DC9" i="4"/>
  <c r="M17" i="4"/>
  <c r="J17" i="4"/>
  <c r="TN17" i="4"/>
  <c r="TR17" i="4" s="1"/>
  <c r="TV17" i="4" s="1"/>
  <c r="O17" i="4"/>
  <c r="TN9" i="4"/>
  <c r="TR9" i="4" s="1"/>
  <c r="TV9" i="4" s="1"/>
  <c r="O9" i="4"/>
  <c r="A17" i="4" l="1" a="1"/>
  <c r="A17" i="4" s="1"/>
  <c r="B17" i="4" a="1"/>
  <c r="B17" i="4" s="1"/>
  <c r="V17" i="4"/>
  <c r="X17" i="4" s="1"/>
  <c r="V9" i="4"/>
  <c r="X9" i="4" s="1"/>
  <c r="W17" i="4" l="1"/>
  <c r="F17" i="4"/>
  <c r="B7" i="4" a="1"/>
  <c r="B7" i="4" s="1"/>
  <c r="F9" i="4"/>
  <c r="W9" i="4"/>
  <c r="B10" i="4" l="1" a="1"/>
  <c r="B10" i="4" s="1"/>
  <c r="B12" i="4" a="1"/>
  <c r="B12" i="4" s="1"/>
  <c r="A12" i="4" a="1"/>
  <c r="A12" i="4" s="1"/>
  <c r="A10" i="4" a="1"/>
  <c r="A10" i="4" s="1"/>
  <c r="A7" i="4" a="1"/>
  <c r="A7" i="4" s="1"/>
  <c r="B9" i="4" a="1"/>
  <c r="B9" i="4" s="1"/>
  <c r="A9" i="4" a="1"/>
  <c r="A9" i="4" s="1"/>
  <c r="B8" i="4" a="1"/>
  <c r="B8" i="4" s="1"/>
  <c r="A8" i="4" a="1"/>
  <c r="A8" i="4" s="1"/>
  <c r="B5" i="4" a="1"/>
  <c r="B5" i="4" s="1"/>
  <c r="A4" i="4" a="1"/>
  <c r="A4" i="4" s="1"/>
  <c r="B6" i="4" a="1"/>
  <c r="B6" i="4" s="1"/>
  <c r="B13" i="4" a="1"/>
  <c r="B13" i="4" s="1"/>
  <c r="B11" i="4" a="1"/>
  <c r="B11" i="4" s="1"/>
  <c r="A6" i="4" a="1"/>
  <c r="A6" i="4" s="1"/>
  <c r="A5" i="4" a="1"/>
  <c r="A5" i="4" s="1"/>
  <c r="A13" i="4" a="1"/>
  <c r="A13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<sst xmlns="http://schemas.openxmlformats.org/spreadsheetml/2006/main" count="4121" uniqueCount="231">
  <si>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</si>
  <si>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</si>
  <si>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</si>
  <si>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</si>
  <si>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</si>
  <si>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</si>
  <si>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</si>
  <si>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</si>
  <si>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</si>
  <si>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</si>
  <si>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</si>
  <si>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</si>
  <si>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</si>
  <si>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</si>
  <si>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</si>
  <si>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</si>
  <si>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</si>
  <si>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</si>
  <si>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</si>
  <si>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</si>
  <si>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</si>
  <si>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</si>
  <si>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</si>
  <si>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</si>
  <si>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</si>
  <si>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</si>
  <si>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</si>
  <si>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</si>
  <si>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</si>
  <si>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</si>
  <si>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</si>
  <si>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</si>
  <si>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</si>
  <si>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</si>
  <si>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</si>
  <si>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</si>
  <si>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</si>
  <si>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</si>
  <si>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</si>
  <si>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</si>
  <si>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</si>
  <si>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</si>
  <si>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</si>
  <si>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</si>
  <si>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</si>
  <si>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</si>
  <si>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</si>
  <si>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</si>
  <si>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</si>
  <si>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</si>
  <si>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</si>
  <si>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</si>
  <si>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</si>
  <si>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</si>
  <si>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</si>
  <si>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</si>
  <si>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</si>
  <si>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</si>
  <si>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</si>
  <si>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</si>
  <si>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</si>
  <si>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</si>
  <si>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</si>
  <si>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</si>
  <si>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</si>
  <si>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</si>
  <si>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</si>
  <si>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</si>
  <si>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</si>
  <si>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</si>
  <si>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</si>
  <si>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</si>
  <si>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</si>
  <si>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</si>
  <si>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</si>
  <si>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</si>
  <si>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</si>
  <si>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</si>
  <si>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</si>
  <si>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</si>
  <si>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</si>
  <si>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</si>
  <si>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</si>
  <si>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</si>
  <si>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</si>
  <si>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</si>
  <si>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</si>
  <si>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</si>
  <si>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</si>
  <si>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</si>
  <si>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</si>
  <si>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</si>
  <si>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</si>
  <si>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</si>
  <si>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</si>
  <si>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</si>
  <si>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</si>
  <si>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</si>
  <si>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MEYER, Jeremy</t>
  </si>
  <si>
    <t>NL</t>
  </si>
  <si>
    <t>EVSTIGNEEV, Gleb</t>
  </si>
  <si>
    <t>BONNE, Rielle</t>
  </si>
  <si>
    <t>STANNARD, Adam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</si>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</sst>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PINSK, Benjamin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VIAU, Nathan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THOMPSON, Justin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BERGER, Ophélie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BOWDITCH, Courtney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JACKSON, Claire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BERGERON, Ella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PECK, Rachel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DYKMAN, Matvey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COUTURE, Joey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VIAU, Nathan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ZUREK, Nolan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RYGA, Ruby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Nix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PHANEUF, Zoe</v>
      </c>
      <c r="G24" s="13" t="str">
        <f>IF(B4&gt;MAX('DMT-W'!A:A),"",INDEX('DMT-W'!J:J,MATCH(B4,'DMT-W'!A:A,0)))</f>
        <v>National Team</v>
      </c>
    </row>
    <row r="25" spans="1:7" hidden="1" x14ac:dyDescent="0.2">
      <c r="A25" s="7"/>
      <c r="B25" s="7">
        <v>4</v>
      </c>
      <c r="C25" s="7" t="str">
        <f>IF(B25&gt;MAX('DMT-W'!B:B),"",INDEX('DMT-W'!C:C,MATCH(B25,'DMT-W'!B:B,0)))</f>
        <v/>
      </c>
      <c r="D25" s="13" t="str">
        <f>IF(B25&gt;MAX('DMT-W'!B:B),"",INDEX('DMT-W'!J:J,MATCH(B25,'DMT-W'!B:B,0)))</f>
        <v/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45631</v>
      </c>
      <c r="C34" s="66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9" t="s">
        <v>8</v>
      </c>
      <c r="J1" s="69" t="s">
        <v>9</v>
      </c>
      <c r="K1" s="69" t="s">
        <v>66</v>
      </c>
      <c r="L1" s="72" t="s">
        <v>70</v>
      </c>
      <c r="M1" s="73" t="s">
        <v>25</v>
      </c>
      <c r="N1" s="72" t="s">
        <v>71</v>
      </c>
      <c r="O1" s="73" t="s">
        <v>25</v>
      </c>
      <c r="P1" s="72" t="s">
        <v>125</v>
      </c>
      <c r="Q1" s="73" t="s">
        <v>25</v>
      </c>
      <c r="R1" s="73" t="s">
        <v>72</v>
      </c>
      <c r="S1" s="73" t="s">
        <v>25</v>
      </c>
      <c r="T1" s="72" t="s">
        <v>73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174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229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208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209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225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226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227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126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79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79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79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79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79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79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79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79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79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79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79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79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208.54002085400597</v>
      </c>
      <c r="G4" s="64" t="s">
        <v>46</v>
      </c>
      <c r="H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>P</v>
      </c>
      <c r="I4" s="3" t="str">
        <f>IF(OR(AND(AQ4&gt;=AY$48,AQ4&lt;&gt;"",AN4=""),AND(AT4&gt;=AY$48,AT4&lt;&gt;"",AN4=""),AND(AX4&gt;=AY$48,AX4&lt;&gt;"",AN4=""),AND(BR4&gt;=BZ$48,BR4&lt;&gt;"",BO4=""),AND(BU4&gt;=BZ$48,BU4&lt;&gt;"",BO4=""),AND(BY4&gt;=BZ$48,BY4&lt;&gt;"",BO4=""),AND(CS4&gt;=DA$48,CS4&lt;&gt;"",CP4=""),AND(CV4&gt;=DA$48,CV4&lt;&gt;"",CP4=""),AND(CZ4&gt;=DA$48,CZ4&lt;&gt;"",CP4=""),AND(DZ4&gt;=EK$48,DZ4&lt;&gt;""),AND(EC4&gt;=EK$48,EC4&lt;&gt;""),AND(EG4&gt;=EK$48,EG4&lt;&gt;""),AND(EJ4&gt;=EK$48,EJ4&lt;&gt;""),AND(FH4&gt;=FS$48,FH4&lt;&gt;""),AND(FK4&gt;=FS$48,FK4&lt;&gt;""),AND(FO4&gt;=FS$48,FO4&lt;&gt;""),AND(FR4&gt;=FS$48,FR4&lt;&gt;""),AND(GP4&gt;=HA$48,GP4&lt;&gt;""),AND(GS4&gt;=HA$48,GS4&lt;&gt;""),AND(GW4&gt;=HA$48,GW4&lt;&gt;""),AND(GZ4&gt;=HA$48,GZ4&lt;&gt;""),AND(HX4&gt;=II$48,HX4&lt;&gt;""),AND(IA4&gt;=II$48,IA4&lt;&gt;""),AND(IE4&gt;=II$48,IE4&lt;&gt;""),AND(IH4&gt;=II$48,IH4&lt;&gt;""),AND(JF4&gt;=JQ$48,JF4&lt;&gt;""),AND(JI4&gt;=JQ$48,JI4&lt;&gt;""),AND(JM4&gt;=JQ$48,JM4&lt;&gt;""),AND(JP4&gt;=JQ$48,JP4&lt;&gt;""),AND(KN4&gt;=KY$48,KN4&lt;&gt;""),AND(KQ4&gt;=KY$48,KQ4&lt;&gt;""),AND(KU4&gt;=KY$48,KU4&lt;&gt;""),AND(KX4&gt;=KY$48,KX4&lt;&gt;""),AND(LV4&gt;=MG$48,LV4&lt;&gt;""),AND(LY4&gt;=MG$48,LY4&lt;&gt;""),AND(MC4&gt;=MG$48,MC4&lt;&gt;""),AND(MF4&gt;=MG$48,MF4&lt;&gt;""),AND(ND4&gt;=NO$48,ND4&lt;&gt;""),AND(NG4&gt;=NO$48,NG4&lt;&gt;""),AND(NK4&gt;=NO$48,NK4&lt;&gt;""),AND(NN4&gt;=NO$48,NN4&lt;&gt;""),AND(OL4&gt;=OW$48,OL4&lt;&gt;""),AND(OO4&gt;=OW$48,OO4&lt;&gt;""),AND(OS4&gt;=OW$48,OS4&lt;&gt;""),AND(OV4&gt;=OW$48,OV4&lt;&gt;""),AND(PT4&gt;=QE$48,PT4&lt;&gt;""),AND(PW4&gt;=QE$48,PW4&lt;&gt;""),AND(QA4&gt;=QE$48,QA4&lt;&gt;""),AND(QD4&gt;=QE$48,QD4&lt;&gt;""),AND(RB4&gt;=RM$48,RB4&lt;&gt;""),AND(RE4&gt;=RM$48,RE4&lt;&gt;""),AND(RI4&gt;=RM$48,RI4&lt;&gt;""),AND(RL4&gt;=RM$48,RL4&lt;&gt;""),AND(SJ4&gt;=SU$48,SJ4&lt;&gt;""),AND(SM4&gt;=SU$48,SM4&lt;&gt;""),AND(SQ4&gt;=SU$48,SQ4&lt;&gt;""),AND(ST4&gt;=SU$48,ST4&lt;&gt;"")),"P","")</f>
        <v>P</v>
      </c>
      <c r="J4" s="36" t="str">
        <f>IF(AND(I4="P",H4=""),"No DD",IF(OR(AND(AO4&gt;=AY$47,AO4&lt;&gt;"",AQ4&gt;=AY$51,AQ4&lt;&gt;"",AN4=""),AND(AR4&gt;=AY$47,AR4&lt;&gt;"",AT4&gt;=AY$51,AT4&lt;&gt;"",AN4=""),AND(AV4&gt;=AY$47,AV4&lt;&gt;"",AX4&gt;=AY$51,AX4&lt;&gt;"",AN4=""),AND(BP4&gt;=BZ$47,BP4&lt;&gt;"",BR4&gt;=BZ$51,BR4&lt;&gt;"",BO4=""),AND(BS4&gt;=BZ$47,BS4&lt;&gt;"",BU4&gt;=BZ$51,BU4&lt;&gt;"",BO4=""),AND(BW4&gt;=BZ$47,BW4&lt;&gt;"",BY4&gt;=BZ$51,BY4&lt;&gt;"",BO4=""),AND(CQ4&gt;=DA$47,CQ4&lt;&gt;"",CS4&gt;=DA$51,CS4&lt;&gt;"",CP4=""),AND(CT4&gt;=DA$47,CT4&lt;&gt;"",CV4&gt;=DA$51,CV4&lt;&gt;"",CP4=""),AND(CX4&gt;=DA$47,CX4&lt;&gt;"",CZ4&gt;=DA$51,CZ4&lt;&gt;"",CP4=""),AND(DX4&gt;=EK$47,DX4&lt;&gt;"",DZ4&gt;=EK$51,DZ4&lt;&gt;""),AND(EA4&gt;=EK$47,EA4&lt;&gt;"",EC4&gt;=EK$51,EC4&lt;&gt;""),AND(EE4&gt;=EK$47,EE4&lt;&gt;"",EG4&gt;=EK$51,EG4&lt;&gt;""),AND(EH4&gt;=EK$47,EH4&lt;&gt;"",EJ4&gt;=EK$51,EJ4&lt;&gt;""),AND(FF4&gt;=FS$47,FF4&lt;&gt;"",FH4&gt;=FS$51,FH4&lt;&gt;""),AND(FI4&gt;=FS$47,FI4&lt;&gt;"",FK4&gt;=FS$51,FK4&lt;&gt;""),AND(FM4&gt;=FS$47,FM4&lt;&gt;"",FO4&gt;=FS$51,FO4&lt;&gt;""),AND(FP4&gt;=FS$47,FP4&lt;&gt;"",FR4&gt;=FS$51,FR4&lt;&gt;""),AND(GN4&gt;=HA$47,GN4&lt;&gt;"",GP4&gt;=HA$51,GP4&lt;&gt;""),AND(GQ4&gt;=HA$47,GQ4&lt;&gt;"",GS4&gt;=HA$51,GS4&lt;&gt;""),AND(GU4&gt;=HA$47,GU4&lt;&gt;"",GW4&gt;=HA$51,GW4&lt;&gt;""),AND(GX4&gt;=HA$47,GX4&lt;&gt;"",GZ4&gt;=HA$51,GZ4&lt;&gt;""),AND(HV4&gt;=II$47,HV4&lt;&gt;"",HX4&gt;=II$51,HX4&lt;&gt;""),AND(HY4&gt;=II$47,HY4&lt;&gt;"",IA4&gt;=II$51,IA4&lt;&gt;""),AND(IC4&gt;=II$47,IC4&lt;&gt;"",IE4&gt;=II$51,IE4&lt;&gt;""),AND(IF4&gt;=II$47,IF4&lt;&gt;"",IH4&gt;=II$51,IH4&lt;&gt;""),AND(JD4&gt;=JQ$47,JD4&lt;&gt;"",JF4&gt;=JQ$51,JF4&lt;&gt;""),AND(JG4&gt;=JQ$47,JG4&lt;&gt;"",JI4&gt;=JQ$51,JI4&lt;&gt;""),AND(JK4&gt;=JQ$47,JK4&lt;&gt;"",JM4&gt;=JQ$51,JM4&lt;&gt;""),AND(JN4&gt;=JQ$47,JN4&lt;&gt;"",JP4&gt;=JQ$51,JP4&lt;&gt;""),AND(KL4&gt;=KY$47,KL4&lt;&gt;"",KN4&gt;=KY$51,KN4&lt;&gt;""),AND(KO4&gt;=KY$47,KO4&lt;&gt;"",KQ4&gt;=KY$51,KQ4&lt;&gt;""),AND(KS4&gt;=KY$47,KS4&lt;&gt;"",KU4&gt;=KY$51,KU4&lt;&gt;""),AND(KV4&gt;=KY$47,KV4&lt;&gt;"",KX4&gt;=KY$51,KX4&lt;&gt;""),AND(LT4&gt;=MG$47,LT4&lt;&gt;"",LV4&gt;=MG$51,LV4&lt;&gt;""),AND(LW4&gt;=MG$47,LW4&lt;&gt;"",LY4&gt;=MG$51,LY4&lt;&gt;""),AND(MA4&gt;=MG$47,MA4&lt;&gt;"",MC4&gt;=MG$51,MC4&lt;&gt;""),AND(MD4&gt;=MG$47,MD4&lt;&gt;"",MF4&gt;=MG$51,MF4&lt;&gt;""),AND(NB4&gt;=NO$47,NB4&lt;&gt;"",ND4&gt;=NO$51,ND4&lt;&gt;""),AND(NE4&gt;=NO$47,NE4&lt;&gt;"",NG4&gt;=NO$51,NG4&lt;&gt;""),AND(NI4&gt;=NO$47,NI4&lt;&gt;"",NK4&gt;=NO$51,NK4&lt;&gt;""),AND(NL4&gt;=NO$47,NL4&lt;&gt;"",NN4&gt;=NO$51,NN4&lt;&gt;""),AND(OJ4&gt;=OW$47,OJ4&lt;&gt;"",OL4&gt;=OW$51,OL4&lt;&gt;""),AND(OM4&gt;=OW$47,OM4&lt;&gt;"",OO4&gt;=OW$51,OO4&lt;&gt;""),AND(OQ4&gt;=OW$47,OQ4&lt;&gt;"",OS4&gt;=OW$51,OS4&lt;&gt;""),AND(OT4&gt;=OW$47,OT4&lt;&gt;"",OV4&gt;=OW$51,OV4&lt;&gt;""),AND(PR4&gt;=QE$47,PR4&lt;&gt;"",PT4&gt;=QE$51,PT4&lt;&gt;""),AND(PU4&gt;=QE$47,PU4&lt;&gt;"",PW4&gt;=QE$51,PW4&lt;&gt;""),AND(PY4&gt;=QE$47,PY4&lt;&gt;"",QA4&gt;=QE$51,QA4&lt;&gt;""),AND(QB4&gt;=QE$47,QB4&lt;&gt;"",QD4&gt;=QE$51,QD4&lt;&gt;""),AND(QZ4&gt;=RM$47,QZ4&lt;&gt;"",RB4&gt;=RM$51,RB4&lt;&gt;""),AND(RC4&gt;=RM$47,RC4&lt;&gt;"",RE4&gt;=RM$51,RE4&lt;&gt;""),AND(RG4&gt;=RM$47,RG4&lt;&gt;"",RI4&gt;=RM$51,RI4&lt;&gt;""),AND(RJ4&gt;=RM$47,RJ4&lt;&gt;"",RL4&gt;=RM$51,RL4&lt;&gt;""),AND(SH4&gt;=SU$47,SH4&lt;&gt;"",SJ4&gt;=SU$51,SJ4&lt;&gt;""),AND(SK4&gt;=SU$47,SK4&lt;&gt;"",SM4&gt;=SU$51,SM4&lt;&gt;""),AND(SO4&gt;=SU$47,SO4&lt;&gt;"",SQ4&gt;=SU$51,SQ4&lt;&gt;""),AND(SR4&gt;=SU$47,SR4&lt;&gt;"",ST4&gt;=SU$51,ST4&lt;&gt;"")),"Merit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Excellence",IF(K4="P","Worlds Team",IF(H4="P","National Team","")))))</f>
        <v>National Team</v>
      </c>
      <c r="K4" s="3" t="str">
        <f>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P","")</f>
        <v/>
      </c>
      <c r="L4" s="8">
        <f>IF(COUNT(AQ4,AT4,BR4,BU4,CS4,CV4)&gt;0,LARGE((AQ4,AT4,BR4,BU4,CS4,CV4),1),0)</f>
        <v>59.84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57.55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57.81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>IF(MAX(IF(AO4&gt;=$AY$44,AP4,0),IF(AR4&gt;=$AY$44,AS4,0),IF(AV4&gt;=$AY$44,AW4,0),IF(BP4&gt;=$BZ$44,BQ4,0),IF(BS4&gt;=$BZ$44,BT4,0),IF(BW4&gt;=$BZ$44,BX4,0),IF(CQ4&gt;=$DA$44,CR4,0),IF(CT4&gt;=$DA$44,CU4,0),IF(CX4&gt;=$DA$44,CY4,0),IF(DX4&gt;=$EK$44,DY4,0),IF(EA4&gt;=$EK$44,EB4,0),IF(EE4&gt;=$EK$44,EF4,0),IF(EH4&gt;=$EK$44,EI4,0),IF(FF4&gt;=$FS$44,FG4,0),IF(FI4&gt;=$FS$44,FJ4,0),IF(FM4&gt;=$FS$44,FN4,0),IF(FP4&gt;=$FS$44,FQ4,0),IF(GN4&gt;=$HA$44,GO4,0),IF(GQ4&gt;=$HA$44,GR4,0),IF(GU4&gt;=$HA$44,GV4,0),IF(GX4&gt;=$HA$44,GY4,0),IF(HV4&gt;=$II$44,HW4,0),IF(HY4&gt;=$II$44,HZ4,0),IF(IC4&gt;=$II$44,ID4,0),IF(IF4&gt;=$II$44,IG4,0),IF(JD4&gt;=$JQ$44,JE4,0),IF(JG4&gt;=$JQ$44,JH4,0),IF(JK4&gt;=$JQ$44,JL4,0),IF(JN4&gt;=$JQ$44,JO4,0),IF(KL4&gt;=$KY$44,KM4,0),IF(KO4&gt;=$KY$44,KP4,0),IF(KS4&gt;=$KY$44,KT4,0),IF(KV4&gt;=$KY$44,KW4,0),IF(LT4&gt;=$MG$44,LU4,0),IF(LW4&gt;=$MG$44,LX4,0),IF(MA4&gt;=$MG$44,MB4,0),IF(MD4&gt;=$MG$44,ME4,0),IF(NB4&gt;=$NO$44,NC4,0),IF(NE4&gt;=$NO$44,NF4,0),IF(NI4&gt;=$NO$44,NJ4,0),IF(NL4&gt;=$NO$44,NM4,0),IF(OJ4&gt;=$OW$44,OK4,0),IF(OM4&gt;=$OW$44,ON4,0),IF(OQ4&gt;=$OW$44,OR4,0),IF(OT4&gt;=$OW$44,OU4,0),IF(PR4&gt;=$QE$44,PS4,0),IF(PU4&gt;=$QE$44,PV4,0),IF(PY4&gt;=$QE$44,PZ4,0),IF(QB4&gt;=$QE$44,QC4,0),IF(QZ4&gt;=$RM$44,RA4,0),IF(RC4&gt;=$RM$44,RD4,0),IF(RG4&gt;=$RM$44,RH4,0),IF(RJ4&gt;=$RM$44,RK4,0),IF(SH4&gt;=$SU$44,SI4,0),IF(SK4&gt;=$SU$44,SL4,0),IF(SO4&gt;=$SU$44,SP4,0),IF(SR4&gt;=$SU$44,SS4,0))&gt;0,MAX(IF(AO4&gt;=$AY$44,AP4,0),IF(AR4&gt;=$AY$44,AS4,0),IF(AV4&gt;=$AY$44,AW4,0),IF(BP4&gt;=$BZ$44,BQ4,0),IF(BS4&gt;=$BZ$44,BT4,0),IF(BW4&gt;=$BZ$44,BX4,0),IF(CQ4&gt;=$DA$44,CR4,0),IF(CT4&gt;=$DA$44,CU4,0),IF(CX4&gt;=$DA$44,CY4,0),IF(DX4&gt;=$EK$44,DY4,0),IF(EA4&gt;=$EK$44,EB4,0),IF(EE4&gt;=$EK$44,EF4,0),IF(EH4&gt;=$EK$44,EI4,0),IF(FF4&gt;=$FS$44,FG4,0),IF(FI4&gt;=$FS$44,FJ4,0),IF(FM4&gt;=$FS$44,FN4,0),IF(FP4&gt;=$FS$44,FQ4,0),IF(GN4&gt;=$HA$44,GO4,0),IF(GQ4&gt;=$HA$44,GR4,0),IF(GU4&gt;=$HA$44,GV4,0),IF(GX4&gt;=$HA$44,GY4,0),IF(HV4&gt;=$II$44,HW4,0),IF(HY4&gt;=$II$44,HZ4,0),IF(IC4&gt;=$II$44,ID4,0),IF(IF4&gt;=$II$44,IG4,0),IF(JD4&gt;=$JQ$44,JE4,0),IF(JG4&gt;=$JQ$44,JH4,0),IF(JK4&gt;=$JQ$44,JL4,0),IF(JN4&gt;=$JQ$44,JO4,0),IF(KL4&gt;=$KY$44,KM4,0),IF(KO4&gt;=$KY$44,KP4,0),IF(KS4&gt;=$KY$44,KT4,0),IF(KV4&gt;=$KY$44,KW4,0),IF(LT4&gt;=$MG$44,LU4,0),IF(LW4&gt;=$MG$44,LX4,0),IF(MA4&gt;=$MG$44,MB4,0),IF(MD4&gt;=$MG$44,ME4,0),IF(NB4&gt;=$NO$44,NC4,0),IF(NE4&gt;=$NO$44,NF4,0),IF(NI4&gt;=$NO$44,NJ4,0),IF(NL4&gt;=$NO$44,NM4,0),IF(OJ4&gt;=$OW$44,OK4,0),IF(OM4&gt;=$OW$44,ON4,0),IF(OQ4&gt;=$OW$44,OR4,0),IF(OT4&gt;=$OW$44,OU4,0),IF(PR4&gt;=$QE$44,PS4,0),IF(PU4&gt;=$QE$44,PV4,0),IF(PY4&gt;=$QE$44,PZ4,0),IF(QB4&gt;=$QE$44,QC4,0),IF(QZ4&gt;=$RM$44,RA4,0),IF(RC4&gt;=$RM$44,RD4,0),IF(RG4&gt;=$RM$44,RH4,0),IF(RJ4&gt;=$RM$44,RK4,0),IF(SH4&gt;=$SU$44,SI4,0),IF(SK4&gt;=$SU$44,SL4,0),IF(SO4&gt;=$SU$44,SP4,0),IF(SR4&gt;=$SU$44,SS4,0)),0)</f>
        <v>17.14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14.6</v>
      </c>
      <c r="Z4" s="22">
        <v>9</v>
      </c>
      <c r="AA4" s="22">
        <v>15.8</v>
      </c>
      <c r="AB4" s="22">
        <v>16.48</v>
      </c>
      <c r="AC4" s="22">
        <v>0</v>
      </c>
      <c r="AD4" s="22">
        <v>3.37</v>
      </c>
      <c r="AE4" s="22">
        <v>3.3</v>
      </c>
      <c r="AF4" s="22">
        <v>7.1</v>
      </c>
      <c r="AG4" s="22">
        <v>6.97</v>
      </c>
      <c r="AH4" s="22">
        <v>0</v>
      </c>
      <c r="AI4" s="22">
        <v>11.8</v>
      </c>
      <c r="AJ4" s="22">
        <v>7</v>
      </c>
      <c r="AK4" s="22">
        <v>12.4</v>
      </c>
      <c r="AL4" s="22">
        <v>13.35</v>
      </c>
      <c r="AM4" s="22">
        <v>0</v>
      </c>
      <c r="AN4" s="27"/>
      <c r="AO4" s="38">
        <f>IF(AA4&gt;0,AA4,"")</f>
        <v>15.8</v>
      </c>
      <c r="AP4" s="38">
        <f>IF(AB4&gt;0,AB4,"")</f>
        <v>16.48</v>
      </c>
      <c r="AQ4" s="40">
        <f>IF(SUM(Y4:AB4)-AC4&gt;0,SUM(Y4:AB4)-AC4,"")</f>
        <v>55.88000000000001</v>
      </c>
      <c r="AR4" s="40">
        <f>IF(AF4&gt;0,AF4,"")</f>
        <v>7.1</v>
      </c>
      <c r="AS4" s="40">
        <f>IF(AG4&gt;0,AG4,"")</f>
        <v>6.97</v>
      </c>
      <c r="AT4" s="40">
        <f>IF(SUM(AD4:AG4)-AH4&gt;0,SUM(AD4:AG4)-AH4,"")</f>
        <v>20.74</v>
      </c>
      <c r="AU4" s="40">
        <f>IF(AQ4="","",MAX(AQ4,AT4))</f>
        <v>55.88000000000001</v>
      </c>
      <c r="AV4" s="40">
        <f>IF(AK4&gt;0,AK4,"")</f>
        <v>12.4</v>
      </c>
      <c r="AW4" s="40">
        <f>IF(AL4&gt;0,AL4,"")</f>
        <v>13.35</v>
      </c>
      <c r="AX4" s="40">
        <f>IF(SUM(AI4:AL4)-AM4&gt;0,SUM(AI4:AL4)-AM4,"")</f>
        <v>44.550000000000004</v>
      </c>
      <c r="AY4" s="40">
        <f>IF(SUM(AU4,AX4)&gt;0,SUM(AU4,AX4),"")</f>
        <v>100.43</v>
      </c>
      <c r="AZ4" s="26">
        <v>16.2</v>
      </c>
      <c r="BA4" s="26">
        <v>8.9</v>
      </c>
      <c r="BB4" s="26">
        <v>15.2</v>
      </c>
      <c r="BC4" s="26">
        <v>16.260000000000002</v>
      </c>
      <c r="BD4" s="26">
        <v>0</v>
      </c>
      <c r="BE4" s="26">
        <v>15.6</v>
      </c>
      <c r="BF4" s="26">
        <v>8.8000000000000007</v>
      </c>
      <c r="BG4" s="26">
        <v>14.5</v>
      </c>
      <c r="BH4" s="26">
        <v>16.11</v>
      </c>
      <c r="BI4" s="26">
        <v>0</v>
      </c>
      <c r="BJ4" s="26">
        <v>15.5</v>
      </c>
      <c r="BK4" s="26">
        <v>8.9</v>
      </c>
      <c r="BL4" s="26">
        <v>15</v>
      </c>
      <c r="BM4" s="26">
        <v>15.98</v>
      </c>
      <c r="BN4" s="26">
        <v>0</v>
      </c>
      <c r="BO4" s="28"/>
      <c r="BP4" s="39">
        <f>IF(BB4&gt;0,BB4,"")</f>
        <v>15.2</v>
      </c>
      <c r="BQ4" s="39">
        <f>IF(BC4&gt;0,BC4,"")</f>
        <v>16.260000000000002</v>
      </c>
      <c r="BR4" s="11">
        <f>IF(SUM(AZ4:BC4)-BD4&gt;0,SUM(AZ4:BC4)-BD4,"")</f>
        <v>56.56</v>
      </c>
      <c r="BS4" s="11">
        <f>IF(BG4&gt;0,BG4,"")</f>
        <v>14.5</v>
      </c>
      <c r="BT4" s="11">
        <f>IF(BH4&gt;0,BH4,"")</f>
        <v>16.11</v>
      </c>
      <c r="BU4" s="11">
        <f>IF(SUM(BE4:BH4)-BI4&gt;0,SUM(BE4:BH4)-BI4,"")</f>
        <v>55.01</v>
      </c>
      <c r="BV4" s="11">
        <f>IF(BR4="","",MAX(BR4,BU4))</f>
        <v>56.56</v>
      </c>
      <c r="BW4" s="11">
        <f>IF(BL4&gt;0,BL4,"")</f>
        <v>15</v>
      </c>
      <c r="BX4" s="11">
        <f>IF(BM4&gt;0,BM4,"")</f>
        <v>15.98</v>
      </c>
      <c r="BY4" s="11">
        <f>IF(SUM(BJ4:BM4)-BN4&gt;0,SUM(BJ4:BM4)-BN4,"")</f>
        <v>55.379999999999995</v>
      </c>
      <c r="BZ4" s="11">
        <f>IF(SUM(BV4,BY4)&gt;0,SUM(BV4,BY4),"")</f>
        <v>111.94</v>
      </c>
      <c r="CA4" s="22">
        <v>16.899999999999999</v>
      </c>
      <c r="CB4" s="22">
        <v>8.4</v>
      </c>
      <c r="CC4" s="22">
        <v>15.2</v>
      </c>
      <c r="CD4" s="22">
        <v>17.05</v>
      </c>
      <c r="CE4" s="22">
        <v>0</v>
      </c>
      <c r="CF4" s="22">
        <v>17.7</v>
      </c>
      <c r="CG4" s="22">
        <v>9.1999999999999993</v>
      </c>
      <c r="CH4" s="22">
        <v>15.8</v>
      </c>
      <c r="CI4" s="22">
        <v>17.14</v>
      </c>
      <c r="CJ4" s="22">
        <v>0</v>
      </c>
      <c r="CK4" s="22">
        <v>15.6</v>
      </c>
      <c r="CL4" s="22">
        <v>9</v>
      </c>
      <c r="CM4" s="22">
        <v>16.2</v>
      </c>
      <c r="CN4" s="22">
        <v>17.010000000000002</v>
      </c>
      <c r="CO4" s="22">
        <v>0</v>
      </c>
      <c r="CP4" s="27"/>
      <c r="CQ4" s="38">
        <f>IF(CC4&gt;0,CC4,"")</f>
        <v>15.2</v>
      </c>
      <c r="CR4" s="38">
        <f>IF(CD4&gt;0,CD4,"")</f>
        <v>17.05</v>
      </c>
      <c r="CS4" s="40">
        <f>IF(SUM(CA4:CD4)-CE4&gt;0,SUM(CA4:CD4)-CE4,"")</f>
        <v>57.55</v>
      </c>
      <c r="CT4" s="40">
        <f>IF(CH4&gt;0,CH4,"")</f>
        <v>15.8</v>
      </c>
      <c r="CU4" s="40">
        <f>IF(CI4&gt;0,CI4,"")</f>
        <v>17.14</v>
      </c>
      <c r="CV4" s="40">
        <f>IF(SUM(CF4:CI4)-CJ4&gt;0,SUM(CF4:CI4)-CJ4,"")</f>
        <v>59.84</v>
      </c>
      <c r="CW4" s="40">
        <f>IF(CS4="","",MAX(CS4,CV4))</f>
        <v>59.84</v>
      </c>
      <c r="CX4" s="40">
        <f>IF(CM4&gt;0,CM4,"")</f>
        <v>16.2</v>
      </c>
      <c r="CY4" s="40">
        <f>IF(CN4&gt;0,CN4,"")</f>
        <v>17.010000000000002</v>
      </c>
      <c r="CZ4" s="40">
        <f>IF(SUM(CK4:CN4)-CO4&gt;0,SUM(CK4:CN4)-CO4,"")</f>
        <v>57.81</v>
      </c>
      <c r="DA4" s="40">
        <f>IF(SUM(CW4,CZ4)&gt;0,SUM(CW4,CZ4),"")</f>
        <v>117.65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14.7</v>
      </c>
      <c r="FU4" s="17">
        <v>9</v>
      </c>
      <c r="FV4" s="17">
        <v>15.8</v>
      </c>
      <c r="FW4" s="17">
        <v>16.920000000000002</v>
      </c>
      <c r="FX4" s="17">
        <v>0.2</v>
      </c>
      <c r="FY4" s="17">
        <v>1.6</v>
      </c>
      <c r="FZ4" s="17">
        <v>0.8</v>
      </c>
      <c r="GA4" s="17">
        <v>2</v>
      </c>
      <c r="GB4" s="17">
        <v>1.83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16.920000000000002</v>
      </c>
      <c r="GP4" s="40">
        <f>IF(SUM(FT4:FW4)-FX4&gt;0,SUM(FT4:FW4)-FX4,"")</f>
        <v>56.22</v>
      </c>
      <c r="GQ4" s="40">
        <f>IF(GA4&gt;0,GA4,"")</f>
        <v>2</v>
      </c>
      <c r="GR4" s="40">
        <f>IF(GB4&gt;0,GB4,"")</f>
        <v>1.83</v>
      </c>
      <c r="GS4" s="40">
        <f>IF(SUM(FY4:GB4)-GC4&gt;0,SUM(FY4:GB4)-GC4,"")</f>
        <v>6.23</v>
      </c>
      <c r="GT4" s="40">
        <f>IF(MAX(GP4,GS4)&gt;0,MAX(GP4,GS4),"")</f>
        <v>56.22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56.22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16.549999999999997</v>
      </c>
      <c r="SW4" s="22">
        <f>IF($CP4="P",CB4,(CB4+BA4)/2)</f>
        <v>8.65</v>
      </c>
      <c r="SX4" s="22">
        <f>IF($CP4="P",CC4,(CC4+BB4)/2)</f>
        <v>15.2</v>
      </c>
      <c r="SY4" s="22">
        <f>IF($CP4="P",CD4,(CD4+BC4)/2)</f>
        <v>16.655000000000001</v>
      </c>
      <c r="SZ4" s="22">
        <f>IF($CP4="P",CE4,(CE4+BD4)/2)</f>
        <v>0</v>
      </c>
      <c r="TA4" s="22">
        <f>IF($CP4="P",CF4,(CF4+BE4)/2)</f>
        <v>16.649999999999999</v>
      </c>
      <c r="TB4" s="22">
        <f>IF($CP4="P",CG4,(CG4+BF4)/2)</f>
        <v>9</v>
      </c>
      <c r="TC4" s="22">
        <f>IF($CP4="P",CH4,(CH4+BG4)/2)</f>
        <v>15.15</v>
      </c>
      <c r="TD4" s="22">
        <f>IF($CP4="P",CI4,(CI4+BH4)/2)</f>
        <v>16.625</v>
      </c>
      <c r="TE4" s="22">
        <f>IF($CP4="P",CJ4,(CJ4+BI4)/2)</f>
        <v>0</v>
      </c>
      <c r="TF4" s="22">
        <f>IF($CP4="P",CK4,(CK4+BJ4)/2)</f>
        <v>15.55</v>
      </c>
      <c r="TG4" s="22">
        <f>IF($CP4="P",CL4,(CL4+BK4)/2)</f>
        <v>8.9499999999999993</v>
      </c>
      <c r="TH4" s="22">
        <f>IF($CP4="P",CM4,(CM4+BL4)/2)</f>
        <v>15.6</v>
      </c>
      <c r="TI4" s="22">
        <f>IF($CP4="P",CN4,(CN4+BM4)/2)</f>
        <v>16.495000000000001</v>
      </c>
      <c r="TJ4" s="22">
        <f>IF($CP4="P",CO4,(CO4+BN4)/2)</f>
        <v>0</v>
      </c>
      <c r="TK4" s="27" t="s">
        <v>46</v>
      </c>
      <c r="TL4" s="40">
        <f>IF(SX4&gt;0,SX4,"")</f>
        <v>15.2</v>
      </c>
      <c r="TM4" s="40">
        <f>IF(SY4&gt;0,SY4,"")</f>
        <v>16.655000000000001</v>
      </c>
      <c r="TN4" s="40">
        <f>IF(SUM(SV4:SY4)-SZ4&gt;0,SUM(SV4:SY4)-SZ4,"")</f>
        <v>57.054999999999993</v>
      </c>
      <c r="TO4" s="40">
        <f>IF(TC4&gt;0,TC4,"")</f>
        <v>15.15</v>
      </c>
      <c r="TP4" s="40">
        <f>IF(TD4&gt;0,TD4,"")</f>
        <v>16.625</v>
      </c>
      <c r="TQ4" s="40">
        <f>IF(SUM(TA4:TD4)-TE4&gt;0,SUM(TA4:TD4)-TE4,"")</f>
        <v>57.424999999999997</v>
      </c>
      <c r="TR4" s="40">
        <f>IF(MAX(TN4,TQ4)&gt;0,MAX(TN4,TQ4),"")</f>
        <v>57.424999999999997</v>
      </c>
      <c r="TS4" s="40">
        <f>IF(TH4&gt;0,TH4,"")</f>
        <v>15.6</v>
      </c>
      <c r="TT4" s="40">
        <f>IF(TI4&gt;0,TI4,"")</f>
        <v>16.495000000000001</v>
      </c>
      <c r="TU4" s="40">
        <f>IF(SUM(TF4:TI4)-TJ4&gt;0,SUM(TF4:TI4)-TJ4,"")</f>
        <v>56.594999999999999</v>
      </c>
      <c r="TV4" s="40">
        <f>IF(SUM(TR4,TU4)&gt;0,SUM(TR4,TU4),"")</f>
        <v>114.02</v>
      </c>
    </row>
    <row r="5" spans="1:542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137</v>
      </c>
      <c r="D5" s="4" t="s">
        <v>6</v>
      </c>
      <c r="E5" s="4">
        <v>2006</v>
      </c>
      <c r="F5" s="9">
        <f>SUM(L5:V5)+SUM(L5:T5)*0.0000001+SUM(L5)*0.0000000000001</f>
        <v>202.2700202270056</v>
      </c>
      <c r="G5" s="64" t="s">
        <v>46</v>
      </c>
      <c r="H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>P</v>
      </c>
      <c r="I5" s="3" t="str">
        <f>IF(OR(AND(AQ5&gt;=AY$48,AQ5&lt;&gt;"",AN5=""),AND(AT5&gt;=AY$48,AT5&lt;&gt;"",AN5=""),AND(AX5&gt;=AY$48,AX5&lt;&gt;"",AN5=""),AND(BR5&gt;=BZ$48,BR5&lt;&gt;"",BO5=""),AND(BU5&gt;=BZ$48,BU5&lt;&gt;"",BO5=""),AND(BY5&gt;=BZ$48,BY5&lt;&gt;"",BO5=""),AND(CS5&gt;=DA$48,CS5&lt;&gt;"",CP5=""),AND(CV5&gt;=DA$48,CV5&lt;&gt;"",CP5=""),AND(CZ5&gt;=DA$48,CZ5&lt;&gt;"",CP5=""),AND(DZ5&gt;=EK$48,DZ5&lt;&gt;""),AND(EC5&gt;=EK$48,EC5&lt;&gt;""),AND(EG5&gt;=EK$48,EG5&lt;&gt;""),AND(EJ5&gt;=EK$48,EJ5&lt;&gt;""),AND(FH5&gt;=FS$48,FH5&lt;&gt;""),AND(FK5&gt;=FS$48,FK5&lt;&gt;""),AND(FO5&gt;=FS$48,FO5&lt;&gt;""),AND(FR5&gt;=FS$48,FR5&lt;&gt;""),AND(GP5&gt;=HA$48,GP5&lt;&gt;""),AND(GS5&gt;=HA$48,GS5&lt;&gt;""),AND(GW5&gt;=HA$48,GW5&lt;&gt;""),AND(GZ5&gt;=HA$48,GZ5&lt;&gt;""),AND(HX5&gt;=II$48,HX5&lt;&gt;""),AND(IA5&gt;=II$48,IA5&lt;&gt;""),AND(IE5&gt;=II$48,IE5&lt;&gt;""),AND(IH5&gt;=II$48,IH5&lt;&gt;""),AND(JF5&gt;=JQ$48,JF5&lt;&gt;""),AND(JI5&gt;=JQ$48,JI5&lt;&gt;""),AND(JM5&gt;=JQ$48,JM5&lt;&gt;""),AND(JP5&gt;=JQ$48,JP5&lt;&gt;""),AND(KN5&gt;=KY$48,KN5&lt;&gt;""),AND(KQ5&gt;=KY$48,KQ5&lt;&gt;""),AND(KU5&gt;=KY$48,KU5&lt;&gt;""),AND(KX5&gt;=KY$48,KX5&lt;&gt;""),AND(LV5&gt;=MG$48,LV5&lt;&gt;""),AND(LY5&gt;=MG$48,LY5&lt;&gt;""),AND(MC5&gt;=MG$48,MC5&lt;&gt;""),AND(MF5&gt;=MG$48,MF5&lt;&gt;""),AND(ND5&gt;=NO$48,ND5&lt;&gt;""),AND(NG5&gt;=NO$48,NG5&lt;&gt;""),AND(NK5&gt;=NO$48,NK5&lt;&gt;""),AND(NN5&gt;=NO$48,NN5&lt;&gt;""),AND(OL5&gt;=OW$48,OL5&lt;&gt;""),AND(OO5&gt;=OW$48,OO5&lt;&gt;""),AND(OS5&gt;=OW$48,OS5&lt;&gt;""),AND(OV5&gt;=OW$48,OV5&lt;&gt;""),AND(PT5&gt;=QE$48,PT5&lt;&gt;""),AND(PW5&gt;=QE$48,PW5&lt;&gt;""),AND(QA5&gt;=QE$48,QA5&lt;&gt;""),AND(QD5&gt;=QE$48,QD5&lt;&gt;""),AND(RB5&gt;=RM$48,RB5&lt;&gt;""),AND(RE5&gt;=RM$48,RE5&lt;&gt;""),AND(RI5&gt;=RM$48,RI5&lt;&gt;""),AND(RL5&gt;=RM$48,RL5&lt;&gt;""),AND(SJ5&gt;=SU$48,SJ5&lt;&gt;""),AND(SM5&gt;=SU$48,SM5&lt;&gt;""),AND(SQ5&gt;=SU$48,SQ5&lt;&gt;""),AND(ST5&gt;=SU$48,ST5&lt;&gt;"")),"P","")</f>
        <v>P</v>
      </c>
      <c r="J5" s="36" t="str">
        <f>IF(AND(I5="P",H5=""),"No DD",IF(OR(AND(AO5&gt;=AY$47,AO5&lt;&gt;"",AQ5&gt;=AY$51,AQ5&lt;&gt;"",AN5=""),AND(AR5&gt;=AY$47,AR5&lt;&gt;"",AT5&gt;=AY$51,AT5&lt;&gt;"",AN5=""),AND(AV5&gt;=AY$47,AV5&lt;&gt;"",AX5&gt;=AY$51,AX5&lt;&gt;"",AN5=""),AND(BP5&gt;=BZ$47,BP5&lt;&gt;"",BR5&gt;=BZ$51,BR5&lt;&gt;"",BO5=""),AND(BS5&gt;=BZ$47,BS5&lt;&gt;"",BU5&gt;=BZ$51,BU5&lt;&gt;"",BO5=""),AND(BW5&gt;=BZ$47,BW5&lt;&gt;"",BY5&gt;=BZ$51,BY5&lt;&gt;"",BO5=""),AND(CQ5&gt;=DA$47,CQ5&lt;&gt;"",CS5&gt;=DA$51,CS5&lt;&gt;"",CP5=""),AND(CT5&gt;=DA$47,CT5&lt;&gt;"",CV5&gt;=DA$51,CV5&lt;&gt;"",CP5=""),AND(CX5&gt;=DA$47,CX5&lt;&gt;"",CZ5&gt;=DA$51,CZ5&lt;&gt;"",CP5=""),AND(DX5&gt;=EK$47,DX5&lt;&gt;"",DZ5&gt;=EK$51,DZ5&lt;&gt;""),AND(EA5&gt;=EK$47,EA5&lt;&gt;"",EC5&gt;=EK$51,EC5&lt;&gt;""),AND(EE5&gt;=EK$47,EE5&lt;&gt;"",EG5&gt;=EK$51,EG5&lt;&gt;""),AND(EH5&gt;=EK$47,EH5&lt;&gt;"",EJ5&gt;=EK$51,EJ5&lt;&gt;""),AND(FF5&gt;=FS$47,FF5&lt;&gt;"",FH5&gt;=FS$51,FH5&lt;&gt;""),AND(FI5&gt;=FS$47,FI5&lt;&gt;"",FK5&gt;=FS$51,FK5&lt;&gt;""),AND(FM5&gt;=FS$47,FM5&lt;&gt;"",FO5&gt;=FS$51,FO5&lt;&gt;""),AND(FP5&gt;=FS$47,FP5&lt;&gt;"",FR5&gt;=FS$51,FR5&lt;&gt;""),AND(GN5&gt;=HA$47,GN5&lt;&gt;"",GP5&gt;=HA$51,GP5&lt;&gt;""),AND(GQ5&gt;=HA$47,GQ5&lt;&gt;"",GS5&gt;=HA$51,GS5&lt;&gt;""),AND(GU5&gt;=HA$47,GU5&lt;&gt;"",GW5&gt;=HA$51,GW5&lt;&gt;""),AND(GX5&gt;=HA$47,GX5&lt;&gt;"",GZ5&gt;=HA$51,GZ5&lt;&gt;""),AND(HV5&gt;=II$47,HV5&lt;&gt;"",HX5&gt;=II$51,HX5&lt;&gt;""),AND(HY5&gt;=II$47,HY5&lt;&gt;"",IA5&gt;=II$51,IA5&lt;&gt;""),AND(IC5&gt;=II$47,IC5&lt;&gt;"",IE5&gt;=II$51,IE5&lt;&gt;""),AND(IF5&gt;=II$47,IF5&lt;&gt;"",IH5&gt;=II$51,IH5&lt;&gt;""),AND(JD5&gt;=JQ$47,JD5&lt;&gt;"",JF5&gt;=JQ$51,JF5&lt;&gt;""),AND(JG5&gt;=JQ$47,JG5&lt;&gt;"",JI5&gt;=JQ$51,JI5&lt;&gt;""),AND(JK5&gt;=JQ$47,JK5&lt;&gt;"",JM5&gt;=JQ$51,JM5&lt;&gt;""),AND(JN5&gt;=JQ$47,JN5&lt;&gt;"",JP5&gt;=JQ$51,JP5&lt;&gt;""),AND(KL5&gt;=KY$47,KL5&lt;&gt;"",KN5&gt;=KY$51,KN5&lt;&gt;""),AND(KO5&gt;=KY$47,KO5&lt;&gt;"",KQ5&gt;=KY$51,KQ5&lt;&gt;""),AND(KS5&gt;=KY$47,KS5&lt;&gt;"",KU5&gt;=KY$51,KU5&lt;&gt;""),AND(KV5&gt;=KY$47,KV5&lt;&gt;"",KX5&gt;=KY$51,KX5&lt;&gt;""),AND(LT5&gt;=MG$47,LT5&lt;&gt;"",LV5&gt;=MG$51,LV5&lt;&gt;""),AND(LW5&gt;=MG$47,LW5&lt;&gt;"",LY5&gt;=MG$51,LY5&lt;&gt;""),AND(MA5&gt;=MG$47,MA5&lt;&gt;"",MC5&gt;=MG$51,MC5&lt;&gt;""),AND(MD5&gt;=MG$47,MD5&lt;&gt;"",MF5&gt;=MG$51,MF5&lt;&gt;""),AND(NB5&gt;=NO$47,NB5&lt;&gt;"",ND5&gt;=NO$51,ND5&lt;&gt;""),AND(NE5&gt;=NO$47,NE5&lt;&gt;"",NG5&gt;=NO$51,NG5&lt;&gt;""),AND(NI5&gt;=NO$47,NI5&lt;&gt;"",NK5&gt;=NO$51,NK5&lt;&gt;""),AND(NL5&gt;=NO$47,NL5&lt;&gt;"",NN5&gt;=NO$51,NN5&lt;&gt;""),AND(OJ5&gt;=OW$47,OJ5&lt;&gt;"",OL5&gt;=OW$51,OL5&lt;&gt;""),AND(OM5&gt;=OW$47,OM5&lt;&gt;"",OO5&gt;=OW$51,OO5&lt;&gt;""),AND(OQ5&gt;=OW$47,OQ5&lt;&gt;"",OS5&gt;=OW$51,OS5&lt;&gt;""),AND(OT5&gt;=OW$47,OT5&lt;&gt;"",OV5&gt;=OW$51,OV5&lt;&gt;""),AND(PR5&gt;=QE$47,PR5&lt;&gt;"",PT5&gt;=QE$51,PT5&lt;&gt;""),AND(PU5&gt;=QE$47,PU5&lt;&gt;"",PW5&gt;=QE$51,PW5&lt;&gt;""),AND(PY5&gt;=QE$47,PY5&lt;&gt;"",QA5&gt;=QE$51,QA5&lt;&gt;""),AND(QB5&gt;=QE$47,QB5&lt;&gt;"",QD5&gt;=QE$51,QD5&lt;&gt;""),AND(QZ5&gt;=RM$47,QZ5&lt;&gt;"",RB5&gt;=RM$51,RB5&lt;&gt;""),AND(RC5&gt;=RM$47,RC5&lt;&gt;"",RE5&gt;=RM$51,RE5&lt;&gt;""),AND(RG5&gt;=RM$47,RG5&lt;&gt;"",RI5&gt;=RM$51,RI5&lt;&gt;""),AND(RJ5&gt;=RM$47,RJ5&lt;&gt;"",RL5&gt;=RM$51,RL5&lt;&gt;""),AND(SH5&gt;=SU$47,SH5&lt;&gt;"",SJ5&gt;=SU$51,SJ5&lt;&gt;""),AND(SK5&gt;=SU$47,SK5&lt;&gt;"",SM5&gt;=SU$51,SM5&lt;&gt;""),AND(SO5&gt;=SU$47,SO5&lt;&gt;"",SQ5&gt;=SU$51,SQ5&lt;&gt;""),AND(SR5&gt;=SU$47,SR5&lt;&gt;"",ST5&gt;=SU$51,ST5&lt;&gt;"")),"Merit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Excellence",IF(K5="P","Worlds Team",IF(H5="P","National Team","")))))</f>
        <v>National Team</v>
      </c>
      <c r="K5" s="3" t="str">
        <f>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56.190000000000005</v>
      </c>
      <c r="O5" s="8" t="str">
        <f>IF(N5="","",IF(OR(N5=CS5,N5=CV5),$CA$1,IF(OR(N5=BR5,N5=BU5),$AZ$1,IF(OR(N5=AQ5,N5=AT5),$Y$1,""))))</f>
        <v>2024 3rd Domestic Trial</v>
      </c>
      <c r="P5" s="8">
        <f>IF(COUNT(AQ5,AT5,BR5,BU5,CS5,CV5)&gt;2,MAX(AX5,BY5,CZ5,LARGE((AQ5,AT5,BR5,BU5,CS5,CV5),3)),IF(MAX(AX5,BY5,CZ5)&gt;0,MAX(AX5,BY5,CZ5),0))</f>
        <v>57.120000000000005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$44,AP5,0),IF(AR5&gt;=$AY$44,AS5,0),IF(AV5&gt;=$AY$44,AW5,0),IF(BP5&gt;=$BZ$44,BQ5,0),IF(BS5&gt;=$BZ$44,BT5,0),IF(BW5&gt;=$BZ$44,BX5,0),IF(CQ5&gt;=$DA$44,CR5,0),IF(CT5&gt;=$DA$44,CU5,0),IF(CX5&gt;=$DA$44,CY5,0),IF(DX5&gt;=$EK$44,DY5,0),IF(EA5&gt;=$EK$44,EB5,0),IF(EE5&gt;=$EK$44,EF5,0),IF(EH5&gt;=$EK$44,EI5,0),IF(FF5&gt;=$FS$44,FG5,0),IF(FI5&gt;=$FS$44,FJ5,0),IF(FM5&gt;=$FS$44,FN5,0),IF(FP5&gt;=$FS$44,FQ5,0),IF(GN5&gt;=$HA$44,GO5,0),IF(GQ5&gt;=$HA$44,GR5,0),IF(GU5&gt;=$HA$44,GV5,0),IF(GX5&gt;=$HA$44,GY5,0),IF(HV5&gt;=$II$44,HW5,0),IF(HY5&gt;=$II$44,HZ5,0),IF(IC5&gt;=$II$44,ID5,0),IF(IF5&gt;=$II$44,IG5,0),IF(JD5&gt;=$JQ$44,JE5,0),IF(JG5&gt;=$JQ$44,JH5,0),IF(JK5&gt;=$JQ$44,JL5,0),IF(JN5&gt;=$JQ$44,JO5,0),IF(KL5&gt;=$KY$44,KM5,0),IF(KO5&gt;=$KY$44,KP5,0),IF(KS5&gt;=$KY$44,KT5,0),IF(KV5&gt;=$KY$44,KW5,0),IF(LT5&gt;=$MG$44,LU5,0),IF(LW5&gt;=$MG$44,LX5,0),IF(MA5&gt;=$MG$44,MB5,0),IF(MD5&gt;=$MG$44,ME5,0),IF(NB5&gt;=$NO$44,NC5,0),IF(NE5&gt;=$NO$44,NF5,0),IF(NI5&gt;=$NO$44,NJ5,0),IF(NL5&gt;=$NO$44,NM5,0),IF(OJ5&gt;=$OW$44,OK5,0),IF(OM5&gt;=$OW$44,ON5,0),IF(OQ5&gt;=$OW$44,OR5,0),IF(OT5&gt;=$OW$44,OU5,0),IF(PR5&gt;=$QE$44,PS5,0),IF(PU5&gt;=$QE$44,PV5,0),IF(PY5&gt;=$QE$44,PZ5,0),IF(QB5&gt;=$QE$44,QC5,0),IF(QZ5&gt;=$RM$44,RA5,0),IF(RC5&gt;=$RM$44,RD5,0),IF(RG5&gt;=$RM$44,RH5,0),IF(RJ5&gt;=$RM$44,RK5,0),IF(SH5&gt;=$SU$44,SI5,0),IF(SK5&gt;=$SU$44,SL5,0),IF(SO5&gt;=$SU$44,SP5,0),IF(SR5&gt;=$SU$44,SS5,0))&gt;0,MAX(IF(AO5&gt;=$AY$44,AP5,0),IF(AR5&gt;=$AY$44,AS5,0),IF(AV5&gt;=$AY$44,AW5,0),IF(BP5&gt;=$BZ$44,BQ5,0),IF(BS5&gt;=$BZ$44,BT5,0),IF(BW5&gt;=$BZ$44,BX5,0),IF(CQ5&gt;=$DA$44,CR5,0),IF(CT5&gt;=$DA$44,CU5,0),IF(CX5&gt;=$DA$44,CY5,0),IF(DX5&gt;=$EK$44,DY5,0),IF(EA5&gt;=$EK$44,EB5,0),IF(EE5&gt;=$EK$44,EF5,0),IF(EH5&gt;=$EK$44,EI5,0),IF(FF5&gt;=$FS$44,FG5,0),IF(FI5&gt;=$FS$44,FJ5,0),IF(FM5&gt;=$FS$44,FN5,0),IF(FP5&gt;=$FS$44,FQ5,0),IF(GN5&gt;=$HA$44,GO5,0),IF(GQ5&gt;=$HA$44,GR5,0),IF(GU5&gt;=$HA$44,GV5,0),IF(GX5&gt;=$HA$44,GY5,0),IF(HV5&gt;=$II$44,HW5,0),IF(HY5&gt;=$II$44,HZ5,0),IF(IC5&gt;=$II$44,ID5,0),IF(IF5&gt;=$II$44,IG5,0),IF(JD5&gt;=$JQ$44,JE5,0),IF(JG5&gt;=$JQ$44,JH5,0),IF(JK5&gt;=$JQ$44,JL5,0),IF(JN5&gt;=$JQ$44,JO5,0),IF(KL5&gt;=$KY$44,KM5,0),IF(KO5&gt;=$KY$44,KP5,0),IF(KS5&gt;=$KY$44,KT5,0),IF(KV5&gt;=$KY$44,KW5,0),IF(LT5&gt;=$MG$44,LU5,0),IF(LW5&gt;=$MG$44,LX5,0),IF(MA5&gt;=$MG$44,MB5,0),IF(MD5&gt;=$MG$44,ME5,0),IF(NB5&gt;=$NO$44,NC5,0),IF(NE5&gt;=$NO$44,NF5,0),IF(NI5&gt;=$NO$44,NJ5,0),IF(NL5&gt;=$NO$44,NM5,0),IF(OJ5&gt;=$OW$44,OK5,0),IF(OM5&gt;=$OW$44,ON5,0),IF(OQ5&gt;=$OW$44,OR5,0),IF(OT5&gt;=$OW$44,OU5,0),IF(PR5&gt;=$QE$44,PS5,0),IF(PU5&gt;=$QE$44,PV5,0),IF(PY5&gt;=$QE$44,PZ5,0),IF(QB5&gt;=$QE$44,QC5,0),IF(QZ5&gt;=$RM$44,RA5,0),IF(RC5&gt;=$RM$44,RD5,0),IF(RG5&gt;=$RM$44,RH5,0),IF(RJ5&gt;=$RM$44,RK5,0),IF(SH5&gt;=$SU$44,SI5,0),IF(SK5&gt;=$SU$44,SL5,0),IF(SO5&gt;=$SU$44,SP5,0),IF(SR5&gt;=$SU$44,SS5,0)),0)</f>
        <v>16.420000000000002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15.7</v>
      </c>
      <c r="Z5" s="22">
        <v>9.5</v>
      </c>
      <c r="AA5" s="22">
        <v>15.4</v>
      </c>
      <c r="AB5" s="22">
        <v>14.39</v>
      </c>
      <c r="AC5" s="22">
        <v>0</v>
      </c>
      <c r="AD5" s="22">
        <v>16.100000000000001</v>
      </c>
      <c r="AE5" s="22">
        <v>9.1999999999999993</v>
      </c>
      <c r="AF5" s="22">
        <v>15.4</v>
      </c>
      <c r="AG5" s="22">
        <v>15.02</v>
      </c>
      <c r="AH5" s="22">
        <v>0</v>
      </c>
      <c r="AI5" s="22">
        <v>15</v>
      </c>
      <c r="AJ5" s="22">
        <v>8.8000000000000007</v>
      </c>
      <c r="AK5" s="22">
        <v>13.5</v>
      </c>
      <c r="AL5" s="22">
        <v>14.31</v>
      </c>
      <c r="AM5" s="22">
        <v>0</v>
      </c>
      <c r="AN5" s="27"/>
      <c r="AO5" s="38">
        <f>IF(AA5&gt;0,AA5,"")</f>
        <v>15.4</v>
      </c>
      <c r="AP5" s="38">
        <f>IF(AB5&gt;0,AB5,"")</f>
        <v>14.39</v>
      </c>
      <c r="AQ5" s="40">
        <f>IF(SUM(Y5:AB5)-AC5&gt;0,SUM(Y5:AB5)-AC5,"")</f>
        <v>54.99</v>
      </c>
      <c r="AR5" s="40">
        <f>IF(AF5&gt;0,AF5,"")</f>
        <v>15.4</v>
      </c>
      <c r="AS5" s="40">
        <f>IF(AG5&gt;0,AG5,"")</f>
        <v>15.02</v>
      </c>
      <c r="AT5" s="40">
        <f>IF(SUM(AD5:AG5)-AH5&gt;0,SUM(AD5:AG5)-AH5,"")</f>
        <v>55.72</v>
      </c>
      <c r="AU5" s="40">
        <f>IF(AQ5="","",MAX(AQ5,AT5))</f>
        <v>55.72</v>
      </c>
      <c r="AV5" s="40">
        <f>IF(AK5&gt;0,AK5,"")</f>
        <v>13.5</v>
      </c>
      <c r="AW5" s="40">
        <f>IF(AL5&gt;0,AL5,"")</f>
        <v>14.31</v>
      </c>
      <c r="AX5" s="40">
        <f>IF(SUM(AI5:AL5)-AM5&gt;0,SUM(AI5:AL5)-AM5,"")</f>
        <v>51.61</v>
      </c>
      <c r="AY5" s="40">
        <f>IF(SUM(AU5,AX5)&gt;0,SUM(AU5,AX5),"")</f>
        <v>107.33</v>
      </c>
      <c r="AZ5" s="26">
        <v>3.2</v>
      </c>
      <c r="BA5" s="26">
        <v>1.9</v>
      </c>
      <c r="BB5" s="26">
        <v>3.2</v>
      </c>
      <c r="BC5" s="26">
        <v>3.48</v>
      </c>
      <c r="BD5" s="26">
        <v>0</v>
      </c>
      <c r="BE5" s="26">
        <v>15.4</v>
      </c>
      <c r="BF5" s="26">
        <v>9.3000000000000007</v>
      </c>
      <c r="BG5" s="26">
        <v>16</v>
      </c>
      <c r="BH5" s="26">
        <v>15.64</v>
      </c>
      <c r="BI5" s="26">
        <v>0</v>
      </c>
      <c r="BJ5" s="26">
        <v>15.8</v>
      </c>
      <c r="BK5" s="26">
        <v>9.1</v>
      </c>
      <c r="BL5" s="26">
        <v>16</v>
      </c>
      <c r="BM5" s="26">
        <v>15.5</v>
      </c>
      <c r="BN5" s="26">
        <v>0</v>
      </c>
      <c r="BO5" s="28"/>
      <c r="BP5" s="39">
        <f>IF(BB5&gt;0,BB5,"")</f>
        <v>3.2</v>
      </c>
      <c r="BQ5" s="39">
        <f>IF(BC5&gt;0,BC5,"")</f>
        <v>3.48</v>
      </c>
      <c r="BR5" s="11">
        <f>IF(SUM(AZ5:BC5)-BD5&gt;0,SUM(AZ5:BC5)-BD5,"")</f>
        <v>11.780000000000001</v>
      </c>
      <c r="BS5" s="11">
        <f>IF(BG5&gt;0,BG5,"")</f>
        <v>16</v>
      </c>
      <c r="BT5" s="11">
        <f>IF(BH5&gt;0,BH5,"")</f>
        <v>15.64</v>
      </c>
      <c r="BU5" s="11">
        <f>IF(SUM(BE5:BH5)-BI5&gt;0,SUM(BE5:BH5)-BI5,"")</f>
        <v>56.34</v>
      </c>
      <c r="BV5" s="11">
        <f>IF(BR5="","",MAX(BR5,BU5))</f>
        <v>56.34</v>
      </c>
      <c r="BW5" s="11">
        <f>IF(BL5&gt;0,BL5,"")</f>
        <v>16</v>
      </c>
      <c r="BX5" s="11">
        <f>IF(BM5&gt;0,BM5,"")</f>
        <v>15.5</v>
      </c>
      <c r="BY5" s="11">
        <f>IF(SUM(BJ5:BM5)-BN5&gt;0,SUM(BJ5:BM5)-BN5,"")</f>
        <v>56.4</v>
      </c>
      <c r="BZ5" s="11">
        <f>IF(SUM(BV5,BY5)&gt;0,SUM(BV5,BY5),"")</f>
        <v>112.74000000000001</v>
      </c>
      <c r="CA5" s="22">
        <v>3.1</v>
      </c>
      <c r="CB5" s="22">
        <v>1.8</v>
      </c>
      <c r="CC5" s="22">
        <v>3.8</v>
      </c>
      <c r="CD5" s="22">
        <v>3.5</v>
      </c>
      <c r="CE5" s="22">
        <v>0</v>
      </c>
      <c r="CF5" s="22">
        <v>15</v>
      </c>
      <c r="CG5" s="22">
        <v>9</v>
      </c>
      <c r="CH5" s="22">
        <v>16.2</v>
      </c>
      <c r="CI5" s="22">
        <v>15.99</v>
      </c>
      <c r="CJ5" s="22">
        <v>0</v>
      </c>
      <c r="CK5" s="22">
        <v>16</v>
      </c>
      <c r="CL5" s="22">
        <v>8.5</v>
      </c>
      <c r="CM5" s="22">
        <v>16.2</v>
      </c>
      <c r="CN5" s="22">
        <v>16.420000000000002</v>
      </c>
      <c r="CO5" s="22">
        <v>0</v>
      </c>
      <c r="CP5" s="27"/>
      <c r="CQ5" s="38">
        <f>IF(CC5&gt;0,CC5,"")</f>
        <v>3.8</v>
      </c>
      <c r="CR5" s="38">
        <f>IF(CD5&gt;0,CD5,"")</f>
        <v>3.5</v>
      </c>
      <c r="CS5" s="40">
        <f>IF(SUM(CA5:CD5)-CE5&gt;0,SUM(CA5:CD5)-CE5,"")</f>
        <v>12.2</v>
      </c>
      <c r="CT5" s="40">
        <f>IF(CH5&gt;0,CH5,"")</f>
        <v>16.2</v>
      </c>
      <c r="CU5" s="40">
        <f>IF(CI5&gt;0,CI5,"")</f>
        <v>15.99</v>
      </c>
      <c r="CV5" s="40">
        <f>IF(SUM(CF5:CI5)-CJ5&gt;0,SUM(CF5:CI5)-CJ5,"")</f>
        <v>56.190000000000005</v>
      </c>
      <c r="CW5" s="40">
        <f>IF(CS5="","",MAX(CS5,CV5))</f>
        <v>56.190000000000005</v>
      </c>
      <c r="CX5" s="40">
        <f>IF(CM5&gt;0,CM5,"")</f>
        <v>16.2</v>
      </c>
      <c r="CY5" s="40">
        <f>IF(CN5&gt;0,CN5,"")</f>
        <v>16.420000000000002</v>
      </c>
      <c r="CZ5" s="40">
        <f>IF(SUM(CK5:CN5)-CO5&gt;0,SUM(CK5:CN5)-CO5,"")</f>
        <v>57.120000000000005</v>
      </c>
      <c r="DA5" s="40">
        <f>IF(SUM(CW5,CZ5)&gt;0,SUM(CW5,CZ5),"")</f>
        <v>113.31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11.8</v>
      </c>
      <c r="DE5" s="17">
        <v>7</v>
      </c>
      <c r="DF5" s="17">
        <v>12.3</v>
      </c>
      <c r="DG5" s="17">
        <v>12.61</v>
      </c>
      <c r="DH5" s="17">
        <v>0</v>
      </c>
      <c r="DI5" s="17">
        <v>14.2</v>
      </c>
      <c r="DJ5" s="17">
        <v>9.3000000000000007</v>
      </c>
      <c r="DK5" s="17">
        <v>15.4</v>
      </c>
      <c r="DL5" s="17">
        <v>15.44</v>
      </c>
      <c r="DM5" s="17">
        <v>0</v>
      </c>
      <c r="DN5" s="17"/>
      <c r="DO5" s="17"/>
      <c r="DP5" s="17"/>
      <c r="DQ5" s="17"/>
      <c r="DR5" s="17"/>
      <c r="DS5" s="17">
        <v>1.6</v>
      </c>
      <c r="DT5" s="17">
        <v>1</v>
      </c>
      <c r="DU5" s="17">
        <v>2</v>
      </c>
      <c r="DV5" s="17">
        <v>1.72</v>
      </c>
      <c r="DW5" s="17">
        <v>0</v>
      </c>
      <c r="DX5" s="40">
        <f>IF(DF5&gt;0,DF5,"")</f>
        <v>12.3</v>
      </c>
      <c r="DY5" s="40">
        <f>IF(DG5&gt;0,DG5,"")</f>
        <v>12.61</v>
      </c>
      <c r="DZ5" s="40">
        <f>IF(SUM(DD5:DG5)-DH5&gt;0,SUM(DD5:DG5)-DH5,"")</f>
        <v>43.71</v>
      </c>
      <c r="EA5" s="40">
        <f>IF(DK5&gt;0,DK5,"")</f>
        <v>15.4</v>
      </c>
      <c r="EB5" s="40">
        <f>IF(DL5&gt;0,DL5,"")</f>
        <v>15.44</v>
      </c>
      <c r="EC5" s="40">
        <f>IF(SUM(DI5:DL5)-DM5&gt;0,SUM(DI5:DL5)-DM5,"")</f>
        <v>54.339999999999996</v>
      </c>
      <c r="ED5" s="40">
        <f>IF(MAX(DZ5,EC5)&gt;0,MAX(DZ5,EC5),"")</f>
        <v>54.339999999999996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2</v>
      </c>
      <c r="EI5" s="40">
        <f>IF(DV5&gt;0,DV5,"")</f>
        <v>1.72</v>
      </c>
      <c r="EJ5" s="40">
        <f>IF(SUM(DS5:DV5)-DW5&gt;0,SUM(DS5:DV5)-DW5,"")</f>
        <v>6.3199999999999994</v>
      </c>
      <c r="EK5" s="40">
        <f>IF(SUM(ED5,EG5,EJ5)&gt;0,SUM(ED5,EG5,EJ5),"")</f>
        <v>60.66</v>
      </c>
      <c r="EL5" s="18">
        <v>12.8</v>
      </c>
      <c r="EM5" s="18">
        <v>8.9</v>
      </c>
      <c r="EN5" s="18">
        <v>15.4</v>
      </c>
      <c r="EO5" s="18">
        <v>15.56</v>
      </c>
      <c r="EP5" s="18">
        <v>0</v>
      </c>
      <c r="EQ5" s="18">
        <v>14.9</v>
      </c>
      <c r="ER5" s="18">
        <v>9.1</v>
      </c>
      <c r="ES5" s="18">
        <v>15.4</v>
      </c>
      <c r="ET5" s="18">
        <v>15.34</v>
      </c>
      <c r="EU5" s="18">
        <v>0</v>
      </c>
      <c r="EV5" s="18"/>
      <c r="EW5" s="18"/>
      <c r="EX5" s="18"/>
      <c r="EY5" s="18"/>
      <c r="EZ5" s="18"/>
      <c r="FA5" s="18">
        <v>4.8</v>
      </c>
      <c r="FB5" s="18">
        <v>2.8</v>
      </c>
      <c r="FC5" s="18">
        <v>4.9000000000000004</v>
      </c>
      <c r="FD5" s="18">
        <v>5.05</v>
      </c>
      <c r="FE5" s="18">
        <v>0</v>
      </c>
      <c r="FF5" s="11">
        <f>IF(EN5&gt;0,EN5,"")</f>
        <v>15.4</v>
      </c>
      <c r="FG5" s="11">
        <f>IF(EO5&gt;0,EO5,"")</f>
        <v>15.56</v>
      </c>
      <c r="FH5" s="11">
        <f>IF(SUM(EL5:EO5)-EP5&gt;0,SUM(EL5:EO5)-EP5,"")</f>
        <v>52.660000000000004</v>
      </c>
      <c r="FI5" s="11">
        <f>IF(ES5&gt;0,ES5,"")</f>
        <v>15.4</v>
      </c>
      <c r="FJ5" s="11">
        <f>IF(ET5&gt;0,ET5,"")</f>
        <v>15.34</v>
      </c>
      <c r="FK5" s="11">
        <f>IF(SUM(EQ5:ET5)-EU5&gt;0,SUM(EQ5:ET5)-EU5,"")</f>
        <v>54.739999999999995</v>
      </c>
      <c r="FL5" s="11">
        <f>IF(MAX(FH5,FK5)&gt;0,MAX(FH5,FK5),"")</f>
        <v>54.739999999999995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4.9000000000000004</v>
      </c>
      <c r="FQ5" s="11">
        <f>IF(FD5&gt;0,FD5,"")</f>
        <v>5.05</v>
      </c>
      <c r="FR5" s="11">
        <f>IF(SUM(FA5:FD5)-FE5&gt;0,SUM(FA5:FD5)-FE5,"")</f>
        <v>17.55</v>
      </c>
      <c r="FS5" s="11">
        <f>IF(SUM(FL5,FO5,FR5)&gt;0,SUM(FL5,FO5,FR5),"")</f>
        <v>72.289999999999992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14.3</v>
      </c>
      <c r="IK5" s="17">
        <v>9.1</v>
      </c>
      <c r="IL5" s="17">
        <v>16</v>
      </c>
      <c r="IM5" s="17">
        <v>15.4</v>
      </c>
      <c r="IN5" s="17">
        <v>0</v>
      </c>
      <c r="IO5" s="17">
        <v>15.4</v>
      </c>
      <c r="IP5" s="17">
        <v>8.6999999999999993</v>
      </c>
      <c r="IQ5" s="17">
        <v>14.6</v>
      </c>
      <c r="IR5" s="17">
        <v>16.149999999999999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16</v>
      </c>
      <c r="JE5" s="40">
        <f>IF(IM5&gt;0,IM5,"")</f>
        <v>15.4</v>
      </c>
      <c r="JF5" s="40">
        <f>IF(SUM(IJ5:IM5)-IN5&gt;0,SUM(IJ5:IM5)-IN5,"")</f>
        <v>54.8</v>
      </c>
      <c r="JG5" s="40">
        <f>IF(IQ5&gt;0,IQ5,"")</f>
        <v>14.6</v>
      </c>
      <c r="JH5" s="40">
        <f>IF(IR5&gt;0,IR5,"")</f>
        <v>16.149999999999999</v>
      </c>
      <c r="JI5" s="40">
        <f>IF(SUM(IO5:IR5)-IS5&gt;0,SUM(IO5:IR5)-IS5,"")</f>
        <v>54.85</v>
      </c>
      <c r="JJ5" s="40">
        <f>IF(MAX(JF5,JI5)&gt;0,MAX(JF5,JI5),"")</f>
        <v>54.85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54.85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3.1500000000000004</v>
      </c>
      <c r="SW5" s="22">
        <f>IF($CP5="P",CB5,(CB5+BA5)/2)</f>
        <v>1.85</v>
      </c>
      <c r="SX5" s="22">
        <f>IF($CP5="P",CC5,(CC5+BB5)/2)</f>
        <v>3.5</v>
      </c>
      <c r="SY5" s="22">
        <f>IF($CP5="P",CD5,(CD5+BC5)/2)</f>
        <v>3.49</v>
      </c>
      <c r="SZ5" s="22">
        <f>IF($CP5="P",CE5,(CE5+BD5)/2)</f>
        <v>0</v>
      </c>
      <c r="TA5" s="22">
        <f>IF($CP5="P",CF5,(CF5+BE5)/2)</f>
        <v>15.2</v>
      </c>
      <c r="TB5" s="22">
        <f>IF($CP5="P",CG5,(CG5+BF5)/2)</f>
        <v>9.15</v>
      </c>
      <c r="TC5" s="22">
        <f>IF($CP5="P",CH5,(CH5+BG5)/2)</f>
        <v>16.100000000000001</v>
      </c>
      <c r="TD5" s="22">
        <f>IF($CP5="P",CI5,(CI5+BH5)/2)</f>
        <v>15.815000000000001</v>
      </c>
      <c r="TE5" s="22">
        <f>IF($CP5="P",CJ5,(CJ5+BI5)/2)</f>
        <v>0</v>
      </c>
      <c r="TF5" s="22">
        <f>IF($CP5="P",CK5,(CK5+BJ5)/2)</f>
        <v>15.9</v>
      </c>
      <c r="TG5" s="22">
        <f>IF($CP5="P",CL5,(CL5+BK5)/2)</f>
        <v>8.8000000000000007</v>
      </c>
      <c r="TH5" s="22">
        <f>IF($CP5="P",CM5,(CM5+BL5)/2)</f>
        <v>16.100000000000001</v>
      </c>
      <c r="TI5" s="22">
        <f>IF($CP5="P",CN5,(CN5+BM5)/2)</f>
        <v>15.96</v>
      </c>
      <c r="TJ5" s="22">
        <f>IF($CP5="P",CO5,(CO5+BN5)/2)</f>
        <v>0</v>
      </c>
      <c r="TK5" s="27" t="s">
        <v>46</v>
      </c>
      <c r="TL5" s="40">
        <f>IF(SX5&gt;0,SX5,"")</f>
        <v>3.5</v>
      </c>
      <c r="TM5" s="40">
        <f>IF(SY5&gt;0,SY5,"")</f>
        <v>3.49</v>
      </c>
      <c r="TN5" s="40">
        <f>IF(SUM(SV5:SY5)-SZ5&gt;0,SUM(SV5:SY5)-SZ5,"")</f>
        <v>11.99</v>
      </c>
      <c r="TO5" s="40">
        <f>IF(TC5&gt;0,TC5,"")</f>
        <v>16.100000000000001</v>
      </c>
      <c r="TP5" s="40">
        <f>IF(TD5&gt;0,TD5,"")</f>
        <v>15.815000000000001</v>
      </c>
      <c r="TQ5" s="40">
        <f>IF(SUM(TA5:TD5)-TE5&gt;0,SUM(TA5:TD5)-TE5,"")</f>
        <v>56.265000000000001</v>
      </c>
      <c r="TR5" s="40">
        <f>IF(MAX(TN5,TQ5)&gt;0,MAX(TN5,TQ5),"")</f>
        <v>56.265000000000001</v>
      </c>
      <c r="TS5" s="40">
        <f>IF(TH5&gt;0,TH5,"")</f>
        <v>16.100000000000001</v>
      </c>
      <c r="TT5" s="40">
        <f>IF(TI5&gt;0,TI5,"")</f>
        <v>15.96</v>
      </c>
      <c r="TU5" s="40">
        <f>IF(SUM(TF5:TI5)-TJ5&gt;0,SUM(TF5:TI5)-TJ5,"")</f>
        <v>56.760000000000005</v>
      </c>
      <c r="TV5" s="40">
        <f>IF(SUM(TR5,TU5)&gt;0,SUM(TR5,TU5),"")</f>
        <v>113.02500000000001</v>
      </c>
    </row>
    <row r="6" spans="1:542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200.38002003800565</v>
      </c>
      <c r="G6" s="64" t="s">
        <v>46</v>
      </c>
      <c r="H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>P</v>
      </c>
      <c r="I6" s="3" t="str">
        <f>IF(OR(AND(AQ6&gt;=AY$48,AQ6&lt;&gt;"",AN6=""),AND(AT6&gt;=AY$48,AT6&lt;&gt;"",AN6=""),AND(AX6&gt;=AY$48,AX6&lt;&gt;"",AN6=""),AND(BR6&gt;=BZ$48,BR6&lt;&gt;"",BO6=""),AND(BU6&gt;=BZ$48,BU6&lt;&gt;"",BO6=""),AND(BY6&gt;=BZ$48,BY6&lt;&gt;"",BO6=""),AND(CS6&gt;=DA$48,CS6&lt;&gt;"",CP6=""),AND(CV6&gt;=DA$48,CV6&lt;&gt;"",CP6=""),AND(CZ6&gt;=DA$48,CZ6&lt;&gt;"",CP6=""),AND(DZ6&gt;=EK$48,DZ6&lt;&gt;""),AND(EC6&gt;=EK$48,EC6&lt;&gt;""),AND(EG6&gt;=EK$48,EG6&lt;&gt;""),AND(EJ6&gt;=EK$48,EJ6&lt;&gt;""),AND(FH6&gt;=FS$48,FH6&lt;&gt;""),AND(FK6&gt;=FS$48,FK6&lt;&gt;""),AND(FO6&gt;=FS$48,FO6&lt;&gt;""),AND(FR6&gt;=FS$48,FR6&lt;&gt;""),AND(GP6&gt;=HA$48,GP6&lt;&gt;""),AND(GS6&gt;=HA$48,GS6&lt;&gt;""),AND(GW6&gt;=HA$48,GW6&lt;&gt;""),AND(GZ6&gt;=HA$48,GZ6&lt;&gt;""),AND(HX6&gt;=II$48,HX6&lt;&gt;""),AND(IA6&gt;=II$48,IA6&lt;&gt;""),AND(IE6&gt;=II$48,IE6&lt;&gt;""),AND(IH6&gt;=II$48,IH6&lt;&gt;""),AND(JF6&gt;=JQ$48,JF6&lt;&gt;""),AND(JI6&gt;=JQ$48,JI6&lt;&gt;""),AND(JM6&gt;=JQ$48,JM6&lt;&gt;""),AND(JP6&gt;=JQ$48,JP6&lt;&gt;""),AND(KN6&gt;=KY$48,KN6&lt;&gt;""),AND(KQ6&gt;=KY$48,KQ6&lt;&gt;""),AND(KU6&gt;=KY$48,KU6&lt;&gt;""),AND(KX6&gt;=KY$48,KX6&lt;&gt;""),AND(LV6&gt;=MG$48,LV6&lt;&gt;""),AND(LY6&gt;=MG$48,LY6&lt;&gt;""),AND(MC6&gt;=MG$48,MC6&lt;&gt;""),AND(MF6&gt;=MG$48,MF6&lt;&gt;""),AND(ND6&gt;=NO$48,ND6&lt;&gt;""),AND(NG6&gt;=NO$48,NG6&lt;&gt;""),AND(NK6&gt;=NO$48,NK6&lt;&gt;""),AND(NN6&gt;=NO$48,NN6&lt;&gt;""),AND(OL6&gt;=OW$48,OL6&lt;&gt;""),AND(OO6&gt;=OW$48,OO6&lt;&gt;""),AND(OS6&gt;=OW$48,OS6&lt;&gt;""),AND(OV6&gt;=OW$48,OV6&lt;&gt;""),AND(PT6&gt;=QE$48,PT6&lt;&gt;""),AND(PW6&gt;=QE$48,PW6&lt;&gt;""),AND(QA6&gt;=QE$48,QA6&lt;&gt;""),AND(QD6&gt;=QE$48,QD6&lt;&gt;""),AND(RB6&gt;=RM$48,RB6&lt;&gt;""),AND(RE6&gt;=RM$48,RE6&lt;&gt;""),AND(RI6&gt;=RM$48,RI6&lt;&gt;""),AND(RL6&gt;=RM$48,RL6&lt;&gt;""),AND(SJ6&gt;=SU$48,SJ6&lt;&gt;""),AND(SM6&gt;=SU$48,SM6&lt;&gt;""),AND(SQ6&gt;=SU$48,SQ6&lt;&gt;""),AND(ST6&gt;=SU$48,ST6&lt;&gt;"")),"P","")</f>
        <v>P</v>
      </c>
      <c r="J6" s="36" t="str">
        <f>IF(AND(I6="P",H6=""),"No DD",IF(OR(AND(AO6&gt;=AY$47,AO6&lt;&gt;"",AQ6&gt;=AY$51,AQ6&lt;&gt;"",AN6=""),AND(AR6&gt;=AY$47,AR6&lt;&gt;"",AT6&gt;=AY$51,AT6&lt;&gt;"",AN6=""),AND(AV6&gt;=AY$47,AV6&lt;&gt;"",AX6&gt;=AY$51,AX6&lt;&gt;"",AN6=""),AND(BP6&gt;=BZ$47,BP6&lt;&gt;"",BR6&gt;=BZ$51,BR6&lt;&gt;"",BO6=""),AND(BS6&gt;=BZ$47,BS6&lt;&gt;"",BU6&gt;=BZ$51,BU6&lt;&gt;"",BO6=""),AND(BW6&gt;=BZ$47,BW6&lt;&gt;"",BY6&gt;=BZ$51,BY6&lt;&gt;"",BO6=""),AND(CQ6&gt;=DA$47,CQ6&lt;&gt;"",CS6&gt;=DA$51,CS6&lt;&gt;"",CP6=""),AND(CT6&gt;=DA$47,CT6&lt;&gt;"",CV6&gt;=DA$51,CV6&lt;&gt;"",CP6=""),AND(CX6&gt;=DA$47,CX6&lt;&gt;"",CZ6&gt;=DA$51,CZ6&lt;&gt;"",CP6=""),AND(DX6&gt;=EK$47,DX6&lt;&gt;"",DZ6&gt;=EK$51,DZ6&lt;&gt;""),AND(EA6&gt;=EK$47,EA6&lt;&gt;"",EC6&gt;=EK$51,EC6&lt;&gt;""),AND(EE6&gt;=EK$47,EE6&lt;&gt;"",EG6&gt;=EK$51,EG6&lt;&gt;""),AND(EH6&gt;=EK$47,EH6&lt;&gt;"",EJ6&gt;=EK$51,EJ6&lt;&gt;""),AND(FF6&gt;=FS$47,FF6&lt;&gt;"",FH6&gt;=FS$51,FH6&lt;&gt;""),AND(FI6&gt;=FS$47,FI6&lt;&gt;"",FK6&gt;=FS$51,FK6&lt;&gt;""),AND(FM6&gt;=FS$47,FM6&lt;&gt;"",FO6&gt;=FS$51,FO6&lt;&gt;""),AND(FP6&gt;=FS$47,FP6&lt;&gt;"",FR6&gt;=FS$51,FR6&lt;&gt;""),AND(GN6&gt;=HA$47,GN6&lt;&gt;"",GP6&gt;=HA$51,GP6&lt;&gt;""),AND(GQ6&gt;=HA$47,GQ6&lt;&gt;"",GS6&gt;=HA$51,GS6&lt;&gt;""),AND(GU6&gt;=HA$47,GU6&lt;&gt;"",GW6&gt;=HA$51,GW6&lt;&gt;""),AND(GX6&gt;=HA$47,GX6&lt;&gt;"",GZ6&gt;=HA$51,GZ6&lt;&gt;""),AND(HV6&gt;=II$47,HV6&lt;&gt;"",HX6&gt;=II$51,HX6&lt;&gt;""),AND(HY6&gt;=II$47,HY6&lt;&gt;"",IA6&gt;=II$51,IA6&lt;&gt;""),AND(IC6&gt;=II$47,IC6&lt;&gt;"",IE6&gt;=II$51,IE6&lt;&gt;""),AND(IF6&gt;=II$47,IF6&lt;&gt;"",IH6&gt;=II$51,IH6&lt;&gt;""),AND(JD6&gt;=JQ$47,JD6&lt;&gt;"",JF6&gt;=JQ$51,JF6&lt;&gt;""),AND(JG6&gt;=JQ$47,JG6&lt;&gt;"",JI6&gt;=JQ$51,JI6&lt;&gt;""),AND(JK6&gt;=JQ$47,JK6&lt;&gt;"",JM6&gt;=JQ$51,JM6&lt;&gt;""),AND(JN6&gt;=JQ$47,JN6&lt;&gt;"",JP6&gt;=JQ$51,JP6&lt;&gt;""),AND(KL6&gt;=KY$47,KL6&lt;&gt;"",KN6&gt;=KY$51,KN6&lt;&gt;""),AND(KO6&gt;=KY$47,KO6&lt;&gt;"",KQ6&gt;=KY$51,KQ6&lt;&gt;""),AND(KS6&gt;=KY$47,KS6&lt;&gt;"",KU6&gt;=KY$51,KU6&lt;&gt;""),AND(KV6&gt;=KY$47,KV6&lt;&gt;"",KX6&gt;=KY$51,KX6&lt;&gt;""),AND(LT6&gt;=MG$47,LT6&lt;&gt;"",LV6&gt;=MG$51,LV6&lt;&gt;""),AND(LW6&gt;=MG$47,LW6&lt;&gt;"",LY6&gt;=MG$51,LY6&lt;&gt;""),AND(MA6&gt;=MG$47,MA6&lt;&gt;"",MC6&gt;=MG$51,MC6&lt;&gt;""),AND(MD6&gt;=MG$47,MD6&lt;&gt;"",MF6&gt;=MG$51,MF6&lt;&gt;""),AND(NB6&gt;=NO$47,NB6&lt;&gt;"",ND6&gt;=NO$51,ND6&lt;&gt;""),AND(NE6&gt;=NO$47,NE6&lt;&gt;"",NG6&gt;=NO$51,NG6&lt;&gt;""),AND(NI6&gt;=NO$47,NI6&lt;&gt;"",NK6&gt;=NO$51,NK6&lt;&gt;""),AND(NL6&gt;=NO$47,NL6&lt;&gt;"",NN6&gt;=NO$51,NN6&lt;&gt;""),AND(OJ6&gt;=OW$47,OJ6&lt;&gt;"",OL6&gt;=OW$51,OL6&lt;&gt;""),AND(OM6&gt;=OW$47,OM6&lt;&gt;"",OO6&gt;=OW$51,OO6&lt;&gt;""),AND(OQ6&gt;=OW$47,OQ6&lt;&gt;"",OS6&gt;=OW$51,OS6&lt;&gt;""),AND(OT6&gt;=OW$47,OT6&lt;&gt;"",OV6&gt;=OW$51,OV6&lt;&gt;""),AND(PR6&gt;=QE$47,PR6&lt;&gt;"",PT6&gt;=QE$51,PT6&lt;&gt;""),AND(PU6&gt;=QE$47,PU6&lt;&gt;"",PW6&gt;=QE$51,PW6&lt;&gt;""),AND(PY6&gt;=QE$47,PY6&lt;&gt;"",QA6&gt;=QE$51,QA6&lt;&gt;""),AND(QB6&gt;=QE$47,QB6&lt;&gt;"",QD6&gt;=QE$51,QD6&lt;&gt;""),AND(QZ6&gt;=RM$47,QZ6&lt;&gt;"",RB6&gt;=RM$51,RB6&lt;&gt;""),AND(RC6&gt;=RM$47,RC6&lt;&gt;"",RE6&gt;=RM$51,RE6&lt;&gt;""),AND(RG6&gt;=RM$47,RG6&lt;&gt;"",RI6&gt;=RM$51,RI6&lt;&gt;""),AND(RJ6&gt;=RM$47,RJ6&lt;&gt;"",RL6&gt;=RM$51,RL6&lt;&gt;""),AND(SH6&gt;=SU$47,SH6&lt;&gt;"",SJ6&gt;=SU$51,SJ6&lt;&gt;""),AND(SK6&gt;=SU$47,SK6&lt;&gt;"",SM6&gt;=SU$51,SM6&lt;&gt;""),AND(SO6&gt;=SU$47,SO6&lt;&gt;"",SQ6&gt;=SU$51,SQ6&lt;&gt;""),AND(SR6&gt;=SU$47,SR6&lt;&gt;"",ST6&gt;=SU$51,ST6&lt;&gt;"")),"Merit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Excellence",IF(K6="P","Worlds Team",IF(H6="P","National Team","")))))</f>
        <v>National Team</v>
      </c>
      <c r="K6" s="3" t="str">
        <f>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P","")</f>
        <v/>
      </c>
      <c r="L6" s="8">
        <f>IF(COUNT(AQ6,AT6,BR6,BU6,CS6,CV6)&gt;0,LARGE((AQ6,AT6,BR6,BU6,CS6,CV6),1),0)</f>
        <v>56.529999999999994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56.26</v>
      </c>
      <c r="O6" s="8" t="str">
        <f>IF(N6="","",IF(OR(N6=CS6,N6=CV6),$CA$1,IF(OR(N6=BR6,N6=BU6),$AZ$1,IF(OR(N6=AQ6,N6=AT6),$Y$1,""))))</f>
        <v>2024 3rd Domestic Trial</v>
      </c>
      <c r="P6" s="8">
        <f>IF(COUNT(AQ6,AT6,BR6,BU6,CS6,CV6)&gt;2,MAX(AX6,BY6,CZ6,LARGE((AQ6,AT6,BR6,BU6,CS6,CV6),3)),IF(MAX(AX6,BY6,CZ6)&gt;0,MAX(AX6,BY6,CZ6),0))</f>
        <v>56.36</v>
      </c>
      <c r="Q6" s="8" t="str">
        <f>IF(P6="","",IF(P6=CZ6,$CA$1,IF(P6=BY6,$AZ$1,IF(P6=AX6,$Y$1,IF(OR(P6=CS6,P6=CV6,P6=CZ6),$CA$1,IF(OR(P6=BR6,P6=BU6,P6=BY6),$AZ$1,IF(OR(P6=AQ6,P6=AT6,P6=AX6),$Y$1,"")))))))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$44,AP6,0),IF(AR6&gt;=$AY$44,AS6,0),IF(AV6&gt;=$AY$44,AW6,0),IF(BP6&gt;=$BZ$44,BQ6,0),IF(BS6&gt;=$BZ$44,BT6,0),IF(BW6&gt;=$BZ$44,BX6,0),IF(CQ6&gt;=$DA$44,CR6,0),IF(CT6&gt;=$DA$44,CU6,0),IF(CX6&gt;=$DA$44,CY6,0),IF(DX6&gt;=$EK$44,DY6,0),IF(EA6&gt;=$EK$44,EB6,0),IF(EE6&gt;=$EK$44,EF6,0),IF(EH6&gt;=$EK$44,EI6,0),IF(FF6&gt;=$FS$44,FG6,0),IF(FI6&gt;=$FS$44,FJ6,0),IF(FM6&gt;=$FS$44,FN6,0),IF(FP6&gt;=$FS$44,FQ6,0),IF(GN6&gt;=$HA$44,GO6,0),IF(GQ6&gt;=$HA$44,GR6,0),IF(GU6&gt;=$HA$44,GV6,0),IF(GX6&gt;=$HA$44,GY6,0),IF(HV6&gt;=$II$44,HW6,0),IF(HY6&gt;=$II$44,HZ6,0),IF(IC6&gt;=$II$44,ID6,0),IF(IF6&gt;=$II$44,IG6,0),IF(JD6&gt;=$JQ$44,JE6,0),IF(JG6&gt;=$JQ$44,JH6,0),IF(JK6&gt;=$JQ$44,JL6,0),IF(JN6&gt;=$JQ$44,JO6,0),IF(KL6&gt;=$KY$44,KM6,0),IF(KO6&gt;=$KY$44,KP6,0),IF(KS6&gt;=$KY$44,KT6,0),IF(KV6&gt;=$KY$44,KW6,0),IF(LT6&gt;=$MG$44,LU6,0),IF(LW6&gt;=$MG$44,LX6,0),IF(MA6&gt;=$MG$44,MB6,0),IF(MD6&gt;=$MG$44,ME6,0),IF(NB6&gt;=$NO$44,NC6,0),IF(NE6&gt;=$NO$44,NF6,0),IF(NI6&gt;=$NO$44,NJ6,0),IF(NL6&gt;=$NO$44,NM6,0),IF(OJ6&gt;=$OW$44,OK6,0),IF(OM6&gt;=$OW$44,ON6,0),IF(OQ6&gt;=$OW$44,OR6,0),IF(OT6&gt;=$OW$44,OU6,0),IF(PR6&gt;=$QE$44,PS6,0),IF(PU6&gt;=$QE$44,PV6,0),IF(PY6&gt;=$QE$44,PZ6,0),IF(QB6&gt;=$QE$44,QC6,0),IF(QZ6&gt;=$RM$44,RA6,0),IF(RC6&gt;=$RM$44,RD6,0),IF(RG6&gt;=$RM$44,RH6,0),IF(RJ6&gt;=$RM$44,RK6,0),IF(SH6&gt;=$SU$44,SI6,0),IF(SK6&gt;=$SU$44,SL6,0),IF(SO6&gt;=$SU$44,SP6,0),IF(SR6&gt;=$SU$44,SS6,0))&gt;0,MAX(IF(AO6&gt;=$AY$44,AP6,0),IF(AR6&gt;=$AY$44,AS6,0),IF(AV6&gt;=$AY$44,AW6,0),IF(BP6&gt;=$BZ$44,BQ6,0),IF(BS6&gt;=$BZ$44,BT6,0),IF(BW6&gt;=$BZ$44,BX6,0),IF(CQ6&gt;=$DA$44,CR6,0),IF(CT6&gt;=$DA$44,CU6,0),IF(CX6&gt;=$DA$44,CY6,0),IF(DX6&gt;=$EK$44,DY6,0),IF(EA6&gt;=$EK$44,EB6,0),IF(EE6&gt;=$EK$44,EF6,0),IF(EH6&gt;=$EK$44,EI6,0),IF(FF6&gt;=$FS$44,FG6,0),IF(FI6&gt;=$FS$44,FJ6,0),IF(FM6&gt;=$FS$44,FN6,0),IF(FP6&gt;=$FS$44,FQ6,0),IF(GN6&gt;=$HA$44,GO6,0),IF(GQ6&gt;=$HA$44,GR6,0),IF(GU6&gt;=$HA$44,GV6,0),IF(GX6&gt;=$HA$44,GY6,0),IF(HV6&gt;=$II$44,HW6,0),IF(HY6&gt;=$II$44,HZ6,0),IF(IC6&gt;=$II$44,ID6,0),IF(IF6&gt;=$II$44,IG6,0),IF(JD6&gt;=$JQ$44,JE6,0),IF(JG6&gt;=$JQ$44,JH6,0),IF(JK6&gt;=$JQ$44,JL6,0),IF(JN6&gt;=$JQ$44,JO6,0),IF(KL6&gt;=$KY$44,KM6,0),IF(KO6&gt;=$KY$44,KP6,0),IF(KS6&gt;=$KY$44,KT6,0),IF(KV6&gt;=$KY$44,KW6,0),IF(LT6&gt;=$MG$44,LU6,0),IF(LW6&gt;=$MG$44,LX6,0),IF(MA6&gt;=$MG$44,MB6,0),IF(MD6&gt;=$MG$44,ME6,0),IF(NB6&gt;=$NO$44,NC6,0),IF(NE6&gt;=$NO$44,NF6,0),IF(NI6&gt;=$NO$44,NJ6,0),IF(NL6&gt;=$NO$44,NM6,0),IF(OJ6&gt;=$OW$44,OK6,0),IF(OM6&gt;=$OW$44,ON6,0),IF(OQ6&gt;=$OW$44,OR6,0),IF(OT6&gt;=$OW$44,OU6,0),IF(PR6&gt;=$QE$44,PS6,0),IF(PU6&gt;=$QE$44,PV6,0),IF(PY6&gt;=$QE$44,PZ6,0),IF(QB6&gt;=$QE$44,QC6,0),IF(QZ6&gt;=$RM$44,RA6,0),IF(RC6&gt;=$RM$44,RD6,0),IF(RG6&gt;=$RM$44,RH6,0),IF(RJ6&gt;=$RM$44,RK6,0),IF(SH6&gt;=$SU$44,SI6,0),IF(SK6&gt;=$SU$44,SL6,0),IF(SO6&gt;=$SU$44,SP6,0),IF(SR6&gt;=$SU$44,SS6,0)),0)</f>
        <v>15.83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15.9</v>
      </c>
      <c r="Z6" s="22">
        <v>9.6</v>
      </c>
      <c r="AA6" s="22">
        <v>15.4</v>
      </c>
      <c r="AB6" s="22">
        <v>14.96</v>
      </c>
      <c r="AC6" s="22">
        <v>0</v>
      </c>
      <c r="AD6" s="22">
        <v>15.8</v>
      </c>
      <c r="AE6" s="22">
        <v>9</v>
      </c>
      <c r="AF6" s="22">
        <v>13.8</v>
      </c>
      <c r="AG6" s="22">
        <v>14.89</v>
      </c>
      <c r="AH6" s="22">
        <v>0</v>
      </c>
      <c r="AI6" s="22">
        <v>15.3</v>
      </c>
      <c r="AJ6" s="22">
        <v>9.5</v>
      </c>
      <c r="AK6" s="22">
        <v>15.4</v>
      </c>
      <c r="AL6" s="22">
        <v>14.97</v>
      </c>
      <c r="AM6" s="22">
        <v>0</v>
      </c>
      <c r="AN6" s="27"/>
      <c r="AO6" s="38">
        <f>IF(AA6&gt;0,AA6,"")</f>
        <v>15.4</v>
      </c>
      <c r="AP6" s="38">
        <f>IF(AB6&gt;0,AB6,"")</f>
        <v>14.96</v>
      </c>
      <c r="AQ6" s="40">
        <f>IF(SUM(Y6:AB6)-AC6&gt;0,SUM(Y6:AB6)-AC6,"")</f>
        <v>55.86</v>
      </c>
      <c r="AR6" s="40">
        <f>IF(AF6&gt;0,AF6,"")</f>
        <v>13.8</v>
      </c>
      <c r="AS6" s="40">
        <f>IF(AG6&gt;0,AG6,"")</f>
        <v>14.89</v>
      </c>
      <c r="AT6" s="40">
        <f>IF(SUM(AD6:AG6)-AH6&gt;0,SUM(AD6:AG6)-AH6,"")</f>
        <v>53.49</v>
      </c>
      <c r="AU6" s="40">
        <f>IF(AQ6="","",MAX(AQ6,AT6))</f>
        <v>55.86</v>
      </c>
      <c r="AV6" s="40">
        <f>IF(AK6&gt;0,AK6,"")</f>
        <v>15.4</v>
      </c>
      <c r="AW6" s="40">
        <f>IF(AL6&gt;0,AL6,"")</f>
        <v>14.97</v>
      </c>
      <c r="AX6" s="40">
        <f>IF(SUM(AI6:AL6)-AM6&gt;0,SUM(AI6:AL6)-AM6,"")</f>
        <v>55.17</v>
      </c>
      <c r="AY6" s="40">
        <f>IF(SUM(AU6,AX6)&gt;0,SUM(AU6,AX6),"")</f>
        <v>111.03</v>
      </c>
      <c r="AZ6" s="26">
        <v>4.5999999999999996</v>
      </c>
      <c r="BA6" s="26">
        <v>2.7</v>
      </c>
      <c r="BB6" s="26">
        <v>5.0999999999999996</v>
      </c>
      <c r="BC6" s="26">
        <v>4.7699999999999996</v>
      </c>
      <c r="BD6" s="26">
        <v>0</v>
      </c>
      <c r="BE6" s="26">
        <v>3.2</v>
      </c>
      <c r="BF6" s="26">
        <v>1.8</v>
      </c>
      <c r="BG6" s="26">
        <v>3.2</v>
      </c>
      <c r="BH6" s="26">
        <v>3.16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5.0999999999999996</v>
      </c>
      <c r="BQ6" s="39">
        <f>IF(BC6&gt;0,BC6,"")</f>
        <v>4.7699999999999996</v>
      </c>
      <c r="BR6" s="11">
        <f>IF(SUM(AZ6:BC6)-BD6&gt;0,SUM(AZ6:BC6)-BD6,"")</f>
        <v>17.169999999999998</v>
      </c>
      <c r="BS6" s="11">
        <f>IF(BG6&gt;0,BG6,"")</f>
        <v>3.2</v>
      </c>
      <c r="BT6" s="11">
        <f>IF(BH6&gt;0,BH6,"")</f>
        <v>3.16</v>
      </c>
      <c r="BU6" s="11">
        <f>IF(SUM(BE6:BH6)-BI6&gt;0,SUM(BE6:BH6)-BI6,"")</f>
        <v>11.36</v>
      </c>
      <c r="BV6" s="11">
        <f>IF(BR6="","",MAX(BR6,BU6))</f>
        <v>17.169999999999998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17.169999999999998</v>
      </c>
      <c r="CA6" s="22">
        <v>16.8</v>
      </c>
      <c r="CB6" s="22">
        <v>9.5</v>
      </c>
      <c r="CC6" s="22">
        <v>14.2</v>
      </c>
      <c r="CD6" s="22">
        <v>15.76</v>
      </c>
      <c r="CE6" s="22">
        <v>0</v>
      </c>
      <c r="CF6" s="22">
        <v>16.899999999999999</v>
      </c>
      <c r="CG6" s="22">
        <v>9.4</v>
      </c>
      <c r="CH6" s="22">
        <v>14.4</v>
      </c>
      <c r="CI6" s="22">
        <v>15.83</v>
      </c>
      <c r="CJ6" s="22">
        <v>0</v>
      </c>
      <c r="CK6" s="22">
        <v>17</v>
      </c>
      <c r="CL6" s="22">
        <v>9.3000000000000007</v>
      </c>
      <c r="CM6" s="22">
        <v>14.4</v>
      </c>
      <c r="CN6" s="22">
        <v>15.66</v>
      </c>
      <c r="CO6" s="22">
        <v>0</v>
      </c>
      <c r="CP6" s="27"/>
      <c r="CQ6" s="38">
        <f>IF(CC6&gt;0,CC6,"")</f>
        <v>14.2</v>
      </c>
      <c r="CR6" s="38">
        <f>IF(CD6&gt;0,CD6,"")</f>
        <v>15.76</v>
      </c>
      <c r="CS6" s="40">
        <f>IF(SUM(CA6:CD6)-CE6&gt;0,SUM(CA6:CD6)-CE6,"")</f>
        <v>56.26</v>
      </c>
      <c r="CT6" s="40">
        <f>IF(CH6&gt;0,CH6,"")</f>
        <v>14.4</v>
      </c>
      <c r="CU6" s="40">
        <f>IF(CI6&gt;0,CI6,"")</f>
        <v>15.83</v>
      </c>
      <c r="CV6" s="40">
        <f>IF(SUM(CF6:CI6)-CJ6&gt;0,SUM(CF6:CI6)-CJ6,"")</f>
        <v>56.529999999999994</v>
      </c>
      <c r="CW6" s="40">
        <f>IF(CS6="","",MAX(CS6,CV6))</f>
        <v>56.529999999999994</v>
      </c>
      <c r="CX6" s="40">
        <f>IF(CM6&gt;0,CM6,"")</f>
        <v>14.4</v>
      </c>
      <c r="CY6" s="40">
        <f>IF(CN6&gt;0,CN6,"")</f>
        <v>15.66</v>
      </c>
      <c r="CZ6" s="40">
        <f>IF(SUM(CK6:CN6)-CO6&gt;0,SUM(CK6:CN6)-CO6,"")</f>
        <v>56.36</v>
      </c>
      <c r="DA6" s="40">
        <f>IF(SUM(CW6,CZ6)&gt;0,SUM(CW6,CZ6),"")</f>
        <v>112.88999999999999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14.3</v>
      </c>
      <c r="DE6" s="17">
        <v>9.5</v>
      </c>
      <c r="DF6" s="17">
        <v>15.4</v>
      </c>
      <c r="DG6" s="17">
        <v>14.93</v>
      </c>
      <c r="DH6" s="17">
        <v>0</v>
      </c>
      <c r="DI6" s="17">
        <v>13.5</v>
      </c>
      <c r="DJ6" s="17">
        <v>9.1999999999999993</v>
      </c>
      <c r="DK6" s="17">
        <v>15.2</v>
      </c>
      <c r="DL6" s="17">
        <v>14.44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15.4</v>
      </c>
      <c r="DY6" s="40">
        <f>IF(DG6&gt;0,DG6,"")</f>
        <v>14.93</v>
      </c>
      <c r="DZ6" s="40">
        <f>IF(SUM(DD6:DG6)-DH6&gt;0,SUM(DD6:DG6)-DH6,"")</f>
        <v>54.13</v>
      </c>
      <c r="EA6" s="40">
        <f>IF(DK6&gt;0,DK6,"")</f>
        <v>15.2</v>
      </c>
      <c r="EB6" s="40">
        <f>IF(DL6&gt;0,DL6,"")</f>
        <v>14.44</v>
      </c>
      <c r="EC6" s="40">
        <f>IF(SUM(DI6:DL6)-DM6&gt;0,SUM(DI6:DL6)-DM6,"")</f>
        <v>52.339999999999996</v>
      </c>
      <c r="ED6" s="40">
        <f>IF(MAX(DZ6,EC6)&gt;0,MAX(DZ6,EC6),"")</f>
        <v>54.13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54.13</v>
      </c>
      <c r="EL6" s="18">
        <v>14.7</v>
      </c>
      <c r="EM6" s="18">
        <v>9.1999999999999993</v>
      </c>
      <c r="EN6" s="18">
        <v>15</v>
      </c>
      <c r="EO6" s="18">
        <v>15.22</v>
      </c>
      <c r="EP6" s="18">
        <v>0</v>
      </c>
      <c r="EQ6" s="18">
        <v>15.2</v>
      </c>
      <c r="ER6" s="18">
        <v>9.4</v>
      </c>
      <c r="ES6" s="18">
        <v>15</v>
      </c>
      <c r="ET6" s="18">
        <v>15.12</v>
      </c>
      <c r="EU6" s="18">
        <v>0</v>
      </c>
      <c r="EV6" s="18"/>
      <c r="EW6" s="18"/>
      <c r="EX6" s="18"/>
      <c r="EY6" s="18"/>
      <c r="EZ6" s="18"/>
      <c r="FA6" s="18">
        <v>7.6</v>
      </c>
      <c r="FB6" s="18">
        <v>4.5999999999999996</v>
      </c>
      <c r="FC6" s="18">
        <v>8.1999999999999993</v>
      </c>
      <c r="FD6" s="18">
        <v>7.85</v>
      </c>
      <c r="FE6" s="18">
        <v>0</v>
      </c>
      <c r="FF6" s="11">
        <f>IF(EN6&gt;0,EN6,"")</f>
        <v>15</v>
      </c>
      <c r="FG6" s="11">
        <f>IF(EO6&gt;0,EO6,"")</f>
        <v>15.22</v>
      </c>
      <c r="FH6" s="11">
        <f>IF(SUM(EL6:EO6)-EP6&gt;0,SUM(EL6:EO6)-EP6,"")</f>
        <v>54.12</v>
      </c>
      <c r="FI6" s="11">
        <f>IF(ES6&gt;0,ES6,"")</f>
        <v>15</v>
      </c>
      <c r="FJ6" s="11">
        <f>IF(ET6&gt;0,ET6,"")</f>
        <v>15.12</v>
      </c>
      <c r="FK6" s="11">
        <f>IF(SUM(EQ6:ET6)-EU6&gt;0,SUM(EQ6:ET6)-EU6,"")</f>
        <v>54.72</v>
      </c>
      <c r="FL6" s="11">
        <f>IF(MAX(FH6,FK6)&gt;0,MAX(FH6,FK6),"")</f>
        <v>54.72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8.1999999999999993</v>
      </c>
      <c r="FQ6" s="11">
        <f>IF(FD6&gt;0,FD6,"")</f>
        <v>7.85</v>
      </c>
      <c r="FR6" s="11">
        <f>IF(SUM(FA6:FD6)-FE6&gt;0,SUM(FA6:FD6)-FE6,"")</f>
        <v>28.25</v>
      </c>
      <c r="FS6" s="11">
        <f>IF(SUM(FL6,FO6,FR6)&gt;0,SUM(FL6,FO6,FR6),"")</f>
        <v>82.97</v>
      </c>
      <c r="FT6" s="17">
        <v>14.5</v>
      </c>
      <c r="FU6" s="17">
        <v>9.6999999999999993</v>
      </c>
      <c r="FV6" s="17">
        <v>13.4</v>
      </c>
      <c r="FW6" s="17">
        <v>15.39</v>
      </c>
      <c r="FX6" s="17">
        <v>0</v>
      </c>
      <c r="FY6" s="17">
        <v>14.6</v>
      </c>
      <c r="FZ6" s="17">
        <v>9.4</v>
      </c>
      <c r="GA6" s="17">
        <v>14.4</v>
      </c>
      <c r="GB6" s="17">
        <v>15.23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13.4</v>
      </c>
      <c r="GO6" s="40">
        <f>IF(FW6&gt;0,FW6,"")</f>
        <v>15.39</v>
      </c>
      <c r="GP6" s="40">
        <f>IF(SUM(FT6:FW6)-FX6&gt;0,SUM(FT6:FW6)-FX6,"")</f>
        <v>52.99</v>
      </c>
      <c r="GQ6" s="40">
        <f>IF(GA6&gt;0,GA6,"")</f>
        <v>14.4</v>
      </c>
      <c r="GR6" s="40">
        <f>IF(GB6&gt;0,GB6,"")</f>
        <v>15.23</v>
      </c>
      <c r="GS6" s="40">
        <f>IF(SUM(FY6:GB6)-GC6&gt;0,SUM(FY6:GB6)-GC6,"")</f>
        <v>53.629999999999995</v>
      </c>
      <c r="GT6" s="40">
        <f>IF(MAX(GP6,GS6)&gt;0,MAX(GP6,GS6),"")</f>
        <v>53.629999999999995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53.629999999999995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14.8</v>
      </c>
      <c r="IK6" s="17">
        <v>9.5</v>
      </c>
      <c r="IL6" s="17">
        <v>15</v>
      </c>
      <c r="IM6" s="17">
        <v>14.99</v>
      </c>
      <c r="IN6" s="17">
        <v>0</v>
      </c>
      <c r="IO6" s="17">
        <v>15</v>
      </c>
      <c r="IP6" s="17">
        <v>9.4</v>
      </c>
      <c r="IQ6" s="17">
        <v>14.4</v>
      </c>
      <c r="IR6" s="17">
        <v>15.24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>
        <f>IF(IL6&gt;0,IL6,"")</f>
        <v>15</v>
      </c>
      <c r="JE6" s="40">
        <f>IF(IM6&gt;0,IM6,"")</f>
        <v>14.99</v>
      </c>
      <c r="JF6" s="40">
        <f>IF(SUM(IJ6:IM6)-IN6&gt;0,SUM(IJ6:IM6)-IN6,"")</f>
        <v>54.29</v>
      </c>
      <c r="JG6" s="40">
        <f>IF(IQ6&gt;0,IQ6,"")</f>
        <v>14.4</v>
      </c>
      <c r="JH6" s="40">
        <f>IF(IR6&gt;0,IR6,"")</f>
        <v>15.24</v>
      </c>
      <c r="JI6" s="40">
        <f>IF(SUM(IO6:IR6)-IS6&gt;0,SUM(IO6:IR6)-IS6,"")</f>
        <v>54.04</v>
      </c>
      <c r="JJ6" s="40">
        <f>IF(MAX(JF6,JI6)&gt;0,MAX(JF6,JI6),"")</f>
        <v>54.29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54.29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10.7</v>
      </c>
      <c r="SW6" s="22">
        <f>IF($CP6="P",CB6,(CB6+BA6)/2)</f>
        <v>6.1</v>
      </c>
      <c r="SX6" s="22">
        <f>IF($CP6="P",CC6,(CC6+BB6)/2)</f>
        <v>9.6499999999999986</v>
      </c>
      <c r="SY6" s="22">
        <f>IF($CP6="P",CD6,(CD6+BC6)/2)</f>
        <v>10.265000000000001</v>
      </c>
      <c r="SZ6" s="22">
        <f>IF($CP6="P",CE6,(CE6+BD6)/2)</f>
        <v>0</v>
      </c>
      <c r="TA6" s="22">
        <f>IF($CP6="P",CF6,(CF6+BE6)/2)</f>
        <v>10.049999999999999</v>
      </c>
      <c r="TB6" s="22">
        <f>IF($CP6="P",CG6,(CG6+BF6)/2)</f>
        <v>5.6000000000000005</v>
      </c>
      <c r="TC6" s="22">
        <f>IF($CP6="P",CH6,(CH6+BG6)/2)</f>
        <v>8.8000000000000007</v>
      </c>
      <c r="TD6" s="22">
        <f>IF($CP6="P",CI6,(CI6+BH6)/2)</f>
        <v>9.495000000000001</v>
      </c>
      <c r="TE6" s="22">
        <f>IF($CP6="P",CJ6,(CJ6+BI6)/2)</f>
        <v>0</v>
      </c>
      <c r="TF6" s="22">
        <f>IF($CP6="P",CK6,(CK6+BJ6)/2)</f>
        <v>8.5</v>
      </c>
      <c r="TG6" s="22">
        <f>IF($CP6="P",CL6,(CL6+BK6)/2)</f>
        <v>4.6500000000000004</v>
      </c>
      <c r="TH6" s="22">
        <f>IF($CP6="P",CM6,(CM6+BL6)/2)</f>
        <v>7.2</v>
      </c>
      <c r="TI6" s="22">
        <f>IF($CP6="P",CN6,(CN6+BM6)/2)</f>
        <v>7.83</v>
      </c>
      <c r="TJ6" s="22">
        <f>IF($CP6="P",CO6,(CO6+BN6)/2)</f>
        <v>0</v>
      </c>
      <c r="TK6" s="27" t="s">
        <v>46</v>
      </c>
      <c r="TL6" s="40">
        <f>IF(SX6&gt;0,SX6,"")</f>
        <v>9.6499999999999986</v>
      </c>
      <c r="TM6" s="40">
        <f>IF(SY6&gt;0,SY6,"")</f>
        <v>10.265000000000001</v>
      </c>
      <c r="TN6" s="40">
        <f>IF(SUM(SV6:SY6)-SZ6&gt;0,SUM(SV6:SY6)-SZ6,"")</f>
        <v>36.714999999999996</v>
      </c>
      <c r="TO6" s="40">
        <f>IF(TC6&gt;0,TC6,"")</f>
        <v>8.8000000000000007</v>
      </c>
      <c r="TP6" s="40">
        <f>IF(TD6&gt;0,TD6,"")</f>
        <v>9.495000000000001</v>
      </c>
      <c r="TQ6" s="40">
        <f>IF(SUM(TA6:TD6)-TE6&gt;0,SUM(TA6:TD6)-TE6,"")</f>
        <v>33.945</v>
      </c>
      <c r="TR6" s="40">
        <f>IF(MAX(TN6,TQ6)&gt;0,MAX(TN6,TQ6),"")</f>
        <v>36.714999999999996</v>
      </c>
      <c r="TS6" s="40">
        <f>IF(TH6&gt;0,TH6,"")</f>
        <v>7.2</v>
      </c>
      <c r="TT6" s="40">
        <f>IF(TI6&gt;0,TI6,"")</f>
        <v>7.83</v>
      </c>
      <c r="TU6" s="40">
        <f>IF(SUM(TF6:TI6)-TJ6&gt;0,SUM(TF6:TI6)-TJ6,"")</f>
        <v>28.18</v>
      </c>
      <c r="TV6" s="40">
        <f>IF(SUM(TR6,TU6)&gt;0,SUM(TR6,TU6),"")</f>
        <v>64.894999999999996</v>
      </c>
    </row>
    <row r="7" spans="1:542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>1</v>
      </c>
      <c r="C7" s="5" t="s">
        <v>164</v>
      </c>
      <c r="D7" s="4" t="s">
        <v>4</v>
      </c>
      <c r="E7" s="4">
        <v>2007</v>
      </c>
      <c r="F7" s="9">
        <f>SUM(L7:V7)+SUM(L7:T7)*0.0000001+SUM(L7)*0.0000000000001</f>
        <v>193.60001917200532</v>
      </c>
      <c r="G7" s="64"/>
      <c r="H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>P</v>
      </c>
      <c r="I7" s="3" t="str">
        <f>IF(OR(AND(AQ7&gt;=AY$48,AQ7&lt;&gt;"",AN7=""),AND(AT7&gt;=AY$48,AT7&lt;&gt;"",AN7=""),AND(AX7&gt;=AY$48,AX7&lt;&gt;"",AN7=""),AND(BR7&gt;=BZ$48,BR7&lt;&gt;"",BO7=""),AND(BU7&gt;=BZ$48,BU7&lt;&gt;"",BO7=""),AND(BY7&gt;=BZ$48,BY7&lt;&gt;"",BO7=""),AND(CS7&gt;=DA$48,CS7&lt;&gt;"",CP7=""),AND(CV7&gt;=DA$48,CV7&lt;&gt;"",CP7=""),AND(CZ7&gt;=DA$48,CZ7&lt;&gt;"",CP7=""),AND(DZ7&gt;=EK$48,DZ7&lt;&gt;""),AND(EC7&gt;=EK$48,EC7&lt;&gt;""),AND(EG7&gt;=EK$48,EG7&lt;&gt;""),AND(EJ7&gt;=EK$48,EJ7&lt;&gt;""),AND(FH7&gt;=FS$48,FH7&lt;&gt;""),AND(FK7&gt;=FS$48,FK7&lt;&gt;""),AND(FO7&gt;=FS$48,FO7&lt;&gt;""),AND(FR7&gt;=FS$48,FR7&lt;&gt;""),AND(GP7&gt;=HA$48,GP7&lt;&gt;""),AND(GS7&gt;=HA$48,GS7&lt;&gt;""),AND(GW7&gt;=HA$48,GW7&lt;&gt;""),AND(GZ7&gt;=HA$48,GZ7&lt;&gt;""),AND(HX7&gt;=II$48,HX7&lt;&gt;""),AND(IA7&gt;=II$48,IA7&lt;&gt;""),AND(IE7&gt;=II$48,IE7&lt;&gt;""),AND(IH7&gt;=II$48,IH7&lt;&gt;""),AND(JF7&gt;=JQ$48,JF7&lt;&gt;""),AND(JI7&gt;=JQ$48,JI7&lt;&gt;""),AND(JM7&gt;=JQ$48,JM7&lt;&gt;""),AND(JP7&gt;=JQ$48,JP7&lt;&gt;""),AND(KN7&gt;=KY$48,KN7&lt;&gt;""),AND(KQ7&gt;=KY$48,KQ7&lt;&gt;""),AND(KU7&gt;=KY$48,KU7&lt;&gt;""),AND(KX7&gt;=KY$48,KX7&lt;&gt;""),AND(LV7&gt;=MG$48,LV7&lt;&gt;""),AND(LY7&gt;=MG$48,LY7&lt;&gt;""),AND(MC7&gt;=MG$48,MC7&lt;&gt;""),AND(MF7&gt;=MG$48,MF7&lt;&gt;""),AND(ND7&gt;=NO$48,ND7&lt;&gt;""),AND(NG7&gt;=NO$48,NG7&lt;&gt;""),AND(NK7&gt;=NO$48,NK7&lt;&gt;""),AND(NN7&gt;=NO$48,NN7&lt;&gt;""),AND(OL7&gt;=OW$48,OL7&lt;&gt;""),AND(OO7&gt;=OW$48,OO7&lt;&gt;""),AND(OS7&gt;=OW$48,OS7&lt;&gt;""),AND(OV7&gt;=OW$48,OV7&lt;&gt;""),AND(PT7&gt;=QE$48,PT7&lt;&gt;""),AND(PW7&gt;=QE$48,PW7&lt;&gt;""),AND(QA7&gt;=QE$48,QA7&lt;&gt;""),AND(QD7&gt;=QE$48,QD7&lt;&gt;""),AND(RB7&gt;=RM$48,RB7&lt;&gt;""),AND(RE7&gt;=RM$48,RE7&lt;&gt;""),AND(RI7&gt;=RM$48,RI7&lt;&gt;""),AND(RL7&gt;=RM$48,RL7&lt;&gt;""),AND(SJ7&gt;=SU$48,SJ7&lt;&gt;""),AND(SM7&gt;=SU$48,SM7&lt;&gt;""),AND(SQ7&gt;=SU$48,SQ7&lt;&gt;""),AND(ST7&gt;=SU$48,ST7&lt;&gt;"")),"P","")</f>
        <v>P</v>
      </c>
      <c r="J7" s="36" t="str">
        <f>IF(AND(I7="P",H7=""),"No DD",IF(OR(AND(AO7&gt;=AY$47,AO7&lt;&gt;"",AQ7&gt;=AY$51,AQ7&lt;&gt;"",AN7=""),AND(AR7&gt;=AY$47,AR7&lt;&gt;"",AT7&gt;=AY$51,AT7&lt;&gt;"",AN7=""),AND(AV7&gt;=AY$47,AV7&lt;&gt;"",AX7&gt;=AY$51,AX7&lt;&gt;"",AN7=""),AND(BP7&gt;=BZ$47,BP7&lt;&gt;"",BR7&gt;=BZ$51,BR7&lt;&gt;"",BO7=""),AND(BS7&gt;=BZ$47,BS7&lt;&gt;"",BU7&gt;=BZ$51,BU7&lt;&gt;"",BO7=""),AND(BW7&gt;=BZ$47,BW7&lt;&gt;"",BY7&gt;=BZ$51,BY7&lt;&gt;"",BO7=""),AND(CQ7&gt;=DA$47,CQ7&lt;&gt;"",CS7&gt;=DA$51,CS7&lt;&gt;"",CP7=""),AND(CT7&gt;=DA$47,CT7&lt;&gt;"",CV7&gt;=DA$51,CV7&lt;&gt;"",CP7=""),AND(CX7&gt;=DA$47,CX7&lt;&gt;"",CZ7&gt;=DA$51,CZ7&lt;&gt;"",CP7=""),AND(DX7&gt;=EK$47,DX7&lt;&gt;"",DZ7&gt;=EK$51,DZ7&lt;&gt;""),AND(EA7&gt;=EK$47,EA7&lt;&gt;"",EC7&gt;=EK$51,EC7&lt;&gt;""),AND(EE7&gt;=EK$47,EE7&lt;&gt;"",EG7&gt;=EK$51,EG7&lt;&gt;""),AND(EH7&gt;=EK$47,EH7&lt;&gt;"",EJ7&gt;=EK$51,EJ7&lt;&gt;""),AND(FF7&gt;=FS$47,FF7&lt;&gt;"",FH7&gt;=FS$51,FH7&lt;&gt;""),AND(FI7&gt;=FS$47,FI7&lt;&gt;"",FK7&gt;=FS$51,FK7&lt;&gt;""),AND(FM7&gt;=FS$47,FM7&lt;&gt;"",FO7&gt;=FS$51,FO7&lt;&gt;""),AND(FP7&gt;=FS$47,FP7&lt;&gt;"",FR7&gt;=FS$51,FR7&lt;&gt;""),AND(GN7&gt;=HA$47,GN7&lt;&gt;"",GP7&gt;=HA$51,GP7&lt;&gt;""),AND(GQ7&gt;=HA$47,GQ7&lt;&gt;"",GS7&gt;=HA$51,GS7&lt;&gt;""),AND(GU7&gt;=HA$47,GU7&lt;&gt;"",GW7&gt;=HA$51,GW7&lt;&gt;""),AND(GX7&gt;=HA$47,GX7&lt;&gt;"",GZ7&gt;=HA$51,GZ7&lt;&gt;""),AND(HV7&gt;=II$47,HV7&lt;&gt;"",HX7&gt;=II$51,HX7&lt;&gt;""),AND(HY7&gt;=II$47,HY7&lt;&gt;"",IA7&gt;=II$51,IA7&lt;&gt;""),AND(IC7&gt;=II$47,IC7&lt;&gt;"",IE7&gt;=II$51,IE7&lt;&gt;""),AND(IF7&gt;=II$47,IF7&lt;&gt;"",IH7&gt;=II$51,IH7&lt;&gt;""),AND(JD7&gt;=JQ$47,JD7&lt;&gt;"",JF7&gt;=JQ$51,JF7&lt;&gt;""),AND(JG7&gt;=JQ$47,JG7&lt;&gt;"",JI7&gt;=JQ$51,JI7&lt;&gt;""),AND(JK7&gt;=JQ$47,JK7&lt;&gt;"",JM7&gt;=JQ$51,JM7&lt;&gt;""),AND(JN7&gt;=JQ$47,JN7&lt;&gt;"",JP7&gt;=JQ$51,JP7&lt;&gt;""),AND(KL7&gt;=KY$47,KL7&lt;&gt;"",KN7&gt;=KY$51,KN7&lt;&gt;""),AND(KO7&gt;=KY$47,KO7&lt;&gt;"",KQ7&gt;=KY$51,KQ7&lt;&gt;""),AND(KS7&gt;=KY$47,KS7&lt;&gt;"",KU7&gt;=KY$51,KU7&lt;&gt;""),AND(KV7&gt;=KY$47,KV7&lt;&gt;"",KX7&gt;=KY$51,KX7&lt;&gt;""),AND(LT7&gt;=MG$47,LT7&lt;&gt;"",LV7&gt;=MG$51,LV7&lt;&gt;""),AND(LW7&gt;=MG$47,LW7&lt;&gt;"",LY7&gt;=MG$51,LY7&lt;&gt;""),AND(MA7&gt;=MG$47,MA7&lt;&gt;"",MC7&gt;=MG$51,MC7&lt;&gt;""),AND(MD7&gt;=MG$47,MD7&lt;&gt;"",MF7&gt;=MG$51,MF7&lt;&gt;""),AND(NB7&gt;=NO$47,NB7&lt;&gt;"",ND7&gt;=NO$51,ND7&lt;&gt;""),AND(NE7&gt;=NO$47,NE7&lt;&gt;"",NG7&gt;=NO$51,NG7&lt;&gt;""),AND(NI7&gt;=NO$47,NI7&lt;&gt;"",NK7&gt;=NO$51,NK7&lt;&gt;""),AND(NL7&gt;=NO$47,NL7&lt;&gt;"",NN7&gt;=NO$51,NN7&lt;&gt;""),AND(OJ7&gt;=OW$47,OJ7&lt;&gt;"",OL7&gt;=OW$51,OL7&lt;&gt;""),AND(OM7&gt;=OW$47,OM7&lt;&gt;"",OO7&gt;=OW$51,OO7&lt;&gt;""),AND(OQ7&gt;=OW$47,OQ7&lt;&gt;"",OS7&gt;=OW$51,OS7&lt;&gt;""),AND(OT7&gt;=OW$47,OT7&lt;&gt;"",OV7&gt;=OW$51,OV7&lt;&gt;""),AND(PR7&gt;=QE$47,PR7&lt;&gt;"",PT7&gt;=QE$51,PT7&lt;&gt;""),AND(PU7&gt;=QE$47,PU7&lt;&gt;"",PW7&gt;=QE$51,PW7&lt;&gt;""),AND(PY7&gt;=QE$47,PY7&lt;&gt;"",QA7&gt;=QE$51,QA7&lt;&gt;""),AND(QB7&gt;=QE$47,QB7&lt;&gt;"",QD7&gt;=QE$51,QD7&lt;&gt;""),AND(QZ7&gt;=RM$47,QZ7&lt;&gt;"",RB7&gt;=RM$51,RB7&lt;&gt;""),AND(RC7&gt;=RM$47,RC7&lt;&gt;"",RE7&gt;=RM$51,RE7&lt;&gt;""),AND(RG7&gt;=RM$47,RG7&lt;&gt;"",RI7&gt;=RM$51,RI7&lt;&gt;""),AND(RJ7&gt;=RM$47,RJ7&lt;&gt;"",RL7&gt;=RM$51,RL7&lt;&gt;""),AND(SH7&gt;=SU$47,SH7&lt;&gt;"",SJ7&gt;=SU$51,SJ7&lt;&gt;""),AND(SK7&gt;=SU$47,SK7&lt;&gt;"",SM7&gt;=SU$51,SM7&lt;&gt;""),AND(SO7&gt;=SU$47,SO7&lt;&gt;"",SQ7&gt;=SU$51,SQ7&lt;&gt;""),AND(SR7&gt;=SU$47,SR7&lt;&gt;"",ST7&gt;=SU$51,ST7&lt;&gt;"")),"Merit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Excellence",IF(K7="P","Worlds Team",IF(H7="P","National Team","")))))</f>
        <v>National Team</v>
      </c>
      <c r="K7" s="3" t="str">
        <f>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P","")</f>
        <v/>
      </c>
      <c r="L7" s="8">
        <f>IF(COUNT(AQ7,AT7,BR7,BU7,CS7,CV7)&gt;0,LARGE((AQ7,AT7,BR7,BU7,CS7,CV7),1),0)</f>
        <v>53.56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53.5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$44,AP7,0),IF(AR7&gt;=$AY$44,AS7,0),IF(AV7&gt;=$AY$44,AW7,0),IF(BP7&gt;=$BZ$44,BQ7,0),IF(BS7&gt;=$BZ$44,BT7,0),IF(BW7&gt;=$BZ$44,BX7,0),IF(CQ7&gt;=$DA$44,CR7,0),IF(CT7&gt;=$DA$44,CU7,0),IF(CX7&gt;=$DA$44,CY7,0),IF(DX7&gt;=$EK$44,DY7,0),IF(EA7&gt;=$EK$44,EB7,0),IF(EE7&gt;=$EK$44,EF7,0),IF(EH7&gt;=$EK$44,EI7,0),IF(FF7&gt;=$FS$44,FG7,0),IF(FI7&gt;=$FS$44,FJ7,0),IF(FM7&gt;=$FS$44,FN7,0),IF(FP7&gt;=$FS$44,FQ7,0),IF(GN7&gt;=$HA$44,GO7,0),IF(GQ7&gt;=$HA$44,GR7,0),IF(GU7&gt;=$HA$44,GV7,0),IF(GX7&gt;=$HA$44,GY7,0),IF(HV7&gt;=$II$44,HW7,0),IF(HY7&gt;=$II$44,HZ7,0),IF(IC7&gt;=$II$44,ID7,0),IF(IF7&gt;=$II$44,IG7,0),IF(JD7&gt;=$JQ$44,JE7,0),IF(JG7&gt;=$JQ$44,JH7,0),IF(JK7&gt;=$JQ$44,JL7,0),IF(JN7&gt;=$JQ$44,JO7,0),IF(KL7&gt;=$KY$44,KM7,0),IF(KO7&gt;=$KY$44,KP7,0),IF(KS7&gt;=$KY$44,KT7,0),IF(KV7&gt;=$KY$44,KW7,0),IF(LT7&gt;=$MG$44,LU7,0),IF(LW7&gt;=$MG$44,LX7,0),IF(MA7&gt;=$MG$44,MB7,0),IF(MD7&gt;=$MG$44,ME7,0),IF(NB7&gt;=$NO$44,NC7,0),IF(NE7&gt;=$NO$44,NF7,0),IF(NI7&gt;=$NO$44,NJ7,0),IF(NL7&gt;=$NO$44,NM7,0),IF(OJ7&gt;=$OW$44,OK7,0),IF(OM7&gt;=$OW$44,ON7,0),IF(OQ7&gt;=$OW$44,OR7,0),IF(OT7&gt;=$OW$44,OU7,0),IF(PR7&gt;=$QE$44,PS7,0),IF(PU7&gt;=$QE$44,PV7,0),IF(PY7&gt;=$QE$44,PZ7,0),IF(QB7&gt;=$QE$44,QC7,0),IF(QZ7&gt;=$RM$44,RA7,0),IF(RC7&gt;=$RM$44,RD7,0),IF(RG7&gt;=$RM$44,RH7,0),IF(RJ7&gt;=$RM$44,RK7,0),IF(SH7&gt;=$SU$44,SI7,0),IF(SK7&gt;=$SU$44,SL7,0),IF(SO7&gt;=$SU$44,SP7,0),IF(SR7&gt;=$SU$44,SS7,0))&gt;0,MAX(IF(AO7&gt;=$AY$44,AP7,0),IF(AR7&gt;=$AY$44,AS7,0),IF(AV7&gt;=$AY$44,AW7,0),IF(BP7&gt;=$BZ$44,BQ7,0),IF(BS7&gt;=$BZ$44,BT7,0),IF(BW7&gt;=$BZ$44,BX7,0),IF(CQ7&gt;=$DA$44,CR7,0),IF(CT7&gt;=$DA$44,CU7,0),IF(CX7&gt;=$DA$44,CY7,0),IF(DX7&gt;=$EK$44,DY7,0),IF(EA7&gt;=$EK$44,EB7,0),IF(EE7&gt;=$EK$44,EF7,0),IF(EH7&gt;=$EK$44,EI7,0),IF(FF7&gt;=$FS$44,FG7,0),IF(FI7&gt;=$FS$44,FJ7,0),IF(FM7&gt;=$FS$44,FN7,0),IF(FP7&gt;=$FS$44,FQ7,0),IF(GN7&gt;=$HA$44,GO7,0),IF(GQ7&gt;=$HA$44,GR7,0),IF(GU7&gt;=$HA$44,GV7,0),IF(GX7&gt;=$HA$44,GY7,0),IF(HV7&gt;=$II$44,HW7,0),IF(HY7&gt;=$II$44,HZ7,0),IF(IC7&gt;=$II$44,ID7,0),IF(IF7&gt;=$II$44,IG7,0),IF(JD7&gt;=$JQ$44,JE7,0),IF(JG7&gt;=$JQ$44,JH7,0),IF(JK7&gt;=$JQ$44,JL7,0),IF(JN7&gt;=$JQ$44,JO7,0),IF(KL7&gt;=$KY$44,KM7,0),IF(KO7&gt;=$KY$44,KP7,0),IF(KS7&gt;=$KY$44,KT7,0),IF(KV7&gt;=$KY$44,KW7,0),IF(LT7&gt;=$MG$44,LU7,0),IF(LW7&gt;=$MG$44,LX7,0),IF(MA7&gt;=$MG$44,MB7,0),IF(MD7&gt;=$MG$44,ME7,0),IF(NB7&gt;=$NO$44,NC7,0),IF(NE7&gt;=$NO$44,NF7,0),IF(NI7&gt;=$NO$44,NJ7,0),IF(NL7&gt;=$NO$44,NM7,0),IF(OJ7&gt;=$OW$44,OK7,0),IF(OM7&gt;=$OW$44,ON7,0),IF(OQ7&gt;=$OW$44,OR7,0),IF(OT7&gt;=$OW$44,OU7,0),IF(PR7&gt;=$QE$44,PS7,0),IF(PU7&gt;=$QE$44,PV7,0),IF(PY7&gt;=$QE$44,PZ7,0),IF(QB7&gt;=$QE$44,QC7,0),IF(QZ7&gt;=$RM$44,RA7,0),IF(RC7&gt;=$RM$44,RD7,0),IF(RG7&gt;=$RM$44,RH7,0),IF(RJ7&gt;=$RM$44,RK7,0),IF(SH7&gt;=$SU$44,SI7,0),IF(SK7&gt;=$SU$44,SL7,0),IF(SO7&gt;=$SU$44,SP7,0),IF(SR7&gt;=$SU$44,SS7,0)),0)</f>
        <v>16.079999999999998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Coimbra Gym Fest (July 7)</v>
      </c>
      <c r="V7" s="8">
        <f>IF(MAX(DB7,DC7)&gt;0,MAX(DB7,DC7),"")</f>
        <v>1.8799999999999955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15.3</v>
      </c>
      <c r="Z7" s="22">
        <v>9.1</v>
      </c>
      <c r="AA7" s="22">
        <v>13.4</v>
      </c>
      <c r="AB7" s="22">
        <v>15.04</v>
      </c>
      <c r="AC7" s="22">
        <v>0.1</v>
      </c>
      <c r="AD7" s="22">
        <v>15.1</v>
      </c>
      <c r="AE7" s="22">
        <v>9</v>
      </c>
      <c r="AF7" s="22">
        <v>14</v>
      </c>
      <c r="AG7" s="22">
        <v>15.4</v>
      </c>
      <c r="AH7" s="22">
        <v>0</v>
      </c>
      <c r="AI7" s="22">
        <v>11.1</v>
      </c>
      <c r="AJ7" s="22">
        <v>6.3</v>
      </c>
      <c r="AK7" s="22">
        <v>10.3</v>
      </c>
      <c r="AL7" s="22">
        <v>10.92</v>
      </c>
      <c r="AM7" s="22">
        <v>0</v>
      </c>
      <c r="AN7" s="27"/>
      <c r="AO7" s="38">
        <f>IF(AA7&gt;0,AA7,"")</f>
        <v>13.4</v>
      </c>
      <c r="AP7" s="38">
        <f>IF(AB7&gt;0,AB7,"")</f>
        <v>15.04</v>
      </c>
      <c r="AQ7" s="40">
        <f>IF(SUM(Y7:AB7)-AC7&gt;0,SUM(Y7:AB7)-AC7,"")</f>
        <v>52.739999999999995</v>
      </c>
      <c r="AR7" s="40">
        <f>IF(AF7&gt;0,AF7,"")</f>
        <v>14</v>
      </c>
      <c r="AS7" s="40">
        <f>IF(AG7&gt;0,AG7,"")</f>
        <v>15.4</v>
      </c>
      <c r="AT7" s="40">
        <f>IF(SUM(AD7:AG7)-AH7&gt;0,SUM(AD7:AG7)-AH7,"")</f>
        <v>53.5</v>
      </c>
      <c r="AU7" s="40">
        <f>IF(AQ7="","",MAX(AQ7,AT7))</f>
        <v>53.5</v>
      </c>
      <c r="AV7" s="40">
        <f>IF(AK7&gt;0,AK7,"")</f>
        <v>10.3</v>
      </c>
      <c r="AW7" s="40">
        <f>IF(AL7&gt;0,AL7,"")</f>
        <v>10.92</v>
      </c>
      <c r="AX7" s="40">
        <f>IF(SUM(AI7:AL7)-AM7&gt;0,SUM(AI7:AL7)-AM7,"")</f>
        <v>38.619999999999997</v>
      </c>
      <c r="AY7" s="40">
        <f>IF(SUM(AU7,AX7)&gt;0,SUM(AU7,AX7),"")</f>
        <v>92.12</v>
      </c>
      <c r="AZ7" s="26">
        <v>15.5</v>
      </c>
      <c r="BA7" s="26">
        <v>9.3000000000000007</v>
      </c>
      <c r="BB7" s="26">
        <v>13.3</v>
      </c>
      <c r="BC7" s="26">
        <v>15.66</v>
      </c>
      <c r="BD7" s="26">
        <v>0.2</v>
      </c>
      <c r="BE7" s="26">
        <v>4.0999999999999996</v>
      </c>
      <c r="BF7" s="26">
        <v>2.7</v>
      </c>
      <c r="BG7" s="26">
        <v>4.7</v>
      </c>
      <c r="BH7" s="26">
        <v>4.71</v>
      </c>
      <c r="BI7" s="26">
        <v>0</v>
      </c>
      <c r="BJ7" s="26">
        <v>16.5</v>
      </c>
      <c r="BK7" s="26">
        <v>9</v>
      </c>
      <c r="BL7" s="26">
        <v>13.4</v>
      </c>
      <c r="BM7" s="26">
        <v>15.78</v>
      </c>
      <c r="BN7" s="26">
        <v>0.1</v>
      </c>
      <c r="BO7" s="28"/>
      <c r="BP7" s="39">
        <f>IF(BB7&gt;0,BB7,"")</f>
        <v>13.3</v>
      </c>
      <c r="BQ7" s="39">
        <f>IF(BC7&gt;0,BC7,"")</f>
        <v>15.66</v>
      </c>
      <c r="BR7" s="11">
        <f>IF(SUM(AZ7:BC7)-BD7&gt;0,SUM(AZ7:BC7)-BD7,"")</f>
        <v>53.56</v>
      </c>
      <c r="BS7" s="11">
        <f>IF(BG7&gt;0,BG7,"")</f>
        <v>4.7</v>
      </c>
      <c r="BT7" s="11">
        <f>IF(BH7&gt;0,BH7,"")</f>
        <v>4.71</v>
      </c>
      <c r="BU7" s="11">
        <f>IF(SUM(BE7:BH7)-BI7&gt;0,SUM(BE7:BH7)-BI7,"")</f>
        <v>16.21</v>
      </c>
      <c r="BV7" s="11">
        <f>IF(BR7="","",MAX(BR7,BU7))</f>
        <v>53.56</v>
      </c>
      <c r="BW7" s="11">
        <f>IF(BL7&gt;0,BL7,"")</f>
        <v>13.4</v>
      </c>
      <c r="BX7" s="11">
        <f>IF(BM7&gt;0,BM7,"")</f>
        <v>15.78</v>
      </c>
      <c r="BY7" s="11">
        <f>IF(SUM(BJ7:BM7)-BN7&gt;0,SUM(BJ7:BM7)-BN7,"")</f>
        <v>54.58</v>
      </c>
      <c r="BZ7" s="11">
        <f>IF(SUM(BV7,BY7)&gt;0,SUM(BV7,BY7),"")</f>
        <v>108.14</v>
      </c>
      <c r="CA7" s="22">
        <v>11.9</v>
      </c>
      <c r="CB7" s="22">
        <v>6.2</v>
      </c>
      <c r="CC7" s="22">
        <v>10.3</v>
      </c>
      <c r="CD7" s="22">
        <v>12.19</v>
      </c>
      <c r="CE7" s="22">
        <v>0</v>
      </c>
      <c r="CF7" s="22">
        <v>15.3</v>
      </c>
      <c r="CG7" s="22">
        <v>7.9</v>
      </c>
      <c r="CH7" s="22">
        <v>13.2</v>
      </c>
      <c r="CI7" s="22">
        <v>15.51</v>
      </c>
      <c r="CJ7" s="22">
        <v>0</v>
      </c>
      <c r="CK7" s="22">
        <v>14.2</v>
      </c>
      <c r="CL7" s="22">
        <v>7.2</v>
      </c>
      <c r="CM7" s="22">
        <v>11.7</v>
      </c>
      <c r="CN7" s="22">
        <v>13.91</v>
      </c>
      <c r="CO7" s="22">
        <v>0</v>
      </c>
      <c r="CP7" s="27"/>
      <c r="CQ7" s="38">
        <f>IF(CC7&gt;0,CC7,"")</f>
        <v>10.3</v>
      </c>
      <c r="CR7" s="38">
        <f>IF(CD7&gt;0,CD7,"")</f>
        <v>12.19</v>
      </c>
      <c r="CS7" s="40">
        <f>IF(SUM(CA7:CD7)-CE7&gt;0,SUM(CA7:CD7)-CE7,"")</f>
        <v>40.590000000000003</v>
      </c>
      <c r="CT7" s="40">
        <f>IF(CH7&gt;0,CH7,"")</f>
        <v>13.2</v>
      </c>
      <c r="CU7" s="40">
        <f>IF(CI7&gt;0,CI7,"")</f>
        <v>15.51</v>
      </c>
      <c r="CV7" s="40">
        <f>IF(SUM(CF7:CI7)-CJ7&gt;0,SUM(CF7:CI7)-CJ7,"")</f>
        <v>51.910000000000004</v>
      </c>
      <c r="CW7" s="40">
        <f>IF(CS7="","",MAX(CS7,CV7))</f>
        <v>51.910000000000004</v>
      </c>
      <c r="CX7" s="40">
        <f>IF(CM7&gt;0,CM7,"")</f>
        <v>11.7</v>
      </c>
      <c r="CY7" s="40">
        <f>IF(CN7&gt;0,CN7,"")</f>
        <v>13.91</v>
      </c>
      <c r="CZ7" s="40">
        <f>IF(SUM(CK7:CN7)-CO7&gt;0,SUM(CK7:CN7)-CO7,"")</f>
        <v>47.009999999999991</v>
      </c>
      <c r="DA7" s="40">
        <f>IF(SUM(CW7,CZ7)&gt;0,SUM(CW7,CZ7),"")</f>
        <v>98.919999999999987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1.8799999999999955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1.6</v>
      </c>
      <c r="EM7" s="18">
        <v>0.9</v>
      </c>
      <c r="EN7" s="18">
        <v>2</v>
      </c>
      <c r="EO7" s="18">
        <v>1.75</v>
      </c>
      <c r="EP7" s="18">
        <v>0</v>
      </c>
      <c r="EQ7" s="18">
        <v>7.6</v>
      </c>
      <c r="ER7" s="18">
        <v>4.5</v>
      </c>
      <c r="ES7" s="18">
        <v>7</v>
      </c>
      <c r="ET7" s="18">
        <v>8.17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2</v>
      </c>
      <c r="FG7" s="11">
        <f>IF(EO7&gt;0,EO7,"")</f>
        <v>1.75</v>
      </c>
      <c r="FH7" s="11">
        <f>IF(SUM(EL7:EO7)-EP7&gt;0,SUM(EL7:EO7)-EP7,"")</f>
        <v>6.25</v>
      </c>
      <c r="FI7" s="11">
        <f>IF(ES7&gt;0,ES7,"")</f>
        <v>7</v>
      </c>
      <c r="FJ7" s="11">
        <f>IF(ET7&gt;0,ET7,"")</f>
        <v>8.17</v>
      </c>
      <c r="FK7" s="11">
        <f>IF(SUM(EQ7:ET7)-EU7&gt;0,SUM(EQ7:ET7)-EU7,"")</f>
        <v>27.270000000000003</v>
      </c>
      <c r="FL7" s="11">
        <f>IF(MAX(FH7,FK7)&gt;0,MAX(FH7,FK7),"")</f>
        <v>27.270000000000003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27.270000000000003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15.5</v>
      </c>
      <c r="HC7" s="18">
        <v>9.8000000000000007</v>
      </c>
      <c r="HD7" s="18">
        <v>14</v>
      </c>
      <c r="HE7" s="18">
        <v>16.079999999999998</v>
      </c>
      <c r="HF7" s="18">
        <v>0</v>
      </c>
      <c r="HG7" s="18">
        <v>12.1</v>
      </c>
      <c r="HH7" s="18">
        <v>7</v>
      </c>
      <c r="HI7" s="18">
        <v>9.6999999999999993</v>
      </c>
      <c r="HJ7" s="18">
        <v>13.08</v>
      </c>
      <c r="HK7" s="18">
        <v>0</v>
      </c>
      <c r="HL7" s="18">
        <v>10.3</v>
      </c>
      <c r="HM7" s="18">
        <v>6.2</v>
      </c>
      <c r="HN7" s="18">
        <v>10.3</v>
      </c>
      <c r="HO7" s="18">
        <v>11.26</v>
      </c>
      <c r="HP7" s="18">
        <v>0</v>
      </c>
      <c r="HQ7" s="18"/>
      <c r="HR7" s="18"/>
      <c r="HS7" s="18"/>
      <c r="HT7" s="18"/>
      <c r="HU7" s="18"/>
      <c r="HV7" s="11">
        <f>IF(HD7&gt;0,HD7,"")</f>
        <v>14</v>
      </c>
      <c r="HW7" s="11">
        <f>IF(HE7&gt;0,HE7,"")</f>
        <v>16.079999999999998</v>
      </c>
      <c r="HX7" s="11">
        <f>IF(SUM(HB7:HE7)-HF7&gt;0,SUM(HB7:HE7)-HF7,"")</f>
        <v>55.379999999999995</v>
      </c>
      <c r="HY7" s="11">
        <f>IF(HI7&gt;0,HI7,"")</f>
        <v>9.6999999999999993</v>
      </c>
      <c r="HZ7" s="11">
        <f>IF(HJ7&gt;0,HJ7,"")</f>
        <v>13.08</v>
      </c>
      <c r="IA7" s="11">
        <f>IF(SUM(HG7:HJ7)-HK7&gt;0,SUM(HG7:HJ7)-HK7,"")</f>
        <v>41.88</v>
      </c>
      <c r="IB7" s="11">
        <f>IF(MAX(HX7,IA7)&gt;0,MAX(HX7,IA7),"")</f>
        <v>55.379999999999995</v>
      </c>
      <c r="IC7" s="11">
        <f>IF(HN7&gt;0,HN7,"")</f>
        <v>10.3</v>
      </c>
      <c r="ID7" s="11">
        <f>IF(HO7&gt;0,HO7,"")</f>
        <v>11.26</v>
      </c>
      <c r="IE7" s="11">
        <f>IF(SUM(HL7:HO7)-HP7&gt;0,SUM(HL7:HO7)-HP7,"")</f>
        <v>38.06</v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93.44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13.7</v>
      </c>
      <c r="SW7" s="22">
        <f>IF($CP7="P",CB7,(CB7+BA7)/2)</f>
        <v>7.75</v>
      </c>
      <c r="SX7" s="22">
        <f>IF($CP7="P",CC7,(CC7+BB7)/2)</f>
        <v>11.8</v>
      </c>
      <c r="SY7" s="22">
        <f>IF($CP7="P",CD7,(CD7+BC7)/2)</f>
        <v>13.925000000000001</v>
      </c>
      <c r="SZ7" s="22">
        <f>IF($CP7="P",CE7,(CE7+BD7)/2)</f>
        <v>0.1</v>
      </c>
      <c r="TA7" s="22">
        <f>IF($CP7="P",CF7,(CF7+BE7)/2)</f>
        <v>9.6999999999999993</v>
      </c>
      <c r="TB7" s="22">
        <f>IF($CP7="P",CG7,(CG7+BF7)/2)</f>
        <v>5.3000000000000007</v>
      </c>
      <c r="TC7" s="22">
        <f>IF($CP7="P",CH7,(CH7+BG7)/2)</f>
        <v>8.9499999999999993</v>
      </c>
      <c r="TD7" s="22">
        <f>IF($CP7="P",CI7,(CI7+BH7)/2)</f>
        <v>10.11</v>
      </c>
      <c r="TE7" s="22">
        <f>IF($CP7="P",CJ7,(CJ7+BI7)/2)</f>
        <v>0</v>
      </c>
      <c r="TF7" s="22">
        <f>IF($CP7="P",CK7,(CK7+BJ7)/2)</f>
        <v>15.35</v>
      </c>
      <c r="TG7" s="22">
        <f>IF($CP7="P",CL7,(CL7+BK7)/2)</f>
        <v>8.1</v>
      </c>
      <c r="TH7" s="22">
        <f>IF($CP7="P",CM7,(CM7+BL7)/2)</f>
        <v>12.55</v>
      </c>
      <c r="TI7" s="22">
        <f>IF($CP7="P",CN7,(CN7+BM7)/2)</f>
        <v>14.844999999999999</v>
      </c>
      <c r="TJ7" s="22">
        <f>IF($CP7="P",CO7,(CO7+BN7)/2)</f>
        <v>0.05</v>
      </c>
      <c r="TK7" s="27" t="s">
        <v>46</v>
      </c>
      <c r="TL7" s="40">
        <f>IF(SX7&gt;0,SX7,"")</f>
        <v>11.8</v>
      </c>
      <c r="TM7" s="40">
        <f>IF(SY7&gt;0,SY7,"")</f>
        <v>13.925000000000001</v>
      </c>
      <c r="TN7" s="40">
        <f>IF(SUM(SV7:SY7)-SZ7&gt;0,SUM(SV7:SY7)-SZ7,"")</f>
        <v>47.074999999999996</v>
      </c>
      <c r="TO7" s="40">
        <f>IF(TC7&gt;0,TC7,"")</f>
        <v>8.9499999999999993</v>
      </c>
      <c r="TP7" s="40">
        <f>IF(TD7&gt;0,TD7,"")</f>
        <v>10.11</v>
      </c>
      <c r="TQ7" s="40">
        <f>IF(SUM(TA7:TD7)-TE7&gt;0,SUM(TA7:TD7)-TE7,"")</f>
        <v>34.06</v>
      </c>
      <c r="TR7" s="40">
        <f>IF(MAX(TN7,TQ7)&gt;0,MAX(TN7,TQ7),"")</f>
        <v>47.074999999999996</v>
      </c>
      <c r="TS7" s="40">
        <f>IF(TH7&gt;0,TH7,"")</f>
        <v>12.55</v>
      </c>
      <c r="TT7" s="40">
        <f>IF(TI7&gt;0,TI7,"")</f>
        <v>14.844999999999999</v>
      </c>
      <c r="TU7" s="40">
        <f>IF(SUM(TF7:TI7)-TJ7&gt;0,SUM(TF7:TI7)-TJ7,"")</f>
        <v>50.795000000000002</v>
      </c>
      <c r="TV7" s="40">
        <f>IF(SUM(TR7,TU7)&gt;0,SUM(TR7,TU7),"")</f>
        <v>97.87</v>
      </c>
    </row>
    <row r="8" spans="1:542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>2</v>
      </c>
      <c r="C8" s="5" t="s">
        <v>127</v>
      </c>
      <c r="D8" s="4" t="s">
        <v>6</v>
      </c>
      <c r="E8" s="4">
        <v>2006</v>
      </c>
      <c r="F8" s="9">
        <f>SUM(L8:V8)+SUM(L8:T8)*0.0000001+SUM(L8)*0.0000000000001</f>
        <v>191.47001903700539</v>
      </c>
      <c r="G8" s="64"/>
      <c r="H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>P</v>
      </c>
      <c r="I8" s="3" t="str">
        <f>IF(OR(AND(AQ8&gt;=AY$48,AQ8&lt;&gt;"",AN8=""),AND(AT8&gt;=AY$48,AT8&lt;&gt;"",AN8=""),AND(AX8&gt;=AY$48,AX8&lt;&gt;"",AN8=""),AND(BR8&gt;=BZ$48,BR8&lt;&gt;"",BO8=""),AND(BU8&gt;=BZ$48,BU8&lt;&gt;"",BO8=""),AND(BY8&gt;=BZ$48,BY8&lt;&gt;"",BO8=""),AND(CS8&gt;=DA$48,CS8&lt;&gt;"",CP8=""),AND(CV8&gt;=DA$48,CV8&lt;&gt;"",CP8=""),AND(CZ8&gt;=DA$48,CZ8&lt;&gt;"",CP8=""),AND(DZ8&gt;=EK$48,DZ8&lt;&gt;""),AND(EC8&gt;=EK$48,EC8&lt;&gt;""),AND(EG8&gt;=EK$48,EG8&lt;&gt;""),AND(EJ8&gt;=EK$48,EJ8&lt;&gt;""),AND(FH8&gt;=FS$48,FH8&lt;&gt;""),AND(FK8&gt;=FS$48,FK8&lt;&gt;""),AND(FO8&gt;=FS$48,FO8&lt;&gt;""),AND(FR8&gt;=FS$48,FR8&lt;&gt;""),AND(GP8&gt;=HA$48,GP8&lt;&gt;""),AND(GS8&gt;=HA$48,GS8&lt;&gt;""),AND(GW8&gt;=HA$48,GW8&lt;&gt;""),AND(GZ8&gt;=HA$48,GZ8&lt;&gt;""),AND(HX8&gt;=II$48,HX8&lt;&gt;""),AND(IA8&gt;=II$48,IA8&lt;&gt;""),AND(IE8&gt;=II$48,IE8&lt;&gt;""),AND(IH8&gt;=II$48,IH8&lt;&gt;""),AND(JF8&gt;=JQ$48,JF8&lt;&gt;""),AND(JI8&gt;=JQ$48,JI8&lt;&gt;""),AND(JM8&gt;=JQ$48,JM8&lt;&gt;""),AND(JP8&gt;=JQ$48,JP8&lt;&gt;""),AND(KN8&gt;=KY$48,KN8&lt;&gt;""),AND(KQ8&gt;=KY$48,KQ8&lt;&gt;""),AND(KU8&gt;=KY$48,KU8&lt;&gt;""),AND(KX8&gt;=KY$48,KX8&lt;&gt;""),AND(LV8&gt;=MG$48,LV8&lt;&gt;""),AND(LY8&gt;=MG$48,LY8&lt;&gt;""),AND(MC8&gt;=MG$48,MC8&lt;&gt;""),AND(MF8&gt;=MG$48,MF8&lt;&gt;""),AND(ND8&gt;=NO$48,ND8&lt;&gt;""),AND(NG8&gt;=NO$48,NG8&lt;&gt;""),AND(NK8&gt;=NO$48,NK8&lt;&gt;""),AND(NN8&gt;=NO$48,NN8&lt;&gt;""),AND(OL8&gt;=OW$48,OL8&lt;&gt;""),AND(OO8&gt;=OW$48,OO8&lt;&gt;""),AND(OS8&gt;=OW$48,OS8&lt;&gt;""),AND(OV8&gt;=OW$48,OV8&lt;&gt;""),AND(PT8&gt;=QE$48,PT8&lt;&gt;""),AND(PW8&gt;=QE$48,PW8&lt;&gt;""),AND(QA8&gt;=QE$48,QA8&lt;&gt;""),AND(QD8&gt;=QE$48,QD8&lt;&gt;""),AND(RB8&gt;=RM$48,RB8&lt;&gt;""),AND(RE8&gt;=RM$48,RE8&lt;&gt;""),AND(RI8&gt;=RM$48,RI8&lt;&gt;""),AND(RL8&gt;=RM$48,RL8&lt;&gt;""),AND(SJ8&gt;=SU$48,SJ8&lt;&gt;""),AND(SM8&gt;=SU$48,SM8&lt;&gt;""),AND(SQ8&gt;=SU$48,SQ8&lt;&gt;""),AND(ST8&gt;=SU$48,ST8&lt;&gt;"")),"P","")</f>
        <v>P</v>
      </c>
      <c r="J8" s="36" t="str">
        <f>IF(AND(I8="P",H8=""),"No DD",IF(OR(AND(AO8&gt;=AY$47,AO8&lt;&gt;"",AQ8&gt;=AY$51,AQ8&lt;&gt;"",AN8=""),AND(AR8&gt;=AY$47,AR8&lt;&gt;"",AT8&gt;=AY$51,AT8&lt;&gt;"",AN8=""),AND(AV8&gt;=AY$47,AV8&lt;&gt;"",AX8&gt;=AY$51,AX8&lt;&gt;"",AN8=""),AND(BP8&gt;=BZ$47,BP8&lt;&gt;"",BR8&gt;=BZ$51,BR8&lt;&gt;"",BO8=""),AND(BS8&gt;=BZ$47,BS8&lt;&gt;"",BU8&gt;=BZ$51,BU8&lt;&gt;"",BO8=""),AND(BW8&gt;=BZ$47,BW8&lt;&gt;"",BY8&gt;=BZ$51,BY8&lt;&gt;"",BO8=""),AND(CQ8&gt;=DA$47,CQ8&lt;&gt;"",CS8&gt;=DA$51,CS8&lt;&gt;"",CP8=""),AND(CT8&gt;=DA$47,CT8&lt;&gt;"",CV8&gt;=DA$51,CV8&lt;&gt;"",CP8=""),AND(CX8&gt;=DA$47,CX8&lt;&gt;"",CZ8&gt;=DA$51,CZ8&lt;&gt;"",CP8=""),AND(DX8&gt;=EK$47,DX8&lt;&gt;"",DZ8&gt;=EK$51,DZ8&lt;&gt;""),AND(EA8&gt;=EK$47,EA8&lt;&gt;"",EC8&gt;=EK$51,EC8&lt;&gt;""),AND(EE8&gt;=EK$47,EE8&lt;&gt;"",EG8&gt;=EK$51,EG8&lt;&gt;""),AND(EH8&gt;=EK$47,EH8&lt;&gt;"",EJ8&gt;=EK$51,EJ8&lt;&gt;""),AND(FF8&gt;=FS$47,FF8&lt;&gt;"",FH8&gt;=FS$51,FH8&lt;&gt;""),AND(FI8&gt;=FS$47,FI8&lt;&gt;"",FK8&gt;=FS$51,FK8&lt;&gt;""),AND(FM8&gt;=FS$47,FM8&lt;&gt;"",FO8&gt;=FS$51,FO8&lt;&gt;""),AND(FP8&gt;=FS$47,FP8&lt;&gt;"",FR8&gt;=FS$51,FR8&lt;&gt;""),AND(GN8&gt;=HA$47,GN8&lt;&gt;"",GP8&gt;=HA$51,GP8&lt;&gt;""),AND(GQ8&gt;=HA$47,GQ8&lt;&gt;"",GS8&gt;=HA$51,GS8&lt;&gt;""),AND(GU8&gt;=HA$47,GU8&lt;&gt;"",GW8&gt;=HA$51,GW8&lt;&gt;""),AND(GX8&gt;=HA$47,GX8&lt;&gt;"",GZ8&gt;=HA$51,GZ8&lt;&gt;""),AND(HV8&gt;=II$47,HV8&lt;&gt;"",HX8&gt;=II$51,HX8&lt;&gt;""),AND(HY8&gt;=II$47,HY8&lt;&gt;"",IA8&gt;=II$51,IA8&lt;&gt;""),AND(IC8&gt;=II$47,IC8&lt;&gt;"",IE8&gt;=II$51,IE8&lt;&gt;""),AND(IF8&gt;=II$47,IF8&lt;&gt;"",IH8&gt;=II$51,IH8&lt;&gt;""),AND(JD8&gt;=JQ$47,JD8&lt;&gt;"",JF8&gt;=JQ$51,JF8&lt;&gt;""),AND(JG8&gt;=JQ$47,JG8&lt;&gt;"",JI8&gt;=JQ$51,JI8&lt;&gt;""),AND(JK8&gt;=JQ$47,JK8&lt;&gt;"",JM8&gt;=JQ$51,JM8&lt;&gt;""),AND(JN8&gt;=JQ$47,JN8&lt;&gt;"",JP8&gt;=JQ$51,JP8&lt;&gt;""),AND(KL8&gt;=KY$47,KL8&lt;&gt;"",KN8&gt;=KY$51,KN8&lt;&gt;""),AND(KO8&gt;=KY$47,KO8&lt;&gt;"",KQ8&gt;=KY$51,KQ8&lt;&gt;""),AND(KS8&gt;=KY$47,KS8&lt;&gt;"",KU8&gt;=KY$51,KU8&lt;&gt;""),AND(KV8&gt;=KY$47,KV8&lt;&gt;"",KX8&gt;=KY$51,KX8&lt;&gt;""),AND(LT8&gt;=MG$47,LT8&lt;&gt;"",LV8&gt;=MG$51,LV8&lt;&gt;""),AND(LW8&gt;=MG$47,LW8&lt;&gt;"",LY8&gt;=MG$51,LY8&lt;&gt;""),AND(MA8&gt;=MG$47,MA8&lt;&gt;"",MC8&gt;=MG$51,MC8&lt;&gt;""),AND(MD8&gt;=MG$47,MD8&lt;&gt;"",MF8&gt;=MG$51,MF8&lt;&gt;""),AND(NB8&gt;=NO$47,NB8&lt;&gt;"",ND8&gt;=NO$51,ND8&lt;&gt;""),AND(NE8&gt;=NO$47,NE8&lt;&gt;"",NG8&gt;=NO$51,NG8&lt;&gt;""),AND(NI8&gt;=NO$47,NI8&lt;&gt;"",NK8&gt;=NO$51,NK8&lt;&gt;""),AND(NL8&gt;=NO$47,NL8&lt;&gt;"",NN8&gt;=NO$51,NN8&lt;&gt;""),AND(OJ8&gt;=OW$47,OJ8&lt;&gt;"",OL8&gt;=OW$51,OL8&lt;&gt;""),AND(OM8&gt;=OW$47,OM8&lt;&gt;"",OO8&gt;=OW$51,OO8&lt;&gt;""),AND(OQ8&gt;=OW$47,OQ8&lt;&gt;"",OS8&gt;=OW$51,OS8&lt;&gt;""),AND(OT8&gt;=OW$47,OT8&lt;&gt;"",OV8&gt;=OW$51,OV8&lt;&gt;""),AND(PR8&gt;=QE$47,PR8&lt;&gt;"",PT8&gt;=QE$51,PT8&lt;&gt;""),AND(PU8&gt;=QE$47,PU8&lt;&gt;"",PW8&gt;=QE$51,PW8&lt;&gt;""),AND(PY8&gt;=QE$47,PY8&lt;&gt;"",QA8&gt;=QE$51,QA8&lt;&gt;""),AND(QB8&gt;=QE$47,QB8&lt;&gt;"",QD8&gt;=QE$51,QD8&lt;&gt;""),AND(QZ8&gt;=RM$47,QZ8&lt;&gt;"",RB8&gt;=RM$51,RB8&lt;&gt;""),AND(RC8&gt;=RM$47,RC8&lt;&gt;"",RE8&gt;=RM$51,RE8&lt;&gt;""),AND(RG8&gt;=RM$47,RG8&lt;&gt;"",RI8&gt;=RM$51,RI8&lt;&gt;""),AND(RJ8&gt;=RM$47,RJ8&lt;&gt;"",RL8&gt;=RM$51,RL8&lt;&gt;""),AND(SH8&gt;=SU$47,SH8&lt;&gt;"",SJ8&gt;=SU$51,SJ8&lt;&gt;""),AND(SK8&gt;=SU$47,SK8&lt;&gt;"",SM8&gt;=SU$51,SM8&lt;&gt;""),AND(SO8&gt;=SU$47,SO8&lt;&gt;"",SQ8&gt;=SU$51,SQ8&lt;&gt;""),AND(SR8&gt;=SU$47,SR8&lt;&gt;"",ST8&gt;=SU$51,ST8&lt;&gt;"")),"Merit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Excellence",IF(K8="P","Worlds Team",IF(H8="P","National Team","")))))</f>
        <v>National Team</v>
      </c>
      <c r="K8" s="3" t="str">
        <f>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P","")</f>
        <v/>
      </c>
      <c r="L8" s="8">
        <f>IF(COUNT(AQ8,AT8,BR8,BU8,CS8,CV8)&gt;0,LARGE((AQ8,AT8,BR8,BU8,CS8,CV8),1),0)</f>
        <v>54.11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IF(COUNT(AQ8,AT8,BR8,BU8,CS8,CV8)&gt;1,LARGE((AQ8,AT8,BR8,BU8,CS8,CV8),2),0)</f>
        <v>52</v>
      </c>
      <c r="O8" s="8" t="str">
        <f>IF(N8="","",IF(OR(N8=CS8,N8=CV8),$CA$1,IF(OR(N8=BR8,N8=BU8),$AZ$1,IF(OR(N8=AQ8,N8=AT8),$Y$1,""))))</f>
        <v>2024 Nationals</v>
      </c>
      <c r="P8" s="8">
        <f>IF(COUNT(AQ8,AT8,BR8,BU8,CS8,CV8)&gt;2,MAX(AX8,BY8,CZ8,LARGE((AQ8,AT8,BR8,BU8,CS8,CV8),3)),IF(MAX(AX8,BY8,CZ8)&gt;0,MAX(AX8,BY8,CZ8),0))</f>
        <v>53.83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3rd Domestic Trial</v>
      </c>
      <c r="T8" s="8">
        <f>IF(MAX(IF(AO8&gt;=$AY$44,AP8,0),IF(AR8&gt;=$AY$44,AS8,0),IF(AV8&gt;=$AY$44,AW8,0),IF(BP8&gt;=$BZ$44,BQ8,0),IF(BS8&gt;=$BZ$44,BT8,0),IF(BW8&gt;=$BZ$44,BX8,0),IF(CQ8&gt;=$DA$44,CR8,0),IF(CT8&gt;=$DA$44,CU8,0),IF(CX8&gt;=$DA$44,CY8,0),IF(DX8&gt;=$EK$44,DY8,0),IF(EA8&gt;=$EK$44,EB8,0),IF(EE8&gt;=$EK$44,EF8,0),IF(EH8&gt;=$EK$44,EI8,0),IF(FF8&gt;=$FS$44,FG8,0),IF(FI8&gt;=$FS$44,FJ8,0),IF(FM8&gt;=$FS$44,FN8,0),IF(FP8&gt;=$FS$44,FQ8,0),IF(GN8&gt;=$HA$44,GO8,0),IF(GQ8&gt;=$HA$44,GR8,0),IF(GU8&gt;=$HA$44,GV8,0),IF(GX8&gt;=$HA$44,GY8,0),IF(HV8&gt;=$II$44,HW8,0),IF(HY8&gt;=$II$44,HZ8,0),IF(IC8&gt;=$II$44,ID8,0),IF(IF8&gt;=$II$44,IG8,0),IF(JD8&gt;=$JQ$44,JE8,0),IF(JG8&gt;=$JQ$44,JH8,0),IF(JK8&gt;=$JQ$44,JL8,0),IF(JN8&gt;=$JQ$44,JO8,0),IF(KL8&gt;=$KY$44,KM8,0),IF(KO8&gt;=$KY$44,KP8,0),IF(KS8&gt;=$KY$44,KT8,0),IF(KV8&gt;=$KY$44,KW8,0),IF(LT8&gt;=$MG$44,LU8,0),IF(LW8&gt;=$MG$44,LX8,0),IF(MA8&gt;=$MG$44,MB8,0),IF(MD8&gt;=$MG$44,ME8,0),IF(NB8&gt;=$NO$44,NC8,0),IF(NE8&gt;=$NO$44,NF8,0),IF(NI8&gt;=$NO$44,NJ8,0),IF(NL8&gt;=$NO$44,NM8,0),IF(OJ8&gt;=$OW$44,OK8,0),IF(OM8&gt;=$OW$44,ON8,0),IF(OQ8&gt;=$OW$44,OR8,0),IF(OT8&gt;=$OW$44,OU8,0),IF(PR8&gt;=$QE$44,PS8,0),IF(PU8&gt;=$QE$44,PV8,0),IF(PY8&gt;=$QE$44,PZ8,0),IF(QB8&gt;=$QE$44,QC8,0),IF(QZ8&gt;=$RM$44,RA8,0),IF(RC8&gt;=$RM$44,RD8,0),IF(RG8&gt;=$RM$44,RH8,0),IF(RJ8&gt;=$RM$44,RK8,0),IF(SH8&gt;=$SU$44,SI8,0),IF(SK8&gt;=$SU$44,SL8,0),IF(SO8&gt;=$SU$44,SP8,0),IF(SR8&gt;=$SU$44,SS8,0))&gt;0,MAX(IF(AO8&gt;=$AY$44,AP8,0),IF(AR8&gt;=$AY$44,AS8,0),IF(AV8&gt;=$AY$44,AW8,0),IF(BP8&gt;=$BZ$44,BQ8,0),IF(BS8&gt;=$BZ$44,BT8,0),IF(BW8&gt;=$BZ$44,BX8,0),IF(CQ8&gt;=$DA$44,CR8,0),IF(CT8&gt;=$DA$44,CU8,0),IF(CX8&gt;=$DA$44,CY8,0),IF(DX8&gt;=$EK$44,DY8,0),IF(EA8&gt;=$EK$44,EB8,0),IF(EE8&gt;=$EK$44,EF8,0),IF(EH8&gt;=$EK$44,EI8,0),IF(FF8&gt;=$FS$44,FG8,0),IF(FI8&gt;=$FS$44,FJ8,0),IF(FM8&gt;=$FS$44,FN8,0),IF(FP8&gt;=$FS$44,FQ8,0),IF(GN8&gt;=$HA$44,GO8,0),IF(GQ8&gt;=$HA$44,GR8,0),IF(GU8&gt;=$HA$44,GV8,0),IF(GX8&gt;=$HA$44,GY8,0),IF(HV8&gt;=$II$44,HW8,0),IF(HY8&gt;=$II$44,HZ8,0),IF(IC8&gt;=$II$44,ID8,0),IF(IF8&gt;=$II$44,IG8,0),IF(JD8&gt;=$JQ$44,JE8,0),IF(JG8&gt;=$JQ$44,JH8,0),IF(JK8&gt;=$JQ$44,JL8,0),IF(JN8&gt;=$JQ$44,JO8,0),IF(KL8&gt;=$KY$44,KM8,0),IF(KO8&gt;=$KY$44,KP8,0),IF(KS8&gt;=$KY$44,KT8,0),IF(KV8&gt;=$KY$44,KW8,0),IF(LT8&gt;=$MG$44,LU8,0),IF(LW8&gt;=$MG$44,LX8,0),IF(MA8&gt;=$MG$44,MB8,0),IF(MD8&gt;=$MG$44,ME8,0),IF(NB8&gt;=$NO$44,NC8,0),IF(NE8&gt;=$NO$44,NF8,0),IF(NI8&gt;=$NO$44,NJ8,0),IF(NL8&gt;=$NO$44,NM8,0),IF(OJ8&gt;=$OW$44,OK8,0),IF(OM8&gt;=$OW$44,ON8,0),IF(OQ8&gt;=$OW$44,OR8,0),IF(OT8&gt;=$OW$44,OU8,0),IF(PR8&gt;=$QE$44,PS8,0),IF(PU8&gt;=$QE$44,PV8,0),IF(PY8&gt;=$QE$44,PZ8,0),IF(QB8&gt;=$QE$44,QC8,0),IF(QZ8&gt;=$RM$44,RA8,0),IF(RC8&gt;=$RM$44,RD8,0),IF(RG8&gt;=$RM$44,RH8,0),IF(RJ8&gt;=$RM$44,RK8,0),IF(SH8&gt;=$SU$44,SI8,0),IF(SK8&gt;=$SU$44,SL8,0),IF(SO8&gt;=$SU$44,SP8,0),IF(SR8&gt;=$SU$44,SS8,0)),0)</f>
        <v>16.03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>
        <f>IF(MAX(DB8,DC8)&gt;0,MAX(DB8,DC8),"")</f>
        <v>1.1000000000000014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14.8</v>
      </c>
      <c r="Z8" s="22">
        <v>9</v>
      </c>
      <c r="AA8" s="22">
        <v>12.2</v>
      </c>
      <c r="AB8" s="22">
        <v>15.16</v>
      </c>
      <c r="AC8" s="22">
        <v>0</v>
      </c>
      <c r="AD8" s="22">
        <v>1.4</v>
      </c>
      <c r="AE8" s="22">
        <v>1</v>
      </c>
      <c r="AF8" s="22">
        <v>2</v>
      </c>
      <c r="AG8" s="22">
        <v>1.69</v>
      </c>
      <c r="AH8" s="22">
        <v>0</v>
      </c>
      <c r="AI8" s="22">
        <v>15.2</v>
      </c>
      <c r="AJ8" s="22">
        <v>9.6</v>
      </c>
      <c r="AK8" s="22">
        <v>12.2</v>
      </c>
      <c r="AL8" s="22">
        <v>15</v>
      </c>
      <c r="AM8" s="22">
        <v>0</v>
      </c>
      <c r="AN8" s="27"/>
      <c r="AO8" s="38">
        <f>IF(AA8&gt;0,AA8,"")</f>
        <v>12.2</v>
      </c>
      <c r="AP8" s="38">
        <f>IF(AB8&gt;0,AB8,"")</f>
        <v>15.16</v>
      </c>
      <c r="AQ8" s="40">
        <f>IF(SUM(Y8:AB8)-AC8&gt;0,SUM(Y8:AB8)-AC8,"")</f>
        <v>51.16</v>
      </c>
      <c r="AR8" s="40">
        <f>IF(AF8&gt;0,AF8,"")</f>
        <v>2</v>
      </c>
      <c r="AS8" s="40">
        <f>IF(AG8&gt;0,AG8,"")</f>
        <v>1.69</v>
      </c>
      <c r="AT8" s="40">
        <f>IF(SUM(AD8:AG8)-AH8&gt;0,SUM(AD8:AG8)-AH8,"")</f>
        <v>6.09</v>
      </c>
      <c r="AU8" s="40">
        <f>IF(AQ8="","",MAX(AQ8,AT8))</f>
        <v>51.16</v>
      </c>
      <c r="AV8" s="40">
        <f>IF(AK8&gt;0,AK8,"")</f>
        <v>12.2</v>
      </c>
      <c r="AW8" s="40">
        <f>IF(AL8&gt;0,AL8,"")</f>
        <v>15</v>
      </c>
      <c r="AX8" s="40">
        <f>IF(SUM(AI8:AL8)-AM8&gt;0,SUM(AI8:AL8)-AM8,"")</f>
        <v>52</v>
      </c>
      <c r="AY8" s="40">
        <f>IF(SUM(AU8,AX8)&gt;0,SUM(AU8,AX8),"")</f>
        <v>103.16</v>
      </c>
      <c r="AZ8" s="26">
        <v>14</v>
      </c>
      <c r="BA8" s="26">
        <v>8.6999999999999993</v>
      </c>
      <c r="BB8" s="26">
        <v>12</v>
      </c>
      <c r="BC8" s="26">
        <v>14.73</v>
      </c>
      <c r="BD8" s="26">
        <v>0</v>
      </c>
      <c r="BE8" s="26">
        <v>14.2</v>
      </c>
      <c r="BF8" s="26">
        <v>9.1</v>
      </c>
      <c r="BG8" s="26">
        <v>14</v>
      </c>
      <c r="BH8" s="26">
        <v>14.7</v>
      </c>
      <c r="BI8" s="26">
        <v>0</v>
      </c>
      <c r="BJ8" s="26">
        <v>13.8</v>
      </c>
      <c r="BK8" s="26">
        <v>8.4</v>
      </c>
      <c r="BL8" s="26">
        <v>12.4</v>
      </c>
      <c r="BM8" s="26">
        <v>13.98</v>
      </c>
      <c r="BN8" s="26">
        <v>0</v>
      </c>
      <c r="BO8" s="28"/>
      <c r="BP8" s="39">
        <f>IF(BB8&gt;0,BB8,"")</f>
        <v>12</v>
      </c>
      <c r="BQ8" s="39">
        <f>IF(BC8&gt;0,BC8,"")</f>
        <v>14.73</v>
      </c>
      <c r="BR8" s="11">
        <f>IF(SUM(AZ8:BC8)-BD8&gt;0,SUM(AZ8:BC8)-BD8,"")</f>
        <v>49.430000000000007</v>
      </c>
      <c r="BS8" s="11">
        <f>IF(BG8&gt;0,BG8,"")</f>
        <v>14</v>
      </c>
      <c r="BT8" s="11">
        <f>IF(BH8&gt;0,BH8,"")</f>
        <v>14.7</v>
      </c>
      <c r="BU8" s="11">
        <f>IF(SUM(BE8:BH8)-BI8&gt;0,SUM(BE8:BH8)-BI8,"")</f>
        <v>52</v>
      </c>
      <c r="BV8" s="11">
        <f>IF(BR8="","",MAX(BR8,BU8))</f>
        <v>52</v>
      </c>
      <c r="BW8" s="11">
        <f>IF(BL8&gt;0,BL8,"")</f>
        <v>12.4</v>
      </c>
      <c r="BX8" s="11">
        <f>IF(BM8&gt;0,BM8,"")</f>
        <v>13.98</v>
      </c>
      <c r="BY8" s="11">
        <f>IF(SUM(BJ8:BM8)-BN8&gt;0,SUM(BJ8:BM8)-BN8,"")</f>
        <v>48.58</v>
      </c>
      <c r="BZ8" s="11">
        <f>IF(SUM(BV8,BY8)&gt;0,SUM(BV8,BY8),"")</f>
        <v>100.58</v>
      </c>
      <c r="CA8" s="22">
        <v>13.4</v>
      </c>
      <c r="CB8" s="22">
        <v>7.9</v>
      </c>
      <c r="CC8" s="22">
        <v>12.8</v>
      </c>
      <c r="CD8" s="22">
        <v>14.64</v>
      </c>
      <c r="CE8" s="22">
        <v>0</v>
      </c>
      <c r="CF8" s="22">
        <v>14.1</v>
      </c>
      <c r="CG8" s="22">
        <v>9.6</v>
      </c>
      <c r="CH8" s="22">
        <v>14.4</v>
      </c>
      <c r="CI8" s="22">
        <v>16.010000000000002</v>
      </c>
      <c r="CJ8" s="22">
        <v>0</v>
      </c>
      <c r="CK8" s="22">
        <v>14.4</v>
      </c>
      <c r="CL8" s="22">
        <v>9</v>
      </c>
      <c r="CM8" s="22">
        <v>14.4</v>
      </c>
      <c r="CN8" s="22">
        <v>16.03</v>
      </c>
      <c r="CO8" s="22">
        <v>0</v>
      </c>
      <c r="CP8" s="27"/>
      <c r="CQ8" s="38">
        <f>IF(CC8&gt;0,CC8,"")</f>
        <v>12.8</v>
      </c>
      <c r="CR8" s="38">
        <f>IF(CD8&gt;0,CD8,"")</f>
        <v>14.64</v>
      </c>
      <c r="CS8" s="40">
        <f>IF(SUM(CA8:CD8)-CE8&gt;0,SUM(CA8:CD8)-CE8,"")</f>
        <v>48.74</v>
      </c>
      <c r="CT8" s="40">
        <f>IF(CH8&gt;0,CH8,"")</f>
        <v>14.4</v>
      </c>
      <c r="CU8" s="40">
        <f>IF(CI8&gt;0,CI8,"")</f>
        <v>16.010000000000002</v>
      </c>
      <c r="CV8" s="40">
        <f>IF(SUM(CF8:CI8)-CJ8&gt;0,SUM(CF8:CI8)-CJ8,"")</f>
        <v>54.11</v>
      </c>
      <c r="CW8" s="40">
        <f>IF(CS8="","",MAX(CS8,CV8))</f>
        <v>54.11</v>
      </c>
      <c r="CX8" s="40">
        <f>IF(CM8&gt;0,CM8,"")</f>
        <v>14.4</v>
      </c>
      <c r="CY8" s="40">
        <f>IF(CN8&gt;0,CN8,"")</f>
        <v>16.03</v>
      </c>
      <c r="CZ8" s="40">
        <f>IF(SUM(CK8:CN8)-CO8&gt;0,SUM(CK8:CN8)-CO8,"")</f>
        <v>53.83</v>
      </c>
      <c r="DA8" s="40">
        <f>IF(SUM(CW8,CZ8)&gt;0,SUM(CW8,CZ8),"")</f>
        <v>107.94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1.1000000000000014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14.2</v>
      </c>
      <c r="HC8" s="18">
        <v>8.3000000000000007</v>
      </c>
      <c r="HD8" s="18">
        <v>14</v>
      </c>
      <c r="HE8" s="18">
        <v>15.15</v>
      </c>
      <c r="HF8" s="18">
        <v>0</v>
      </c>
      <c r="HG8" s="18">
        <v>14.3</v>
      </c>
      <c r="HH8" s="18">
        <v>9.1999999999999993</v>
      </c>
      <c r="HI8" s="18">
        <v>14</v>
      </c>
      <c r="HJ8" s="18">
        <v>15.6</v>
      </c>
      <c r="HK8" s="18">
        <v>0</v>
      </c>
      <c r="HL8" s="18">
        <v>13.5</v>
      </c>
      <c r="HM8" s="18">
        <v>9.6</v>
      </c>
      <c r="HN8" s="18">
        <v>12.2</v>
      </c>
      <c r="HO8" s="18">
        <v>14.84</v>
      </c>
      <c r="HP8" s="18">
        <v>0</v>
      </c>
      <c r="HQ8" s="18">
        <v>10.5</v>
      </c>
      <c r="HR8" s="18">
        <v>7</v>
      </c>
      <c r="HS8" s="18">
        <v>9.6999999999999993</v>
      </c>
      <c r="HT8" s="18">
        <v>12.1</v>
      </c>
      <c r="HU8" s="18">
        <v>0</v>
      </c>
      <c r="HV8" s="11">
        <f>IF(HD8&gt;0,HD8,"")</f>
        <v>14</v>
      </c>
      <c r="HW8" s="11">
        <f>IF(HE8&gt;0,HE8,"")</f>
        <v>15.15</v>
      </c>
      <c r="HX8" s="11">
        <f>IF(SUM(HB8:HE8)-HF8&gt;0,SUM(HB8:HE8)-HF8,"")</f>
        <v>51.65</v>
      </c>
      <c r="HY8" s="11">
        <f>IF(HI8&gt;0,HI8,"")</f>
        <v>14</v>
      </c>
      <c r="HZ8" s="11">
        <f>IF(HJ8&gt;0,HJ8,"")</f>
        <v>15.6</v>
      </c>
      <c r="IA8" s="11">
        <f>IF(SUM(HG8:HJ8)-HK8&gt;0,SUM(HG8:HJ8)-HK8,"")</f>
        <v>53.1</v>
      </c>
      <c r="IB8" s="11">
        <f>IF(MAX(HX8,IA8)&gt;0,MAX(HX8,IA8),"")</f>
        <v>53.1</v>
      </c>
      <c r="IC8" s="11">
        <f>IF(HN8&gt;0,HN8,"")</f>
        <v>12.2</v>
      </c>
      <c r="ID8" s="11">
        <f>IF(HO8&gt;0,HO8,"")</f>
        <v>14.84</v>
      </c>
      <c r="IE8" s="11">
        <f>IF(SUM(HL8:HO8)-HP8&gt;0,SUM(HL8:HO8)-HP8,"")</f>
        <v>50.14</v>
      </c>
      <c r="IF8" s="11">
        <f>IF(HS8&gt;0,HS8,"")</f>
        <v>9.6999999999999993</v>
      </c>
      <c r="IG8" s="11">
        <f>IF(HT8&gt;0,HT8,"")</f>
        <v>12.1</v>
      </c>
      <c r="IH8" s="11">
        <f>IF(SUM(HQ8:HT8)-HU8&gt;0,SUM(HQ8:HT8)-HU8,"")</f>
        <v>39.299999999999997</v>
      </c>
      <c r="II8" s="11">
        <f>IF(SUM(IB8,IE8,IH8)&gt;0,SUM(IB8,IE8,IH8),"")</f>
        <v>142.54000000000002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13.7</v>
      </c>
      <c r="SW8" s="22">
        <f>IF($CP8="P",CB8,(CB8+BA8)/2)</f>
        <v>8.3000000000000007</v>
      </c>
      <c r="SX8" s="22">
        <f>IF($CP8="P",CC8,(CC8+BB8)/2)</f>
        <v>12.4</v>
      </c>
      <c r="SY8" s="22">
        <f>IF($CP8="P",CD8,(CD8+BC8)/2)</f>
        <v>14.685</v>
      </c>
      <c r="SZ8" s="22">
        <f>IF($CP8="P",CE8,(CE8+BD8)/2)</f>
        <v>0</v>
      </c>
      <c r="TA8" s="22">
        <f>IF($CP8="P",CF8,(CF8+BE8)/2)</f>
        <v>14.149999999999999</v>
      </c>
      <c r="TB8" s="22">
        <f>IF($CP8="P",CG8,(CG8+BF8)/2)</f>
        <v>9.35</v>
      </c>
      <c r="TC8" s="22">
        <f>IF($CP8="P",CH8,(CH8+BG8)/2)</f>
        <v>14.2</v>
      </c>
      <c r="TD8" s="22">
        <f>IF($CP8="P",CI8,(CI8+BH8)/2)</f>
        <v>15.355</v>
      </c>
      <c r="TE8" s="22">
        <f>IF($CP8="P",CJ8,(CJ8+BI8)/2)</f>
        <v>0</v>
      </c>
      <c r="TF8" s="22">
        <f>IF($CP8="P",CK8,(CK8+BJ8)/2)</f>
        <v>14.100000000000001</v>
      </c>
      <c r="TG8" s="22">
        <f>IF($CP8="P",CL8,(CL8+BK8)/2)</f>
        <v>8.6999999999999993</v>
      </c>
      <c r="TH8" s="22">
        <f>IF($CP8="P",CM8,(CM8+BL8)/2)</f>
        <v>13.4</v>
      </c>
      <c r="TI8" s="22">
        <f>IF($CP8="P",CN8,(CN8+BM8)/2)</f>
        <v>15.005000000000001</v>
      </c>
      <c r="TJ8" s="22">
        <f>IF($CP8="P",CO8,(CO8+BN8)/2)</f>
        <v>0</v>
      </c>
      <c r="TK8" s="27" t="s">
        <v>46</v>
      </c>
      <c r="TL8" s="40">
        <f>IF(SX8&gt;0,SX8,"")</f>
        <v>12.4</v>
      </c>
      <c r="TM8" s="40">
        <f>IF(SY8&gt;0,SY8,"")</f>
        <v>14.685</v>
      </c>
      <c r="TN8" s="40">
        <f>IF(SUM(SV8:SY8)-SZ8&gt;0,SUM(SV8:SY8)-SZ8,"")</f>
        <v>49.085000000000001</v>
      </c>
      <c r="TO8" s="40">
        <f>IF(TC8&gt;0,TC8,"")</f>
        <v>14.2</v>
      </c>
      <c r="TP8" s="40">
        <f>IF(TD8&gt;0,TD8,"")</f>
        <v>15.355</v>
      </c>
      <c r="TQ8" s="40">
        <f>IF(SUM(TA8:TD8)-TE8&gt;0,SUM(TA8:TD8)-TE8,"")</f>
        <v>53.055000000000007</v>
      </c>
      <c r="TR8" s="40">
        <f>IF(MAX(TN8,TQ8)&gt;0,MAX(TN8,TQ8),"")</f>
        <v>53.055000000000007</v>
      </c>
      <c r="TS8" s="40">
        <f>IF(TH8&gt;0,TH8,"")</f>
        <v>13.4</v>
      </c>
      <c r="TT8" s="40">
        <f>IF(TI8&gt;0,TI8,"")</f>
        <v>15.005000000000001</v>
      </c>
      <c r="TU8" s="40">
        <f>IF(SUM(TF8:TI8)-TJ8&gt;0,SUM(TF8:TI8)-TJ8,"")</f>
        <v>51.205000000000005</v>
      </c>
      <c r="TV8" s="40">
        <f>IF(SUM(TR8,TU8)&gt;0,SUM(TR8,TU8),"")</f>
        <v>104.26000000000002</v>
      </c>
    </row>
    <row r="9" spans="1:542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>3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190.84001908400538</v>
      </c>
      <c r="G9" s="64"/>
      <c r="H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>P</v>
      </c>
      <c r="I9" s="3" t="str">
        <f>IF(OR(AND(AQ9&gt;=AY$48,AQ9&lt;&gt;"",AN9=""),AND(AT9&gt;=AY$48,AT9&lt;&gt;"",AN9=""),AND(AX9&gt;=AY$48,AX9&lt;&gt;"",AN9=""),AND(BR9&gt;=BZ$48,BR9&lt;&gt;"",BO9=""),AND(BU9&gt;=BZ$48,BU9&lt;&gt;"",BO9=""),AND(BY9&gt;=BZ$48,BY9&lt;&gt;"",BO9=""),AND(CS9&gt;=DA$48,CS9&lt;&gt;"",CP9=""),AND(CV9&gt;=DA$48,CV9&lt;&gt;"",CP9=""),AND(CZ9&gt;=DA$48,CZ9&lt;&gt;"",CP9=""),AND(DZ9&gt;=EK$48,DZ9&lt;&gt;""),AND(EC9&gt;=EK$48,EC9&lt;&gt;""),AND(EG9&gt;=EK$48,EG9&lt;&gt;""),AND(EJ9&gt;=EK$48,EJ9&lt;&gt;""),AND(FH9&gt;=FS$48,FH9&lt;&gt;""),AND(FK9&gt;=FS$48,FK9&lt;&gt;""),AND(FO9&gt;=FS$48,FO9&lt;&gt;""),AND(FR9&gt;=FS$48,FR9&lt;&gt;""),AND(GP9&gt;=HA$48,GP9&lt;&gt;""),AND(GS9&gt;=HA$48,GS9&lt;&gt;""),AND(GW9&gt;=HA$48,GW9&lt;&gt;""),AND(GZ9&gt;=HA$48,GZ9&lt;&gt;""),AND(HX9&gt;=II$48,HX9&lt;&gt;""),AND(IA9&gt;=II$48,IA9&lt;&gt;""),AND(IE9&gt;=II$48,IE9&lt;&gt;""),AND(IH9&gt;=II$48,IH9&lt;&gt;""),AND(JF9&gt;=JQ$48,JF9&lt;&gt;""),AND(JI9&gt;=JQ$48,JI9&lt;&gt;""),AND(JM9&gt;=JQ$48,JM9&lt;&gt;""),AND(JP9&gt;=JQ$48,JP9&lt;&gt;""),AND(KN9&gt;=KY$48,KN9&lt;&gt;""),AND(KQ9&gt;=KY$48,KQ9&lt;&gt;""),AND(KU9&gt;=KY$48,KU9&lt;&gt;""),AND(KX9&gt;=KY$48,KX9&lt;&gt;""),AND(LV9&gt;=MG$48,LV9&lt;&gt;""),AND(LY9&gt;=MG$48,LY9&lt;&gt;""),AND(MC9&gt;=MG$48,MC9&lt;&gt;""),AND(MF9&gt;=MG$48,MF9&lt;&gt;""),AND(ND9&gt;=NO$48,ND9&lt;&gt;""),AND(NG9&gt;=NO$48,NG9&lt;&gt;""),AND(NK9&gt;=NO$48,NK9&lt;&gt;""),AND(NN9&gt;=NO$48,NN9&lt;&gt;""),AND(OL9&gt;=OW$48,OL9&lt;&gt;""),AND(OO9&gt;=OW$48,OO9&lt;&gt;""),AND(OS9&gt;=OW$48,OS9&lt;&gt;""),AND(OV9&gt;=OW$48,OV9&lt;&gt;""),AND(PT9&gt;=QE$48,PT9&lt;&gt;""),AND(PW9&gt;=QE$48,PW9&lt;&gt;""),AND(QA9&gt;=QE$48,QA9&lt;&gt;""),AND(QD9&gt;=QE$48,QD9&lt;&gt;""),AND(RB9&gt;=RM$48,RB9&lt;&gt;""),AND(RE9&gt;=RM$48,RE9&lt;&gt;""),AND(RI9&gt;=RM$48,RI9&lt;&gt;""),AND(RL9&gt;=RM$48,RL9&lt;&gt;""),AND(SJ9&gt;=SU$48,SJ9&lt;&gt;""),AND(SM9&gt;=SU$48,SM9&lt;&gt;""),AND(SQ9&gt;=SU$48,SQ9&lt;&gt;""),AND(ST9&gt;=SU$48,ST9&lt;&gt;"")),"P","")</f>
        <v>P</v>
      </c>
      <c r="J9" s="36" t="str">
        <f>IF(AND(I9="P",H9=""),"No DD",IF(OR(AND(AO9&gt;=AY$47,AO9&lt;&gt;"",AQ9&gt;=AY$51,AQ9&lt;&gt;"",AN9=""),AND(AR9&gt;=AY$47,AR9&lt;&gt;"",AT9&gt;=AY$51,AT9&lt;&gt;"",AN9=""),AND(AV9&gt;=AY$47,AV9&lt;&gt;"",AX9&gt;=AY$51,AX9&lt;&gt;"",AN9=""),AND(BP9&gt;=BZ$47,BP9&lt;&gt;"",BR9&gt;=BZ$51,BR9&lt;&gt;"",BO9=""),AND(BS9&gt;=BZ$47,BS9&lt;&gt;"",BU9&gt;=BZ$51,BU9&lt;&gt;"",BO9=""),AND(BW9&gt;=BZ$47,BW9&lt;&gt;"",BY9&gt;=BZ$51,BY9&lt;&gt;"",BO9=""),AND(CQ9&gt;=DA$47,CQ9&lt;&gt;"",CS9&gt;=DA$51,CS9&lt;&gt;"",CP9=""),AND(CT9&gt;=DA$47,CT9&lt;&gt;"",CV9&gt;=DA$51,CV9&lt;&gt;"",CP9=""),AND(CX9&gt;=DA$47,CX9&lt;&gt;"",CZ9&gt;=DA$51,CZ9&lt;&gt;"",CP9=""),AND(DX9&gt;=EK$47,DX9&lt;&gt;"",DZ9&gt;=EK$51,DZ9&lt;&gt;""),AND(EA9&gt;=EK$47,EA9&lt;&gt;"",EC9&gt;=EK$51,EC9&lt;&gt;""),AND(EE9&gt;=EK$47,EE9&lt;&gt;"",EG9&gt;=EK$51,EG9&lt;&gt;""),AND(EH9&gt;=EK$47,EH9&lt;&gt;"",EJ9&gt;=EK$51,EJ9&lt;&gt;""),AND(FF9&gt;=FS$47,FF9&lt;&gt;"",FH9&gt;=FS$51,FH9&lt;&gt;""),AND(FI9&gt;=FS$47,FI9&lt;&gt;"",FK9&gt;=FS$51,FK9&lt;&gt;""),AND(FM9&gt;=FS$47,FM9&lt;&gt;"",FO9&gt;=FS$51,FO9&lt;&gt;""),AND(FP9&gt;=FS$47,FP9&lt;&gt;"",FR9&gt;=FS$51,FR9&lt;&gt;""),AND(GN9&gt;=HA$47,GN9&lt;&gt;"",GP9&gt;=HA$51,GP9&lt;&gt;""),AND(GQ9&gt;=HA$47,GQ9&lt;&gt;"",GS9&gt;=HA$51,GS9&lt;&gt;""),AND(GU9&gt;=HA$47,GU9&lt;&gt;"",GW9&gt;=HA$51,GW9&lt;&gt;""),AND(GX9&gt;=HA$47,GX9&lt;&gt;"",GZ9&gt;=HA$51,GZ9&lt;&gt;""),AND(HV9&gt;=II$47,HV9&lt;&gt;"",HX9&gt;=II$51,HX9&lt;&gt;""),AND(HY9&gt;=II$47,HY9&lt;&gt;"",IA9&gt;=II$51,IA9&lt;&gt;""),AND(IC9&gt;=II$47,IC9&lt;&gt;"",IE9&gt;=II$51,IE9&lt;&gt;""),AND(IF9&gt;=II$47,IF9&lt;&gt;"",IH9&gt;=II$51,IH9&lt;&gt;""),AND(JD9&gt;=JQ$47,JD9&lt;&gt;"",JF9&gt;=JQ$51,JF9&lt;&gt;""),AND(JG9&gt;=JQ$47,JG9&lt;&gt;"",JI9&gt;=JQ$51,JI9&lt;&gt;""),AND(JK9&gt;=JQ$47,JK9&lt;&gt;"",JM9&gt;=JQ$51,JM9&lt;&gt;""),AND(JN9&gt;=JQ$47,JN9&lt;&gt;"",JP9&gt;=JQ$51,JP9&lt;&gt;""),AND(KL9&gt;=KY$47,KL9&lt;&gt;"",KN9&gt;=KY$51,KN9&lt;&gt;""),AND(KO9&gt;=KY$47,KO9&lt;&gt;"",KQ9&gt;=KY$51,KQ9&lt;&gt;""),AND(KS9&gt;=KY$47,KS9&lt;&gt;"",KU9&gt;=KY$51,KU9&lt;&gt;""),AND(KV9&gt;=KY$47,KV9&lt;&gt;"",KX9&gt;=KY$51,KX9&lt;&gt;""),AND(LT9&gt;=MG$47,LT9&lt;&gt;"",LV9&gt;=MG$51,LV9&lt;&gt;""),AND(LW9&gt;=MG$47,LW9&lt;&gt;"",LY9&gt;=MG$51,LY9&lt;&gt;""),AND(MA9&gt;=MG$47,MA9&lt;&gt;"",MC9&gt;=MG$51,MC9&lt;&gt;""),AND(MD9&gt;=MG$47,MD9&lt;&gt;"",MF9&gt;=MG$51,MF9&lt;&gt;""),AND(NB9&gt;=NO$47,NB9&lt;&gt;"",ND9&gt;=NO$51,ND9&lt;&gt;""),AND(NE9&gt;=NO$47,NE9&lt;&gt;"",NG9&gt;=NO$51,NG9&lt;&gt;""),AND(NI9&gt;=NO$47,NI9&lt;&gt;"",NK9&gt;=NO$51,NK9&lt;&gt;""),AND(NL9&gt;=NO$47,NL9&lt;&gt;"",NN9&gt;=NO$51,NN9&lt;&gt;""),AND(OJ9&gt;=OW$47,OJ9&lt;&gt;"",OL9&gt;=OW$51,OL9&lt;&gt;""),AND(OM9&gt;=OW$47,OM9&lt;&gt;"",OO9&gt;=OW$51,OO9&lt;&gt;""),AND(OQ9&gt;=OW$47,OQ9&lt;&gt;"",OS9&gt;=OW$51,OS9&lt;&gt;""),AND(OT9&gt;=OW$47,OT9&lt;&gt;"",OV9&gt;=OW$51,OV9&lt;&gt;""),AND(PR9&gt;=QE$47,PR9&lt;&gt;"",PT9&gt;=QE$51,PT9&lt;&gt;""),AND(PU9&gt;=QE$47,PU9&lt;&gt;"",PW9&gt;=QE$51,PW9&lt;&gt;""),AND(PY9&gt;=QE$47,PY9&lt;&gt;"",QA9&gt;=QE$51,QA9&lt;&gt;""),AND(QB9&gt;=QE$47,QB9&lt;&gt;"",QD9&gt;=QE$51,QD9&lt;&gt;""),AND(QZ9&gt;=RM$47,QZ9&lt;&gt;"",RB9&gt;=RM$51,RB9&lt;&gt;""),AND(RC9&gt;=RM$47,RC9&lt;&gt;"",RE9&gt;=RM$51,RE9&lt;&gt;""),AND(RG9&gt;=RM$47,RG9&lt;&gt;"",RI9&gt;=RM$51,RI9&lt;&gt;""),AND(RJ9&gt;=RM$47,RJ9&lt;&gt;"",RL9&gt;=RM$51,RL9&lt;&gt;""),AND(SH9&gt;=SU$47,SH9&lt;&gt;"",SJ9&gt;=SU$51,SJ9&lt;&gt;""),AND(SK9&gt;=SU$47,SK9&lt;&gt;"",SM9&gt;=SU$51,SM9&lt;&gt;""),AND(SO9&gt;=SU$47,SO9&lt;&gt;"",SQ9&gt;=SU$51,SQ9&lt;&gt;""),AND(SR9&gt;=SU$47,SR9&lt;&gt;"",ST9&gt;=SU$51,ST9&lt;&gt;"")),"Merit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Excellence",IF(K9="P","Worlds Team",IF(H9="P","National Team","")))))</f>
        <v>National Team</v>
      </c>
      <c r="K9" s="3" t="str">
        <f>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P","")</f>
        <v/>
      </c>
      <c r="L9" s="8">
        <f>IF(COUNT(AQ9,AT9,BR9,BU9,CS9,CV9)&gt;0,LARGE((AQ9,AT9,BR9,BU9,CS9,CV9),1),0)</f>
        <v>53.7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52.44</v>
      </c>
      <c r="O9" s="8" t="str">
        <f>IF(N9="","",IF(OR(N9=CS9,N9=CV9),$CA$1,IF(OR(N9=BR9,N9=BU9),$AZ$1,IF(OR(N9=AQ9,N9=AT9),$Y$1,""))))</f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>IF(P9="","",IF(P9=CZ9,$CA$1,IF(P9=BY9,$AZ$1,IF(P9=AX9,$Y$1,IF(OR(P9=CS9,P9=CV9,P9=CZ9),$CA$1,IF(OR(P9=BR9,P9=BU9,P9=BY9),$AZ$1,IF(OR(P9=AQ9,P9=AT9,P9=AX9),$Y$1,"")))))))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13.7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3rd Domestic Trial</v>
      </c>
      <c r="T9" s="8">
        <f>IF(MAX(IF(AO9&gt;=$AY$44,AP9,0),IF(AR9&gt;=$AY$44,AS9,0),IF(AV9&gt;=$AY$44,AW9,0),IF(BP9&gt;=$BZ$44,BQ9,0),IF(BS9&gt;=$BZ$44,BT9,0),IF(BW9&gt;=$BZ$44,BX9,0),IF(CQ9&gt;=$DA$44,CR9,0),IF(CT9&gt;=$DA$44,CU9,0),IF(CX9&gt;=$DA$44,CY9,0),IF(DX9&gt;=$EK$44,DY9,0),IF(EA9&gt;=$EK$44,EB9,0),IF(EE9&gt;=$EK$44,EF9,0),IF(EH9&gt;=$EK$44,EI9,0),IF(FF9&gt;=$FS$44,FG9,0),IF(FI9&gt;=$FS$44,FJ9,0),IF(FM9&gt;=$FS$44,FN9,0),IF(FP9&gt;=$FS$44,FQ9,0),IF(GN9&gt;=$HA$44,GO9,0),IF(GQ9&gt;=$HA$44,GR9,0),IF(GU9&gt;=$HA$44,GV9,0),IF(GX9&gt;=$HA$44,GY9,0),IF(HV9&gt;=$II$44,HW9,0),IF(HY9&gt;=$II$44,HZ9,0),IF(IC9&gt;=$II$44,ID9,0),IF(IF9&gt;=$II$44,IG9,0),IF(JD9&gt;=$JQ$44,JE9,0),IF(JG9&gt;=$JQ$44,JH9,0),IF(JK9&gt;=$JQ$44,JL9,0),IF(JN9&gt;=$JQ$44,JO9,0),IF(KL9&gt;=$KY$44,KM9,0),IF(KO9&gt;=$KY$44,KP9,0),IF(KS9&gt;=$KY$44,KT9,0),IF(KV9&gt;=$KY$44,KW9,0),IF(LT9&gt;=$MG$44,LU9,0),IF(LW9&gt;=$MG$44,LX9,0),IF(MA9&gt;=$MG$44,MB9,0),IF(MD9&gt;=$MG$44,ME9,0),IF(NB9&gt;=$NO$44,NC9,0),IF(NE9&gt;=$NO$44,NF9,0),IF(NI9&gt;=$NO$44,NJ9,0),IF(NL9&gt;=$NO$44,NM9,0),IF(OJ9&gt;=$OW$44,OK9,0),IF(OM9&gt;=$OW$44,ON9,0),IF(OQ9&gt;=$OW$44,OR9,0),IF(OT9&gt;=$OW$44,OU9,0),IF(PR9&gt;=$QE$44,PS9,0),IF(PU9&gt;=$QE$44,PV9,0),IF(PY9&gt;=$QE$44,PZ9,0),IF(QB9&gt;=$QE$44,QC9,0),IF(QZ9&gt;=$RM$44,RA9,0),IF(RC9&gt;=$RM$44,RD9,0),IF(RG9&gt;=$RM$44,RH9,0),IF(RJ9&gt;=$RM$44,RK9,0),IF(SH9&gt;=$SU$44,SI9,0),IF(SK9&gt;=$SU$44,SL9,0),IF(SO9&gt;=$SU$44,SP9,0),IF(SR9&gt;=$SU$44,SS9,0))&gt;0,MAX(IF(AO9&gt;=$AY$44,AP9,0),IF(AR9&gt;=$AY$44,AS9,0),IF(AV9&gt;=$AY$44,AW9,0),IF(BP9&gt;=$BZ$44,BQ9,0),IF(BS9&gt;=$BZ$44,BT9,0),IF(BW9&gt;=$BZ$44,BX9,0),IF(CQ9&gt;=$DA$44,CR9,0),IF(CT9&gt;=$DA$44,CU9,0),IF(CX9&gt;=$DA$44,CY9,0),IF(DX9&gt;=$EK$44,DY9,0),IF(EA9&gt;=$EK$44,EB9,0),IF(EE9&gt;=$EK$44,EF9,0),IF(EH9&gt;=$EK$44,EI9,0),IF(FF9&gt;=$FS$44,FG9,0),IF(FI9&gt;=$FS$44,FJ9,0),IF(FM9&gt;=$FS$44,FN9,0),IF(FP9&gt;=$FS$44,FQ9,0),IF(GN9&gt;=$HA$44,GO9,0),IF(GQ9&gt;=$HA$44,GR9,0),IF(GU9&gt;=$HA$44,GV9,0),IF(GX9&gt;=$HA$44,GY9,0),IF(HV9&gt;=$II$44,HW9,0),IF(HY9&gt;=$II$44,HZ9,0),IF(IC9&gt;=$II$44,ID9,0),IF(IF9&gt;=$II$44,IG9,0),IF(JD9&gt;=$JQ$44,JE9,0),IF(JG9&gt;=$JQ$44,JH9,0),IF(JK9&gt;=$JQ$44,JL9,0),IF(JN9&gt;=$JQ$44,JO9,0),IF(KL9&gt;=$KY$44,KM9,0),IF(KO9&gt;=$KY$44,KP9,0),IF(KS9&gt;=$KY$44,KT9,0),IF(KV9&gt;=$KY$44,KW9,0),IF(LT9&gt;=$MG$44,LU9,0),IF(LW9&gt;=$MG$44,LX9,0),IF(MA9&gt;=$MG$44,MB9,0),IF(MD9&gt;=$MG$44,ME9,0),IF(NB9&gt;=$NO$44,NC9,0),IF(NE9&gt;=$NO$44,NF9,0),IF(NI9&gt;=$NO$44,NJ9,0),IF(NL9&gt;=$NO$44,NM9,0),IF(OJ9&gt;=$OW$44,OK9,0),IF(OM9&gt;=$OW$44,ON9,0),IF(OQ9&gt;=$OW$44,OR9,0),IF(OT9&gt;=$OW$44,OU9,0),IF(PR9&gt;=$QE$44,PS9,0),IF(PU9&gt;=$QE$44,PV9,0),IF(PY9&gt;=$QE$44,PZ9,0),IF(QB9&gt;=$QE$44,QC9,0),IF(QZ9&gt;=$RM$44,RA9,0),IF(RC9&gt;=$RM$44,RD9,0),IF(RG9&gt;=$RM$44,RH9,0),IF(RJ9&gt;=$RM$44,RK9,0),IF(SH9&gt;=$SU$44,SI9,0),IF(SK9&gt;=$SU$44,SL9,0),IF(SO9&gt;=$SU$44,SP9,0),IF(SR9&gt;=$SU$44,SS9,0)),0)</f>
        <v>16.399999999999999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1.5</v>
      </c>
      <c r="Z9" s="22">
        <v>0.8</v>
      </c>
      <c r="AA9" s="22">
        <v>1.5</v>
      </c>
      <c r="AB9" s="22">
        <v>1.58</v>
      </c>
      <c r="AC9" s="22">
        <v>0</v>
      </c>
      <c r="AD9" s="22">
        <v>12.9</v>
      </c>
      <c r="AE9" s="22">
        <v>9.3000000000000007</v>
      </c>
      <c r="AF9" s="22">
        <v>13</v>
      </c>
      <c r="AG9" s="22">
        <v>14.85</v>
      </c>
      <c r="AH9" s="22">
        <v>0</v>
      </c>
      <c r="AI9" s="22">
        <v>14.5</v>
      </c>
      <c r="AJ9" s="22">
        <v>9.1</v>
      </c>
      <c r="AK9" s="22">
        <v>13</v>
      </c>
      <c r="AL9" s="22">
        <v>15.19</v>
      </c>
      <c r="AM9" s="22">
        <v>0</v>
      </c>
      <c r="AN9" s="27"/>
      <c r="AO9" s="38">
        <f>IF(AA9&gt;0,AA9,"")</f>
        <v>1.5</v>
      </c>
      <c r="AP9" s="38">
        <f>IF(AB9&gt;0,AB9,"")</f>
        <v>1.58</v>
      </c>
      <c r="AQ9" s="40">
        <f>IF(SUM(Y9:AB9)-AC9&gt;0,SUM(Y9:AB9)-AC9,"")</f>
        <v>5.38</v>
      </c>
      <c r="AR9" s="40">
        <f>IF(AF9&gt;0,AF9,"")</f>
        <v>13</v>
      </c>
      <c r="AS9" s="40">
        <f>IF(AG9&gt;0,AG9,"")</f>
        <v>14.85</v>
      </c>
      <c r="AT9" s="40">
        <f>IF(SUM(AD9:AG9)-AH9&gt;0,SUM(AD9:AG9)-AH9,"")</f>
        <v>50.050000000000004</v>
      </c>
      <c r="AU9" s="40">
        <f>IF(AQ9="","",MAX(AQ9,AT9))</f>
        <v>50.050000000000004</v>
      </c>
      <c r="AV9" s="40">
        <f>IF(AK9&gt;0,AK9,"")</f>
        <v>13</v>
      </c>
      <c r="AW9" s="40">
        <f>IF(AL9&gt;0,AL9,"")</f>
        <v>15.19</v>
      </c>
      <c r="AX9" s="40">
        <f>IF(SUM(AI9:AL9)-AM9&gt;0,SUM(AI9:AL9)-AM9,"")</f>
        <v>51.79</v>
      </c>
      <c r="AY9" s="40">
        <f>IF(SUM(AU9,AX9)&gt;0,SUM(AU9,AX9),"")</f>
        <v>101.84</v>
      </c>
      <c r="AZ9" s="26">
        <v>13.4</v>
      </c>
      <c r="BA9" s="26">
        <v>9.4</v>
      </c>
      <c r="BB9" s="26">
        <v>10.7</v>
      </c>
      <c r="BC9" s="26">
        <v>15.11</v>
      </c>
      <c r="BD9" s="26">
        <v>0</v>
      </c>
      <c r="BE9" s="26">
        <v>3.2</v>
      </c>
      <c r="BF9" s="26">
        <v>1.9</v>
      </c>
      <c r="BG9" s="26">
        <v>2.9</v>
      </c>
      <c r="BH9" s="26">
        <v>3.09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10.7</v>
      </c>
      <c r="BQ9" s="39">
        <f>IF(BC9&gt;0,BC9,"")</f>
        <v>15.11</v>
      </c>
      <c r="BR9" s="11">
        <f>IF(SUM(AZ9:BC9)-BD9&gt;0,SUM(AZ9:BC9)-BD9,"")</f>
        <v>48.61</v>
      </c>
      <c r="BS9" s="11">
        <f>IF(BG9&gt;0,BG9,"")</f>
        <v>2.9</v>
      </c>
      <c r="BT9" s="11">
        <f>IF(BH9&gt;0,BH9,"")</f>
        <v>3.09</v>
      </c>
      <c r="BU9" s="11">
        <f>IF(SUM(BE9:BH9)-BI9&gt;0,SUM(BE9:BH9)-BI9,"")</f>
        <v>11.09</v>
      </c>
      <c r="BV9" s="11">
        <f>IF(BR9="","",MAX(BR9,BU9))</f>
        <v>48.61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48.61</v>
      </c>
      <c r="CA9" s="22">
        <v>14.9</v>
      </c>
      <c r="CB9" s="22">
        <v>9.1999999999999993</v>
      </c>
      <c r="CC9" s="22">
        <v>12.2</v>
      </c>
      <c r="CD9" s="22">
        <v>16.14</v>
      </c>
      <c r="CE9" s="22">
        <v>0</v>
      </c>
      <c r="CF9" s="22">
        <v>14.4</v>
      </c>
      <c r="CG9" s="22">
        <v>9.3000000000000007</v>
      </c>
      <c r="CH9" s="22">
        <v>13.7</v>
      </c>
      <c r="CI9" s="22">
        <v>16.3</v>
      </c>
      <c r="CJ9" s="22">
        <v>0</v>
      </c>
      <c r="CK9" s="22">
        <v>15.2</v>
      </c>
      <c r="CL9" s="22">
        <v>9.3000000000000007</v>
      </c>
      <c r="CM9" s="22">
        <v>13.7</v>
      </c>
      <c r="CN9" s="22">
        <v>16.399999999999999</v>
      </c>
      <c r="CO9" s="22">
        <v>0</v>
      </c>
      <c r="CP9" s="27"/>
      <c r="CQ9" s="38">
        <f>IF(CC9&gt;0,CC9,"")</f>
        <v>12.2</v>
      </c>
      <c r="CR9" s="38">
        <f>IF(CD9&gt;0,CD9,"")</f>
        <v>16.14</v>
      </c>
      <c r="CS9" s="40">
        <f>IF(SUM(CA9:CD9)-CE9&gt;0,SUM(CA9:CD9)-CE9,"")</f>
        <v>52.44</v>
      </c>
      <c r="CT9" s="40">
        <f>IF(CH9&gt;0,CH9,"")</f>
        <v>13.7</v>
      </c>
      <c r="CU9" s="40">
        <f>IF(CI9&gt;0,CI9,"")</f>
        <v>16.3</v>
      </c>
      <c r="CV9" s="40">
        <f>IF(SUM(CF9:CI9)-CJ9&gt;0,SUM(CF9:CI9)-CJ9,"")</f>
        <v>53.7</v>
      </c>
      <c r="CW9" s="40">
        <f>IF(CS9="","",MAX(CS9,CV9))</f>
        <v>53.7</v>
      </c>
      <c r="CX9" s="40">
        <f>IF(CM9&gt;0,CM9,"")</f>
        <v>13.7</v>
      </c>
      <c r="CY9" s="40">
        <f>IF(CN9&gt;0,CN9,"")</f>
        <v>16.399999999999999</v>
      </c>
      <c r="CZ9" s="40">
        <f>IF(SUM(CK9:CN9)-CO9&gt;0,SUM(CK9:CN9)-CO9,"")</f>
        <v>54.6</v>
      </c>
      <c r="DA9" s="40">
        <f>IF(SUM(CW9,CZ9)&gt;0,SUM(CW9,CZ9),"")</f>
        <v>108.30000000000001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14.15</v>
      </c>
      <c r="SW9" s="22">
        <f>IF($CP9="P",CB9,(CB9+BA9)/2)</f>
        <v>9.3000000000000007</v>
      </c>
      <c r="SX9" s="22">
        <f>IF($CP9="P",CC9,(CC9+BB9)/2)</f>
        <v>11.45</v>
      </c>
      <c r="SY9" s="22">
        <f>IF($CP9="P",CD9,(CD9+BC9)/2)</f>
        <v>15.625</v>
      </c>
      <c r="SZ9" s="22">
        <f>IF($CP9="P",CE9,(CE9+BD9)/2)</f>
        <v>0</v>
      </c>
      <c r="TA9" s="22">
        <f>IF($CP9="P",CF9,(CF9+BE9)/2)</f>
        <v>8.8000000000000007</v>
      </c>
      <c r="TB9" s="22">
        <f>IF($CP9="P",CG9,(CG9+BF9)/2)</f>
        <v>5.6000000000000005</v>
      </c>
      <c r="TC9" s="22">
        <f>IF($CP9="P",CH9,(CH9+BG9)/2)</f>
        <v>8.2999999999999989</v>
      </c>
      <c r="TD9" s="22">
        <f>IF($CP9="P",CI9,(CI9+BH9)/2)</f>
        <v>9.6950000000000003</v>
      </c>
      <c r="TE9" s="22">
        <f>IF($CP9="P",CJ9,(CJ9+BI9)/2)</f>
        <v>0</v>
      </c>
      <c r="TF9" s="22">
        <f>IF($CP9="P",CK9,(CK9+BJ9)/2)</f>
        <v>7.6</v>
      </c>
      <c r="TG9" s="22">
        <f>IF($CP9="P",CL9,(CL9+BK9)/2)</f>
        <v>4.6500000000000004</v>
      </c>
      <c r="TH9" s="22">
        <f>IF($CP9="P",CM9,(CM9+BL9)/2)</f>
        <v>6.85</v>
      </c>
      <c r="TI9" s="22">
        <f>IF($CP9="P",CN9,(CN9+BM9)/2)</f>
        <v>8.1999999999999993</v>
      </c>
      <c r="TJ9" s="22">
        <f>IF($CP9="P",CO9,(CO9+BN9)/2)</f>
        <v>0</v>
      </c>
      <c r="TK9" s="27" t="s">
        <v>46</v>
      </c>
      <c r="TL9" s="40">
        <f>IF(SX9&gt;0,SX9,"")</f>
        <v>11.45</v>
      </c>
      <c r="TM9" s="40">
        <f>IF(SY9&gt;0,SY9,"")</f>
        <v>15.625</v>
      </c>
      <c r="TN9" s="40">
        <f>IF(SUM(SV9:SY9)-SZ9&gt;0,SUM(SV9:SY9)-SZ9,"")</f>
        <v>50.525000000000006</v>
      </c>
      <c r="TO9" s="40">
        <f>IF(TC9&gt;0,TC9,"")</f>
        <v>8.2999999999999989</v>
      </c>
      <c r="TP9" s="40">
        <f>IF(TD9&gt;0,TD9,"")</f>
        <v>9.6950000000000003</v>
      </c>
      <c r="TQ9" s="40">
        <f>IF(SUM(TA9:TD9)-TE9&gt;0,SUM(TA9:TD9)-TE9,"")</f>
        <v>32.395000000000003</v>
      </c>
      <c r="TR9" s="40">
        <f>IF(MAX(TN9,TQ9)&gt;0,MAX(TN9,TQ9),"")</f>
        <v>50.525000000000006</v>
      </c>
      <c r="TS9" s="40">
        <f>IF(TH9&gt;0,TH9,"")</f>
        <v>6.85</v>
      </c>
      <c r="TT9" s="40">
        <f>IF(TI9&gt;0,TI9,"")</f>
        <v>8.1999999999999993</v>
      </c>
      <c r="TU9" s="40">
        <f>IF(SUM(TF9:TI9)-TJ9&gt;0,SUM(TF9:TI9)-TJ9,"")</f>
        <v>27.3</v>
      </c>
      <c r="TV9" s="40">
        <f>IF(SUM(TR9,TU9)&gt;0,SUM(TR9,TU9),"")</f>
        <v>77.825000000000003</v>
      </c>
    </row>
    <row r="10" spans="1:542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4</v>
      </c>
      <c r="C10" s="5" t="s">
        <v>212</v>
      </c>
      <c r="D10" s="4" t="s">
        <v>3</v>
      </c>
      <c r="E10" s="4">
        <v>2007</v>
      </c>
      <c r="F10" s="9">
        <f>SUM(L10:V10)+SUM(L10:T10)*0.0000001+SUM(L10)*0.0000000000001</f>
        <v>186.70001867000539</v>
      </c>
      <c r="G10" s="64"/>
      <c r="H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>P</v>
      </c>
      <c r="I10" s="3" t="str">
        <f>IF(OR(AND(AQ10&gt;=AY$48,AQ10&lt;&gt;"",AN10=""),AND(AT10&gt;=AY$48,AT10&lt;&gt;"",AN10=""),AND(AX10&gt;=AY$48,AX10&lt;&gt;"",AN10=""),AND(BR10&gt;=BZ$48,BR10&lt;&gt;"",BO10=""),AND(BU10&gt;=BZ$48,BU10&lt;&gt;"",BO10=""),AND(BY10&gt;=BZ$48,BY10&lt;&gt;"",BO10=""),AND(CS10&gt;=DA$48,CS10&lt;&gt;"",CP10=""),AND(CV10&gt;=DA$48,CV10&lt;&gt;"",CP10=""),AND(CZ10&gt;=DA$48,CZ10&lt;&gt;"",CP10=""),AND(DZ10&gt;=EK$48,DZ10&lt;&gt;""),AND(EC10&gt;=EK$48,EC10&lt;&gt;""),AND(EG10&gt;=EK$48,EG10&lt;&gt;""),AND(EJ10&gt;=EK$48,EJ10&lt;&gt;""),AND(FH10&gt;=FS$48,FH10&lt;&gt;""),AND(FK10&gt;=FS$48,FK10&lt;&gt;""),AND(FO10&gt;=FS$48,FO10&lt;&gt;""),AND(FR10&gt;=FS$48,FR10&lt;&gt;""),AND(GP10&gt;=HA$48,GP10&lt;&gt;""),AND(GS10&gt;=HA$48,GS10&lt;&gt;""),AND(GW10&gt;=HA$48,GW10&lt;&gt;""),AND(GZ10&gt;=HA$48,GZ10&lt;&gt;""),AND(HX10&gt;=II$48,HX10&lt;&gt;""),AND(IA10&gt;=II$48,IA10&lt;&gt;""),AND(IE10&gt;=II$48,IE10&lt;&gt;""),AND(IH10&gt;=II$48,IH10&lt;&gt;""),AND(JF10&gt;=JQ$48,JF10&lt;&gt;""),AND(JI10&gt;=JQ$48,JI10&lt;&gt;""),AND(JM10&gt;=JQ$48,JM10&lt;&gt;""),AND(JP10&gt;=JQ$48,JP10&lt;&gt;""),AND(KN10&gt;=KY$48,KN10&lt;&gt;""),AND(KQ10&gt;=KY$48,KQ10&lt;&gt;""),AND(KU10&gt;=KY$48,KU10&lt;&gt;""),AND(KX10&gt;=KY$48,KX10&lt;&gt;""),AND(LV10&gt;=MG$48,LV10&lt;&gt;""),AND(LY10&gt;=MG$48,LY10&lt;&gt;""),AND(MC10&gt;=MG$48,MC10&lt;&gt;""),AND(MF10&gt;=MG$48,MF10&lt;&gt;""),AND(ND10&gt;=NO$48,ND10&lt;&gt;""),AND(NG10&gt;=NO$48,NG10&lt;&gt;""),AND(NK10&gt;=NO$48,NK10&lt;&gt;""),AND(NN10&gt;=NO$48,NN10&lt;&gt;""),AND(OL10&gt;=OW$48,OL10&lt;&gt;""),AND(OO10&gt;=OW$48,OO10&lt;&gt;""),AND(OS10&gt;=OW$48,OS10&lt;&gt;""),AND(OV10&gt;=OW$48,OV10&lt;&gt;""),AND(PT10&gt;=QE$48,PT10&lt;&gt;""),AND(PW10&gt;=QE$48,PW10&lt;&gt;""),AND(QA10&gt;=QE$48,QA10&lt;&gt;""),AND(QD10&gt;=QE$48,QD10&lt;&gt;""),AND(RB10&gt;=RM$48,RB10&lt;&gt;""),AND(RE10&gt;=RM$48,RE10&lt;&gt;""),AND(RI10&gt;=RM$48,RI10&lt;&gt;""),AND(RL10&gt;=RM$48,RL10&lt;&gt;""),AND(SJ10&gt;=SU$48,SJ10&lt;&gt;""),AND(SM10&gt;=SU$48,SM10&lt;&gt;""),AND(SQ10&gt;=SU$48,SQ10&lt;&gt;""),AND(ST10&gt;=SU$48,ST10&lt;&gt;"")),"P","")</f>
        <v>P</v>
      </c>
      <c r="J10" s="36" t="str">
        <f>IF(AND(I10="P",H10=""),"No DD",IF(OR(AND(AO10&gt;=AY$47,AO10&lt;&gt;"",AQ10&gt;=AY$51,AQ10&lt;&gt;"",AN10=""),AND(AR10&gt;=AY$47,AR10&lt;&gt;"",AT10&gt;=AY$51,AT10&lt;&gt;"",AN10=""),AND(AV10&gt;=AY$47,AV10&lt;&gt;"",AX10&gt;=AY$51,AX10&lt;&gt;"",AN10=""),AND(BP10&gt;=BZ$47,BP10&lt;&gt;"",BR10&gt;=BZ$51,BR10&lt;&gt;"",BO10=""),AND(BS10&gt;=BZ$47,BS10&lt;&gt;"",BU10&gt;=BZ$51,BU10&lt;&gt;"",BO10=""),AND(BW10&gt;=BZ$47,BW10&lt;&gt;"",BY10&gt;=BZ$51,BY10&lt;&gt;"",BO10=""),AND(CQ10&gt;=DA$47,CQ10&lt;&gt;"",CS10&gt;=DA$51,CS10&lt;&gt;"",CP10=""),AND(CT10&gt;=DA$47,CT10&lt;&gt;"",CV10&gt;=DA$51,CV10&lt;&gt;"",CP10=""),AND(CX10&gt;=DA$47,CX10&lt;&gt;"",CZ10&gt;=DA$51,CZ10&lt;&gt;"",CP10=""),AND(DX10&gt;=EK$47,DX10&lt;&gt;"",DZ10&gt;=EK$51,DZ10&lt;&gt;""),AND(EA10&gt;=EK$47,EA10&lt;&gt;"",EC10&gt;=EK$51,EC10&lt;&gt;""),AND(EE10&gt;=EK$47,EE10&lt;&gt;"",EG10&gt;=EK$51,EG10&lt;&gt;""),AND(EH10&gt;=EK$47,EH10&lt;&gt;"",EJ10&gt;=EK$51,EJ10&lt;&gt;""),AND(FF10&gt;=FS$47,FF10&lt;&gt;"",FH10&gt;=FS$51,FH10&lt;&gt;""),AND(FI10&gt;=FS$47,FI10&lt;&gt;"",FK10&gt;=FS$51,FK10&lt;&gt;""),AND(FM10&gt;=FS$47,FM10&lt;&gt;"",FO10&gt;=FS$51,FO10&lt;&gt;""),AND(FP10&gt;=FS$47,FP10&lt;&gt;"",FR10&gt;=FS$51,FR10&lt;&gt;""),AND(GN10&gt;=HA$47,GN10&lt;&gt;"",GP10&gt;=HA$51,GP10&lt;&gt;""),AND(GQ10&gt;=HA$47,GQ10&lt;&gt;"",GS10&gt;=HA$51,GS10&lt;&gt;""),AND(GU10&gt;=HA$47,GU10&lt;&gt;"",GW10&gt;=HA$51,GW10&lt;&gt;""),AND(GX10&gt;=HA$47,GX10&lt;&gt;"",GZ10&gt;=HA$51,GZ10&lt;&gt;""),AND(HV10&gt;=II$47,HV10&lt;&gt;"",HX10&gt;=II$51,HX10&lt;&gt;""),AND(HY10&gt;=II$47,HY10&lt;&gt;"",IA10&gt;=II$51,IA10&lt;&gt;""),AND(IC10&gt;=II$47,IC10&lt;&gt;"",IE10&gt;=II$51,IE10&lt;&gt;""),AND(IF10&gt;=II$47,IF10&lt;&gt;"",IH10&gt;=II$51,IH10&lt;&gt;""),AND(JD10&gt;=JQ$47,JD10&lt;&gt;"",JF10&gt;=JQ$51,JF10&lt;&gt;""),AND(JG10&gt;=JQ$47,JG10&lt;&gt;"",JI10&gt;=JQ$51,JI10&lt;&gt;""),AND(JK10&gt;=JQ$47,JK10&lt;&gt;"",JM10&gt;=JQ$51,JM10&lt;&gt;""),AND(JN10&gt;=JQ$47,JN10&lt;&gt;"",JP10&gt;=JQ$51,JP10&lt;&gt;""),AND(KL10&gt;=KY$47,KL10&lt;&gt;"",KN10&gt;=KY$51,KN10&lt;&gt;""),AND(KO10&gt;=KY$47,KO10&lt;&gt;"",KQ10&gt;=KY$51,KQ10&lt;&gt;""),AND(KS10&gt;=KY$47,KS10&lt;&gt;"",KU10&gt;=KY$51,KU10&lt;&gt;""),AND(KV10&gt;=KY$47,KV10&lt;&gt;"",KX10&gt;=KY$51,KX10&lt;&gt;""),AND(LT10&gt;=MG$47,LT10&lt;&gt;"",LV10&gt;=MG$51,LV10&lt;&gt;""),AND(LW10&gt;=MG$47,LW10&lt;&gt;"",LY10&gt;=MG$51,LY10&lt;&gt;""),AND(MA10&gt;=MG$47,MA10&lt;&gt;"",MC10&gt;=MG$51,MC10&lt;&gt;""),AND(MD10&gt;=MG$47,MD10&lt;&gt;"",MF10&gt;=MG$51,MF10&lt;&gt;""),AND(NB10&gt;=NO$47,NB10&lt;&gt;"",ND10&gt;=NO$51,ND10&lt;&gt;""),AND(NE10&gt;=NO$47,NE10&lt;&gt;"",NG10&gt;=NO$51,NG10&lt;&gt;""),AND(NI10&gt;=NO$47,NI10&lt;&gt;"",NK10&gt;=NO$51,NK10&lt;&gt;""),AND(NL10&gt;=NO$47,NL10&lt;&gt;"",NN10&gt;=NO$51,NN10&lt;&gt;""),AND(OJ10&gt;=OW$47,OJ10&lt;&gt;"",OL10&gt;=OW$51,OL10&lt;&gt;""),AND(OM10&gt;=OW$47,OM10&lt;&gt;"",OO10&gt;=OW$51,OO10&lt;&gt;""),AND(OQ10&gt;=OW$47,OQ10&lt;&gt;"",OS10&gt;=OW$51,OS10&lt;&gt;""),AND(OT10&gt;=OW$47,OT10&lt;&gt;"",OV10&gt;=OW$51,OV10&lt;&gt;""),AND(PR10&gt;=QE$47,PR10&lt;&gt;"",PT10&gt;=QE$51,PT10&lt;&gt;""),AND(PU10&gt;=QE$47,PU10&lt;&gt;"",PW10&gt;=QE$51,PW10&lt;&gt;""),AND(PY10&gt;=QE$47,PY10&lt;&gt;"",QA10&gt;=QE$51,QA10&lt;&gt;""),AND(QB10&gt;=QE$47,QB10&lt;&gt;"",QD10&gt;=QE$51,QD10&lt;&gt;""),AND(QZ10&gt;=RM$47,QZ10&lt;&gt;"",RB10&gt;=RM$51,RB10&lt;&gt;""),AND(RC10&gt;=RM$47,RC10&lt;&gt;"",RE10&gt;=RM$51,RE10&lt;&gt;""),AND(RG10&gt;=RM$47,RG10&lt;&gt;"",RI10&gt;=RM$51,RI10&lt;&gt;""),AND(RJ10&gt;=RM$47,RJ10&lt;&gt;"",RL10&gt;=RM$51,RL10&lt;&gt;""),AND(SH10&gt;=SU$47,SH10&lt;&gt;"",SJ10&gt;=SU$51,SJ10&lt;&gt;""),AND(SK10&gt;=SU$47,SK10&lt;&gt;"",SM10&gt;=SU$51,SM10&lt;&gt;""),AND(SO10&gt;=SU$47,SO10&lt;&gt;"",SQ10&gt;=SU$51,SQ10&lt;&gt;""),AND(SR10&gt;=SU$47,SR10&lt;&gt;"",ST10&gt;=SU$51,ST10&lt;&gt;"")),"Merit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Excellence",IF(K10="P","Worlds Team",IF(H10="P","National Team","")))))</f>
        <v>National Team</v>
      </c>
      <c r="K10" s="3" t="str">
        <f>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P","")</f>
        <v/>
      </c>
      <c r="L10" s="8">
        <f>IF(COUNT(AQ10,AT10,BR10,BU10,CS10,CV10)&gt;0,LARGE((AQ10,AT10,BR10,BU10,CS10,CV10),1),0)</f>
        <v>53.67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IF(COUNT(AQ10,AT10,BR10,BU10,CS10,CV10)&gt;1,LARGE((AQ10,AT10,BR10,BU10,CS10,CV10),2),0)</f>
        <v>52.150000000000006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52.010000000000005</v>
      </c>
      <c r="Q10" s="8" t="str">
        <f>IF(P10="","",IF(P10=CZ10,$CA$1,IF(P10=BY10,$AZ$1,IF(P10=AX10,$Y$1,IF(OR(P10=CS10,P10=CV10,P10=CZ10),$CA$1,IF(OR(P10=BR10,P10=BU10,P10=BY10),$AZ$1,IF(OR(P10=AQ10,P10=AT10,P10=AX10),$Y$1,"")))))))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3rd Domestic Trial</v>
      </c>
      <c r="T10" s="8">
        <f>IF(MAX(IF(AO10&gt;=$AY$44,AP10,0),IF(AR10&gt;=$AY$44,AS10,0),IF(AV10&gt;=$AY$44,AW10,0),IF(BP10&gt;=$BZ$44,BQ10,0),IF(BS10&gt;=$BZ$44,BT10,0),IF(BW10&gt;=$BZ$44,BX10,0),IF(CQ10&gt;=$DA$44,CR10,0),IF(CT10&gt;=$DA$44,CU10,0),IF(CX10&gt;=$DA$44,CY10,0),IF(DX10&gt;=$EK$44,DY10,0),IF(EA10&gt;=$EK$44,EB10,0),IF(EE10&gt;=$EK$44,EF10,0),IF(EH10&gt;=$EK$44,EI10,0),IF(FF10&gt;=$FS$44,FG10,0),IF(FI10&gt;=$FS$44,FJ10,0),IF(FM10&gt;=$FS$44,FN10,0),IF(FP10&gt;=$FS$44,FQ10,0),IF(GN10&gt;=$HA$44,GO10,0),IF(GQ10&gt;=$HA$44,GR10,0),IF(GU10&gt;=$HA$44,GV10,0),IF(GX10&gt;=$HA$44,GY10,0),IF(HV10&gt;=$II$44,HW10,0),IF(HY10&gt;=$II$44,HZ10,0),IF(IC10&gt;=$II$44,ID10,0),IF(IF10&gt;=$II$44,IG10,0),IF(JD10&gt;=$JQ$44,JE10,0),IF(JG10&gt;=$JQ$44,JH10,0),IF(JK10&gt;=$JQ$44,JL10,0),IF(JN10&gt;=$JQ$44,JO10,0),IF(KL10&gt;=$KY$44,KM10,0),IF(KO10&gt;=$KY$44,KP10,0),IF(KS10&gt;=$KY$44,KT10,0),IF(KV10&gt;=$KY$44,KW10,0),IF(LT10&gt;=$MG$44,LU10,0),IF(LW10&gt;=$MG$44,LX10,0),IF(MA10&gt;=$MG$44,MB10,0),IF(MD10&gt;=$MG$44,ME10,0),IF(NB10&gt;=$NO$44,NC10,0),IF(NE10&gt;=$NO$44,NF10,0),IF(NI10&gt;=$NO$44,NJ10,0),IF(NL10&gt;=$NO$44,NM10,0),IF(OJ10&gt;=$OW$44,OK10,0),IF(OM10&gt;=$OW$44,ON10,0),IF(OQ10&gt;=$OW$44,OR10,0),IF(OT10&gt;=$OW$44,OU10,0),IF(PR10&gt;=$QE$44,PS10,0),IF(PU10&gt;=$QE$44,PV10,0),IF(PY10&gt;=$QE$44,PZ10,0),IF(QB10&gt;=$QE$44,QC10,0),IF(QZ10&gt;=$RM$44,RA10,0),IF(RC10&gt;=$RM$44,RD10,0),IF(RG10&gt;=$RM$44,RH10,0),IF(RJ10&gt;=$RM$44,RK10,0),IF(SH10&gt;=$SU$44,SI10,0),IF(SK10&gt;=$SU$44,SL10,0),IF(SO10&gt;=$SU$44,SP10,0),IF(SR10&gt;=$SU$44,SS10,0))&gt;0,MAX(IF(AO10&gt;=$AY$44,AP10,0),IF(AR10&gt;=$AY$44,AS10,0),IF(AV10&gt;=$AY$44,AW10,0),IF(BP10&gt;=$BZ$44,BQ10,0),IF(BS10&gt;=$BZ$44,BT10,0),IF(BW10&gt;=$BZ$44,BX10,0),IF(CQ10&gt;=$DA$44,CR10,0),IF(CT10&gt;=$DA$44,CU10,0),IF(CX10&gt;=$DA$44,CY10,0),IF(DX10&gt;=$EK$44,DY10,0),IF(EA10&gt;=$EK$44,EB10,0),IF(EE10&gt;=$EK$44,EF10,0),IF(EH10&gt;=$EK$44,EI10,0),IF(FF10&gt;=$FS$44,FG10,0),IF(FI10&gt;=$FS$44,FJ10,0),IF(FM10&gt;=$FS$44,FN10,0),IF(FP10&gt;=$FS$44,FQ10,0),IF(GN10&gt;=$HA$44,GO10,0),IF(GQ10&gt;=$HA$44,GR10,0),IF(GU10&gt;=$HA$44,GV10,0),IF(GX10&gt;=$HA$44,GY10,0),IF(HV10&gt;=$II$44,HW10,0),IF(HY10&gt;=$II$44,HZ10,0),IF(IC10&gt;=$II$44,ID10,0),IF(IF10&gt;=$II$44,IG10,0),IF(JD10&gt;=$JQ$44,JE10,0),IF(JG10&gt;=$JQ$44,JH10,0),IF(JK10&gt;=$JQ$44,JL10,0),IF(JN10&gt;=$JQ$44,JO10,0),IF(KL10&gt;=$KY$44,KM10,0),IF(KO10&gt;=$KY$44,KP10,0),IF(KS10&gt;=$KY$44,KT10,0),IF(KV10&gt;=$KY$44,KW10,0),IF(LT10&gt;=$MG$44,LU10,0),IF(LW10&gt;=$MG$44,LX10,0),IF(MA10&gt;=$MG$44,MB10,0),IF(MD10&gt;=$MG$44,ME10,0),IF(NB10&gt;=$NO$44,NC10,0),IF(NE10&gt;=$NO$44,NF10,0),IF(NI10&gt;=$NO$44,NJ10,0),IF(NL10&gt;=$NO$44,NM10,0),IF(OJ10&gt;=$OW$44,OK10,0),IF(OM10&gt;=$OW$44,ON10,0),IF(OQ10&gt;=$OW$44,OR10,0),IF(OT10&gt;=$OW$44,OU10,0),IF(PR10&gt;=$QE$44,PS10,0),IF(PU10&gt;=$QE$44,PV10,0),IF(PY10&gt;=$QE$44,PZ10,0),IF(QB10&gt;=$QE$44,QC10,0),IF(QZ10&gt;=$RM$44,RA10,0),IF(RC10&gt;=$RM$44,RD10,0),IF(RG10&gt;=$RM$44,RH10,0),IF(RJ10&gt;=$RM$44,RK10,0),IF(SH10&gt;=$SU$44,SI10,0),IF(SK10&gt;=$SU$44,SL10,0),IF(SO10&gt;=$SU$44,SP10,0),IF(SR10&gt;=$SU$44,SS10,0)),0)</f>
        <v>15.27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15.2</v>
      </c>
      <c r="BA10" s="26">
        <v>8.9</v>
      </c>
      <c r="BB10" s="26">
        <v>13.6</v>
      </c>
      <c r="BC10" s="26">
        <v>14.45</v>
      </c>
      <c r="BD10" s="26">
        <v>0</v>
      </c>
      <c r="BE10" s="26">
        <v>15.5</v>
      </c>
      <c r="BF10" s="26">
        <v>9.1</v>
      </c>
      <c r="BG10" s="26">
        <v>12.6</v>
      </c>
      <c r="BH10" s="26">
        <v>14.81</v>
      </c>
      <c r="BI10" s="26">
        <v>0</v>
      </c>
      <c r="BJ10" s="26">
        <v>12.7</v>
      </c>
      <c r="BK10" s="26">
        <v>8.8000000000000007</v>
      </c>
      <c r="BL10" s="26">
        <v>11.6</v>
      </c>
      <c r="BM10" s="26">
        <v>14.47</v>
      </c>
      <c r="BN10" s="26">
        <v>0</v>
      </c>
      <c r="BO10" s="28"/>
      <c r="BP10" s="39">
        <f>IF(BB10&gt;0,BB10,"")</f>
        <v>13.6</v>
      </c>
      <c r="BQ10" s="39">
        <f>IF(BC10&gt;0,BC10,"")</f>
        <v>14.45</v>
      </c>
      <c r="BR10" s="11">
        <f>IF(SUM(AZ10:BC10)-BD10&gt;0,SUM(AZ10:BC10)-BD10,"")</f>
        <v>52.150000000000006</v>
      </c>
      <c r="BS10" s="11">
        <f>IF(BG10&gt;0,BG10,"")</f>
        <v>12.6</v>
      </c>
      <c r="BT10" s="11">
        <f>IF(BH10&gt;0,BH10,"")</f>
        <v>14.81</v>
      </c>
      <c r="BU10" s="11">
        <f>IF(SUM(BE10:BH10)-BI10&gt;0,SUM(BE10:BH10)-BI10,"")</f>
        <v>52.010000000000005</v>
      </c>
      <c r="BV10" s="11">
        <f>IF(BR10="","",MAX(BR10,BU10))</f>
        <v>52.150000000000006</v>
      </c>
      <c r="BW10" s="11">
        <f>IF(BL10&gt;0,BL10,"")</f>
        <v>11.6</v>
      </c>
      <c r="BX10" s="11">
        <f>IF(BM10&gt;0,BM10,"")</f>
        <v>14.47</v>
      </c>
      <c r="BY10" s="11">
        <f>IF(SUM(BJ10:BM10)-BN10&gt;0,SUM(BJ10:BM10)-BN10,"")</f>
        <v>47.57</v>
      </c>
      <c r="BZ10" s="11">
        <f>IF(SUM(BV10,BY10)&gt;0,SUM(BV10,BY10),"")</f>
        <v>99.72</v>
      </c>
      <c r="CA10" s="22">
        <v>15.6</v>
      </c>
      <c r="CB10" s="22">
        <v>9.1999999999999993</v>
      </c>
      <c r="CC10" s="22">
        <v>13.6</v>
      </c>
      <c r="CD10" s="22">
        <v>15.27</v>
      </c>
      <c r="CE10" s="22">
        <v>0</v>
      </c>
      <c r="CF10" s="22">
        <v>14.8</v>
      </c>
      <c r="CG10" s="22">
        <v>8.4</v>
      </c>
      <c r="CH10" s="22">
        <v>11.3</v>
      </c>
      <c r="CI10" s="22">
        <v>15.09</v>
      </c>
      <c r="CJ10" s="22">
        <v>0</v>
      </c>
      <c r="CK10" s="22">
        <v>13.7</v>
      </c>
      <c r="CL10" s="22">
        <v>8.1999999999999993</v>
      </c>
      <c r="CM10" s="22">
        <v>10.9</v>
      </c>
      <c r="CN10" s="22">
        <v>13.71</v>
      </c>
      <c r="CO10" s="22">
        <v>0</v>
      </c>
      <c r="CP10" s="27"/>
      <c r="CQ10" s="38">
        <f>IF(CC10&gt;0,CC10,"")</f>
        <v>13.6</v>
      </c>
      <c r="CR10" s="38">
        <f>IF(CD10&gt;0,CD10,"")</f>
        <v>15.27</v>
      </c>
      <c r="CS10" s="40">
        <f>IF(SUM(CA10:CD10)-CE10&gt;0,SUM(CA10:CD10)-CE10,"")</f>
        <v>53.67</v>
      </c>
      <c r="CT10" s="40">
        <f>IF(CH10&gt;0,CH10,"")</f>
        <v>11.3</v>
      </c>
      <c r="CU10" s="40">
        <f>IF(CI10&gt;0,CI10,"")</f>
        <v>15.09</v>
      </c>
      <c r="CV10" s="40">
        <f>IF(SUM(CF10:CI10)-CJ10&gt;0,SUM(CF10:CI10)-CJ10,"")</f>
        <v>49.59</v>
      </c>
      <c r="CW10" s="40">
        <f>IF(CS10="","",MAX(CS10,CV10))</f>
        <v>53.67</v>
      </c>
      <c r="CX10" s="40">
        <f>IF(CM10&gt;0,CM10,"")</f>
        <v>10.9</v>
      </c>
      <c r="CY10" s="40">
        <f>IF(CN10&gt;0,CN10,"")</f>
        <v>13.71</v>
      </c>
      <c r="CZ10" s="40">
        <f>IF(SUM(CK10:CN10)-CO10&gt;0,SUM(CK10:CN10)-CO10,"")</f>
        <v>46.51</v>
      </c>
      <c r="DA10" s="40">
        <f>IF(SUM(CW10,CZ10)&gt;0,SUM(CW10,CZ10),"")</f>
        <v>100.18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15.399999999999999</v>
      </c>
      <c r="SW10" s="22">
        <f>IF($CP10="P",CB10,(CB10+BA10)/2)</f>
        <v>9.0500000000000007</v>
      </c>
      <c r="SX10" s="22">
        <f>IF($CP10="P",CC10,(CC10+BB10)/2)</f>
        <v>13.6</v>
      </c>
      <c r="SY10" s="22">
        <f>IF($CP10="P",CD10,(CD10+BC10)/2)</f>
        <v>14.86</v>
      </c>
      <c r="SZ10" s="22">
        <f>IF($CP10="P",CE10,(CE10+BD10)/2)</f>
        <v>0</v>
      </c>
      <c r="TA10" s="22">
        <f>IF($CP10="P",CF10,(CF10+BE10)/2)</f>
        <v>15.15</v>
      </c>
      <c r="TB10" s="22">
        <f>IF($CP10="P",CG10,(CG10+BF10)/2)</f>
        <v>8.75</v>
      </c>
      <c r="TC10" s="22">
        <f>IF($CP10="P",CH10,(CH10+BG10)/2)</f>
        <v>11.95</v>
      </c>
      <c r="TD10" s="22">
        <f>IF($CP10="P",CI10,(CI10+BH10)/2)</f>
        <v>14.95</v>
      </c>
      <c r="TE10" s="22">
        <f>IF($CP10="P",CJ10,(CJ10+BI10)/2)</f>
        <v>0</v>
      </c>
      <c r="TF10" s="22">
        <f>IF($CP10="P",CK10,(CK10+BJ10)/2)</f>
        <v>13.2</v>
      </c>
      <c r="TG10" s="22">
        <f>IF($CP10="P",CL10,(CL10+BK10)/2)</f>
        <v>8.5</v>
      </c>
      <c r="TH10" s="22">
        <f>IF($CP10="P",CM10,(CM10+BL10)/2)</f>
        <v>11.25</v>
      </c>
      <c r="TI10" s="22">
        <f>IF($CP10="P",CN10,(CN10+BM10)/2)</f>
        <v>14.09</v>
      </c>
      <c r="TJ10" s="22">
        <f>IF($CP10="P",CO10,(CO10+BN10)/2)</f>
        <v>0</v>
      </c>
      <c r="TK10" s="27" t="s">
        <v>46</v>
      </c>
      <c r="TL10" s="40">
        <f>IF(SX10&gt;0,SX10,"")</f>
        <v>13.6</v>
      </c>
      <c r="TM10" s="40">
        <f>IF(SY10&gt;0,SY10,"")</f>
        <v>14.86</v>
      </c>
      <c r="TN10" s="40">
        <f>IF(SUM(SV10:SY10)-SZ10&gt;0,SUM(SV10:SY10)-SZ10,"")</f>
        <v>52.91</v>
      </c>
      <c r="TO10" s="40">
        <f>IF(TC10&gt;0,TC10,"")</f>
        <v>11.95</v>
      </c>
      <c r="TP10" s="40">
        <f>IF(TD10&gt;0,TD10,"")</f>
        <v>14.95</v>
      </c>
      <c r="TQ10" s="40">
        <f>IF(SUM(TA10:TD10)-TE10&gt;0,SUM(TA10:TD10)-TE10,"")</f>
        <v>50.8</v>
      </c>
      <c r="TR10" s="40">
        <f>IF(MAX(TN10,TQ10)&gt;0,MAX(TN10,TQ10),"")</f>
        <v>52.91</v>
      </c>
      <c r="TS10" s="40">
        <f>IF(TH10&gt;0,TH10,"")</f>
        <v>11.25</v>
      </c>
      <c r="TT10" s="40">
        <f>IF(TI10&gt;0,TI10,"")</f>
        <v>14.09</v>
      </c>
      <c r="TU10" s="40">
        <f>IF(SUM(TF10:TI10)-TJ10&gt;0,SUM(TF10:TI10)-TJ10,"")</f>
        <v>47.040000000000006</v>
      </c>
      <c r="TV10" s="40">
        <f>IF(SUM(TR10,TU10)&gt;0,SUM(TR10,TU10),"")</f>
        <v>99.95</v>
      </c>
    </row>
    <row r="11" spans="1:542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5</v>
      </c>
      <c r="C11" s="5" t="s">
        <v>106</v>
      </c>
      <c r="D11" s="4" t="s">
        <v>3</v>
      </c>
      <c r="E11" s="4">
        <v>2005</v>
      </c>
      <c r="F11" s="9">
        <f>SUM(L11:V11)+SUM(L11:T11)*0.0000001+SUM(L11)*0.0000000000001</f>
        <v>184.66001495500524</v>
      </c>
      <c r="G11" s="64"/>
      <c r="H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>P</v>
      </c>
      <c r="I11" s="3" t="str">
        <f>IF(OR(AND(AQ11&gt;=AY$48,AQ11&lt;&gt;"",AN11=""),AND(AT11&gt;=AY$48,AT11&lt;&gt;"",AN11=""),AND(AX11&gt;=AY$48,AX11&lt;&gt;"",AN11=""),AND(BR11&gt;=BZ$48,BR11&lt;&gt;"",BO11=""),AND(BU11&gt;=BZ$48,BU11&lt;&gt;"",BO11=""),AND(BY11&gt;=BZ$48,BY11&lt;&gt;"",BO11=""),AND(CS11&gt;=DA$48,CS11&lt;&gt;"",CP11=""),AND(CV11&gt;=DA$48,CV11&lt;&gt;"",CP11=""),AND(CZ11&gt;=DA$48,CZ11&lt;&gt;"",CP11=""),AND(DZ11&gt;=EK$48,DZ11&lt;&gt;""),AND(EC11&gt;=EK$48,EC11&lt;&gt;""),AND(EG11&gt;=EK$48,EG11&lt;&gt;""),AND(EJ11&gt;=EK$48,EJ11&lt;&gt;""),AND(FH11&gt;=FS$48,FH11&lt;&gt;""),AND(FK11&gt;=FS$48,FK11&lt;&gt;""),AND(FO11&gt;=FS$48,FO11&lt;&gt;""),AND(FR11&gt;=FS$48,FR11&lt;&gt;""),AND(GP11&gt;=HA$48,GP11&lt;&gt;""),AND(GS11&gt;=HA$48,GS11&lt;&gt;""),AND(GW11&gt;=HA$48,GW11&lt;&gt;""),AND(GZ11&gt;=HA$48,GZ11&lt;&gt;""),AND(HX11&gt;=II$48,HX11&lt;&gt;""),AND(IA11&gt;=II$48,IA11&lt;&gt;""),AND(IE11&gt;=II$48,IE11&lt;&gt;""),AND(IH11&gt;=II$48,IH11&lt;&gt;""),AND(JF11&gt;=JQ$48,JF11&lt;&gt;""),AND(JI11&gt;=JQ$48,JI11&lt;&gt;""),AND(JM11&gt;=JQ$48,JM11&lt;&gt;""),AND(JP11&gt;=JQ$48,JP11&lt;&gt;""),AND(KN11&gt;=KY$48,KN11&lt;&gt;""),AND(KQ11&gt;=KY$48,KQ11&lt;&gt;""),AND(KU11&gt;=KY$48,KU11&lt;&gt;""),AND(KX11&gt;=KY$48,KX11&lt;&gt;""),AND(LV11&gt;=MG$48,LV11&lt;&gt;""),AND(LY11&gt;=MG$48,LY11&lt;&gt;""),AND(MC11&gt;=MG$48,MC11&lt;&gt;""),AND(MF11&gt;=MG$48,MF11&lt;&gt;""),AND(ND11&gt;=NO$48,ND11&lt;&gt;""),AND(NG11&gt;=NO$48,NG11&lt;&gt;""),AND(NK11&gt;=NO$48,NK11&lt;&gt;""),AND(NN11&gt;=NO$48,NN11&lt;&gt;""),AND(OL11&gt;=OW$48,OL11&lt;&gt;""),AND(OO11&gt;=OW$48,OO11&lt;&gt;""),AND(OS11&gt;=OW$48,OS11&lt;&gt;""),AND(OV11&gt;=OW$48,OV11&lt;&gt;""),AND(PT11&gt;=QE$48,PT11&lt;&gt;""),AND(PW11&gt;=QE$48,PW11&lt;&gt;""),AND(QA11&gt;=QE$48,QA11&lt;&gt;""),AND(QD11&gt;=QE$48,QD11&lt;&gt;""),AND(RB11&gt;=RM$48,RB11&lt;&gt;""),AND(RE11&gt;=RM$48,RE11&lt;&gt;""),AND(RI11&gt;=RM$48,RI11&lt;&gt;""),AND(RL11&gt;=RM$48,RL11&lt;&gt;""),AND(SJ11&gt;=SU$48,SJ11&lt;&gt;""),AND(SM11&gt;=SU$48,SM11&lt;&gt;""),AND(SQ11&gt;=SU$48,SQ11&lt;&gt;""),AND(ST11&gt;=SU$48,ST11&lt;&gt;"")),"P","")</f>
        <v>P</v>
      </c>
      <c r="J11" s="36" t="str">
        <f>IF(AND(I11="P",H11=""),"No DD",IF(OR(AND(AO11&gt;=AY$47,AO11&lt;&gt;"",AQ11&gt;=AY$51,AQ11&lt;&gt;"",AN11=""),AND(AR11&gt;=AY$47,AR11&lt;&gt;"",AT11&gt;=AY$51,AT11&lt;&gt;"",AN11=""),AND(AV11&gt;=AY$47,AV11&lt;&gt;"",AX11&gt;=AY$51,AX11&lt;&gt;"",AN11=""),AND(BP11&gt;=BZ$47,BP11&lt;&gt;"",BR11&gt;=BZ$51,BR11&lt;&gt;"",BO11=""),AND(BS11&gt;=BZ$47,BS11&lt;&gt;"",BU11&gt;=BZ$51,BU11&lt;&gt;"",BO11=""),AND(BW11&gt;=BZ$47,BW11&lt;&gt;"",BY11&gt;=BZ$51,BY11&lt;&gt;"",BO11=""),AND(CQ11&gt;=DA$47,CQ11&lt;&gt;"",CS11&gt;=DA$51,CS11&lt;&gt;"",CP11=""),AND(CT11&gt;=DA$47,CT11&lt;&gt;"",CV11&gt;=DA$51,CV11&lt;&gt;"",CP11=""),AND(CX11&gt;=DA$47,CX11&lt;&gt;"",CZ11&gt;=DA$51,CZ11&lt;&gt;"",CP11=""),AND(DX11&gt;=EK$47,DX11&lt;&gt;"",DZ11&gt;=EK$51,DZ11&lt;&gt;""),AND(EA11&gt;=EK$47,EA11&lt;&gt;"",EC11&gt;=EK$51,EC11&lt;&gt;""),AND(EE11&gt;=EK$47,EE11&lt;&gt;"",EG11&gt;=EK$51,EG11&lt;&gt;""),AND(EH11&gt;=EK$47,EH11&lt;&gt;"",EJ11&gt;=EK$51,EJ11&lt;&gt;""),AND(FF11&gt;=FS$47,FF11&lt;&gt;"",FH11&gt;=FS$51,FH11&lt;&gt;""),AND(FI11&gt;=FS$47,FI11&lt;&gt;"",FK11&gt;=FS$51,FK11&lt;&gt;""),AND(FM11&gt;=FS$47,FM11&lt;&gt;"",FO11&gt;=FS$51,FO11&lt;&gt;""),AND(FP11&gt;=FS$47,FP11&lt;&gt;"",FR11&gt;=FS$51,FR11&lt;&gt;""),AND(GN11&gt;=HA$47,GN11&lt;&gt;"",GP11&gt;=HA$51,GP11&lt;&gt;""),AND(GQ11&gt;=HA$47,GQ11&lt;&gt;"",GS11&gt;=HA$51,GS11&lt;&gt;""),AND(GU11&gt;=HA$47,GU11&lt;&gt;"",GW11&gt;=HA$51,GW11&lt;&gt;""),AND(GX11&gt;=HA$47,GX11&lt;&gt;"",GZ11&gt;=HA$51,GZ11&lt;&gt;""),AND(HV11&gt;=II$47,HV11&lt;&gt;"",HX11&gt;=II$51,HX11&lt;&gt;""),AND(HY11&gt;=II$47,HY11&lt;&gt;"",IA11&gt;=II$51,IA11&lt;&gt;""),AND(IC11&gt;=II$47,IC11&lt;&gt;"",IE11&gt;=II$51,IE11&lt;&gt;""),AND(IF11&gt;=II$47,IF11&lt;&gt;"",IH11&gt;=II$51,IH11&lt;&gt;""),AND(JD11&gt;=JQ$47,JD11&lt;&gt;"",JF11&gt;=JQ$51,JF11&lt;&gt;""),AND(JG11&gt;=JQ$47,JG11&lt;&gt;"",JI11&gt;=JQ$51,JI11&lt;&gt;""),AND(JK11&gt;=JQ$47,JK11&lt;&gt;"",JM11&gt;=JQ$51,JM11&lt;&gt;""),AND(JN11&gt;=JQ$47,JN11&lt;&gt;"",JP11&gt;=JQ$51,JP11&lt;&gt;""),AND(KL11&gt;=KY$47,KL11&lt;&gt;"",KN11&gt;=KY$51,KN11&lt;&gt;""),AND(KO11&gt;=KY$47,KO11&lt;&gt;"",KQ11&gt;=KY$51,KQ11&lt;&gt;""),AND(KS11&gt;=KY$47,KS11&lt;&gt;"",KU11&gt;=KY$51,KU11&lt;&gt;""),AND(KV11&gt;=KY$47,KV11&lt;&gt;"",KX11&gt;=KY$51,KX11&lt;&gt;""),AND(LT11&gt;=MG$47,LT11&lt;&gt;"",LV11&gt;=MG$51,LV11&lt;&gt;""),AND(LW11&gt;=MG$47,LW11&lt;&gt;"",LY11&gt;=MG$51,LY11&lt;&gt;""),AND(MA11&gt;=MG$47,MA11&lt;&gt;"",MC11&gt;=MG$51,MC11&lt;&gt;""),AND(MD11&gt;=MG$47,MD11&lt;&gt;"",MF11&gt;=MG$51,MF11&lt;&gt;""),AND(NB11&gt;=NO$47,NB11&lt;&gt;"",ND11&gt;=NO$51,ND11&lt;&gt;""),AND(NE11&gt;=NO$47,NE11&lt;&gt;"",NG11&gt;=NO$51,NG11&lt;&gt;""),AND(NI11&gt;=NO$47,NI11&lt;&gt;"",NK11&gt;=NO$51,NK11&lt;&gt;""),AND(NL11&gt;=NO$47,NL11&lt;&gt;"",NN11&gt;=NO$51,NN11&lt;&gt;""),AND(OJ11&gt;=OW$47,OJ11&lt;&gt;"",OL11&gt;=OW$51,OL11&lt;&gt;""),AND(OM11&gt;=OW$47,OM11&lt;&gt;"",OO11&gt;=OW$51,OO11&lt;&gt;""),AND(OQ11&gt;=OW$47,OQ11&lt;&gt;"",OS11&gt;=OW$51,OS11&lt;&gt;""),AND(OT11&gt;=OW$47,OT11&lt;&gt;"",OV11&gt;=OW$51,OV11&lt;&gt;""),AND(PR11&gt;=QE$47,PR11&lt;&gt;"",PT11&gt;=QE$51,PT11&lt;&gt;""),AND(PU11&gt;=QE$47,PU11&lt;&gt;"",PW11&gt;=QE$51,PW11&lt;&gt;""),AND(PY11&gt;=QE$47,PY11&lt;&gt;"",QA11&gt;=QE$51,QA11&lt;&gt;""),AND(QB11&gt;=QE$47,QB11&lt;&gt;"",QD11&gt;=QE$51,QD11&lt;&gt;""),AND(QZ11&gt;=RM$47,QZ11&lt;&gt;"",RB11&gt;=RM$51,RB11&lt;&gt;""),AND(RC11&gt;=RM$47,RC11&lt;&gt;"",RE11&gt;=RM$51,RE11&lt;&gt;""),AND(RG11&gt;=RM$47,RG11&lt;&gt;"",RI11&gt;=RM$51,RI11&lt;&gt;""),AND(RJ11&gt;=RM$47,RJ11&lt;&gt;"",RL11&gt;=RM$51,RL11&lt;&gt;""),AND(SH11&gt;=SU$47,SH11&lt;&gt;"",SJ11&gt;=SU$51,SJ11&lt;&gt;""),AND(SK11&gt;=SU$47,SK11&lt;&gt;"",SM11&gt;=SU$51,SM11&lt;&gt;""),AND(SO11&gt;=SU$47,SO11&lt;&gt;"",SQ11&gt;=SU$51,SQ11&lt;&gt;""),AND(SR11&gt;=SU$47,SR11&lt;&gt;"",ST11&gt;=SU$51,ST11&lt;&gt;"")),"Merit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Excellence",IF(K11="P","Worlds Team",IF(H11="P","National Team","")))))</f>
        <v>National Team</v>
      </c>
      <c r="K11" s="3" t="str">
        <f>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48.51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18.38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$44,AP11,0),IF(AR11&gt;=$AY$44,AS11,0),IF(AV11&gt;=$AY$44,AW11,0),IF(BP11&gt;=$BZ$44,BQ11,0),IF(BS11&gt;=$BZ$44,BT11,0),IF(BW11&gt;=$BZ$44,BX11,0),IF(CQ11&gt;=$DA$44,CR11,0),IF(CT11&gt;=$DA$44,CU11,0),IF(CX11&gt;=$DA$44,CY11,0),IF(DX11&gt;=$EK$44,DY11,0),IF(EA11&gt;=$EK$44,EB11,0),IF(EE11&gt;=$EK$44,EF11,0),IF(EH11&gt;=$EK$44,EI11,0),IF(FF11&gt;=$FS$44,FG11,0),IF(FI11&gt;=$FS$44,FJ11,0),IF(FM11&gt;=$FS$44,FN11,0),IF(FP11&gt;=$FS$44,FQ11,0),IF(GN11&gt;=$HA$44,GO11,0),IF(GQ11&gt;=$HA$44,GR11,0),IF(GU11&gt;=$HA$44,GV11,0),IF(GX11&gt;=$HA$44,GY11,0),IF(HV11&gt;=$II$44,HW11,0),IF(HY11&gt;=$II$44,HZ11,0),IF(IC11&gt;=$II$44,ID11,0),IF(IF11&gt;=$II$44,IG11,0),IF(JD11&gt;=$JQ$44,JE11,0),IF(JG11&gt;=$JQ$44,JH11,0),IF(JK11&gt;=$JQ$44,JL11,0),IF(JN11&gt;=$JQ$44,JO11,0),IF(KL11&gt;=$KY$44,KM11,0),IF(KO11&gt;=$KY$44,KP11,0),IF(KS11&gt;=$KY$44,KT11,0),IF(KV11&gt;=$KY$44,KW11,0),IF(LT11&gt;=$MG$44,LU11,0),IF(LW11&gt;=$MG$44,LX11,0),IF(MA11&gt;=$MG$44,MB11,0),IF(MD11&gt;=$MG$44,ME11,0),IF(NB11&gt;=$NO$44,NC11,0),IF(NE11&gt;=$NO$44,NF11,0),IF(NI11&gt;=$NO$44,NJ11,0),IF(NL11&gt;=$NO$44,NM11,0),IF(OJ11&gt;=$OW$44,OK11,0),IF(OM11&gt;=$OW$44,ON11,0),IF(OQ11&gt;=$OW$44,OR11,0),IF(OT11&gt;=$OW$44,OU11,0),IF(PR11&gt;=$QE$44,PS11,0),IF(PU11&gt;=$QE$44,PV11,0),IF(PY11&gt;=$QE$44,PZ11,0),IF(QB11&gt;=$QE$44,QC11,0),IF(QZ11&gt;=$RM$44,RA11,0),IF(RC11&gt;=$RM$44,RD11,0),IF(RG11&gt;=$RM$44,RH11,0),IF(RJ11&gt;=$RM$44,RK11,0),IF(SH11&gt;=$SU$44,SI11,0),IF(SK11&gt;=$SU$44,SL11,0),IF(SO11&gt;=$SU$44,SP11,0),IF(SR11&gt;=$SU$44,SS11,0))&gt;0,MAX(IF(AO11&gt;=$AY$44,AP11,0),IF(AR11&gt;=$AY$44,AS11,0),IF(AV11&gt;=$AY$44,AW11,0),IF(BP11&gt;=$BZ$44,BQ11,0),IF(BS11&gt;=$BZ$44,BT11,0),IF(BW11&gt;=$BZ$44,BX11,0),IF(CQ11&gt;=$DA$44,CR11,0),IF(CT11&gt;=$DA$44,CU11,0),IF(CX11&gt;=$DA$44,CY11,0),IF(DX11&gt;=$EK$44,DY11,0),IF(EA11&gt;=$EK$44,EB11,0),IF(EE11&gt;=$EK$44,EF11,0),IF(EH11&gt;=$EK$44,EI11,0),IF(FF11&gt;=$FS$44,FG11,0),IF(FI11&gt;=$FS$44,FJ11,0),IF(FM11&gt;=$FS$44,FN11,0),IF(FP11&gt;=$FS$44,FQ11,0),IF(GN11&gt;=$HA$44,GO11,0),IF(GQ11&gt;=$HA$44,GR11,0),IF(GU11&gt;=$HA$44,GV11,0),IF(GX11&gt;=$HA$44,GY11,0),IF(HV11&gt;=$II$44,HW11,0),IF(HY11&gt;=$II$44,HZ11,0),IF(IC11&gt;=$II$44,ID11,0),IF(IF11&gt;=$II$44,IG11,0),IF(JD11&gt;=$JQ$44,JE11,0),IF(JG11&gt;=$JQ$44,JH11,0),IF(JK11&gt;=$JQ$44,JL11,0),IF(JN11&gt;=$JQ$44,JO11,0),IF(KL11&gt;=$KY$44,KM11,0),IF(KO11&gt;=$KY$44,KP11,0),IF(KS11&gt;=$KY$44,KT11,0),IF(KV11&gt;=$KY$44,KW11,0),IF(LT11&gt;=$MG$44,LU11,0),IF(LW11&gt;=$MG$44,LX11,0),IF(MA11&gt;=$MG$44,MB11,0),IF(MD11&gt;=$MG$44,ME11,0),IF(NB11&gt;=$NO$44,NC11,0),IF(NE11&gt;=$NO$44,NF11,0),IF(NI11&gt;=$NO$44,NJ11,0),IF(NL11&gt;=$NO$44,NM11,0),IF(OJ11&gt;=$OW$44,OK11,0),IF(OM11&gt;=$OW$44,ON11,0),IF(OQ11&gt;=$OW$44,OR11,0),IF(OT11&gt;=$OW$44,OU11,0),IF(PR11&gt;=$QE$44,PS11,0),IF(PU11&gt;=$QE$44,PV11,0),IF(PY11&gt;=$QE$44,PZ11,0),IF(QB11&gt;=$QE$44,QC11,0),IF(QZ11&gt;=$RM$44,RA11,0),IF(RC11&gt;=$RM$44,RD11,0),IF(RG11&gt;=$RM$44,RH11,0),IF(RJ11&gt;=$RM$44,RK11,0),IF(SH11&gt;=$SU$44,SI11,0),IF(SK11&gt;=$SU$44,SL11,0),IF(SO11&gt;=$SU$44,SP11,0),IF(SR11&gt;=$SU$44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Coimbra Gym Fest (July 7)</v>
      </c>
      <c r="V11" s="8">
        <f>IF(MAX(DB11,DC11)&gt;0,MAX(DB11,DC11),"")</f>
        <v>35.11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14.7</v>
      </c>
      <c r="Z11" s="22">
        <v>8.9</v>
      </c>
      <c r="AA11" s="22">
        <v>14</v>
      </c>
      <c r="AB11" s="22">
        <v>14.87</v>
      </c>
      <c r="AC11" s="22">
        <v>0</v>
      </c>
      <c r="AD11" s="22">
        <v>14</v>
      </c>
      <c r="AE11" s="22">
        <v>8.1</v>
      </c>
      <c r="AF11" s="22">
        <v>12.4</v>
      </c>
      <c r="AG11" s="22">
        <v>14.01</v>
      </c>
      <c r="AH11" s="22">
        <v>0</v>
      </c>
      <c r="AI11" s="22">
        <v>4.4000000000000004</v>
      </c>
      <c r="AJ11" s="22">
        <v>2.5</v>
      </c>
      <c r="AK11" s="22">
        <v>5.0999999999999996</v>
      </c>
      <c r="AL11" s="22">
        <v>6.38</v>
      </c>
      <c r="AM11" s="22">
        <v>0</v>
      </c>
      <c r="AN11" s="27"/>
      <c r="AO11" s="38">
        <f>IF(AA11&gt;0,AA11,"")</f>
        <v>14</v>
      </c>
      <c r="AP11" s="38">
        <f>IF(AB11&gt;0,AB11,"")</f>
        <v>14.87</v>
      </c>
      <c r="AQ11" s="40">
        <f>IF(SUM(Y11:AB11)-AC11&gt;0,SUM(Y11:AB11)-AC11,"")</f>
        <v>52.47</v>
      </c>
      <c r="AR11" s="40">
        <f>IF(AF11&gt;0,AF11,"")</f>
        <v>12.4</v>
      </c>
      <c r="AS11" s="40">
        <f>IF(AG11&gt;0,AG11,"")</f>
        <v>14.01</v>
      </c>
      <c r="AT11" s="40">
        <f>IF(SUM(AD11:AG11)-AH11&gt;0,SUM(AD11:AG11)-AH11,"")</f>
        <v>48.51</v>
      </c>
      <c r="AU11" s="40">
        <f>IF(AQ11="","",MAX(AQ11,AT11))</f>
        <v>52.47</v>
      </c>
      <c r="AV11" s="40">
        <f>IF(AK11&gt;0,AK11,"")</f>
        <v>5.0999999999999996</v>
      </c>
      <c r="AW11" s="40">
        <f>IF(AL11&gt;0,AL11,"")</f>
        <v>6.38</v>
      </c>
      <c r="AX11" s="40">
        <f>IF(SUM(AI11:AL11)-AM11&gt;0,SUM(AI11:AL11)-AM11,"")</f>
        <v>18.38</v>
      </c>
      <c r="AY11" s="40">
        <f>IF(SUM(AU11,AX11)&gt;0,SUM(AU11,AX11),"")</f>
        <v>70.849999999999994</v>
      </c>
      <c r="AZ11" s="26">
        <v>3</v>
      </c>
      <c r="BA11" s="26">
        <v>1.9</v>
      </c>
      <c r="BB11" s="26">
        <v>3.4</v>
      </c>
      <c r="BC11" s="26">
        <v>3.29</v>
      </c>
      <c r="BD11" s="26">
        <v>0</v>
      </c>
      <c r="BE11" s="26">
        <v>3</v>
      </c>
      <c r="BF11" s="26">
        <v>1.9</v>
      </c>
      <c r="BG11" s="26">
        <v>3.4</v>
      </c>
      <c r="BH11" s="26">
        <v>3.3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3.4</v>
      </c>
      <c r="BQ11" s="39">
        <f>IF(BC11&gt;0,BC11,"")</f>
        <v>3.29</v>
      </c>
      <c r="BR11" s="11">
        <f>IF(SUM(AZ11:BC11)-BD11&gt;0,SUM(AZ11:BC11)-BD11,"")</f>
        <v>11.59</v>
      </c>
      <c r="BS11" s="11">
        <f>IF(BG11&gt;0,BG11,"")</f>
        <v>3.4</v>
      </c>
      <c r="BT11" s="11">
        <f>IF(BH11&gt;0,BH11,"")</f>
        <v>3.3</v>
      </c>
      <c r="BU11" s="11">
        <f>IF(SUM(BE11:BH11)-BI11&gt;0,SUM(BE11:BH11)-BI11,"")</f>
        <v>11.600000000000001</v>
      </c>
      <c r="BV11" s="11">
        <f>IF(BR11="","",MAX(BR11,BU11))</f>
        <v>11.600000000000001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11.600000000000001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35.11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8.3500000000000014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13</v>
      </c>
      <c r="HC11" s="18">
        <v>8.9</v>
      </c>
      <c r="HD11" s="18">
        <v>14.6</v>
      </c>
      <c r="HE11" s="18">
        <v>15.24</v>
      </c>
      <c r="HF11" s="18">
        <v>0</v>
      </c>
      <c r="HG11" s="18">
        <v>13.9</v>
      </c>
      <c r="HH11" s="18">
        <v>9.4</v>
      </c>
      <c r="HI11" s="18">
        <v>14.6</v>
      </c>
      <c r="HJ11" s="18">
        <v>15.59</v>
      </c>
      <c r="HK11" s="18">
        <v>0</v>
      </c>
      <c r="HL11" s="18">
        <v>6.8</v>
      </c>
      <c r="HM11" s="18">
        <v>4.4000000000000004</v>
      </c>
      <c r="HN11" s="18">
        <v>7.8</v>
      </c>
      <c r="HO11" s="18">
        <v>7.73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14.6</v>
      </c>
      <c r="HW11" s="11">
        <f>IF(HE11&gt;0,HE11,"")</f>
        <v>15.24</v>
      </c>
      <c r="HX11" s="11">
        <f>IF(SUM(HB11:HE11)-HF11&gt;0,SUM(HB11:HE11)-HF11,"")</f>
        <v>51.74</v>
      </c>
      <c r="HY11" s="11">
        <f>IF(HI11&gt;0,HI11,"")</f>
        <v>14.6</v>
      </c>
      <c r="HZ11" s="11">
        <f>IF(HJ11&gt;0,HJ11,"")</f>
        <v>15.59</v>
      </c>
      <c r="IA11" s="11">
        <f>IF(SUM(HG11:HJ11)-HK11&gt;0,SUM(HG11:HJ11)-HK11,"")</f>
        <v>53.489999999999995</v>
      </c>
      <c r="IB11" s="11">
        <f>IF(MAX(HX11,IA11)&gt;0,MAX(HX11,IA11),"")</f>
        <v>53.489999999999995</v>
      </c>
      <c r="IC11" s="11">
        <f>IF(HN11&gt;0,HN11,"")</f>
        <v>7.8</v>
      </c>
      <c r="ID11" s="11">
        <f>IF(HO11&gt;0,HO11,"")</f>
        <v>7.73</v>
      </c>
      <c r="IE11" s="11">
        <f>IF(SUM(HL11:HO11)-HP11&gt;0,SUM(HL11:HO11)-HP11,"")</f>
        <v>26.73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80.22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1.5</v>
      </c>
      <c r="SW11" s="22">
        <f>IF($CP11="P",CB11,(CB11+BA11)/2)</f>
        <v>0.95</v>
      </c>
      <c r="SX11" s="22">
        <f>IF($CP11="P",CC11,(CC11+BB11)/2)</f>
        <v>1.7</v>
      </c>
      <c r="SY11" s="22">
        <f>IF($CP11="P",CD11,(CD11+BC11)/2)</f>
        <v>1.645</v>
      </c>
      <c r="SZ11" s="22">
        <f>IF($CP11="P",CE11,(CE11+BD11)/2)</f>
        <v>0</v>
      </c>
      <c r="TA11" s="22">
        <f>IF($CP11="P",CF11,(CF11+BE11)/2)</f>
        <v>1.5</v>
      </c>
      <c r="TB11" s="22">
        <f>IF($CP11="P",CG11,(CG11+BF11)/2)</f>
        <v>0.95</v>
      </c>
      <c r="TC11" s="22">
        <f>IF($CP11="P",CH11,(CH11+BG11)/2)</f>
        <v>1.7</v>
      </c>
      <c r="TD11" s="22">
        <f>IF($CP11="P",CI11,(CI11+BH11)/2)</f>
        <v>1.65</v>
      </c>
      <c r="TE11" s="22">
        <f>IF($CP11="P",CJ11,(CJ11+BI11)/2)</f>
        <v>0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1.7</v>
      </c>
      <c r="TM11" s="40">
        <f>IF(SY11&gt;0,SY11,"")</f>
        <v>1.645</v>
      </c>
      <c r="TN11" s="40">
        <f>IF(SUM(SV11:SY11)-SZ11&gt;0,SUM(SV11:SY11)-SZ11,"")</f>
        <v>5.7949999999999999</v>
      </c>
      <c r="TO11" s="40">
        <f>IF(TC11&gt;0,TC11,"")</f>
        <v>1.7</v>
      </c>
      <c r="TP11" s="40">
        <f>IF(TD11&gt;0,TD11,"")</f>
        <v>1.65</v>
      </c>
      <c r="TQ11" s="40">
        <f>IF(SUM(TA11:TD11)-TE11&gt;0,SUM(TA11:TD11)-TE11,"")</f>
        <v>5.8000000000000007</v>
      </c>
      <c r="TR11" s="40">
        <f>IF(MAX(TN11,TQ11)&gt;0,MAX(TN11,TQ11),"")</f>
        <v>5.8000000000000007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5.8000000000000007</v>
      </c>
    </row>
    <row r="12" spans="1:542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6</v>
      </c>
      <c r="C12" s="5" t="s">
        <v>176</v>
      </c>
      <c r="D12" s="4" t="s">
        <v>6</v>
      </c>
      <c r="E12" s="4">
        <v>2005</v>
      </c>
      <c r="F12" s="9">
        <f>SUM(L12:V12)+SUM(L12:T12)*0.0000001+SUM(L12)*0.0000000000001</f>
        <v>180.42001804200535</v>
      </c>
      <c r="G12" s="64"/>
      <c r="H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>P</v>
      </c>
      <c r="I12" s="3" t="str">
        <f>IF(OR(AND(AQ12&gt;=AY$48,AQ12&lt;&gt;"",AN12=""),AND(AT12&gt;=AY$48,AT12&lt;&gt;"",AN12=""),AND(AX12&gt;=AY$48,AX12&lt;&gt;"",AN12=""),AND(BR12&gt;=BZ$48,BR12&lt;&gt;"",BO12=""),AND(BU12&gt;=BZ$48,BU12&lt;&gt;"",BO12=""),AND(BY12&gt;=BZ$48,BY12&lt;&gt;"",BO12=""),AND(CS12&gt;=DA$48,CS12&lt;&gt;"",CP12=""),AND(CV12&gt;=DA$48,CV12&lt;&gt;"",CP12=""),AND(CZ12&gt;=DA$48,CZ12&lt;&gt;"",CP12=""),AND(DZ12&gt;=EK$48,DZ12&lt;&gt;""),AND(EC12&gt;=EK$48,EC12&lt;&gt;""),AND(EG12&gt;=EK$48,EG12&lt;&gt;""),AND(EJ12&gt;=EK$48,EJ12&lt;&gt;""),AND(FH12&gt;=FS$48,FH12&lt;&gt;""),AND(FK12&gt;=FS$48,FK12&lt;&gt;""),AND(FO12&gt;=FS$48,FO12&lt;&gt;""),AND(FR12&gt;=FS$48,FR12&lt;&gt;""),AND(GP12&gt;=HA$48,GP12&lt;&gt;""),AND(GS12&gt;=HA$48,GS12&lt;&gt;""),AND(GW12&gt;=HA$48,GW12&lt;&gt;""),AND(GZ12&gt;=HA$48,GZ12&lt;&gt;""),AND(HX12&gt;=II$48,HX12&lt;&gt;""),AND(IA12&gt;=II$48,IA12&lt;&gt;""),AND(IE12&gt;=II$48,IE12&lt;&gt;""),AND(IH12&gt;=II$48,IH12&lt;&gt;""),AND(JF12&gt;=JQ$48,JF12&lt;&gt;""),AND(JI12&gt;=JQ$48,JI12&lt;&gt;""),AND(JM12&gt;=JQ$48,JM12&lt;&gt;""),AND(JP12&gt;=JQ$48,JP12&lt;&gt;""),AND(KN12&gt;=KY$48,KN12&lt;&gt;""),AND(KQ12&gt;=KY$48,KQ12&lt;&gt;""),AND(KU12&gt;=KY$48,KU12&lt;&gt;""),AND(KX12&gt;=KY$48,KX12&lt;&gt;""),AND(LV12&gt;=MG$48,LV12&lt;&gt;""),AND(LY12&gt;=MG$48,LY12&lt;&gt;""),AND(MC12&gt;=MG$48,MC12&lt;&gt;""),AND(MF12&gt;=MG$48,MF12&lt;&gt;""),AND(ND12&gt;=NO$48,ND12&lt;&gt;""),AND(NG12&gt;=NO$48,NG12&lt;&gt;""),AND(NK12&gt;=NO$48,NK12&lt;&gt;""),AND(NN12&gt;=NO$48,NN12&lt;&gt;""),AND(OL12&gt;=OW$48,OL12&lt;&gt;""),AND(OO12&gt;=OW$48,OO12&lt;&gt;""),AND(OS12&gt;=OW$48,OS12&lt;&gt;""),AND(OV12&gt;=OW$48,OV12&lt;&gt;""),AND(PT12&gt;=QE$48,PT12&lt;&gt;""),AND(PW12&gt;=QE$48,PW12&lt;&gt;""),AND(QA12&gt;=QE$48,QA12&lt;&gt;""),AND(QD12&gt;=QE$48,QD12&lt;&gt;""),AND(RB12&gt;=RM$48,RB12&lt;&gt;""),AND(RE12&gt;=RM$48,RE12&lt;&gt;""),AND(RI12&gt;=RM$48,RI12&lt;&gt;""),AND(RL12&gt;=RM$48,RL12&lt;&gt;""),AND(SJ12&gt;=SU$48,SJ12&lt;&gt;""),AND(SM12&gt;=SU$48,SM12&lt;&gt;""),AND(SQ12&gt;=SU$48,SQ12&lt;&gt;""),AND(ST12&gt;=SU$48,ST12&lt;&gt;"")),"P","")</f>
        <v>P</v>
      </c>
      <c r="J12" s="36" t="str">
        <f>IF(AND(I12="P",H12=""),"No DD",IF(OR(AND(AO12&gt;=AY$47,AO12&lt;&gt;"",AQ12&gt;=AY$51,AQ12&lt;&gt;"",AN12=""),AND(AR12&gt;=AY$47,AR12&lt;&gt;"",AT12&gt;=AY$51,AT12&lt;&gt;"",AN12=""),AND(AV12&gt;=AY$47,AV12&lt;&gt;"",AX12&gt;=AY$51,AX12&lt;&gt;"",AN12=""),AND(BP12&gt;=BZ$47,BP12&lt;&gt;"",BR12&gt;=BZ$51,BR12&lt;&gt;"",BO12=""),AND(BS12&gt;=BZ$47,BS12&lt;&gt;"",BU12&gt;=BZ$51,BU12&lt;&gt;"",BO12=""),AND(BW12&gt;=BZ$47,BW12&lt;&gt;"",BY12&gt;=BZ$51,BY12&lt;&gt;"",BO12=""),AND(CQ12&gt;=DA$47,CQ12&lt;&gt;"",CS12&gt;=DA$51,CS12&lt;&gt;"",CP12=""),AND(CT12&gt;=DA$47,CT12&lt;&gt;"",CV12&gt;=DA$51,CV12&lt;&gt;"",CP12=""),AND(CX12&gt;=DA$47,CX12&lt;&gt;"",CZ12&gt;=DA$51,CZ12&lt;&gt;"",CP12=""),AND(DX12&gt;=EK$47,DX12&lt;&gt;"",DZ12&gt;=EK$51,DZ12&lt;&gt;""),AND(EA12&gt;=EK$47,EA12&lt;&gt;"",EC12&gt;=EK$51,EC12&lt;&gt;""),AND(EE12&gt;=EK$47,EE12&lt;&gt;"",EG12&gt;=EK$51,EG12&lt;&gt;""),AND(EH12&gt;=EK$47,EH12&lt;&gt;"",EJ12&gt;=EK$51,EJ12&lt;&gt;""),AND(FF12&gt;=FS$47,FF12&lt;&gt;"",FH12&gt;=FS$51,FH12&lt;&gt;""),AND(FI12&gt;=FS$47,FI12&lt;&gt;"",FK12&gt;=FS$51,FK12&lt;&gt;""),AND(FM12&gt;=FS$47,FM12&lt;&gt;"",FO12&gt;=FS$51,FO12&lt;&gt;""),AND(FP12&gt;=FS$47,FP12&lt;&gt;"",FR12&gt;=FS$51,FR12&lt;&gt;""),AND(GN12&gt;=HA$47,GN12&lt;&gt;"",GP12&gt;=HA$51,GP12&lt;&gt;""),AND(GQ12&gt;=HA$47,GQ12&lt;&gt;"",GS12&gt;=HA$51,GS12&lt;&gt;""),AND(GU12&gt;=HA$47,GU12&lt;&gt;"",GW12&gt;=HA$51,GW12&lt;&gt;""),AND(GX12&gt;=HA$47,GX12&lt;&gt;"",GZ12&gt;=HA$51,GZ12&lt;&gt;""),AND(HV12&gt;=II$47,HV12&lt;&gt;"",HX12&gt;=II$51,HX12&lt;&gt;""),AND(HY12&gt;=II$47,HY12&lt;&gt;"",IA12&gt;=II$51,IA12&lt;&gt;""),AND(IC12&gt;=II$47,IC12&lt;&gt;"",IE12&gt;=II$51,IE12&lt;&gt;""),AND(IF12&gt;=II$47,IF12&lt;&gt;"",IH12&gt;=II$51,IH12&lt;&gt;""),AND(JD12&gt;=JQ$47,JD12&lt;&gt;"",JF12&gt;=JQ$51,JF12&lt;&gt;""),AND(JG12&gt;=JQ$47,JG12&lt;&gt;"",JI12&gt;=JQ$51,JI12&lt;&gt;""),AND(JK12&gt;=JQ$47,JK12&lt;&gt;"",JM12&gt;=JQ$51,JM12&lt;&gt;""),AND(JN12&gt;=JQ$47,JN12&lt;&gt;"",JP12&gt;=JQ$51,JP12&lt;&gt;""),AND(KL12&gt;=KY$47,KL12&lt;&gt;"",KN12&gt;=KY$51,KN12&lt;&gt;""),AND(KO12&gt;=KY$47,KO12&lt;&gt;"",KQ12&gt;=KY$51,KQ12&lt;&gt;""),AND(KS12&gt;=KY$47,KS12&lt;&gt;"",KU12&gt;=KY$51,KU12&lt;&gt;""),AND(KV12&gt;=KY$47,KV12&lt;&gt;"",KX12&gt;=KY$51,KX12&lt;&gt;""),AND(LT12&gt;=MG$47,LT12&lt;&gt;"",LV12&gt;=MG$51,LV12&lt;&gt;""),AND(LW12&gt;=MG$47,LW12&lt;&gt;"",LY12&gt;=MG$51,LY12&lt;&gt;""),AND(MA12&gt;=MG$47,MA12&lt;&gt;"",MC12&gt;=MG$51,MC12&lt;&gt;""),AND(MD12&gt;=MG$47,MD12&lt;&gt;"",MF12&gt;=MG$51,MF12&lt;&gt;""),AND(NB12&gt;=NO$47,NB12&lt;&gt;"",ND12&gt;=NO$51,ND12&lt;&gt;""),AND(NE12&gt;=NO$47,NE12&lt;&gt;"",NG12&gt;=NO$51,NG12&lt;&gt;""),AND(NI12&gt;=NO$47,NI12&lt;&gt;"",NK12&gt;=NO$51,NK12&lt;&gt;""),AND(NL12&gt;=NO$47,NL12&lt;&gt;"",NN12&gt;=NO$51,NN12&lt;&gt;""),AND(OJ12&gt;=OW$47,OJ12&lt;&gt;"",OL12&gt;=OW$51,OL12&lt;&gt;""),AND(OM12&gt;=OW$47,OM12&lt;&gt;"",OO12&gt;=OW$51,OO12&lt;&gt;""),AND(OQ12&gt;=OW$47,OQ12&lt;&gt;"",OS12&gt;=OW$51,OS12&lt;&gt;""),AND(OT12&gt;=OW$47,OT12&lt;&gt;"",OV12&gt;=OW$51,OV12&lt;&gt;""),AND(PR12&gt;=QE$47,PR12&lt;&gt;"",PT12&gt;=QE$51,PT12&lt;&gt;""),AND(PU12&gt;=QE$47,PU12&lt;&gt;"",PW12&gt;=QE$51,PW12&lt;&gt;""),AND(PY12&gt;=QE$47,PY12&lt;&gt;"",QA12&gt;=QE$51,QA12&lt;&gt;""),AND(QB12&gt;=QE$47,QB12&lt;&gt;"",QD12&gt;=QE$51,QD12&lt;&gt;""),AND(QZ12&gt;=RM$47,QZ12&lt;&gt;"",RB12&gt;=RM$51,RB12&lt;&gt;""),AND(RC12&gt;=RM$47,RC12&lt;&gt;"",RE12&gt;=RM$51,RE12&lt;&gt;""),AND(RG12&gt;=RM$47,RG12&lt;&gt;"",RI12&gt;=RM$51,RI12&lt;&gt;""),AND(RJ12&gt;=RM$47,RJ12&lt;&gt;"",RL12&gt;=RM$51,RL12&lt;&gt;""),AND(SH12&gt;=SU$47,SH12&lt;&gt;"",SJ12&gt;=SU$51,SJ12&lt;&gt;""),AND(SK12&gt;=SU$47,SK12&lt;&gt;"",SM12&gt;=SU$51,SM12&lt;&gt;""),AND(SO12&gt;=SU$47,SO12&lt;&gt;"",SQ12&gt;=SU$51,SQ12&lt;&gt;""),AND(SR12&gt;=SU$47,SR12&lt;&gt;"",ST12&gt;=SU$51,ST12&lt;&gt;"")),"Merit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Excellence",IF(K12="P","Worlds Team",IF(H12="P","National Team","")))))</f>
        <v>National Team</v>
      </c>
      <c r="K12" s="3" t="str">
        <f>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P","")</f>
        <v/>
      </c>
      <c r="L12" s="8">
        <f>IF(COUNT(AQ12,AT12,BR12,BU12,CS12,CV12)&gt;0,LARGE((AQ12,AT12,BR12,BU12,CS12,CV12),1),0)</f>
        <v>53.64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IF(COUNT(AQ12,AT12,BR12,BU12,CS12,CV12)&gt;1,LARGE((AQ12,AT12,BR12,BU12,CS12,CV12),2),0)</f>
        <v>51.81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45.43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$44,AP12,0),IF(AR12&gt;=$AY$44,AS12,0),IF(AV12&gt;=$AY$44,AW12,0),IF(BP12&gt;=$BZ$44,BQ12,0),IF(BS12&gt;=$BZ$44,BT12,0),IF(BW12&gt;=$BZ$44,BX12,0),IF(CQ12&gt;=$DA$44,CR12,0),IF(CT12&gt;=$DA$44,CU12,0),IF(CX12&gt;=$DA$44,CY12,0),IF(DX12&gt;=$EK$44,DY12,0),IF(EA12&gt;=$EK$44,EB12,0),IF(EE12&gt;=$EK$44,EF12,0),IF(EH12&gt;=$EK$44,EI12,0),IF(FF12&gt;=$FS$44,FG12,0),IF(FI12&gt;=$FS$44,FJ12,0),IF(FM12&gt;=$FS$44,FN12,0),IF(FP12&gt;=$FS$44,FQ12,0),IF(GN12&gt;=$HA$44,GO12,0),IF(GQ12&gt;=$HA$44,GR12,0),IF(GU12&gt;=$HA$44,GV12,0),IF(GX12&gt;=$HA$44,GY12,0),IF(HV12&gt;=$II$44,HW12,0),IF(HY12&gt;=$II$44,HZ12,0),IF(IC12&gt;=$II$44,ID12,0),IF(IF12&gt;=$II$44,IG12,0),IF(JD12&gt;=$JQ$44,JE12,0),IF(JG12&gt;=$JQ$44,JH12,0),IF(JK12&gt;=$JQ$44,JL12,0),IF(JN12&gt;=$JQ$44,JO12,0),IF(KL12&gt;=$KY$44,KM12,0),IF(KO12&gt;=$KY$44,KP12,0),IF(KS12&gt;=$KY$44,KT12,0),IF(KV12&gt;=$KY$44,KW12,0),IF(LT12&gt;=$MG$44,LU12,0),IF(LW12&gt;=$MG$44,LX12,0),IF(MA12&gt;=$MG$44,MB12,0),IF(MD12&gt;=$MG$44,ME12,0),IF(NB12&gt;=$NO$44,NC12,0),IF(NE12&gt;=$NO$44,NF12,0),IF(NI12&gt;=$NO$44,NJ12,0),IF(NL12&gt;=$NO$44,NM12,0),IF(OJ12&gt;=$OW$44,OK12,0),IF(OM12&gt;=$OW$44,ON12,0),IF(OQ12&gt;=$OW$44,OR12,0),IF(OT12&gt;=$OW$44,OU12,0),IF(PR12&gt;=$QE$44,PS12,0),IF(PU12&gt;=$QE$44,PV12,0),IF(PY12&gt;=$QE$44,PZ12,0),IF(QB12&gt;=$QE$44,QC12,0),IF(QZ12&gt;=$RM$44,RA12,0),IF(RC12&gt;=$RM$44,RD12,0),IF(RG12&gt;=$RM$44,RH12,0),IF(RJ12&gt;=$RM$44,RK12,0),IF(SH12&gt;=$SU$44,SI12,0),IF(SK12&gt;=$SU$44,SL12,0),IF(SO12&gt;=$SU$44,SP12,0),IF(SR12&gt;=$SU$44,SS12,0))&gt;0,MAX(IF(AO12&gt;=$AY$44,AP12,0),IF(AR12&gt;=$AY$44,AS12,0),IF(AV12&gt;=$AY$44,AW12,0),IF(BP12&gt;=$BZ$44,BQ12,0),IF(BS12&gt;=$BZ$44,BT12,0),IF(BW12&gt;=$BZ$44,BX12,0),IF(CQ12&gt;=$DA$44,CR12,0),IF(CT12&gt;=$DA$44,CU12,0),IF(CX12&gt;=$DA$44,CY12,0),IF(DX12&gt;=$EK$44,DY12,0),IF(EA12&gt;=$EK$44,EB12,0),IF(EE12&gt;=$EK$44,EF12,0),IF(EH12&gt;=$EK$44,EI12,0),IF(FF12&gt;=$FS$44,FG12,0),IF(FI12&gt;=$FS$44,FJ12,0),IF(FM12&gt;=$FS$44,FN12,0),IF(FP12&gt;=$FS$44,FQ12,0),IF(GN12&gt;=$HA$44,GO12,0),IF(GQ12&gt;=$HA$44,GR12,0),IF(GU12&gt;=$HA$44,GV12,0),IF(GX12&gt;=$HA$44,GY12,0),IF(HV12&gt;=$II$44,HW12,0),IF(HY12&gt;=$II$44,HZ12,0),IF(IC12&gt;=$II$44,ID12,0),IF(IF12&gt;=$II$44,IG12,0),IF(JD12&gt;=$JQ$44,JE12,0),IF(JG12&gt;=$JQ$44,JH12,0),IF(JK12&gt;=$JQ$44,JL12,0),IF(JN12&gt;=$JQ$44,JO12,0),IF(KL12&gt;=$KY$44,KM12,0),IF(KO12&gt;=$KY$44,KP12,0),IF(KS12&gt;=$KY$44,KT12,0),IF(KV12&gt;=$KY$44,KW12,0),IF(LT12&gt;=$MG$44,LU12,0),IF(LW12&gt;=$MG$44,LX12,0),IF(MA12&gt;=$MG$44,MB12,0),IF(MD12&gt;=$MG$44,ME12,0),IF(NB12&gt;=$NO$44,NC12,0),IF(NE12&gt;=$NO$44,NF12,0),IF(NI12&gt;=$NO$44,NJ12,0),IF(NL12&gt;=$NO$44,NM12,0),IF(OJ12&gt;=$OW$44,OK12,0),IF(OM12&gt;=$OW$44,ON12,0),IF(OQ12&gt;=$OW$44,OR12,0),IF(OT12&gt;=$OW$44,OU12,0),IF(PR12&gt;=$QE$44,PS12,0),IF(PU12&gt;=$QE$44,PV12,0),IF(PY12&gt;=$QE$44,PZ12,0),IF(QB12&gt;=$QE$44,QC12,0),IF(QZ12&gt;=$RM$44,RA12,0),IF(RC12&gt;=$RM$44,RD12,0),IF(RG12&gt;=$RM$44,RH12,0),IF(RJ12&gt;=$RM$44,RK12,0),IF(SH12&gt;=$SU$44,SI12,0),IF(SK12&gt;=$SU$44,SL12,0),IF(SO12&gt;=$SU$44,SP12,0),IF(SR12&gt;=$SU$44,SS12,0)),0)</f>
        <v>16.04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7.62</v>
      </c>
      <c r="Z12" s="22">
        <v>9.4</v>
      </c>
      <c r="AA12" s="22">
        <v>11.2</v>
      </c>
      <c r="AB12" s="22">
        <v>14.82</v>
      </c>
      <c r="AC12" s="22">
        <v>0</v>
      </c>
      <c r="AD12" s="22">
        <v>16.100000000000001</v>
      </c>
      <c r="AE12" s="22">
        <v>9.8000000000000007</v>
      </c>
      <c r="AF12" s="22">
        <v>11.2</v>
      </c>
      <c r="AG12" s="22">
        <v>14.71</v>
      </c>
      <c r="AH12" s="22">
        <v>0</v>
      </c>
      <c r="AI12" s="22">
        <v>14.1</v>
      </c>
      <c r="AJ12" s="22">
        <v>7.9</v>
      </c>
      <c r="AK12" s="22">
        <v>9.8000000000000007</v>
      </c>
      <c r="AL12" s="22">
        <v>13.63</v>
      </c>
      <c r="AM12" s="22">
        <v>0</v>
      </c>
      <c r="AN12" s="27"/>
      <c r="AO12" s="38">
        <f>IF(AA12&gt;0,AA12,"")</f>
        <v>11.2</v>
      </c>
      <c r="AP12" s="38">
        <f>IF(AB12&gt;0,AB12,"")</f>
        <v>14.82</v>
      </c>
      <c r="AQ12" s="40">
        <f>IF(SUM(Y12:AB12)-AC12&gt;0,SUM(Y12:AB12)-AC12,"")</f>
        <v>43.04</v>
      </c>
      <c r="AR12" s="40">
        <f>IF(AF12&gt;0,AF12,"")</f>
        <v>11.2</v>
      </c>
      <c r="AS12" s="40">
        <f>IF(AG12&gt;0,AG12,"")</f>
        <v>14.71</v>
      </c>
      <c r="AT12" s="40">
        <f>IF(SUM(AD12:AG12)-AH12&gt;0,SUM(AD12:AG12)-AH12,"")</f>
        <v>51.81</v>
      </c>
      <c r="AU12" s="40">
        <f>IF(AQ12="","",MAX(AQ12,AT12))</f>
        <v>51.81</v>
      </c>
      <c r="AV12" s="40">
        <f>IF(AK12&gt;0,AK12,"")</f>
        <v>9.8000000000000007</v>
      </c>
      <c r="AW12" s="40">
        <f>IF(AL12&gt;0,AL12,"")</f>
        <v>13.63</v>
      </c>
      <c r="AX12" s="40">
        <f>IF(SUM(AI12:AL12)-AM12&gt;0,SUM(AI12:AL12)-AM12,"")</f>
        <v>45.43</v>
      </c>
      <c r="AY12" s="40">
        <f>IF(SUM(AU12,AX12)&gt;0,SUM(AU12,AX12),"")</f>
        <v>97.240000000000009</v>
      </c>
      <c r="AZ12" s="26">
        <v>1.63</v>
      </c>
      <c r="BA12" s="26">
        <v>1.9</v>
      </c>
      <c r="BB12" s="26">
        <v>2.1</v>
      </c>
      <c r="BC12" s="26">
        <v>2.61</v>
      </c>
      <c r="BD12" s="26">
        <v>0</v>
      </c>
      <c r="BE12" s="26">
        <v>10</v>
      </c>
      <c r="BF12" s="26">
        <v>5.7</v>
      </c>
      <c r="BG12" s="26">
        <v>7.1</v>
      </c>
      <c r="BH12" s="26">
        <v>9.2200000000000006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2.1</v>
      </c>
      <c r="BQ12" s="39">
        <f>IF(BC12&gt;0,BC12,"")</f>
        <v>2.61</v>
      </c>
      <c r="BR12" s="11">
        <f>IF(SUM(AZ12:BC12)-BD12&gt;0,SUM(AZ12:BC12)-BD12,"")</f>
        <v>8.24</v>
      </c>
      <c r="BS12" s="11">
        <f>IF(BG12&gt;0,BG12,"")</f>
        <v>7.1</v>
      </c>
      <c r="BT12" s="11">
        <f>IF(BH12&gt;0,BH12,"")</f>
        <v>9.2200000000000006</v>
      </c>
      <c r="BU12" s="11">
        <f>IF(SUM(BE12:BH12)-BI12&gt;0,SUM(BE12:BH12)-BI12,"")</f>
        <v>32.019999999999996</v>
      </c>
      <c r="BV12" s="11">
        <f>IF(BR12="","",MAX(BR12,BU12))</f>
        <v>32.019999999999996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32.019999999999996</v>
      </c>
      <c r="CA12" s="22">
        <v>14.8</v>
      </c>
      <c r="CB12" s="22">
        <v>9.3000000000000007</v>
      </c>
      <c r="CC12" s="22">
        <v>13.5</v>
      </c>
      <c r="CD12" s="22">
        <v>16.04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13.5</v>
      </c>
      <c r="CR12" s="38">
        <f>IF(CD12&gt;0,CD12,"")</f>
        <v>16.04</v>
      </c>
      <c r="CS12" s="40">
        <f>IF(SUM(CA12:CD12)-CE12&gt;0,SUM(CA12:CD12)-CE12,"")</f>
        <v>53.64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53.64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53.64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8.2149999999999999</v>
      </c>
      <c r="SW12" s="22">
        <f>IF($CP12="P",CB12,(CB12+BA12)/2)</f>
        <v>5.6000000000000005</v>
      </c>
      <c r="SX12" s="22">
        <f>IF($CP12="P",CC12,(CC12+BB12)/2)</f>
        <v>7.8</v>
      </c>
      <c r="SY12" s="22">
        <f>IF($CP12="P",CD12,(CD12+BC12)/2)</f>
        <v>9.3249999999999993</v>
      </c>
      <c r="SZ12" s="22">
        <f>IF($CP12="P",CE12,(CE12+BD12)/2)</f>
        <v>0</v>
      </c>
      <c r="TA12" s="22">
        <f>IF($CP12="P",CF12,(CF12+BE12)/2)</f>
        <v>5</v>
      </c>
      <c r="TB12" s="22">
        <f>IF($CP12="P",CG12,(CG12+BF12)/2)</f>
        <v>2.85</v>
      </c>
      <c r="TC12" s="22">
        <f>IF($CP12="P",CH12,(CH12+BG12)/2)</f>
        <v>3.55</v>
      </c>
      <c r="TD12" s="22">
        <f>IF($CP12="P",CI12,(CI12+BH12)/2)</f>
        <v>4.6100000000000003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>
        <f>IF(SX12&gt;0,SX12,"")</f>
        <v>7.8</v>
      </c>
      <c r="TM12" s="40">
        <f>IF(SY12&gt;0,SY12,"")</f>
        <v>9.3249999999999993</v>
      </c>
      <c r="TN12" s="40">
        <f>IF(SUM(SV12:SY12)-SZ12&gt;0,SUM(SV12:SY12)-SZ12,"")</f>
        <v>30.94</v>
      </c>
      <c r="TO12" s="40">
        <f>IF(TC12&gt;0,TC12,"")</f>
        <v>3.55</v>
      </c>
      <c r="TP12" s="40">
        <f>IF(TD12&gt;0,TD12,"")</f>
        <v>4.6100000000000003</v>
      </c>
      <c r="TQ12" s="40">
        <f>IF(SUM(TA12:TD12)-TE12&gt;0,SUM(TA12:TD12)-TE12,"")</f>
        <v>16.009999999999998</v>
      </c>
      <c r="TR12" s="40">
        <f>IF(MAX(TN12,TQ12)&gt;0,MAX(TN12,TQ12),"")</f>
        <v>30.94</v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>
        <f>IF(SUM(TR12,TU12)&gt;0,SUM(TR12,TU12),"")</f>
        <v>30.94</v>
      </c>
    </row>
    <row r="13" spans="1:542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7</v>
      </c>
      <c r="C13" s="5" t="s">
        <v>100</v>
      </c>
      <c r="D13" s="4" t="s">
        <v>99</v>
      </c>
      <c r="E13" s="4">
        <v>2004</v>
      </c>
      <c r="F13" s="9">
        <f>SUM(L13:V13)+SUM(L13:T13)*0.0000001+SUM(L13)*0.0000000000001</f>
        <v>153.06001166400532</v>
      </c>
      <c r="G13" s="64"/>
      <c r="H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>P</v>
      </c>
      <c r="I13" s="3" t="str">
        <f>IF(OR(AND(AQ13&gt;=AY$48,AQ13&lt;&gt;"",AN13=""),AND(AT13&gt;=AY$48,AT13&lt;&gt;"",AN13=""),AND(AX13&gt;=AY$48,AX13&lt;&gt;"",AN13=""),AND(BR13&gt;=BZ$48,BR13&lt;&gt;"",BO13=""),AND(BU13&gt;=BZ$48,BU13&lt;&gt;"",BO13=""),AND(BY13&gt;=BZ$48,BY13&lt;&gt;"",BO13=""),AND(CS13&gt;=DA$48,CS13&lt;&gt;"",CP13=""),AND(CV13&gt;=DA$48,CV13&lt;&gt;"",CP13=""),AND(CZ13&gt;=DA$48,CZ13&lt;&gt;"",CP13=""),AND(DZ13&gt;=EK$48,DZ13&lt;&gt;""),AND(EC13&gt;=EK$48,EC13&lt;&gt;""),AND(EG13&gt;=EK$48,EG13&lt;&gt;""),AND(EJ13&gt;=EK$48,EJ13&lt;&gt;""),AND(FH13&gt;=FS$48,FH13&lt;&gt;""),AND(FK13&gt;=FS$48,FK13&lt;&gt;""),AND(FO13&gt;=FS$48,FO13&lt;&gt;""),AND(FR13&gt;=FS$48,FR13&lt;&gt;""),AND(GP13&gt;=HA$48,GP13&lt;&gt;""),AND(GS13&gt;=HA$48,GS13&lt;&gt;""),AND(GW13&gt;=HA$48,GW13&lt;&gt;""),AND(GZ13&gt;=HA$48,GZ13&lt;&gt;""),AND(HX13&gt;=II$48,HX13&lt;&gt;""),AND(IA13&gt;=II$48,IA13&lt;&gt;""),AND(IE13&gt;=II$48,IE13&lt;&gt;""),AND(IH13&gt;=II$48,IH13&lt;&gt;""),AND(JF13&gt;=JQ$48,JF13&lt;&gt;""),AND(JI13&gt;=JQ$48,JI13&lt;&gt;""),AND(JM13&gt;=JQ$48,JM13&lt;&gt;""),AND(JP13&gt;=JQ$48,JP13&lt;&gt;""),AND(KN13&gt;=KY$48,KN13&lt;&gt;""),AND(KQ13&gt;=KY$48,KQ13&lt;&gt;""),AND(KU13&gt;=KY$48,KU13&lt;&gt;""),AND(KX13&gt;=KY$48,KX13&lt;&gt;""),AND(LV13&gt;=MG$48,LV13&lt;&gt;""),AND(LY13&gt;=MG$48,LY13&lt;&gt;""),AND(MC13&gt;=MG$48,MC13&lt;&gt;""),AND(MF13&gt;=MG$48,MF13&lt;&gt;""),AND(ND13&gt;=NO$48,ND13&lt;&gt;""),AND(NG13&gt;=NO$48,NG13&lt;&gt;""),AND(NK13&gt;=NO$48,NK13&lt;&gt;""),AND(NN13&gt;=NO$48,NN13&lt;&gt;""),AND(OL13&gt;=OW$48,OL13&lt;&gt;""),AND(OO13&gt;=OW$48,OO13&lt;&gt;""),AND(OS13&gt;=OW$48,OS13&lt;&gt;""),AND(OV13&gt;=OW$48,OV13&lt;&gt;""),AND(PT13&gt;=QE$48,PT13&lt;&gt;""),AND(PW13&gt;=QE$48,PW13&lt;&gt;""),AND(QA13&gt;=QE$48,QA13&lt;&gt;""),AND(QD13&gt;=QE$48,QD13&lt;&gt;""),AND(RB13&gt;=RM$48,RB13&lt;&gt;""),AND(RE13&gt;=RM$48,RE13&lt;&gt;""),AND(RI13&gt;=RM$48,RI13&lt;&gt;""),AND(RL13&gt;=RM$48,RL13&lt;&gt;""),AND(SJ13&gt;=SU$48,SJ13&lt;&gt;""),AND(SM13&gt;=SU$48,SM13&lt;&gt;""),AND(SQ13&gt;=SU$48,SQ13&lt;&gt;""),AND(ST13&gt;=SU$48,ST13&lt;&gt;"")),"P","")</f>
        <v>P</v>
      </c>
      <c r="J13" s="36" t="str">
        <f>IF(AND(I13="P",H13=""),"No DD",IF(OR(AND(AO13&gt;=AY$47,AO13&lt;&gt;"",AQ13&gt;=AY$51,AQ13&lt;&gt;"",AN13=""),AND(AR13&gt;=AY$47,AR13&lt;&gt;"",AT13&gt;=AY$51,AT13&lt;&gt;"",AN13=""),AND(AV13&gt;=AY$47,AV13&lt;&gt;"",AX13&gt;=AY$51,AX13&lt;&gt;"",AN13=""),AND(BP13&gt;=BZ$47,BP13&lt;&gt;"",BR13&gt;=BZ$51,BR13&lt;&gt;"",BO13=""),AND(BS13&gt;=BZ$47,BS13&lt;&gt;"",BU13&gt;=BZ$51,BU13&lt;&gt;"",BO13=""),AND(BW13&gt;=BZ$47,BW13&lt;&gt;"",BY13&gt;=BZ$51,BY13&lt;&gt;"",BO13=""),AND(CQ13&gt;=DA$47,CQ13&lt;&gt;"",CS13&gt;=DA$51,CS13&lt;&gt;"",CP13=""),AND(CT13&gt;=DA$47,CT13&lt;&gt;"",CV13&gt;=DA$51,CV13&lt;&gt;"",CP13=""),AND(CX13&gt;=DA$47,CX13&lt;&gt;"",CZ13&gt;=DA$51,CZ13&lt;&gt;"",CP13=""),AND(DX13&gt;=EK$47,DX13&lt;&gt;"",DZ13&gt;=EK$51,DZ13&lt;&gt;""),AND(EA13&gt;=EK$47,EA13&lt;&gt;"",EC13&gt;=EK$51,EC13&lt;&gt;""),AND(EE13&gt;=EK$47,EE13&lt;&gt;"",EG13&gt;=EK$51,EG13&lt;&gt;""),AND(EH13&gt;=EK$47,EH13&lt;&gt;"",EJ13&gt;=EK$51,EJ13&lt;&gt;""),AND(FF13&gt;=FS$47,FF13&lt;&gt;"",FH13&gt;=FS$51,FH13&lt;&gt;""),AND(FI13&gt;=FS$47,FI13&lt;&gt;"",FK13&gt;=FS$51,FK13&lt;&gt;""),AND(FM13&gt;=FS$47,FM13&lt;&gt;"",FO13&gt;=FS$51,FO13&lt;&gt;""),AND(FP13&gt;=FS$47,FP13&lt;&gt;"",FR13&gt;=FS$51,FR13&lt;&gt;""),AND(GN13&gt;=HA$47,GN13&lt;&gt;"",GP13&gt;=HA$51,GP13&lt;&gt;""),AND(GQ13&gt;=HA$47,GQ13&lt;&gt;"",GS13&gt;=HA$51,GS13&lt;&gt;""),AND(GU13&gt;=HA$47,GU13&lt;&gt;"",GW13&gt;=HA$51,GW13&lt;&gt;""),AND(GX13&gt;=HA$47,GX13&lt;&gt;"",GZ13&gt;=HA$51,GZ13&lt;&gt;""),AND(HV13&gt;=II$47,HV13&lt;&gt;"",HX13&gt;=II$51,HX13&lt;&gt;""),AND(HY13&gt;=II$47,HY13&lt;&gt;"",IA13&gt;=II$51,IA13&lt;&gt;""),AND(IC13&gt;=II$47,IC13&lt;&gt;"",IE13&gt;=II$51,IE13&lt;&gt;""),AND(IF13&gt;=II$47,IF13&lt;&gt;"",IH13&gt;=II$51,IH13&lt;&gt;""),AND(JD13&gt;=JQ$47,JD13&lt;&gt;"",JF13&gt;=JQ$51,JF13&lt;&gt;""),AND(JG13&gt;=JQ$47,JG13&lt;&gt;"",JI13&gt;=JQ$51,JI13&lt;&gt;""),AND(JK13&gt;=JQ$47,JK13&lt;&gt;"",JM13&gt;=JQ$51,JM13&lt;&gt;""),AND(JN13&gt;=JQ$47,JN13&lt;&gt;"",JP13&gt;=JQ$51,JP13&lt;&gt;""),AND(KL13&gt;=KY$47,KL13&lt;&gt;"",KN13&gt;=KY$51,KN13&lt;&gt;""),AND(KO13&gt;=KY$47,KO13&lt;&gt;"",KQ13&gt;=KY$51,KQ13&lt;&gt;""),AND(KS13&gt;=KY$47,KS13&lt;&gt;"",KU13&gt;=KY$51,KU13&lt;&gt;""),AND(KV13&gt;=KY$47,KV13&lt;&gt;"",KX13&gt;=KY$51,KX13&lt;&gt;""),AND(LT13&gt;=MG$47,LT13&lt;&gt;"",LV13&gt;=MG$51,LV13&lt;&gt;""),AND(LW13&gt;=MG$47,LW13&lt;&gt;"",LY13&gt;=MG$51,LY13&lt;&gt;""),AND(MA13&gt;=MG$47,MA13&lt;&gt;"",MC13&gt;=MG$51,MC13&lt;&gt;""),AND(MD13&gt;=MG$47,MD13&lt;&gt;"",MF13&gt;=MG$51,MF13&lt;&gt;""),AND(NB13&gt;=NO$47,NB13&lt;&gt;"",ND13&gt;=NO$51,ND13&lt;&gt;""),AND(NE13&gt;=NO$47,NE13&lt;&gt;"",NG13&gt;=NO$51,NG13&lt;&gt;""),AND(NI13&gt;=NO$47,NI13&lt;&gt;"",NK13&gt;=NO$51,NK13&lt;&gt;""),AND(NL13&gt;=NO$47,NL13&lt;&gt;"",NN13&gt;=NO$51,NN13&lt;&gt;""),AND(OJ13&gt;=OW$47,OJ13&lt;&gt;"",OL13&gt;=OW$51,OL13&lt;&gt;""),AND(OM13&gt;=OW$47,OM13&lt;&gt;"",OO13&gt;=OW$51,OO13&lt;&gt;""),AND(OQ13&gt;=OW$47,OQ13&lt;&gt;"",OS13&gt;=OW$51,OS13&lt;&gt;""),AND(OT13&gt;=OW$47,OT13&lt;&gt;"",OV13&gt;=OW$51,OV13&lt;&gt;""),AND(PR13&gt;=QE$47,PR13&lt;&gt;"",PT13&gt;=QE$51,PT13&lt;&gt;""),AND(PU13&gt;=QE$47,PU13&lt;&gt;"",PW13&gt;=QE$51,PW13&lt;&gt;""),AND(PY13&gt;=QE$47,PY13&lt;&gt;"",QA13&gt;=QE$51,QA13&lt;&gt;""),AND(QB13&gt;=QE$47,QB13&lt;&gt;"",QD13&gt;=QE$51,QD13&lt;&gt;""),AND(QZ13&gt;=RM$47,QZ13&lt;&gt;"",RB13&gt;=RM$51,RB13&lt;&gt;""),AND(RC13&gt;=RM$47,RC13&lt;&gt;"",RE13&gt;=RM$51,RE13&lt;&gt;""),AND(RG13&gt;=RM$47,RG13&lt;&gt;"",RI13&gt;=RM$51,RI13&lt;&gt;""),AND(RJ13&gt;=RM$47,RJ13&lt;&gt;"",RL13&gt;=RM$51,RL13&lt;&gt;""),AND(SH13&gt;=SU$47,SH13&lt;&gt;"",SJ13&gt;=SU$51,SJ13&lt;&gt;""),AND(SK13&gt;=SU$47,SK13&lt;&gt;"",SM13&gt;=SU$51,SM13&lt;&gt;""),AND(SO13&gt;=SU$47,SO13&lt;&gt;"",SQ13&gt;=SU$51,SQ13&lt;&gt;""),AND(SR13&gt;=SU$47,SR13&lt;&gt;"",ST13&gt;=SU$51,ST13&lt;&gt;"")),"Merit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Excellence",IF(K13="P","Worlds Team",IF(H13="P","National Team","")))))</f>
        <v>National Team</v>
      </c>
      <c r="K13" s="3" t="str">
        <f>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P","")</f>
        <v/>
      </c>
      <c r="L13" s="8">
        <f>IF(COUNT(AQ13,AT13,BR13,BU13,CS13,CV13)&gt;0,LARGE((AQ13,AT13,BR13,BU13,CS13,CV13),1),0)</f>
        <v>53.04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5.9399999999999995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28.32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$44,AP13,0),IF(AR13&gt;=$AY$44,AS13,0),IF(AV13&gt;=$AY$44,AW13,0),IF(BP13&gt;=$BZ$44,BQ13,0),IF(BS13&gt;=$BZ$44,BT13,0),IF(BW13&gt;=$BZ$44,BX13,0),IF(CQ13&gt;=$DA$44,CR13,0),IF(CT13&gt;=$DA$44,CU13,0),IF(CX13&gt;=$DA$44,CY13,0),IF(DX13&gt;=$EK$44,DY13,0),IF(EA13&gt;=$EK$44,EB13,0),IF(EE13&gt;=$EK$44,EF13,0),IF(EH13&gt;=$EK$44,EI13,0),IF(FF13&gt;=$FS$44,FG13,0),IF(FI13&gt;=$FS$44,FJ13,0),IF(FM13&gt;=$FS$44,FN13,0),IF(FP13&gt;=$FS$44,FQ13,0),IF(GN13&gt;=$HA$44,GO13,0),IF(GQ13&gt;=$HA$44,GR13,0),IF(GU13&gt;=$HA$44,GV13,0),IF(GX13&gt;=$HA$44,GY13,0),IF(HV13&gt;=$II$44,HW13,0),IF(HY13&gt;=$II$44,HZ13,0),IF(IC13&gt;=$II$44,ID13,0),IF(IF13&gt;=$II$44,IG13,0),IF(JD13&gt;=$JQ$44,JE13,0),IF(JG13&gt;=$JQ$44,JH13,0),IF(JK13&gt;=$JQ$44,JL13,0),IF(JN13&gt;=$JQ$44,JO13,0),IF(KL13&gt;=$KY$44,KM13,0),IF(KO13&gt;=$KY$44,KP13,0),IF(KS13&gt;=$KY$44,KT13,0),IF(KV13&gt;=$KY$44,KW13,0),IF(LT13&gt;=$MG$44,LU13,0),IF(LW13&gt;=$MG$44,LX13,0),IF(MA13&gt;=$MG$44,MB13,0),IF(MD13&gt;=$MG$44,ME13,0),IF(NB13&gt;=$NO$44,NC13,0),IF(NE13&gt;=$NO$44,NF13,0),IF(NI13&gt;=$NO$44,NJ13,0),IF(NL13&gt;=$NO$44,NM13,0),IF(OJ13&gt;=$OW$44,OK13,0),IF(OM13&gt;=$OW$44,ON13,0),IF(OQ13&gt;=$OW$44,OR13,0),IF(OT13&gt;=$OW$44,OU13,0),IF(PR13&gt;=$QE$44,PS13,0),IF(PU13&gt;=$QE$44,PV13,0),IF(PY13&gt;=$QE$44,PZ13,0),IF(QB13&gt;=$QE$44,QC13,0),IF(QZ13&gt;=$RM$44,RA13,0),IF(RC13&gt;=$RM$44,RD13,0),IF(RG13&gt;=$RM$44,RH13,0),IF(RJ13&gt;=$RM$44,RK13,0),IF(SH13&gt;=$SU$44,SI13,0),IF(SK13&gt;=$SU$44,SL13,0),IF(SO13&gt;=$SU$44,SP13,0),IF(SR13&gt;=$SU$44,SS13,0))&gt;0,MAX(IF(AO13&gt;=$AY$44,AP13,0),IF(AR13&gt;=$AY$44,AS13,0),IF(AV13&gt;=$AY$44,AW13,0),IF(BP13&gt;=$BZ$44,BQ13,0),IF(BS13&gt;=$BZ$44,BT13,0),IF(BW13&gt;=$BZ$44,BX13,0),IF(CQ13&gt;=$DA$44,CR13,0),IF(CT13&gt;=$DA$44,CU13,0),IF(CX13&gt;=$DA$44,CY13,0),IF(DX13&gt;=$EK$44,DY13,0),IF(EA13&gt;=$EK$44,EB13,0),IF(EE13&gt;=$EK$44,EF13,0),IF(EH13&gt;=$EK$44,EI13,0),IF(FF13&gt;=$FS$44,FG13,0),IF(FI13&gt;=$FS$44,FJ13,0),IF(FM13&gt;=$FS$44,FN13,0),IF(FP13&gt;=$FS$44,FQ13,0),IF(GN13&gt;=$HA$44,GO13,0),IF(GQ13&gt;=$HA$44,GR13,0),IF(GU13&gt;=$HA$44,GV13,0),IF(GX13&gt;=$HA$44,GY13,0),IF(HV13&gt;=$II$44,HW13,0),IF(HY13&gt;=$II$44,HZ13,0),IF(IC13&gt;=$II$44,ID13,0),IF(IF13&gt;=$II$44,IG13,0),IF(JD13&gt;=$JQ$44,JE13,0),IF(JG13&gt;=$JQ$44,JH13,0),IF(JK13&gt;=$JQ$44,JL13,0),IF(JN13&gt;=$JQ$44,JO13,0),IF(KL13&gt;=$KY$44,KM13,0),IF(KO13&gt;=$KY$44,KP13,0),IF(KS13&gt;=$KY$44,KT13,0),IF(KV13&gt;=$KY$44,KW13,0),IF(LT13&gt;=$MG$44,LU13,0),IF(LW13&gt;=$MG$44,LX13,0),IF(MA13&gt;=$MG$44,MB13,0),IF(MD13&gt;=$MG$44,ME13,0),IF(NB13&gt;=$NO$44,NC13,0),IF(NE13&gt;=$NO$44,NF13,0),IF(NI13&gt;=$NO$44,NJ13,0),IF(NL13&gt;=$NO$44,NM13,0),IF(OJ13&gt;=$OW$44,OK13,0),IF(OM13&gt;=$OW$44,ON13,0),IF(OQ13&gt;=$OW$44,OR13,0),IF(OT13&gt;=$OW$44,OU13,0),IF(PR13&gt;=$QE$44,PS13,0),IF(PU13&gt;=$QE$44,PV13,0),IF(PY13&gt;=$QE$44,PZ13,0),IF(QB13&gt;=$QE$44,QC13,0),IF(QZ13&gt;=$RM$44,RA13,0),IF(RC13&gt;=$RM$44,RD13,0),IF(RG13&gt;=$RM$44,RH13,0),IF(RJ13&gt;=$RM$44,RK13,0),IF(SH13&gt;=$SU$44,SI13,0),IF(SK13&gt;=$SU$44,SL13,0),IF(SO13&gt;=$SU$44,SP13,0),IF(SR13&gt;=$SU$44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Elite Canada</v>
      </c>
      <c r="V13" s="8">
        <f>IF(MAX(DB13,DC13)&gt;0,MAX(DB13,DC13),"")</f>
        <v>36.42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2024 Pan Am Club Championships (May 19)</v>
      </c>
      <c r="Y13" s="22">
        <v>1.5</v>
      </c>
      <c r="Z13" s="22">
        <v>0.8</v>
      </c>
      <c r="AA13" s="22">
        <v>2</v>
      </c>
      <c r="AB13" s="22">
        <v>1.64</v>
      </c>
      <c r="AC13" s="22">
        <v>0</v>
      </c>
      <c r="AD13" s="22">
        <v>14.8</v>
      </c>
      <c r="AE13" s="22">
        <v>8.9</v>
      </c>
      <c r="AF13" s="22">
        <v>14.4</v>
      </c>
      <c r="AG13" s="22">
        <v>14.94</v>
      </c>
      <c r="AH13" s="22">
        <v>0</v>
      </c>
      <c r="AI13" s="22">
        <v>8.9</v>
      </c>
      <c r="AJ13" s="22">
        <v>5.0999999999999996</v>
      </c>
      <c r="AK13" s="22">
        <v>5.4</v>
      </c>
      <c r="AL13" s="22">
        <v>8.92</v>
      </c>
      <c r="AM13" s="22">
        <v>0</v>
      </c>
      <c r="AN13" s="27"/>
      <c r="AO13" s="38">
        <f>IF(AA13&gt;0,AA13,"")</f>
        <v>2</v>
      </c>
      <c r="AP13" s="38">
        <f>IF(AB13&gt;0,AB13,"")</f>
        <v>1.64</v>
      </c>
      <c r="AQ13" s="40">
        <f>IF(SUM(Y13:AB13)-AC13&gt;0,SUM(Y13:AB13)-AC13,"")</f>
        <v>5.9399999999999995</v>
      </c>
      <c r="AR13" s="40">
        <f>IF(AF13&gt;0,AF13,"")</f>
        <v>14.4</v>
      </c>
      <c r="AS13" s="40">
        <f>IF(AG13&gt;0,AG13,"")</f>
        <v>14.94</v>
      </c>
      <c r="AT13" s="40">
        <f>IF(SUM(AD13:AG13)-AH13&gt;0,SUM(AD13:AG13)-AH13,"")</f>
        <v>53.04</v>
      </c>
      <c r="AU13" s="40">
        <f>IF(AQ13="","",MAX(AQ13,AT13))</f>
        <v>53.04</v>
      </c>
      <c r="AV13" s="40">
        <f>IF(AK13&gt;0,AK13,"")</f>
        <v>5.4</v>
      </c>
      <c r="AW13" s="40">
        <f>IF(AL13&gt;0,AL13,"")</f>
        <v>8.92</v>
      </c>
      <c r="AX13" s="40">
        <f>IF(SUM(AI13:AL13)-AM13&gt;0,SUM(AI13:AL13)-AM13,"")</f>
        <v>28.32</v>
      </c>
      <c r="AY13" s="40">
        <f>IF(SUM(AU13,AX13)&gt;0,SUM(AU13,AX13),"")</f>
        <v>81.36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36.42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>
        <v>11.4</v>
      </c>
      <c r="EM13" s="18">
        <v>6.9</v>
      </c>
      <c r="EN13" s="18">
        <v>11.7</v>
      </c>
      <c r="EO13" s="18">
        <v>12.36</v>
      </c>
      <c r="EP13" s="18">
        <v>0</v>
      </c>
      <c r="EQ13" s="18">
        <v>8.8000000000000007</v>
      </c>
      <c r="ER13" s="18">
        <v>5.3</v>
      </c>
      <c r="ES13" s="18">
        <v>7.3</v>
      </c>
      <c r="ET13" s="18">
        <v>9.57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11.7</v>
      </c>
      <c r="FG13" s="11">
        <f>IF(EO13&gt;0,EO13,"")</f>
        <v>12.36</v>
      </c>
      <c r="FH13" s="11">
        <f>IF(SUM(EL13:EO13)-EP13&gt;0,SUM(EL13:EO13)-EP13,"")</f>
        <v>42.36</v>
      </c>
      <c r="FI13" s="11">
        <f>IF(ES13&gt;0,ES13,"")</f>
        <v>7.3</v>
      </c>
      <c r="FJ13" s="11">
        <f>IF(ET13&gt;0,ET13,"")</f>
        <v>9.57</v>
      </c>
      <c r="FK13" s="11">
        <f>IF(SUM(EQ13:ET13)-EU13&gt;0,SUM(EQ13:ET13)-EU13,"")</f>
        <v>30.970000000000002</v>
      </c>
      <c r="FL13" s="11">
        <f>IF(MAX(FH13,FK13)&gt;0,MAX(FH13,FK13),"")</f>
        <v>42.36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42.36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/>
      </c>
      <c r="B14" s="4" t="str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/>
      </c>
      <c r="C14" s="5" t="s">
        <v>98</v>
      </c>
      <c r="D14" s="4" t="s">
        <v>4</v>
      </c>
      <c r="E14" s="4">
        <v>2004</v>
      </c>
      <c r="F14" s="9">
        <f>SUM(L14:V14)+SUM(L14:T14)*0.0000001+SUM(L14)*0.0000000000001</f>
        <v>180.21001802100514</v>
      </c>
      <c r="G14" s="64"/>
      <c r="H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I14" s="3" t="str">
        <f>IF(OR(AND(AQ14&gt;=AY$48,AQ14&lt;&gt;"",AN14=""),AND(AT14&gt;=AY$48,AT14&lt;&gt;"",AN14=""),AND(AX14&gt;=AY$48,AX14&lt;&gt;"",AN14=""),AND(BR14&gt;=BZ$48,BR14&lt;&gt;"",BO14=""),AND(BU14&gt;=BZ$48,BU14&lt;&gt;"",BO14=""),AND(BY14&gt;=BZ$48,BY14&lt;&gt;"",BO14=""),AND(CS14&gt;=DA$48,CS14&lt;&gt;"",CP14=""),AND(CV14&gt;=DA$48,CV14&lt;&gt;"",CP14=""),AND(CZ14&gt;=DA$48,CZ14&lt;&gt;"",CP14=""),AND(DZ14&gt;=EK$48,DZ14&lt;&gt;""),AND(EC14&gt;=EK$48,EC14&lt;&gt;""),AND(EG14&gt;=EK$48,EG14&lt;&gt;""),AND(EJ14&gt;=EK$48,EJ14&lt;&gt;""),AND(FH14&gt;=FS$48,FH14&lt;&gt;""),AND(FK14&gt;=FS$48,FK14&lt;&gt;""),AND(FO14&gt;=FS$48,FO14&lt;&gt;""),AND(FR14&gt;=FS$48,FR14&lt;&gt;""),AND(GP14&gt;=HA$48,GP14&lt;&gt;""),AND(GS14&gt;=HA$48,GS14&lt;&gt;""),AND(GW14&gt;=HA$48,GW14&lt;&gt;""),AND(GZ14&gt;=HA$48,GZ14&lt;&gt;""),AND(HX14&gt;=II$48,HX14&lt;&gt;""),AND(IA14&gt;=II$48,IA14&lt;&gt;""),AND(IE14&gt;=II$48,IE14&lt;&gt;""),AND(IH14&gt;=II$48,IH14&lt;&gt;""),AND(JF14&gt;=JQ$48,JF14&lt;&gt;""),AND(JI14&gt;=JQ$48,JI14&lt;&gt;""),AND(JM14&gt;=JQ$48,JM14&lt;&gt;""),AND(JP14&gt;=JQ$48,JP14&lt;&gt;""),AND(KN14&gt;=KY$48,KN14&lt;&gt;""),AND(KQ14&gt;=KY$48,KQ14&lt;&gt;""),AND(KU14&gt;=KY$48,KU14&lt;&gt;""),AND(KX14&gt;=KY$48,KX14&lt;&gt;""),AND(LV14&gt;=MG$48,LV14&lt;&gt;""),AND(LY14&gt;=MG$48,LY14&lt;&gt;""),AND(MC14&gt;=MG$48,MC14&lt;&gt;""),AND(MF14&gt;=MG$48,MF14&lt;&gt;""),AND(ND14&gt;=NO$48,ND14&lt;&gt;""),AND(NG14&gt;=NO$48,NG14&lt;&gt;""),AND(NK14&gt;=NO$48,NK14&lt;&gt;""),AND(NN14&gt;=NO$48,NN14&lt;&gt;""),AND(OL14&gt;=OW$48,OL14&lt;&gt;""),AND(OO14&gt;=OW$48,OO14&lt;&gt;""),AND(OS14&gt;=OW$48,OS14&lt;&gt;""),AND(OV14&gt;=OW$48,OV14&lt;&gt;""),AND(PT14&gt;=QE$48,PT14&lt;&gt;""),AND(PW14&gt;=QE$48,PW14&lt;&gt;""),AND(QA14&gt;=QE$48,QA14&lt;&gt;""),AND(QD14&gt;=QE$48,QD14&lt;&gt;""),AND(RB14&gt;=RM$48,RB14&lt;&gt;""),AND(RE14&gt;=RM$48,RE14&lt;&gt;""),AND(RI14&gt;=RM$48,RI14&lt;&gt;""),AND(RL14&gt;=RM$48,RL14&lt;&gt;""),AND(SJ14&gt;=SU$48,SJ14&lt;&gt;""),AND(SM14&gt;=SU$48,SM14&lt;&gt;""),AND(SQ14&gt;=SU$48,SQ14&lt;&gt;""),AND(ST14&gt;=SU$48,ST14&lt;&gt;"")),"P","")</f>
        <v/>
      </c>
      <c r="J14" s="36" t="str">
        <f>IF(AND(I14="P",H14=""),"No DD",IF(OR(AND(AO14&gt;=AY$47,AO14&lt;&gt;"",AQ14&gt;=AY$51,AQ14&lt;&gt;"",AN14=""),AND(AR14&gt;=AY$47,AR14&lt;&gt;"",AT14&gt;=AY$51,AT14&lt;&gt;"",AN14=""),AND(AV14&gt;=AY$47,AV14&lt;&gt;"",AX14&gt;=AY$51,AX14&lt;&gt;"",AN14=""),AND(BP14&gt;=BZ$47,BP14&lt;&gt;"",BR14&gt;=BZ$51,BR14&lt;&gt;"",BO14=""),AND(BS14&gt;=BZ$47,BS14&lt;&gt;"",BU14&gt;=BZ$51,BU14&lt;&gt;"",BO14=""),AND(BW14&gt;=BZ$47,BW14&lt;&gt;"",BY14&gt;=BZ$51,BY14&lt;&gt;"",BO14=""),AND(CQ14&gt;=DA$47,CQ14&lt;&gt;"",CS14&gt;=DA$51,CS14&lt;&gt;"",CP14=""),AND(CT14&gt;=DA$47,CT14&lt;&gt;"",CV14&gt;=DA$51,CV14&lt;&gt;"",CP14=""),AND(CX14&gt;=DA$47,CX14&lt;&gt;"",CZ14&gt;=DA$51,CZ14&lt;&gt;"",CP14=""),AND(DX14&gt;=EK$47,DX14&lt;&gt;"",DZ14&gt;=EK$51,DZ14&lt;&gt;""),AND(EA14&gt;=EK$47,EA14&lt;&gt;"",EC14&gt;=EK$51,EC14&lt;&gt;""),AND(EE14&gt;=EK$47,EE14&lt;&gt;"",EG14&gt;=EK$51,EG14&lt;&gt;""),AND(EH14&gt;=EK$47,EH14&lt;&gt;"",EJ14&gt;=EK$51,EJ14&lt;&gt;""),AND(FF14&gt;=FS$47,FF14&lt;&gt;"",FH14&gt;=FS$51,FH14&lt;&gt;""),AND(FI14&gt;=FS$47,FI14&lt;&gt;"",FK14&gt;=FS$51,FK14&lt;&gt;""),AND(FM14&gt;=FS$47,FM14&lt;&gt;"",FO14&gt;=FS$51,FO14&lt;&gt;""),AND(FP14&gt;=FS$47,FP14&lt;&gt;"",FR14&gt;=FS$51,FR14&lt;&gt;""),AND(GN14&gt;=HA$47,GN14&lt;&gt;"",GP14&gt;=HA$51,GP14&lt;&gt;""),AND(GQ14&gt;=HA$47,GQ14&lt;&gt;"",GS14&gt;=HA$51,GS14&lt;&gt;""),AND(GU14&gt;=HA$47,GU14&lt;&gt;"",GW14&gt;=HA$51,GW14&lt;&gt;""),AND(GX14&gt;=HA$47,GX14&lt;&gt;"",GZ14&gt;=HA$51,GZ14&lt;&gt;""),AND(HV14&gt;=II$47,HV14&lt;&gt;"",HX14&gt;=II$51,HX14&lt;&gt;""),AND(HY14&gt;=II$47,HY14&lt;&gt;"",IA14&gt;=II$51,IA14&lt;&gt;""),AND(IC14&gt;=II$47,IC14&lt;&gt;"",IE14&gt;=II$51,IE14&lt;&gt;""),AND(IF14&gt;=II$47,IF14&lt;&gt;"",IH14&gt;=II$51,IH14&lt;&gt;""),AND(JD14&gt;=JQ$47,JD14&lt;&gt;"",JF14&gt;=JQ$51,JF14&lt;&gt;""),AND(JG14&gt;=JQ$47,JG14&lt;&gt;"",JI14&gt;=JQ$51,JI14&lt;&gt;""),AND(JK14&gt;=JQ$47,JK14&lt;&gt;"",JM14&gt;=JQ$51,JM14&lt;&gt;""),AND(JN14&gt;=JQ$47,JN14&lt;&gt;"",JP14&gt;=JQ$51,JP14&lt;&gt;""),AND(KL14&gt;=KY$47,KL14&lt;&gt;"",KN14&gt;=KY$51,KN14&lt;&gt;""),AND(KO14&gt;=KY$47,KO14&lt;&gt;"",KQ14&gt;=KY$51,KQ14&lt;&gt;""),AND(KS14&gt;=KY$47,KS14&lt;&gt;"",KU14&gt;=KY$51,KU14&lt;&gt;""),AND(KV14&gt;=KY$47,KV14&lt;&gt;"",KX14&gt;=KY$51,KX14&lt;&gt;""),AND(LT14&gt;=MG$47,LT14&lt;&gt;"",LV14&gt;=MG$51,LV14&lt;&gt;""),AND(LW14&gt;=MG$47,LW14&lt;&gt;"",LY14&gt;=MG$51,LY14&lt;&gt;""),AND(MA14&gt;=MG$47,MA14&lt;&gt;"",MC14&gt;=MG$51,MC14&lt;&gt;""),AND(MD14&gt;=MG$47,MD14&lt;&gt;"",MF14&gt;=MG$51,MF14&lt;&gt;""),AND(NB14&gt;=NO$47,NB14&lt;&gt;"",ND14&gt;=NO$51,ND14&lt;&gt;""),AND(NE14&gt;=NO$47,NE14&lt;&gt;"",NG14&gt;=NO$51,NG14&lt;&gt;""),AND(NI14&gt;=NO$47,NI14&lt;&gt;"",NK14&gt;=NO$51,NK14&lt;&gt;""),AND(NL14&gt;=NO$47,NL14&lt;&gt;"",NN14&gt;=NO$51,NN14&lt;&gt;""),AND(OJ14&gt;=OW$47,OJ14&lt;&gt;"",OL14&gt;=OW$51,OL14&lt;&gt;""),AND(OM14&gt;=OW$47,OM14&lt;&gt;"",OO14&gt;=OW$51,OO14&lt;&gt;""),AND(OQ14&gt;=OW$47,OQ14&lt;&gt;"",OS14&gt;=OW$51,OS14&lt;&gt;""),AND(OT14&gt;=OW$47,OT14&lt;&gt;"",OV14&gt;=OW$51,OV14&lt;&gt;""),AND(PR14&gt;=QE$47,PR14&lt;&gt;"",PT14&gt;=QE$51,PT14&lt;&gt;""),AND(PU14&gt;=QE$47,PU14&lt;&gt;"",PW14&gt;=QE$51,PW14&lt;&gt;""),AND(PY14&gt;=QE$47,PY14&lt;&gt;"",QA14&gt;=QE$51,QA14&lt;&gt;""),AND(QB14&gt;=QE$47,QB14&lt;&gt;"",QD14&gt;=QE$51,QD14&lt;&gt;""),AND(QZ14&gt;=RM$47,QZ14&lt;&gt;"",RB14&gt;=RM$51,RB14&lt;&gt;""),AND(RC14&gt;=RM$47,RC14&lt;&gt;"",RE14&gt;=RM$51,RE14&lt;&gt;""),AND(RG14&gt;=RM$47,RG14&lt;&gt;"",RI14&gt;=RM$51,RI14&lt;&gt;""),AND(RJ14&gt;=RM$47,RJ14&lt;&gt;"",RL14&gt;=RM$51,RL14&lt;&gt;""),AND(SH14&gt;=SU$47,SH14&lt;&gt;"",SJ14&gt;=SU$51,SJ14&lt;&gt;""),AND(SK14&gt;=SU$47,SK14&lt;&gt;"",SM14&gt;=SU$51,SM14&lt;&gt;""),AND(SO14&gt;=SU$47,SO14&lt;&gt;"",SQ14&gt;=SU$51,SQ14&lt;&gt;""),AND(SR14&gt;=SU$47,SR14&lt;&gt;"",ST14&gt;=SU$51,ST14&lt;&gt;"")),"Merit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Excellence",IF(K14="P","Worlds Team",IF(H14="P","National Team","")))))</f>
        <v/>
      </c>
      <c r="K14" s="3" t="str">
        <f>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P","")</f>
        <v/>
      </c>
      <c r="L14" s="8">
        <f>IF(COUNT(AQ14,AT14,BR14,BU14,CS14,CV14)&gt;0,LARGE((AQ14,AT14,BR14,BU14,CS14,CV14),1),0)</f>
        <v>51.53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51.35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</v>
      </c>
      <c r="Q14" s="8" t="str">
        <f>IF(P14="","",IF(P14=CZ14,$CA$1,IF(P14=BY14,$AZ$1,IF(P14=AX14,$Y$1,IF(OR(P14=CS14,P14=CV14,P14=CZ14),$CA$1,IF(OR(P14=BR14,P14=BU14,P14=BY14),$AZ$1,IF(OR(P14=AQ14,P14=AT14,P14=AX14),$Y$1,"")))))))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$44,AP14,0),IF(AR14&gt;=$AY$44,AS14,0),IF(AV14&gt;=$AY$44,AW14,0),IF(BP14&gt;=$BZ$44,BQ14,0),IF(BS14&gt;=$BZ$44,BT14,0),IF(BW14&gt;=$BZ$44,BX14,0),IF(CQ14&gt;=$DA$44,CR14,0),IF(CT14&gt;=$DA$44,CU14,0),IF(CX14&gt;=$DA$44,CY14,0),IF(DX14&gt;=$EK$44,DY14,0),IF(EA14&gt;=$EK$44,EB14,0),IF(EE14&gt;=$EK$44,EF14,0),IF(EH14&gt;=$EK$44,EI14,0),IF(FF14&gt;=$FS$44,FG14,0),IF(FI14&gt;=$FS$44,FJ14,0),IF(FM14&gt;=$FS$44,FN14,0),IF(FP14&gt;=$FS$44,FQ14,0),IF(GN14&gt;=$HA$44,GO14,0),IF(GQ14&gt;=$HA$44,GR14,0),IF(GU14&gt;=$HA$44,GV14,0),IF(GX14&gt;=$HA$44,GY14,0),IF(HV14&gt;=$II$44,HW14,0),IF(HY14&gt;=$II$44,HZ14,0),IF(IC14&gt;=$II$44,ID14,0),IF(IF14&gt;=$II$44,IG14,0),IF(JD14&gt;=$JQ$44,JE14,0),IF(JG14&gt;=$JQ$44,JH14,0),IF(JK14&gt;=$JQ$44,JL14,0),IF(JN14&gt;=$JQ$44,JO14,0),IF(KL14&gt;=$KY$44,KM14,0),IF(KO14&gt;=$KY$44,KP14,0),IF(KS14&gt;=$KY$44,KT14,0),IF(KV14&gt;=$KY$44,KW14,0),IF(LT14&gt;=$MG$44,LU14,0),IF(LW14&gt;=$MG$44,LX14,0),IF(MA14&gt;=$MG$44,MB14,0),IF(MD14&gt;=$MG$44,ME14,0),IF(NB14&gt;=$NO$44,NC14,0),IF(NE14&gt;=$NO$44,NF14,0),IF(NI14&gt;=$NO$44,NJ14,0),IF(NL14&gt;=$NO$44,NM14,0),IF(OJ14&gt;=$OW$44,OK14,0),IF(OM14&gt;=$OW$44,ON14,0),IF(OQ14&gt;=$OW$44,OR14,0),IF(OT14&gt;=$OW$44,OU14,0),IF(PR14&gt;=$QE$44,PS14,0),IF(PU14&gt;=$QE$44,PV14,0),IF(PY14&gt;=$QE$44,PZ14,0),IF(QB14&gt;=$QE$44,QC14,0),IF(QZ14&gt;=$RM$44,RA14,0),IF(RC14&gt;=$RM$44,RD14,0),IF(RG14&gt;=$RM$44,RH14,0),IF(RJ14&gt;=$RM$44,RK14,0),IF(SH14&gt;=$SU$44,SI14,0),IF(SK14&gt;=$SU$44,SL14,0),IF(SO14&gt;=$SU$44,SP14,0),IF(SR14&gt;=$SU$44,SS14,0))&gt;0,MAX(IF(AO14&gt;=$AY$44,AP14,0),IF(AR14&gt;=$AY$44,AS14,0),IF(AV14&gt;=$AY$44,AW14,0),IF(BP14&gt;=$BZ$44,BQ14,0),IF(BS14&gt;=$BZ$44,BT14,0),IF(BW14&gt;=$BZ$44,BX14,0),IF(CQ14&gt;=$DA$44,CR14,0),IF(CT14&gt;=$DA$44,CU14,0),IF(CX14&gt;=$DA$44,CY14,0),IF(DX14&gt;=$EK$44,DY14,0),IF(EA14&gt;=$EK$44,EB14,0),IF(EE14&gt;=$EK$44,EF14,0),IF(EH14&gt;=$EK$44,EI14,0),IF(FF14&gt;=$FS$44,FG14,0),IF(FI14&gt;=$FS$44,FJ14,0),IF(FM14&gt;=$FS$44,FN14,0),IF(FP14&gt;=$FS$44,FQ14,0),IF(GN14&gt;=$HA$44,GO14,0),IF(GQ14&gt;=$HA$44,GR14,0),IF(GU14&gt;=$HA$44,GV14,0),IF(GX14&gt;=$HA$44,GY14,0),IF(HV14&gt;=$II$44,HW14,0),IF(HY14&gt;=$II$44,HZ14,0),IF(IC14&gt;=$II$44,ID14,0),IF(IF14&gt;=$II$44,IG14,0),IF(JD14&gt;=$JQ$44,JE14,0),IF(JG14&gt;=$JQ$44,JH14,0),IF(JK14&gt;=$JQ$44,JL14,0),IF(JN14&gt;=$JQ$44,JO14,0),IF(KL14&gt;=$KY$44,KM14,0),IF(KO14&gt;=$KY$44,KP14,0),IF(KS14&gt;=$KY$44,KT14,0),IF(KV14&gt;=$KY$44,KW14,0),IF(LT14&gt;=$MG$44,LU14,0),IF(LW14&gt;=$MG$44,LX14,0),IF(MA14&gt;=$MG$44,MB14,0),IF(MD14&gt;=$MG$44,ME14,0),IF(NB14&gt;=$NO$44,NC14,0),IF(NE14&gt;=$NO$44,NF14,0),IF(NI14&gt;=$NO$44,NJ14,0),IF(NL14&gt;=$NO$44,NM14,0),IF(OJ14&gt;=$OW$44,OK14,0),IF(OM14&gt;=$OW$44,ON14,0),IF(OQ14&gt;=$OW$44,OR14,0),IF(OT14&gt;=$OW$44,OU14,0),IF(PR14&gt;=$QE$44,PS14,0),IF(PU14&gt;=$QE$44,PV14,0),IF(PY14&gt;=$QE$44,PZ14,0),IF(QB14&gt;=$QE$44,QC14,0),IF(QZ14&gt;=$RM$44,RA14,0),IF(RC14&gt;=$RM$44,RD14,0),IF(RG14&gt;=$RM$44,RH14,0),IF(RJ14&gt;=$RM$44,RK14,0),IF(SH14&gt;=$SU$44,SI14,0),IF(SK14&gt;=$SU$44,SL14,0),IF(SO14&gt;=$SU$44,SP14,0),IF(SR14&gt;=$SU$44,SS14,0)),0)</f>
        <v>15.63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11.7</v>
      </c>
      <c r="Z14" s="22">
        <v>9.8000000000000007</v>
      </c>
      <c r="AA14" s="22">
        <v>14.4</v>
      </c>
      <c r="AB14" s="22">
        <v>15.63</v>
      </c>
      <c r="AC14" s="22">
        <v>0</v>
      </c>
      <c r="AD14" s="22">
        <v>11.8</v>
      </c>
      <c r="AE14" s="22">
        <v>8.4</v>
      </c>
      <c r="AF14" s="22">
        <v>12.8</v>
      </c>
      <c r="AG14" s="22">
        <v>14.3</v>
      </c>
      <c r="AH14" s="22">
        <v>0</v>
      </c>
      <c r="AI14" s="22">
        <v>1.6</v>
      </c>
      <c r="AJ14" s="22">
        <v>1</v>
      </c>
      <c r="AK14" s="22">
        <v>2</v>
      </c>
      <c r="AL14" s="22">
        <v>1.76</v>
      </c>
      <c r="AM14" s="22">
        <v>0.2</v>
      </c>
      <c r="AN14" s="27"/>
      <c r="AO14" s="38">
        <f>IF(AA14&gt;0,AA14,"")</f>
        <v>14.4</v>
      </c>
      <c r="AP14" s="38">
        <f>IF(AB14&gt;0,AB14,"")</f>
        <v>15.63</v>
      </c>
      <c r="AQ14" s="40">
        <f>IF(SUM(Y14:AB14)-AC14&gt;0,SUM(Y14:AB14)-AC14,"")</f>
        <v>51.53</v>
      </c>
      <c r="AR14" s="40">
        <f>IF(AF14&gt;0,AF14,"")</f>
        <v>12.8</v>
      </c>
      <c r="AS14" s="40">
        <f>IF(AG14&gt;0,AG14,"")</f>
        <v>14.3</v>
      </c>
      <c r="AT14" s="40">
        <f>IF(SUM(AD14:AG14)-AH14&gt;0,SUM(AD14:AG14)-AH14,"")</f>
        <v>47.3</v>
      </c>
      <c r="AU14" s="40">
        <f>IF(AQ14="","",MAX(AQ14,AT14))</f>
        <v>51.53</v>
      </c>
      <c r="AV14" s="40">
        <f>IF(AK14&gt;0,AK14,"")</f>
        <v>2</v>
      </c>
      <c r="AW14" s="40">
        <f>IF(AL14&gt;0,AL14,"")</f>
        <v>1.76</v>
      </c>
      <c r="AX14" s="40">
        <f>IF(SUM(AI14:AL14)-AM14&gt;0,SUM(AI14:AL14)-AM14,"")</f>
        <v>6.1599999999999993</v>
      </c>
      <c r="AY14" s="40">
        <f>IF(SUM(AU14,AX14)&gt;0,SUM(AU14,AX14),"")</f>
        <v>57.69</v>
      </c>
      <c r="AZ14" s="26">
        <v>12.9</v>
      </c>
      <c r="BA14" s="26">
        <v>8.9</v>
      </c>
      <c r="BB14" s="26">
        <v>14.2</v>
      </c>
      <c r="BC14" s="26">
        <v>15.35</v>
      </c>
      <c r="BD14" s="26">
        <v>0</v>
      </c>
      <c r="BE14" s="26">
        <v>1.4</v>
      </c>
      <c r="BF14" s="26">
        <v>1</v>
      </c>
      <c r="BG14" s="26">
        <v>2</v>
      </c>
      <c r="BH14" s="26">
        <v>1.79</v>
      </c>
      <c r="BI14" s="26">
        <v>0</v>
      </c>
      <c r="BJ14" s="26">
        <v>9.1</v>
      </c>
      <c r="BK14" s="26">
        <v>6.5</v>
      </c>
      <c r="BL14" s="26">
        <v>10.3</v>
      </c>
      <c r="BM14" s="26">
        <v>11.01</v>
      </c>
      <c r="BN14" s="26">
        <v>0.2</v>
      </c>
      <c r="BO14" s="28"/>
      <c r="BP14" s="39">
        <f>IF(BB14&gt;0,BB14,"")</f>
        <v>14.2</v>
      </c>
      <c r="BQ14" s="39">
        <f>IF(BC14&gt;0,BC14,"")</f>
        <v>15.35</v>
      </c>
      <c r="BR14" s="11">
        <f>IF(SUM(AZ14:BC14)-BD14&gt;0,SUM(AZ14:BC14)-BD14,"")</f>
        <v>51.35</v>
      </c>
      <c r="BS14" s="11">
        <f>IF(BG14&gt;0,BG14,"")</f>
        <v>2</v>
      </c>
      <c r="BT14" s="11">
        <f>IF(BH14&gt;0,BH14,"")</f>
        <v>1.79</v>
      </c>
      <c r="BU14" s="11">
        <f>IF(SUM(BE14:BH14)-BI14&gt;0,SUM(BE14:BH14)-BI14,"")</f>
        <v>6.19</v>
      </c>
      <c r="BV14" s="11">
        <f>IF(BR14="","",MAX(BR14,BU14))</f>
        <v>51.35</v>
      </c>
      <c r="BW14" s="11">
        <f>IF(BL14&gt;0,BL14,"")</f>
        <v>10.3</v>
      </c>
      <c r="BX14" s="11">
        <f>IF(BM14&gt;0,BM14,"")</f>
        <v>11.01</v>
      </c>
      <c r="BY14" s="11">
        <f>IF(SUM(BJ14:BM14)-BN14&gt;0,SUM(BJ14:BM14)-BN14,"")</f>
        <v>36.709999999999994</v>
      </c>
      <c r="BZ14" s="11">
        <f>IF(SUM(BV14,BY14)&gt;0,SUM(BV14,BY14),"")</f>
        <v>88.06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6.45</v>
      </c>
      <c r="SW14" s="22">
        <f>IF($CP14="P",CB14,(CB14+BA14)/2)</f>
        <v>4.45</v>
      </c>
      <c r="SX14" s="22">
        <f>IF($CP14="P",CC14,(CC14+BB14)/2)</f>
        <v>7.1</v>
      </c>
      <c r="SY14" s="22">
        <f>IF($CP14="P",CD14,(CD14+BC14)/2)</f>
        <v>7.6749999999999998</v>
      </c>
      <c r="SZ14" s="22">
        <f>IF($CP14="P",CE14,(CE14+BD14)/2)</f>
        <v>0</v>
      </c>
      <c r="TA14" s="22">
        <f>IF($CP14="P",CF14,(CF14+BE14)/2)</f>
        <v>0.7</v>
      </c>
      <c r="TB14" s="22">
        <f>IF($CP14="P",CG14,(CG14+BF14)/2)</f>
        <v>0.5</v>
      </c>
      <c r="TC14" s="22">
        <f>IF($CP14="P",CH14,(CH14+BG14)/2)</f>
        <v>1</v>
      </c>
      <c r="TD14" s="22">
        <f>IF($CP14="P",CI14,(CI14+BH14)/2)</f>
        <v>0.89500000000000002</v>
      </c>
      <c r="TE14" s="22">
        <f>IF($CP14="P",CJ14,(CJ14+BI14)/2)</f>
        <v>0</v>
      </c>
      <c r="TF14" s="22">
        <f>IF($CP14="P",CK14,(CK14+BJ14)/2)</f>
        <v>4.55</v>
      </c>
      <c r="TG14" s="22">
        <f>IF($CP14="P",CL14,(CL14+BK14)/2)</f>
        <v>3.25</v>
      </c>
      <c r="TH14" s="22">
        <f>IF($CP14="P",CM14,(CM14+BL14)/2)</f>
        <v>5.15</v>
      </c>
      <c r="TI14" s="22">
        <f>IF($CP14="P",CN14,(CN14+BM14)/2)</f>
        <v>5.5049999999999999</v>
      </c>
      <c r="TJ14" s="22">
        <f>IF($CP14="P",CO14,(CO14+BN14)/2)</f>
        <v>0.1</v>
      </c>
      <c r="TK14" s="27" t="s">
        <v>46</v>
      </c>
      <c r="TL14" s="40">
        <f>IF(SX14&gt;0,SX14,"")</f>
        <v>7.1</v>
      </c>
      <c r="TM14" s="40">
        <f>IF(SY14&gt;0,SY14,"")</f>
        <v>7.6749999999999998</v>
      </c>
      <c r="TN14" s="40">
        <f>IF(SUM(SV14:SY14)-SZ14&gt;0,SUM(SV14:SY14)-SZ14,"")</f>
        <v>25.675000000000001</v>
      </c>
      <c r="TO14" s="40">
        <f>IF(TC14&gt;0,TC14,"")</f>
        <v>1</v>
      </c>
      <c r="TP14" s="40">
        <f>IF(TD14&gt;0,TD14,"")</f>
        <v>0.89500000000000002</v>
      </c>
      <c r="TQ14" s="40">
        <f>IF(SUM(TA14:TD14)-TE14&gt;0,SUM(TA14:TD14)-TE14,"")</f>
        <v>3.0950000000000002</v>
      </c>
      <c r="TR14" s="40">
        <f>IF(MAX(TN14,TQ14)&gt;0,MAX(TN14,TQ14),"")</f>
        <v>25.675000000000001</v>
      </c>
      <c r="TS14" s="40">
        <f>IF(TH14&gt;0,TH14,"")</f>
        <v>5.15</v>
      </c>
      <c r="TT14" s="40">
        <f>IF(TI14&gt;0,TI14,"")</f>
        <v>5.5049999999999999</v>
      </c>
      <c r="TU14" s="40">
        <f>IF(SUM(TF14:TI14)-TJ14&gt;0,SUM(TF14:TI14)-TJ14,"")</f>
        <v>18.354999999999997</v>
      </c>
      <c r="TV14" s="40">
        <f>IF(SUM(TR14,TU14)&gt;0,SUM(TR14,TU14),"")</f>
        <v>44.03</v>
      </c>
    </row>
    <row r="15" spans="1:542" x14ac:dyDescent="0.2">
      <c r="A15" s="4" t="str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/>
      </c>
      <c r="B15" s="4" t="str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/>
      </c>
      <c r="C15" s="5" t="s">
        <v>149</v>
      </c>
      <c r="D15" s="4" t="s">
        <v>148</v>
      </c>
      <c r="E15" s="4">
        <v>2006</v>
      </c>
      <c r="F15" s="9">
        <f>SUM(L15:V15)+SUM(L15:T15)*0.0000001+SUM(L15)*0.0000000000001</f>
        <v>180.15001801500512</v>
      </c>
      <c r="G15" s="64"/>
      <c r="H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I15" s="3" t="str">
        <f>IF(OR(AND(AQ15&gt;=AY$48,AQ15&lt;&gt;"",AN15=""),AND(AT15&gt;=AY$48,AT15&lt;&gt;"",AN15=""),AND(AX15&gt;=AY$48,AX15&lt;&gt;"",AN15=""),AND(BR15&gt;=BZ$48,BR15&lt;&gt;"",BO15=""),AND(BU15&gt;=BZ$48,BU15&lt;&gt;"",BO15=""),AND(BY15&gt;=BZ$48,BY15&lt;&gt;"",BO15=""),AND(CS15&gt;=DA$48,CS15&lt;&gt;"",CP15=""),AND(CV15&gt;=DA$48,CV15&lt;&gt;"",CP15=""),AND(CZ15&gt;=DA$48,CZ15&lt;&gt;"",CP15=""),AND(DZ15&gt;=EK$48,DZ15&lt;&gt;""),AND(EC15&gt;=EK$48,EC15&lt;&gt;""),AND(EG15&gt;=EK$48,EG15&lt;&gt;""),AND(EJ15&gt;=EK$48,EJ15&lt;&gt;""),AND(FH15&gt;=FS$48,FH15&lt;&gt;""),AND(FK15&gt;=FS$48,FK15&lt;&gt;""),AND(FO15&gt;=FS$48,FO15&lt;&gt;""),AND(FR15&gt;=FS$48,FR15&lt;&gt;""),AND(GP15&gt;=HA$48,GP15&lt;&gt;""),AND(GS15&gt;=HA$48,GS15&lt;&gt;""),AND(GW15&gt;=HA$48,GW15&lt;&gt;""),AND(GZ15&gt;=HA$48,GZ15&lt;&gt;""),AND(HX15&gt;=II$48,HX15&lt;&gt;""),AND(IA15&gt;=II$48,IA15&lt;&gt;""),AND(IE15&gt;=II$48,IE15&lt;&gt;""),AND(IH15&gt;=II$48,IH15&lt;&gt;""),AND(JF15&gt;=JQ$48,JF15&lt;&gt;""),AND(JI15&gt;=JQ$48,JI15&lt;&gt;""),AND(JM15&gt;=JQ$48,JM15&lt;&gt;""),AND(JP15&gt;=JQ$48,JP15&lt;&gt;""),AND(KN15&gt;=KY$48,KN15&lt;&gt;""),AND(KQ15&gt;=KY$48,KQ15&lt;&gt;""),AND(KU15&gt;=KY$48,KU15&lt;&gt;""),AND(KX15&gt;=KY$48,KX15&lt;&gt;""),AND(LV15&gt;=MG$48,LV15&lt;&gt;""),AND(LY15&gt;=MG$48,LY15&lt;&gt;""),AND(MC15&gt;=MG$48,MC15&lt;&gt;""),AND(MF15&gt;=MG$48,MF15&lt;&gt;""),AND(ND15&gt;=NO$48,ND15&lt;&gt;""),AND(NG15&gt;=NO$48,NG15&lt;&gt;""),AND(NK15&gt;=NO$48,NK15&lt;&gt;""),AND(NN15&gt;=NO$48,NN15&lt;&gt;""),AND(OL15&gt;=OW$48,OL15&lt;&gt;""),AND(OO15&gt;=OW$48,OO15&lt;&gt;""),AND(OS15&gt;=OW$48,OS15&lt;&gt;""),AND(OV15&gt;=OW$48,OV15&lt;&gt;""),AND(PT15&gt;=QE$48,PT15&lt;&gt;""),AND(PW15&gt;=QE$48,PW15&lt;&gt;""),AND(QA15&gt;=QE$48,QA15&lt;&gt;""),AND(QD15&gt;=QE$48,QD15&lt;&gt;""),AND(RB15&gt;=RM$48,RB15&lt;&gt;""),AND(RE15&gt;=RM$48,RE15&lt;&gt;""),AND(RI15&gt;=RM$48,RI15&lt;&gt;""),AND(RL15&gt;=RM$48,RL15&lt;&gt;""),AND(SJ15&gt;=SU$48,SJ15&lt;&gt;""),AND(SM15&gt;=SU$48,SM15&lt;&gt;""),AND(SQ15&gt;=SU$48,SQ15&lt;&gt;""),AND(ST15&gt;=SU$48,ST15&lt;&gt;"")),"P","")</f>
        <v/>
      </c>
      <c r="J15" s="36" t="str">
        <f>IF(AND(I15="P",H15=""),"No DD",IF(OR(AND(AO15&gt;=AY$47,AO15&lt;&gt;"",AQ15&gt;=AY$51,AQ15&lt;&gt;"",AN15=""),AND(AR15&gt;=AY$47,AR15&lt;&gt;"",AT15&gt;=AY$51,AT15&lt;&gt;"",AN15=""),AND(AV15&gt;=AY$47,AV15&lt;&gt;"",AX15&gt;=AY$51,AX15&lt;&gt;"",AN15=""),AND(BP15&gt;=BZ$47,BP15&lt;&gt;"",BR15&gt;=BZ$51,BR15&lt;&gt;"",BO15=""),AND(BS15&gt;=BZ$47,BS15&lt;&gt;"",BU15&gt;=BZ$51,BU15&lt;&gt;"",BO15=""),AND(BW15&gt;=BZ$47,BW15&lt;&gt;"",BY15&gt;=BZ$51,BY15&lt;&gt;"",BO15=""),AND(CQ15&gt;=DA$47,CQ15&lt;&gt;"",CS15&gt;=DA$51,CS15&lt;&gt;"",CP15=""),AND(CT15&gt;=DA$47,CT15&lt;&gt;"",CV15&gt;=DA$51,CV15&lt;&gt;"",CP15=""),AND(CX15&gt;=DA$47,CX15&lt;&gt;"",CZ15&gt;=DA$51,CZ15&lt;&gt;"",CP15=""),AND(DX15&gt;=EK$47,DX15&lt;&gt;"",DZ15&gt;=EK$51,DZ15&lt;&gt;""),AND(EA15&gt;=EK$47,EA15&lt;&gt;"",EC15&gt;=EK$51,EC15&lt;&gt;""),AND(EE15&gt;=EK$47,EE15&lt;&gt;"",EG15&gt;=EK$51,EG15&lt;&gt;""),AND(EH15&gt;=EK$47,EH15&lt;&gt;"",EJ15&gt;=EK$51,EJ15&lt;&gt;""),AND(FF15&gt;=FS$47,FF15&lt;&gt;"",FH15&gt;=FS$51,FH15&lt;&gt;""),AND(FI15&gt;=FS$47,FI15&lt;&gt;"",FK15&gt;=FS$51,FK15&lt;&gt;""),AND(FM15&gt;=FS$47,FM15&lt;&gt;"",FO15&gt;=FS$51,FO15&lt;&gt;""),AND(FP15&gt;=FS$47,FP15&lt;&gt;"",FR15&gt;=FS$51,FR15&lt;&gt;""),AND(GN15&gt;=HA$47,GN15&lt;&gt;"",GP15&gt;=HA$51,GP15&lt;&gt;""),AND(GQ15&gt;=HA$47,GQ15&lt;&gt;"",GS15&gt;=HA$51,GS15&lt;&gt;""),AND(GU15&gt;=HA$47,GU15&lt;&gt;"",GW15&gt;=HA$51,GW15&lt;&gt;""),AND(GX15&gt;=HA$47,GX15&lt;&gt;"",GZ15&gt;=HA$51,GZ15&lt;&gt;""),AND(HV15&gt;=II$47,HV15&lt;&gt;"",HX15&gt;=II$51,HX15&lt;&gt;""),AND(HY15&gt;=II$47,HY15&lt;&gt;"",IA15&gt;=II$51,IA15&lt;&gt;""),AND(IC15&gt;=II$47,IC15&lt;&gt;"",IE15&gt;=II$51,IE15&lt;&gt;""),AND(IF15&gt;=II$47,IF15&lt;&gt;"",IH15&gt;=II$51,IH15&lt;&gt;""),AND(JD15&gt;=JQ$47,JD15&lt;&gt;"",JF15&gt;=JQ$51,JF15&lt;&gt;""),AND(JG15&gt;=JQ$47,JG15&lt;&gt;"",JI15&gt;=JQ$51,JI15&lt;&gt;""),AND(JK15&gt;=JQ$47,JK15&lt;&gt;"",JM15&gt;=JQ$51,JM15&lt;&gt;""),AND(JN15&gt;=JQ$47,JN15&lt;&gt;"",JP15&gt;=JQ$51,JP15&lt;&gt;""),AND(KL15&gt;=KY$47,KL15&lt;&gt;"",KN15&gt;=KY$51,KN15&lt;&gt;""),AND(KO15&gt;=KY$47,KO15&lt;&gt;"",KQ15&gt;=KY$51,KQ15&lt;&gt;""),AND(KS15&gt;=KY$47,KS15&lt;&gt;"",KU15&gt;=KY$51,KU15&lt;&gt;""),AND(KV15&gt;=KY$47,KV15&lt;&gt;"",KX15&gt;=KY$51,KX15&lt;&gt;""),AND(LT15&gt;=MG$47,LT15&lt;&gt;"",LV15&gt;=MG$51,LV15&lt;&gt;""),AND(LW15&gt;=MG$47,LW15&lt;&gt;"",LY15&gt;=MG$51,LY15&lt;&gt;""),AND(MA15&gt;=MG$47,MA15&lt;&gt;"",MC15&gt;=MG$51,MC15&lt;&gt;""),AND(MD15&gt;=MG$47,MD15&lt;&gt;"",MF15&gt;=MG$51,MF15&lt;&gt;""),AND(NB15&gt;=NO$47,NB15&lt;&gt;"",ND15&gt;=NO$51,ND15&lt;&gt;""),AND(NE15&gt;=NO$47,NE15&lt;&gt;"",NG15&gt;=NO$51,NG15&lt;&gt;""),AND(NI15&gt;=NO$47,NI15&lt;&gt;"",NK15&gt;=NO$51,NK15&lt;&gt;""),AND(NL15&gt;=NO$47,NL15&lt;&gt;"",NN15&gt;=NO$51,NN15&lt;&gt;""),AND(OJ15&gt;=OW$47,OJ15&lt;&gt;"",OL15&gt;=OW$51,OL15&lt;&gt;""),AND(OM15&gt;=OW$47,OM15&lt;&gt;"",OO15&gt;=OW$51,OO15&lt;&gt;""),AND(OQ15&gt;=OW$47,OQ15&lt;&gt;"",OS15&gt;=OW$51,OS15&lt;&gt;""),AND(OT15&gt;=OW$47,OT15&lt;&gt;"",OV15&gt;=OW$51,OV15&lt;&gt;""),AND(PR15&gt;=QE$47,PR15&lt;&gt;"",PT15&gt;=QE$51,PT15&lt;&gt;""),AND(PU15&gt;=QE$47,PU15&lt;&gt;"",PW15&gt;=QE$51,PW15&lt;&gt;""),AND(PY15&gt;=QE$47,PY15&lt;&gt;"",QA15&gt;=QE$51,QA15&lt;&gt;""),AND(QB15&gt;=QE$47,QB15&lt;&gt;"",QD15&gt;=QE$51,QD15&lt;&gt;""),AND(QZ15&gt;=RM$47,QZ15&lt;&gt;"",RB15&gt;=RM$51,RB15&lt;&gt;""),AND(RC15&gt;=RM$47,RC15&lt;&gt;"",RE15&gt;=RM$51,RE15&lt;&gt;""),AND(RG15&gt;=RM$47,RG15&lt;&gt;"",RI15&gt;=RM$51,RI15&lt;&gt;""),AND(RJ15&gt;=RM$47,RJ15&lt;&gt;"",RL15&gt;=RM$51,RL15&lt;&gt;""),AND(SH15&gt;=SU$47,SH15&lt;&gt;"",SJ15&gt;=SU$51,SJ15&lt;&gt;""),AND(SK15&gt;=SU$47,SK15&lt;&gt;"",SM15&gt;=SU$51,SM15&lt;&gt;""),AND(SO15&gt;=SU$47,SO15&lt;&gt;"",SQ15&gt;=SU$51,SQ15&lt;&gt;""),AND(SR15&gt;=SU$47,SR15&lt;&gt;"",ST15&gt;=SU$51,ST15&lt;&gt;"")),"Merit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Excellence",IF(K15="P","Worlds Team",IF(H15="P","National Team","")))))</f>
        <v/>
      </c>
      <c r="K15" s="3" t="str">
        <f>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P","")</f>
        <v/>
      </c>
      <c r="L15" s="8">
        <f>IF(COUNT(AQ15,AT15,BR15,BU15,CS15,CV15)&gt;0,LARGE((AQ15,AT15,BR15,BU15,CS15,CV15),1),0)</f>
        <v>51.03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50.410000000000004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49.580000000000005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$44,AP15,0),IF(AR15&gt;=$AY$44,AS15,0),IF(AV15&gt;=$AY$44,AW15,0),IF(BP15&gt;=$BZ$44,BQ15,0),IF(BS15&gt;=$BZ$44,BT15,0),IF(BW15&gt;=$BZ$44,BX15,0),IF(CQ15&gt;=$DA$44,CR15,0),IF(CT15&gt;=$DA$44,CU15,0),IF(CX15&gt;=$DA$44,CY15,0),IF(DX15&gt;=$EK$44,DY15,0),IF(EA15&gt;=$EK$44,EB15,0),IF(EE15&gt;=$EK$44,EF15,0),IF(EH15&gt;=$EK$44,EI15,0),IF(FF15&gt;=$FS$44,FG15,0),IF(FI15&gt;=$FS$44,FJ15,0),IF(FM15&gt;=$FS$44,FN15,0),IF(FP15&gt;=$FS$44,FQ15,0),IF(GN15&gt;=$HA$44,GO15,0),IF(GQ15&gt;=$HA$44,GR15,0),IF(GU15&gt;=$HA$44,GV15,0),IF(GX15&gt;=$HA$44,GY15,0),IF(HV15&gt;=$II$44,HW15,0),IF(HY15&gt;=$II$44,HZ15,0),IF(IC15&gt;=$II$44,ID15,0),IF(IF15&gt;=$II$44,IG15,0),IF(JD15&gt;=$JQ$44,JE15,0),IF(JG15&gt;=$JQ$44,JH15,0),IF(JK15&gt;=$JQ$44,JL15,0),IF(JN15&gt;=$JQ$44,JO15,0),IF(KL15&gt;=$KY$44,KM15,0),IF(KO15&gt;=$KY$44,KP15,0),IF(KS15&gt;=$KY$44,KT15,0),IF(KV15&gt;=$KY$44,KW15,0),IF(LT15&gt;=$MG$44,LU15,0),IF(LW15&gt;=$MG$44,LX15,0),IF(MA15&gt;=$MG$44,MB15,0),IF(MD15&gt;=$MG$44,ME15,0),IF(NB15&gt;=$NO$44,NC15,0),IF(NE15&gt;=$NO$44,NF15,0),IF(NI15&gt;=$NO$44,NJ15,0),IF(NL15&gt;=$NO$44,NM15,0),IF(OJ15&gt;=$OW$44,OK15,0),IF(OM15&gt;=$OW$44,ON15,0),IF(OQ15&gt;=$OW$44,OR15,0),IF(OT15&gt;=$OW$44,OU15,0),IF(PR15&gt;=$QE$44,PS15,0),IF(PU15&gt;=$QE$44,PV15,0),IF(PY15&gt;=$QE$44,PZ15,0),IF(QB15&gt;=$QE$44,QC15,0),IF(QZ15&gt;=$RM$44,RA15,0),IF(RC15&gt;=$RM$44,RD15,0),IF(RG15&gt;=$RM$44,RH15,0),IF(RJ15&gt;=$RM$44,RK15,0),IF(SH15&gt;=$SU$44,SI15,0),IF(SK15&gt;=$SU$44,SL15,0),IF(SO15&gt;=$SU$44,SP15,0),IF(SR15&gt;=$SU$44,SS15,0))&gt;0,MAX(IF(AO15&gt;=$AY$44,AP15,0),IF(AR15&gt;=$AY$44,AS15,0),IF(AV15&gt;=$AY$44,AW15,0),IF(BP15&gt;=$BZ$44,BQ15,0),IF(BS15&gt;=$BZ$44,BT15,0),IF(BW15&gt;=$BZ$44,BX15,0),IF(CQ15&gt;=$DA$44,CR15,0),IF(CT15&gt;=$DA$44,CU15,0),IF(CX15&gt;=$DA$44,CY15,0),IF(DX15&gt;=$EK$44,DY15,0),IF(EA15&gt;=$EK$44,EB15,0),IF(EE15&gt;=$EK$44,EF15,0),IF(EH15&gt;=$EK$44,EI15,0),IF(FF15&gt;=$FS$44,FG15,0),IF(FI15&gt;=$FS$44,FJ15,0),IF(FM15&gt;=$FS$44,FN15,0),IF(FP15&gt;=$FS$44,FQ15,0),IF(GN15&gt;=$HA$44,GO15,0),IF(GQ15&gt;=$HA$44,GR15,0),IF(GU15&gt;=$HA$44,GV15,0),IF(GX15&gt;=$HA$44,GY15,0),IF(HV15&gt;=$II$44,HW15,0),IF(HY15&gt;=$II$44,HZ15,0),IF(IC15&gt;=$II$44,ID15,0),IF(IF15&gt;=$II$44,IG15,0),IF(JD15&gt;=$JQ$44,JE15,0),IF(JG15&gt;=$JQ$44,JH15,0),IF(JK15&gt;=$JQ$44,JL15,0),IF(JN15&gt;=$JQ$44,JO15,0),IF(KL15&gt;=$KY$44,KM15,0),IF(KO15&gt;=$KY$44,KP15,0),IF(KS15&gt;=$KY$44,KT15,0),IF(KV15&gt;=$KY$44,KW15,0),IF(LT15&gt;=$MG$44,LU15,0),IF(LW15&gt;=$MG$44,LX15,0),IF(MA15&gt;=$MG$44,MB15,0),IF(MD15&gt;=$MG$44,ME15,0),IF(NB15&gt;=$NO$44,NC15,0),IF(NE15&gt;=$NO$44,NF15,0),IF(NI15&gt;=$NO$44,NJ15,0),IF(NL15&gt;=$NO$44,NM15,0),IF(OJ15&gt;=$OW$44,OK15,0),IF(OM15&gt;=$OW$44,ON15,0),IF(OQ15&gt;=$OW$44,OR15,0),IF(OT15&gt;=$OW$44,OU15,0),IF(PR15&gt;=$QE$44,PS15,0),IF(PU15&gt;=$QE$44,PV15,0),IF(PY15&gt;=$QE$44,PZ15,0),IF(QB15&gt;=$QE$44,QC15,0),IF(QZ15&gt;=$RM$44,RA15,0),IF(RC15&gt;=$RM$44,RD15,0),IF(RG15&gt;=$RM$44,RH15,0),IF(RJ15&gt;=$RM$44,RK15,0),IF(SH15&gt;=$SU$44,SI15,0),IF(SK15&gt;=$SU$44,SL15,0),IF(SO15&gt;=$SU$44,SP15,0),IF(SR15&gt;=$SU$44,SS15,0)),0)</f>
        <v>15.63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2024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4</v>
      </c>
      <c r="Z15" s="22">
        <v>3.6</v>
      </c>
      <c r="AA15" s="22">
        <v>5.6</v>
      </c>
      <c r="AB15" s="22">
        <v>5.66</v>
      </c>
      <c r="AC15" s="22">
        <v>0</v>
      </c>
      <c r="AD15" s="22">
        <v>4</v>
      </c>
      <c r="AE15" s="22">
        <v>3.4</v>
      </c>
      <c r="AF15" s="22">
        <v>5.6</v>
      </c>
      <c r="AG15" s="22">
        <v>5.63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5.6</v>
      </c>
      <c r="AP15" s="38">
        <f>IF(AB15&gt;0,AB15,"")</f>
        <v>5.66</v>
      </c>
      <c r="AQ15" s="40">
        <f>IF(SUM(Y15:AB15)-AC15&gt;0,SUM(Y15:AB15)-AC15,"")</f>
        <v>18.86</v>
      </c>
      <c r="AR15" s="40">
        <f>IF(AF15&gt;0,AF15,"")</f>
        <v>5.6</v>
      </c>
      <c r="AS15" s="40">
        <f>IF(AG15&gt;0,AG15,"")</f>
        <v>5.63</v>
      </c>
      <c r="AT15" s="40">
        <f>IF(SUM(AD15:AG15)-AH15&gt;0,SUM(AD15:AG15)-AH15,"")</f>
        <v>18.63</v>
      </c>
      <c r="AU15" s="40">
        <f>IF(AQ15="","",MAX(AQ15,AT15))</f>
        <v>18.86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18.86</v>
      </c>
      <c r="AZ15" s="26">
        <v>3.5</v>
      </c>
      <c r="BA15" s="26">
        <v>2.6</v>
      </c>
      <c r="BB15" s="26">
        <v>4.4000000000000004</v>
      </c>
      <c r="BC15" s="26">
        <v>4.55</v>
      </c>
      <c r="BD15" s="26">
        <v>0</v>
      </c>
      <c r="BE15" s="26">
        <v>8.6</v>
      </c>
      <c r="BF15" s="26">
        <v>7.2</v>
      </c>
      <c r="BG15" s="26">
        <v>8</v>
      </c>
      <c r="BH15" s="26">
        <v>11.51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4.4000000000000004</v>
      </c>
      <c r="BQ15" s="39">
        <f>IF(BC15&gt;0,BC15,"")</f>
        <v>4.55</v>
      </c>
      <c r="BR15" s="11">
        <f>IF(SUM(AZ15:BC15)-BD15&gt;0,SUM(AZ15:BC15)-BD15,"")</f>
        <v>15.05</v>
      </c>
      <c r="BS15" s="11">
        <f>IF(BG15&gt;0,BG15,"")</f>
        <v>8</v>
      </c>
      <c r="BT15" s="11">
        <f>IF(BH15&gt;0,BH15,"")</f>
        <v>11.51</v>
      </c>
      <c r="BU15" s="11">
        <f>IF(SUM(BE15:BH15)-BI15&gt;0,SUM(BE15:BH15)-BI15,"")</f>
        <v>35.31</v>
      </c>
      <c r="BV15" s="11">
        <f>IF(BR15="","",MAX(BR15,BU15))</f>
        <v>35.31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35.31</v>
      </c>
      <c r="CA15" s="22">
        <v>12.6</v>
      </c>
      <c r="CB15" s="22">
        <v>9.3000000000000007</v>
      </c>
      <c r="CC15" s="22">
        <v>13.5</v>
      </c>
      <c r="CD15" s="22">
        <v>15.63</v>
      </c>
      <c r="CE15" s="22">
        <v>0</v>
      </c>
      <c r="CF15" s="22">
        <v>12.63</v>
      </c>
      <c r="CG15" s="22">
        <v>8.9</v>
      </c>
      <c r="CH15" s="22">
        <v>13.5</v>
      </c>
      <c r="CI15" s="22">
        <v>15.38</v>
      </c>
      <c r="CJ15" s="22">
        <v>0</v>
      </c>
      <c r="CK15" s="22">
        <v>11.4</v>
      </c>
      <c r="CL15" s="22">
        <v>9.3000000000000007</v>
      </c>
      <c r="CM15" s="22">
        <v>13.5</v>
      </c>
      <c r="CN15" s="22">
        <v>15.38</v>
      </c>
      <c r="CO15" s="22">
        <v>0</v>
      </c>
      <c r="CP15" s="27"/>
      <c r="CQ15" s="38">
        <f>IF(CC15&gt;0,CC15,"")</f>
        <v>13.5</v>
      </c>
      <c r="CR15" s="38">
        <f>IF(CD15&gt;0,CD15,"")</f>
        <v>15.63</v>
      </c>
      <c r="CS15" s="40">
        <f>IF(SUM(CA15:CD15)-CE15&gt;0,SUM(CA15:CD15)-CE15,"")</f>
        <v>51.03</v>
      </c>
      <c r="CT15" s="40">
        <f>IF(CH15&gt;0,CH15,"")</f>
        <v>13.5</v>
      </c>
      <c r="CU15" s="40">
        <f>IF(CI15&gt;0,CI15,"")</f>
        <v>15.38</v>
      </c>
      <c r="CV15" s="40">
        <f>IF(SUM(CF15:CI15)-CJ15&gt;0,SUM(CF15:CI15)-CJ15,"")</f>
        <v>50.410000000000004</v>
      </c>
      <c r="CW15" s="40">
        <f>IF(CS15="","",MAX(CS15,CV15))</f>
        <v>51.03</v>
      </c>
      <c r="CX15" s="40">
        <f>IF(CM15&gt;0,CM15,"")</f>
        <v>13.5</v>
      </c>
      <c r="CY15" s="40">
        <f>IF(CN15&gt;0,CN15,"")</f>
        <v>15.38</v>
      </c>
      <c r="CZ15" s="40">
        <f>IF(SUM(CK15:CN15)-CO15&gt;0,SUM(CK15:CN15)-CO15,"")</f>
        <v>49.580000000000005</v>
      </c>
      <c r="DA15" s="40">
        <f>IF(SUM(CW15,CZ15)&gt;0,SUM(CW15,CZ15),"")</f>
        <v>100.61000000000001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5.95</v>
      </c>
      <c r="SX15" s="22">
        <f>IF($CP15="P",CC15,(CC15+BB15)/2)</f>
        <v>8.9499999999999993</v>
      </c>
      <c r="SY15" s="22">
        <f>IF($CP15="P",CD15,(CD15+BC15)/2)</f>
        <v>10.09</v>
      </c>
      <c r="SZ15" s="22">
        <f>IF($CP15="P",CE15,(CE15+BD15)/2)</f>
        <v>0</v>
      </c>
      <c r="TA15" s="22">
        <f>IF($CP15="P",CF15,(CF15+BE15)/2)</f>
        <v>10.615</v>
      </c>
      <c r="TB15" s="22">
        <f>IF($CP15="P",CG15,(CG15+BF15)/2)</f>
        <v>8.0500000000000007</v>
      </c>
      <c r="TC15" s="22">
        <f>IF($CP15="P",CH15,(CH15+BG15)/2)</f>
        <v>10.75</v>
      </c>
      <c r="TD15" s="22">
        <f>IF($CP15="P",CI15,(CI15+BH15)/2)</f>
        <v>13.445</v>
      </c>
      <c r="TE15" s="22">
        <f>IF($CP15="P",CJ15,(CJ15+BI15)/2)</f>
        <v>0</v>
      </c>
      <c r="TF15" s="22">
        <f>IF($CP15="P",CK15,(CK15+BJ15)/2)</f>
        <v>5.7</v>
      </c>
      <c r="TG15" s="22">
        <f>IF($CP15="P",CL15,(CL15+BK15)/2)</f>
        <v>4.6500000000000004</v>
      </c>
      <c r="TH15" s="22">
        <f>IF($CP15="P",CM15,(CM15+BL15)/2)</f>
        <v>6.75</v>
      </c>
      <c r="TI15" s="22">
        <f>IF($CP15="P",CN15,(CN15+BM15)/2)</f>
        <v>7.69</v>
      </c>
      <c r="TJ15" s="22">
        <f>IF($CP15="P",CO15,(CO15+BN15)/2)</f>
        <v>0</v>
      </c>
      <c r="TK15" s="27" t="s">
        <v>46</v>
      </c>
      <c r="TL15" s="40">
        <f>IF(SX15&gt;0,SX15,"")</f>
        <v>8.9499999999999993</v>
      </c>
      <c r="TM15" s="40">
        <f>IF(SY15&gt;0,SY15,"")</f>
        <v>10.09</v>
      </c>
      <c r="TN15" s="40">
        <f>IF(SUM(SV15:SY15)-SZ15&gt;0,SUM(SV15:SY15)-SZ15,"")</f>
        <v>33.04</v>
      </c>
      <c r="TO15" s="40">
        <f>IF(TC15&gt;0,TC15,"")</f>
        <v>10.75</v>
      </c>
      <c r="TP15" s="40">
        <f>IF(TD15&gt;0,TD15,"")</f>
        <v>13.445</v>
      </c>
      <c r="TQ15" s="40">
        <f>IF(SUM(TA15:TD15)-TE15&gt;0,SUM(TA15:TD15)-TE15,"")</f>
        <v>42.86</v>
      </c>
      <c r="TR15" s="40">
        <f>IF(MAX(TN15,TQ15)&gt;0,MAX(TN15,TQ15),"")</f>
        <v>42.86</v>
      </c>
      <c r="TS15" s="40">
        <f>IF(TH15&gt;0,TH15,"")</f>
        <v>6.75</v>
      </c>
      <c r="TT15" s="40">
        <f>IF(TI15&gt;0,TI15,"")</f>
        <v>7.69</v>
      </c>
      <c r="TU15" s="40">
        <f>IF(SUM(TF15:TI15)-TJ15&gt;0,SUM(TF15:TI15)-TJ15,"")</f>
        <v>24.790000000000003</v>
      </c>
      <c r="TV15" s="40">
        <f>IF(SUM(TR15,TU15)&gt;0,SUM(TR15,TU15),"")</f>
        <v>67.650000000000006</v>
      </c>
    </row>
    <row r="16" spans="1:542" x14ac:dyDescent="0.2">
      <c r="A16" s="4" t="str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/>
      </c>
      <c r="B16" s="4" t="str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/>
      </c>
      <c r="C16" s="5" t="s">
        <v>141</v>
      </c>
      <c r="D16" s="4" t="s">
        <v>5</v>
      </c>
      <c r="E16" s="4">
        <v>2006</v>
      </c>
      <c r="F16" s="9">
        <f>SUM(L16:V16)+SUM(L16:T16)*0.0000001+SUM(L16)*0.0000000000001</f>
        <v>178.47001784700515</v>
      </c>
      <c r="G16" s="64"/>
      <c r="H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I16" s="3" t="str">
        <f>IF(OR(AND(AQ16&gt;=AY$48,AQ16&lt;&gt;"",AN16=""),AND(AT16&gt;=AY$48,AT16&lt;&gt;"",AN16=""),AND(AX16&gt;=AY$48,AX16&lt;&gt;"",AN16=""),AND(BR16&gt;=BZ$48,BR16&lt;&gt;"",BO16=""),AND(BU16&gt;=BZ$48,BU16&lt;&gt;"",BO16=""),AND(BY16&gt;=BZ$48,BY16&lt;&gt;"",BO16=""),AND(CS16&gt;=DA$48,CS16&lt;&gt;"",CP16=""),AND(CV16&gt;=DA$48,CV16&lt;&gt;"",CP16=""),AND(CZ16&gt;=DA$48,CZ16&lt;&gt;"",CP16=""),AND(DZ16&gt;=EK$48,DZ16&lt;&gt;""),AND(EC16&gt;=EK$48,EC16&lt;&gt;""),AND(EG16&gt;=EK$48,EG16&lt;&gt;""),AND(EJ16&gt;=EK$48,EJ16&lt;&gt;""),AND(FH16&gt;=FS$48,FH16&lt;&gt;""),AND(FK16&gt;=FS$48,FK16&lt;&gt;""),AND(FO16&gt;=FS$48,FO16&lt;&gt;""),AND(FR16&gt;=FS$48,FR16&lt;&gt;""),AND(GP16&gt;=HA$48,GP16&lt;&gt;""),AND(GS16&gt;=HA$48,GS16&lt;&gt;""),AND(GW16&gt;=HA$48,GW16&lt;&gt;""),AND(GZ16&gt;=HA$48,GZ16&lt;&gt;""),AND(HX16&gt;=II$48,HX16&lt;&gt;""),AND(IA16&gt;=II$48,IA16&lt;&gt;""),AND(IE16&gt;=II$48,IE16&lt;&gt;""),AND(IH16&gt;=II$48,IH16&lt;&gt;""),AND(JF16&gt;=JQ$48,JF16&lt;&gt;""),AND(JI16&gt;=JQ$48,JI16&lt;&gt;""),AND(JM16&gt;=JQ$48,JM16&lt;&gt;""),AND(JP16&gt;=JQ$48,JP16&lt;&gt;""),AND(KN16&gt;=KY$48,KN16&lt;&gt;""),AND(KQ16&gt;=KY$48,KQ16&lt;&gt;""),AND(KU16&gt;=KY$48,KU16&lt;&gt;""),AND(KX16&gt;=KY$48,KX16&lt;&gt;""),AND(LV16&gt;=MG$48,LV16&lt;&gt;""),AND(LY16&gt;=MG$48,LY16&lt;&gt;""),AND(MC16&gt;=MG$48,MC16&lt;&gt;""),AND(MF16&gt;=MG$48,MF16&lt;&gt;""),AND(ND16&gt;=NO$48,ND16&lt;&gt;""),AND(NG16&gt;=NO$48,NG16&lt;&gt;""),AND(NK16&gt;=NO$48,NK16&lt;&gt;""),AND(NN16&gt;=NO$48,NN16&lt;&gt;""),AND(OL16&gt;=OW$48,OL16&lt;&gt;""),AND(OO16&gt;=OW$48,OO16&lt;&gt;""),AND(OS16&gt;=OW$48,OS16&lt;&gt;""),AND(OV16&gt;=OW$48,OV16&lt;&gt;""),AND(PT16&gt;=QE$48,PT16&lt;&gt;""),AND(PW16&gt;=QE$48,PW16&lt;&gt;""),AND(QA16&gt;=QE$48,QA16&lt;&gt;""),AND(QD16&gt;=QE$48,QD16&lt;&gt;""),AND(RB16&gt;=RM$48,RB16&lt;&gt;""),AND(RE16&gt;=RM$48,RE16&lt;&gt;""),AND(RI16&gt;=RM$48,RI16&lt;&gt;""),AND(RL16&gt;=RM$48,RL16&lt;&gt;""),AND(SJ16&gt;=SU$48,SJ16&lt;&gt;""),AND(SM16&gt;=SU$48,SM16&lt;&gt;""),AND(SQ16&gt;=SU$48,SQ16&lt;&gt;""),AND(ST16&gt;=SU$48,ST16&lt;&gt;"")),"P","")</f>
        <v/>
      </c>
      <c r="J16" s="36" t="str">
        <f>IF(AND(I16="P",H16=""),"No DD",IF(OR(AND(AO16&gt;=AY$47,AO16&lt;&gt;"",AQ16&gt;=AY$51,AQ16&lt;&gt;"",AN16=""),AND(AR16&gt;=AY$47,AR16&lt;&gt;"",AT16&gt;=AY$51,AT16&lt;&gt;"",AN16=""),AND(AV16&gt;=AY$47,AV16&lt;&gt;"",AX16&gt;=AY$51,AX16&lt;&gt;"",AN16=""),AND(BP16&gt;=BZ$47,BP16&lt;&gt;"",BR16&gt;=BZ$51,BR16&lt;&gt;"",BO16=""),AND(BS16&gt;=BZ$47,BS16&lt;&gt;"",BU16&gt;=BZ$51,BU16&lt;&gt;"",BO16=""),AND(BW16&gt;=BZ$47,BW16&lt;&gt;"",BY16&gt;=BZ$51,BY16&lt;&gt;"",BO16=""),AND(CQ16&gt;=DA$47,CQ16&lt;&gt;"",CS16&gt;=DA$51,CS16&lt;&gt;"",CP16=""),AND(CT16&gt;=DA$47,CT16&lt;&gt;"",CV16&gt;=DA$51,CV16&lt;&gt;"",CP16=""),AND(CX16&gt;=DA$47,CX16&lt;&gt;"",CZ16&gt;=DA$51,CZ16&lt;&gt;"",CP16=""),AND(DX16&gt;=EK$47,DX16&lt;&gt;"",DZ16&gt;=EK$51,DZ16&lt;&gt;""),AND(EA16&gt;=EK$47,EA16&lt;&gt;"",EC16&gt;=EK$51,EC16&lt;&gt;""),AND(EE16&gt;=EK$47,EE16&lt;&gt;"",EG16&gt;=EK$51,EG16&lt;&gt;""),AND(EH16&gt;=EK$47,EH16&lt;&gt;"",EJ16&gt;=EK$51,EJ16&lt;&gt;""),AND(FF16&gt;=FS$47,FF16&lt;&gt;"",FH16&gt;=FS$51,FH16&lt;&gt;""),AND(FI16&gt;=FS$47,FI16&lt;&gt;"",FK16&gt;=FS$51,FK16&lt;&gt;""),AND(FM16&gt;=FS$47,FM16&lt;&gt;"",FO16&gt;=FS$51,FO16&lt;&gt;""),AND(FP16&gt;=FS$47,FP16&lt;&gt;"",FR16&gt;=FS$51,FR16&lt;&gt;""),AND(GN16&gt;=HA$47,GN16&lt;&gt;"",GP16&gt;=HA$51,GP16&lt;&gt;""),AND(GQ16&gt;=HA$47,GQ16&lt;&gt;"",GS16&gt;=HA$51,GS16&lt;&gt;""),AND(GU16&gt;=HA$47,GU16&lt;&gt;"",GW16&gt;=HA$51,GW16&lt;&gt;""),AND(GX16&gt;=HA$47,GX16&lt;&gt;"",GZ16&gt;=HA$51,GZ16&lt;&gt;""),AND(HV16&gt;=II$47,HV16&lt;&gt;"",HX16&gt;=II$51,HX16&lt;&gt;""),AND(HY16&gt;=II$47,HY16&lt;&gt;"",IA16&gt;=II$51,IA16&lt;&gt;""),AND(IC16&gt;=II$47,IC16&lt;&gt;"",IE16&gt;=II$51,IE16&lt;&gt;""),AND(IF16&gt;=II$47,IF16&lt;&gt;"",IH16&gt;=II$51,IH16&lt;&gt;""),AND(JD16&gt;=JQ$47,JD16&lt;&gt;"",JF16&gt;=JQ$51,JF16&lt;&gt;""),AND(JG16&gt;=JQ$47,JG16&lt;&gt;"",JI16&gt;=JQ$51,JI16&lt;&gt;""),AND(JK16&gt;=JQ$47,JK16&lt;&gt;"",JM16&gt;=JQ$51,JM16&lt;&gt;""),AND(JN16&gt;=JQ$47,JN16&lt;&gt;"",JP16&gt;=JQ$51,JP16&lt;&gt;""),AND(KL16&gt;=KY$47,KL16&lt;&gt;"",KN16&gt;=KY$51,KN16&lt;&gt;""),AND(KO16&gt;=KY$47,KO16&lt;&gt;"",KQ16&gt;=KY$51,KQ16&lt;&gt;""),AND(KS16&gt;=KY$47,KS16&lt;&gt;"",KU16&gt;=KY$51,KU16&lt;&gt;""),AND(KV16&gt;=KY$47,KV16&lt;&gt;"",KX16&gt;=KY$51,KX16&lt;&gt;""),AND(LT16&gt;=MG$47,LT16&lt;&gt;"",LV16&gt;=MG$51,LV16&lt;&gt;""),AND(LW16&gt;=MG$47,LW16&lt;&gt;"",LY16&gt;=MG$51,LY16&lt;&gt;""),AND(MA16&gt;=MG$47,MA16&lt;&gt;"",MC16&gt;=MG$51,MC16&lt;&gt;""),AND(MD16&gt;=MG$47,MD16&lt;&gt;"",MF16&gt;=MG$51,MF16&lt;&gt;""),AND(NB16&gt;=NO$47,NB16&lt;&gt;"",ND16&gt;=NO$51,ND16&lt;&gt;""),AND(NE16&gt;=NO$47,NE16&lt;&gt;"",NG16&gt;=NO$51,NG16&lt;&gt;""),AND(NI16&gt;=NO$47,NI16&lt;&gt;"",NK16&gt;=NO$51,NK16&lt;&gt;""),AND(NL16&gt;=NO$47,NL16&lt;&gt;"",NN16&gt;=NO$51,NN16&lt;&gt;""),AND(OJ16&gt;=OW$47,OJ16&lt;&gt;"",OL16&gt;=OW$51,OL16&lt;&gt;""),AND(OM16&gt;=OW$47,OM16&lt;&gt;"",OO16&gt;=OW$51,OO16&lt;&gt;""),AND(OQ16&gt;=OW$47,OQ16&lt;&gt;"",OS16&gt;=OW$51,OS16&lt;&gt;""),AND(OT16&gt;=OW$47,OT16&lt;&gt;"",OV16&gt;=OW$51,OV16&lt;&gt;""),AND(PR16&gt;=QE$47,PR16&lt;&gt;"",PT16&gt;=QE$51,PT16&lt;&gt;""),AND(PU16&gt;=QE$47,PU16&lt;&gt;"",PW16&gt;=QE$51,PW16&lt;&gt;""),AND(PY16&gt;=QE$47,PY16&lt;&gt;"",QA16&gt;=QE$51,QA16&lt;&gt;""),AND(QB16&gt;=QE$47,QB16&lt;&gt;"",QD16&gt;=QE$51,QD16&lt;&gt;""),AND(QZ16&gt;=RM$47,QZ16&lt;&gt;"",RB16&gt;=RM$51,RB16&lt;&gt;""),AND(RC16&gt;=RM$47,RC16&lt;&gt;"",RE16&gt;=RM$51,RE16&lt;&gt;""),AND(RG16&gt;=RM$47,RG16&lt;&gt;"",RI16&gt;=RM$51,RI16&lt;&gt;""),AND(RJ16&gt;=RM$47,RJ16&lt;&gt;"",RL16&gt;=RM$51,RL16&lt;&gt;""),AND(SH16&gt;=SU$47,SH16&lt;&gt;"",SJ16&gt;=SU$51,SJ16&lt;&gt;""),AND(SK16&gt;=SU$47,SK16&lt;&gt;"",SM16&gt;=SU$51,SM16&lt;&gt;""),AND(SO16&gt;=SU$47,SO16&lt;&gt;"",SQ16&gt;=SU$51,SQ16&lt;&gt;""),AND(SR16&gt;=SU$47,SR16&lt;&gt;"",ST16&gt;=SU$51,ST16&lt;&gt;"")),"Merit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Excellence",IF(K16="P","Worlds Team",IF(H16="P","National Team","")))))</f>
        <v/>
      </c>
      <c r="K16" s="3" t="str">
        <f>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P","")</f>
        <v/>
      </c>
      <c r="L16" s="8">
        <f>IF(COUNT(AQ16,AT16,BR16,BU16,CS16,CV16)&gt;0,LARGE((AQ16,AT16,BR16,BU16,CS16,CV16),1),0)</f>
        <v>51.349999999999994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50.040000000000006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49.429999999999993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$44,AP16,0),IF(AR16&gt;=$AY$44,AS16,0),IF(AV16&gt;=$AY$44,AW16,0),IF(BP16&gt;=$BZ$44,BQ16,0),IF(BS16&gt;=$BZ$44,BT16,0),IF(BW16&gt;=$BZ$44,BX16,0),IF(CQ16&gt;=$DA$44,CR16,0),IF(CT16&gt;=$DA$44,CU16,0),IF(CX16&gt;=$DA$44,CY16,0),IF(DX16&gt;=$EK$44,DY16,0),IF(EA16&gt;=$EK$44,EB16,0),IF(EE16&gt;=$EK$44,EF16,0),IF(EH16&gt;=$EK$44,EI16,0),IF(FF16&gt;=$FS$44,FG16,0),IF(FI16&gt;=$FS$44,FJ16,0),IF(FM16&gt;=$FS$44,FN16,0),IF(FP16&gt;=$FS$44,FQ16,0),IF(GN16&gt;=$HA$44,GO16,0),IF(GQ16&gt;=$HA$44,GR16,0),IF(GU16&gt;=$HA$44,GV16,0),IF(GX16&gt;=$HA$44,GY16,0),IF(HV16&gt;=$II$44,HW16,0),IF(HY16&gt;=$II$44,HZ16,0),IF(IC16&gt;=$II$44,ID16,0),IF(IF16&gt;=$II$44,IG16,0),IF(JD16&gt;=$JQ$44,JE16,0),IF(JG16&gt;=$JQ$44,JH16,0),IF(JK16&gt;=$JQ$44,JL16,0),IF(JN16&gt;=$JQ$44,JO16,0),IF(KL16&gt;=$KY$44,KM16,0),IF(KO16&gt;=$KY$44,KP16,0),IF(KS16&gt;=$KY$44,KT16,0),IF(KV16&gt;=$KY$44,KW16,0),IF(LT16&gt;=$MG$44,LU16,0),IF(LW16&gt;=$MG$44,LX16,0),IF(MA16&gt;=$MG$44,MB16,0),IF(MD16&gt;=$MG$44,ME16,0),IF(NB16&gt;=$NO$44,NC16,0),IF(NE16&gt;=$NO$44,NF16,0),IF(NI16&gt;=$NO$44,NJ16,0),IF(NL16&gt;=$NO$44,NM16,0),IF(OJ16&gt;=$OW$44,OK16,0),IF(OM16&gt;=$OW$44,ON16,0),IF(OQ16&gt;=$OW$44,OR16,0),IF(OT16&gt;=$OW$44,OU16,0),IF(PR16&gt;=$QE$44,PS16,0),IF(PU16&gt;=$QE$44,PV16,0),IF(PY16&gt;=$QE$44,PZ16,0),IF(QB16&gt;=$QE$44,QC16,0),IF(QZ16&gt;=$RM$44,RA16,0),IF(RC16&gt;=$RM$44,RD16,0),IF(RG16&gt;=$RM$44,RH16,0),IF(RJ16&gt;=$RM$44,RK16,0),IF(SH16&gt;=$SU$44,SI16,0),IF(SK16&gt;=$SU$44,SL16,0),IF(SO16&gt;=$SU$44,SP16,0),IF(SR16&gt;=$SU$44,SS16,0))&gt;0,MAX(IF(AO16&gt;=$AY$44,AP16,0),IF(AR16&gt;=$AY$44,AS16,0),IF(AV16&gt;=$AY$44,AW16,0),IF(BP16&gt;=$BZ$44,BQ16,0),IF(BS16&gt;=$BZ$44,BT16,0),IF(BW16&gt;=$BZ$44,BX16,0),IF(CQ16&gt;=$DA$44,CR16,0),IF(CT16&gt;=$DA$44,CU16,0),IF(CX16&gt;=$DA$44,CY16,0),IF(DX16&gt;=$EK$44,DY16,0),IF(EA16&gt;=$EK$44,EB16,0),IF(EE16&gt;=$EK$44,EF16,0),IF(EH16&gt;=$EK$44,EI16,0),IF(FF16&gt;=$FS$44,FG16,0),IF(FI16&gt;=$FS$44,FJ16,0),IF(FM16&gt;=$FS$44,FN16,0),IF(FP16&gt;=$FS$44,FQ16,0),IF(GN16&gt;=$HA$44,GO16,0),IF(GQ16&gt;=$HA$44,GR16,0),IF(GU16&gt;=$HA$44,GV16,0),IF(GX16&gt;=$HA$44,GY16,0),IF(HV16&gt;=$II$44,HW16,0),IF(HY16&gt;=$II$44,HZ16,0),IF(IC16&gt;=$II$44,ID16,0),IF(IF16&gt;=$II$44,IG16,0),IF(JD16&gt;=$JQ$44,JE16,0),IF(JG16&gt;=$JQ$44,JH16,0),IF(JK16&gt;=$JQ$44,JL16,0),IF(JN16&gt;=$JQ$44,JO16,0),IF(KL16&gt;=$KY$44,KM16,0),IF(KO16&gt;=$KY$44,KP16,0),IF(KS16&gt;=$KY$44,KT16,0),IF(KV16&gt;=$KY$44,KW16,0),IF(LT16&gt;=$MG$44,LU16,0),IF(LW16&gt;=$MG$44,LX16,0),IF(MA16&gt;=$MG$44,MB16,0),IF(MD16&gt;=$MG$44,ME16,0),IF(NB16&gt;=$NO$44,NC16,0),IF(NE16&gt;=$NO$44,NF16,0),IF(NI16&gt;=$NO$44,NJ16,0),IF(NL16&gt;=$NO$44,NM16,0),IF(OJ16&gt;=$OW$44,OK16,0),IF(OM16&gt;=$OW$44,ON16,0),IF(OQ16&gt;=$OW$44,OR16,0),IF(OT16&gt;=$OW$44,OU16,0),IF(PR16&gt;=$QE$44,PS16,0),IF(PU16&gt;=$QE$44,PV16,0),IF(PY16&gt;=$QE$44,PZ16,0),IF(QB16&gt;=$QE$44,QC16,0),IF(QZ16&gt;=$RM$44,RA16,0),IF(RC16&gt;=$RM$44,RD16,0),IF(RG16&gt;=$RM$44,RH16,0),IF(RJ16&gt;=$RM$44,RK16,0),IF(SH16&gt;=$SU$44,SI16,0),IF(SK16&gt;=$SU$44,SL16,0),IF(SO16&gt;=$SU$44,SP16,0),IF(SR16&gt;=$SU$44,SS16,0)),0)</f>
        <v>14.05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Nationals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13.1</v>
      </c>
      <c r="Z16" s="22">
        <v>8.6999999999999993</v>
      </c>
      <c r="AA16" s="22">
        <v>10.6</v>
      </c>
      <c r="AB16" s="22">
        <v>13.53</v>
      </c>
      <c r="AC16" s="22">
        <v>0</v>
      </c>
      <c r="AD16" s="22">
        <v>13.7</v>
      </c>
      <c r="AE16" s="22">
        <v>9.3000000000000007</v>
      </c>
      <c r="AF16" s="22">
        <v>12.4</v>
      </c>
      <c r="AG16" s="22">
        <v>13.68</v>
      </c>
      <c r="AH16" s="22">
        <v>0</v>
      </c>
      <c r="AI16" s="22">
        <v>12.1</v>
      </c>
      <c r="AJ16" s="22">
        <v>8.9</v>
      </c>
      <c r="AK16" s="22">
        <v>11.5</v>
      </c>
      <c r="AL16" s="22">
        <v>13.25</v>
      </c>
      <c r="AM16" s="22">
        <v>0</v>
      </c>
      <c r="AN16" s="27"/>
      <c r="AO16" s="38">
        <f>IF(AA16&gt;0,AA16,"")</f>
        <v>10.6</v>
      </c>
      <c r="AP16" s="38">
        <f>IF(AB16&gt;0,AB16,"")</f>
        <v>13.53</v>
      </c>
      <c r="AQ16" s="40">
        <f>IF(SUM(Y16:AB16)-AC16&gt;0,SUM(Y16:AB16)-AC16,"")</f>
        <v>45.93</v>
      </c>
      <c r="AR16" s="40">
        <f>IF(AF16&gt;0,AF16,"")</f>
        <v>12.4</v>
      </c>
      <c r="AS16" s="40">
        <f>IF(AG16&gt;0,AG16,"")</f>
        <v>13.68</v>
      </c>
      <c r="AT16" s="40">
        <f>IF(SUM(AD16:AG16)-AH16&gt;0,SUM(AD16:AG16)-AH16,"")</f>
        <v>49.08</v>
      </c>
      <c r="AU16" s="40">
        <f>IF(AQ16="","",MAX(AQ16,AT16))</f>
        <v>49.08</v>
      </c>
      <c r="AV16" s="40">
        <f>IF(AK16&gt;0,AK16,"")</f>
        <v>11.5</v>
      </c>
      <c r="AW16" s="40">
        <f>IF(AL16&gt;0,AL16,"")</f>
        <v>13.25</v>
      </c>
      <c r="AX16" s="40">
        <f>IF(SUM(AI16:AL16)-AM16&gt;0,SUM(AI16:AL16)-AM16,"")</f>
        <v>45.75</v>
      </c>
      <c r="AY16" s="40">
        <f>IF(SUM(AU16,AX16)&gt;0,SUM(AU16,AX16),"")</f>
        <v>94.83</v>
      </c>
      <c r="AZ16" s="26">
        <v>13.8</v>
      </c>
      <c r="BA16" s="26">
        <v>9.3000000000000007</v>
      </c>
      <c r="BB16" s="26">
        <v>12.8</v>
      </c>
      <c r="BC16" s="26">
        <v>14.14</v>
      </c>
      <c r="BD16" s="26">
        <v>0</v>
      </c>
      <c r="BE16" s="26">
        <v>14.2</v>
      </c>
      <c r="BF16" s="26">
        <v>9.5</v>
      </c>
      <c r="BG16" s="26">
        <v>13.6</v>
      </c>
      <c r="BH16" s="26">
        <v>14.05</v>
      </c>
      <c r="BI16" s="26">
        <v>0</v>
      </c>
      <c r="BJ16" s="26">
        <v>4.4000000000000004</v>
      </c>
      <c r="BK16" s="26">
        <v>2.8</v>
      </c>
      <c r="BL16" s="26">
        <v>4.5</v>
      </c>
      <c r="BM16" s="26">
        <v>4.42</v>
      </c>
      <c r="BN16" s="26">
        <v>0</v>
      </c>
      <c r="BO16" s="28"/>
      <c r="BP16" s="39">
        <f>IF(BB16&gt;0,BB16,"")</f>
        <v>12.8</v>
      </c>
      <c r="BQ16" s="39">
        <f>IF(BC16&gt;0,BC16,"")</f>
        <v>14.14</v>
      </c>
      <c r="BR16" s="11">
        <f>IF(SUM(AZ16:BC16)-BD16&gt;0,SUM(AZ16:BC16)-BD16,"")</f>
        <v>50.040000000000006</v>
      </c>
      <c r="BS16" s="11">
        <f>IF(BG16&gt;0,BG16,"")</f>
        <v>13.6</v>
      </c>
      <c r="BT16" s="11">
        <f>IF(BH16&gt;0,BH16,"")</f>
        <v>14.05</v>
      </c>
      <c r="BU16" s="11">
        <f>IF(SUM(BE16:BH16)-BI16&gt;0,SUM(BE16:BH16)-BI16,"")</f>
        <v>51.349999999999994</v>
      </c>
      <c r="BV16" s="11">
        <f>IF(BR16="","",MAX(BR16,BU16))</f>
        <v>51.349999999999994</v>
      </c>
      <c r="BW16" s="11">
        <f>IF(BL16&gt;0,BL16,"")</f>
        <v>4.5</v>
      </c>
      <c r="BX16" s="11">
        <f>IF(BM16&gt;0,BM16,"")</f>
        <v>4.42</v>
      </c>
      <c r="BY16" s="11">
        <f>IF(SUM(BJ16:BM16)-BN16&gt;0,SUM(BJ16:BM16)-BN16,"")</f>
        <v>16.119999999999997</v>
      </c>
      <c r="BZ16" s="11">
        <f>IF(SUM(BV16,BY16)&gt;0,SUM(BV16,BY16),"")</f>
        <v>67.47</v>
      </c>
      <c r="CA16" s="22">
        <v>14.8</v>
      </c>
      <c r="CB16" s="22">
        <v>9.1</v>
      </c>
      <c r="CC16" s="22">
        <v>11.2</v>
      </c>
      <c r="CD16" s="22">
        <v>14.33</v>
      </c>
      <c r="CE16" s="22">
        <v>0</v>
      </c>
      <c r="CF16" s="22">
        <v>11.7</v>
      </c>
      <c r="CG16" s="22">
        <v>8.9</v>
      </c>
      <c r="CH16" s="22">
        <v>10.7</v>
      </c>
      <c r="CI16" s="22">
        <v>14.38</v>
      </c>
      <c r="CJ16" s="22">
        <v>0</v>
      </c>
      <c r="CK16" s="22">
        <v>4.2</v>
      </c>
      <c r="CL16" s="22">
        <v>2.8</v>
      </c>
      <c r="CM16" s="22">
        <v>4</v>
      </c>
      <c r="CN16" s="22">
        <v>4.63</v>
      </c>
      <c r="CO16" s="22">
        <v>0</v>
      </c>
      <c r="CP16" s="27"/>
      <c r="CQ16" s="38">
        <f>IF(CC16&gt;0,CC16,"")</f>
        <v>11.2</v>
      </c>
      <c r="CR16" s="38">
        <f>IF(CD16&gt;0,CD16,"")</f>
        <v>14.33</v>
      </c>
      <c r="CS16" s="40">
        <f>IF(SUM(CA16:CD16)-CE16&gt;0,SUM(CA16:CD16)-CE16,"")</f>
        <v>49.429999999999993</v>
      </c>
      <c r="CT16" s="40">
        <f>IF(CH16&gt;0,CH16,"")</f>
        <v>10.7</v>
      </c>
      <c r="CU16" s="40">
        <f>IF(CI16&gt;0,CI16,"")</f>
        <v>14.38</v>
      </c>
      <c r="CV16" s="40">
        <f>IF(SUM(CF16:CI16)-CJ16&gt;0,SUM(CF16:CI16)-CJ16,"")</f>
        <v>45.68</v>
      </c>
      <c r="CW16" s="40">
        <f>IF(CS16="","",MAX(CS16,CV16))</f>
        <v>49.429999999999993</v>
      </c>
      <c r="CX16" s="40">
        <f>IF(CM16&gt;0,CM16,"")</f>
        <v>4</v>
      </c>
      <c r="CY16" s="40">
        <f>IF(CN16&gt;0,CN16,"")</f>
        <v>4.63</v>
      </c>
      <c r="CZ16" s="40">
        <f>IF(SUM(CK16:CN16)-CO16&gt;0,SUM(CK16:CN16)-CO16,"")</f>
        <v>15.629999999999999</v>
      </c>
      <c r="DA16" s="40">
        <f>IF(SUM(CW16,CZ16)&gt;0,SUM(CW16,CZ16),"")</f>
        <v>65.059999999999988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14.3</v>
      </c>
      <c r="SW16" s="22">
        <f>IF($CP16="P",CB16,(CB16+BA16)/2)</f>
        <v>9.1999999999999993</v>
      </c>
      <c r="SX16" s="22">
        <f>IF($CP16="P",CC16,(CC16+BB16)/2)</f>
        <v>12</v>
      </c>
      <c r="SY16" s="22">
        <f>IF($CP16="P",CD16,(CD16+BC16)/2)</f>
        <v>14.234999999999999</v>
      </c>
      <c r="SZ16" s="22">
        <f>IF($CP16="P",CE16,(CE16+BD16)/2)</f>
        <v>0</v>
      </c>
      <c r="TA16" s="22">
        <f>IF($CP16="P",CF16,(CF16+BE16)/2)</f>
        <v>12.95</v>
      </c>
      <c r="TB16" s="22">
        <f>IF($CP16="P",CG16,(CG16+BF16)/2)</f>
        <v>9.1999999999999993</v>
      </c>
      <c r="TC16" s="22">
        <f>IF($CP16="P",CH16,(CH16+BG16)/2)</f>
        <v>12.149999999999999</v>
      </c>
      <c r="TD16" s="22">
        <f>IF($CP16="P",CI16,(CI16+BH16)/2)</f>
        <v>14.215</v>
      </c>
      <c r="TE16" s="22">
        <f>IF($CP16="P",CJ16,(CJ16+BI16)/2)</f>
        <v>0</v>
      </c>
      <c r="TF16" s="22">
        <f>IF($CP16="P",CK16,(CK16+BJ16)/2)</f>
        <v>4.3000000000000007</v>
      </c>
      <c r="TG16" s="22">
        <f>IF($CP16="P",CL16,(CL16+BK16)/2)</f>
        <v>2.8</v>
      </c>
      <c r="TH16" s="22">
        <f>IF($CP16="P",CM16,(CM16+BL16)/2)</f>
        <v>4.25</v>
      </c>
      <c r="TI16" s="22">
        <f>IF($CP16="P",CN16,(CN16+BM16)/2)</f>
        <v>4.5250000000000004</v>
      </c>
      <c r="TJ16" s="22">
        <f>IF($CP16="P",CO16,(CO16+BN16)/2)</f>
        <v>0</v>
      </c>
      <c r="TK16" s="27" t="s">
        <v>46</v>
      </c>
      <c r="TL16" s="40">
        <f>IF(SX16&gt;0,SX16,"")</f>
        <v>12</v>
      </c>
      <c r="TM16" s="40">
        <f>IF(SY16&gt;0,SY16,"")</f>
        <v>14.234999999999999</v>
      </c>
      <c r="TN16" s="40">
        <f>IF(SUM(SV16:SY16)-SZ16&gt;0,SUM(SV16:SY16)-SZ16,"")</f>
        <v>49.734999999999999</v>
      </c>
      <c r="TO16" s="40">
        <f>IF(TC16&gt;0,TC16,"")</f>
        <v>12.149999999999999</v>
      </c>
      <c r="TP16" s="40">
        <f>IF(TD16&gt;0,TD16,"")</f>
        <v>14.215</v>
      </c>
      <c r="TQ16" s="40">
        <f>IF(SUM(TA16:TD16)-TE16&gt;0,SUM(TA16:TD16)-TE16,"")</f>
        <v>48.515000000000001</v>
      </c>
      <c r="TR16" s="40">
        <f>IF(MAX(TN16,TQ16)&gt;0,MAX(TN16,TQ16),"")</f>
        <v>49.734999999999999</v>
      </c>
      <c r="TS16" s="40">
        <f>IF(TH16&gt;0,TH16,"")</f>
        <v>4.25</v>
      </c>
      <c r="TT16" s="40">
        <f>IF(TI16&gt;0,TI16,"")</f>
        <v>4.5250000000000004</v>
      </c>
      <c r="TU16" s="40">
        <f>IF(SUM(TF16:TI16)-TJ16&gt;0,SUM(TF16:TI16)-TJ16,"")</f>
        <v>15.875000000000002</v>
      </c>
      <c r="TV16" s="40">
        <f>IF(SUM(TR16,TU16)&gt;0,SUM(TR16,TU16),"")</f>
        <v>65.61</v>
      </c>
    </row>
    <row r="17" spans="1:542" x14ac:dyDescent="0.2">
      <c r="A17" s="4" t="str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/>
      </c>
      <c r="B17" s="4" t="str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/>
      </c>
      <c r="C17" s="5" t="s">
        <v>108</v>
      </c>
      <c r="D17" s="4" t="s">
        <v>6</v>
      </c>
      <c r="E17" s="4">
        <v>2003</v>
      </c>
      <c r="F17" s="9">
        <f>SUM(L17:V17)+SUM(L17:T17)*0.0000001+SUM(L17)*0.0000000000001</f>
        <v>166.85001668500513</v>
      </c>
      <c r="G17" s="64"/>
      <c r="H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I17" s="3" t="str">
        <f>IF(OR(AND(AQ17&gt;=AY$48,AQ17&lt;&gt;"",AN17=""),AND(AT17&gt;=AY$48,AT17&lt;&gt;"",AN17=""),AND(AX17&gt;=AY$48,AX17&lt;&gt;"",AN17=""),AND(BR17&gt;=BZ$48,BR17&lt;&gt;"",BO17=""),AND(BU17&gt;=BZ$48,BU17&lt;&gt;"",BO17=""),AND(BY17&gt;=BZ$48,BY17&lt;&gt;"",BO17=""),AND(CS17&gt;=DA$48,CS17&lt;&gt;"",CP17=""),AND(CV17&gt;=DA$48,CV17&lt;&gt;"",CP17=""),AND(CZ17&gt;=DA$48,CZ17&lt;&gt;"",CP17=""),AND(DZ17&gt;=EK$48,DZ17&lt;&gt;""),AND(EC17&gt;=EK$48,EC17&lt;&gt;""),AND(EG17&gt;=EK$48,EG17&lt;&gt;""),AND(EJ17&gt;=EK$48,EJ17&lt;&gt;""),AND(FH17&gt;=FS$48,FH17&lt;&gt;""),AND(FK17&gt;=FS$48,FK17&lt;&gt;""),AND(FO17&gt;=FS$48,FO17&lt;&gt;""),AND(FR17&gt;=FS$48,FR17&lt;&gt;""),AND(GP17&gt;=HA$48,GP17&lt;&gt;""),AND(GS17&gt;=HA$48,GS17&lt;&gt;""),AND(GW17&gt;=HA$48,GW17&lt;&gt;""),AND(GZ17&gt;=HA$48,GZ17&lt;&gt;""),AND(HX17&gt;=II$48,HX17&lt;&gt;""),AND(IA17&gt;=II$48,IA17&lt;&gt;""),AND(IE17&gt;=II$48,IE17&lt;&gt;""),AND(IH17&gt;=II$48,IH17&lt;&gt;""),AND(JF17&gt;=JQ$48,JF17&lt;&gt;""),AND(JI17&gt;=JQ$48,JI17&lt;&gt;""),AND(JM17&gt;=JQ$48,JM17&lt;&gt;""),AND(JP17&gt;=JQ$48,JP17&lt;&gt;""),AND(KN17&gt;=KY$48,KN17&lt;&gt;""),AND(KQ17&gt;=KY$48,KQ17&lt;&gt;""),AND(KU17&gt;=KY$48,KU17&lt;&gt;""),AND(KX17&gt;=KY$48,KX17&lt;&gt;""),AND(LV17&gt;=MG$48,LV17&lt;&gt;""),AND(LY17&gt;=MG$48,LY17&lt;&gt;""),AND(MC17&gt;=MG$48,MC17&lt;&gt;""),AND(MF17&gt;=MG$48,MF17&lt;&gt;""),AND(ND17&gt;=NO$48,ND17&lt;&gt;""),AND(NG17&gt;=NO$48,NG17&lt;&gt;""),AND(NK17&gt;=NO$48,NK17&lt;&gt;""),AND(NN17&gt;=NO$48,NN17&lt;&gt;""),AND(OL17&gt;=OW$48,OL17&lt;&gt;""),AND(OO17&gt;=OW$48,OO17&lt;&gt;""),AND(OS17&gt;=OW$48,OS17&lt;&gt;""),AND(OV17&gt;=OW$48,OV17&lt;&gt;""),AND(PT17&gt;=QE$48,PT17&lt;&gt;""),AND(PW17&gt;=QE$48,PW17&lt;&gt;""),AND(QA17&gt;=QE$48,QA17&lt;&gt;""),AND(QD17&gt;=QE$48,QD17&lt;&gt;""),AND(RB17&gt;=RM$48,RB17&lt;&gt;""),AND(RE17&gt;=RM$48,RE17&lt;&gt;""),AND(RI17&gt;=RM$48,RI17&lt;&gt;""),AND(RL17&gt;=RM$48,RL17&lt;&gt;""),AND(SJ17&gt;=SU$48,SJ17&lt;&gt;""),AND(SM17&gt;=SU$48,SM17&lt;&gt;""),AND(SQ17&gt;=SU$48,SQ17&lt;&gt;""),AND(ST17&gt;=SU$48,ST17&lt;&gt;"")),"P","")</f>
        <v/>
      </c>
      <c r="J17" s="36" t="str">
        <f>IF(AND(I17="P",H17=""),"No DD",IF(OR(AND(AO17&gt;=AY$47,AO17&lt;&gt;"",AQ17&gt;=AY$51,AQ17&lt;&gt;"",AN17=""),AND(AR17&gt;=AY$47,AR17&lt;&gt;"",AT17&gt;=AY$51,AT17&lt;&gt;"",AN17=""),AND(AV17&gt;=AY$47,AV17&lt;&gt;"",AX17&gt;=AY$51,AX17&lt;&gt;"",AN17=""),AND(BP17&gt;=BZ$47,BP17&lt;&gt;"",BR17&gt;=BZ$51,BR17&lt;&gt;"",BO17=""),AND(BS17&gt;=BZ$47,BS17&lt;&gt;"",BU17&gt;=BZ$51,BU17&lt;&gt;"",BO17=""),AND(BW17&gt;=BZ$47,BW17&lt;&gt;"",BY17&gt;=BZ$51,BY17&lt;&gt;"",BO17=""),AND(CQ17&gt;=DA$47,CQ17&lt;&gt;"",CS17&gt;=DA$51,CS17&lt;&gt;"",CP17=""),AND(CT17&gt;=DA$47,CT17&lt;&gt;"",CV17&gt;=DA$51,CV17&lt;&gt;"",CP17=""),AND(CX17&gt;=DA$47,CX17&lt;&gt;"",CZ17&gt;=DA$51,CZ17&lt;&gt;"",CP17=""),AND(DX17&gt;=EK$47,DX17&lt;&gt;"",DZ17&gt;=EK$51,DZ17&lt;&gt;""),AND(EA17&gt;=EK$47,EA17&lt;&gt;"",EC17&gt;=EK$51,EC17&lt;&gt;""),AND(EE17&gt;=EK$47,EE17&lt;&gt;"",EG17&gt;=EK$51,EG17&lt;&gt;""),AND(EH17&gt;=EK$47,EH17&lt;&gt;"",EJ17&gt;=EK$51,EJ17&lt;&gt;""),AND(FF17&gt;=FS$47,FF17&lt;&gt;"",FH17&gt;=FS$51,FH17&lt;&gt;""),AND(FI17&gt;=FS$47,FI17&lt;&gt;"",FK17&gt;=FS$51,FK17&lt;&gt;""),AND(FM17&gt;=FS$47,FM17&lt;&gt;"",FO17&gt;=FS$51,FO17&lt;&gt;""),AND(FP17&gt;=FS$47,FP17&lt;&gt;"",FR17&gt;=FS$51,FR17&lt;&gt;""),AND(GN17&gt;=HA$47,GN17&lt;&gt;"",GP17&gt;=HA$51,GP17&lt;&gt;""),AND(GQ17&gt;=HA$47,GQ17&lt;&gt;"",GS17&gt;=HA$51,GS17&lt;&gt;""),AND(GU17&gt;=HA$47,GU17&lt;&gt;"",GW17&gt;=HA$51,GW17&lt;&gt;""),AND(GX17&gt;=HA$47,GX17&lt;&gt;"",GZ17&gt;=HA$51,GZ17&lt;&gt;""),AND(HV17&gt;=II$47,HV17&lt;&gt;"",HX17&gt;=II$51,HX17&lt;&gt;""),AND(HY17&gt;=II$47,HY17&lt;&gt;"",IA17&gt;=II$51,IA17&lt;&gt;""),AND(IC17&gt;=II$47,IC17&lt;&gt;"",IE17&gt;=II$51,IE17&lt;&gt;""),AND(IF17&gt;=II$47,IF17&lt;&gt;"",IH17&gt;=II$51,IH17&lt;&gt;""),AND(JD17&gt;=JQ$47,JD17&lt;&gt;"",JF17&gt;=JQ$51,JF17&lt;&gt;""),AND(JG17&gt;=JQ$47,JG17&lt;&gt;"",JI17&gt;=JQ$51,JI17&lt;&gt;""),AND(JK17&gt;=JQ$47,JK17&lt;&gt;"",JM17&gt;=JQ$51,JM17&lt;&gt;""),AND(JN17&gt;=JQ$47,JN17&lt;&gt;"",JP17&gt;=JQ$51,JP17&lt;&gt;""),AND(KL17&gt;=KY$47,KL17&lt;&gt;"",KN17&gt;=KY$51,KN17&lt;&gt;""),AND(KO17&gt;=KY$47,KO17&lt;&gt;"",KQ17&gt;=KY$51,KQ17&lt;&gt;""),AND(KS17&gt;=KY$47,KS17&lt;&gt;"",KU17&gt;=KY$51,KU17&lt;&gt;""),AND(KV17&gt;=KY$47,KV17&lt;&gt;"",KX17&gt;=KY$51,KX17&lt;&gt;""),AND(LT17&gt;=MG$47,LT17&lt;&gt;"",LV17&gt;=MG$51,LV17&lt;&gt;""),AND(LW17&gt;=MG$47,LW17&lt;&gt;"",LY17&gt;=MG$51,LY17&lt;&gt;""),AND(MA17&gt;=MG$47,MA17&lt;&gt;"",MC17&gt;=MG$51,MC17&lt;&gt;""),AND(MD17&gt;=MG$47,MD17&lt;&gt;"",MF17&gt;=MG$51,MF17&lt;&gt;""),AND(NB17&gt;=NO$47,NB17&lt;&gt;"",ND17&gt;=NO$51,ND17&lt;&gt;""),AND(NE17&gt;=NO$47,NE17&lt;&gt;"",NG17&gt;=NO$51,NG17&lt;&gt;""),AND(NI17&gt;=NO$47,NI17&lt;&gt;"",NK17&gt;=NO$51,NK17&lt;&gt;""),AND(NL17&gt;=NO$47,NL17&lt;&gt;"",NN17&gt;=NO$51,NN17&lt;&gt;""),AND(OJ17&gt;=OW$47,OJ17&lt;&gt;"",OL17&gt;=OW$51,OL17&lt;&gt;""),AND(OM17&gt;=OW$47,OM17&lt;&gt;"",OO17&gt;=OW$51,OO17&lt;&gt;""),AND(OQ17&gt;=OW$47,OQ17&lt;&gt;"",OS17&gt;=OW$51,OS17&lt;&gt;""),AND(OT17&gt;=OW$47,OT17&lt;&gt;"",OV17&gt;=OW$51,OV17&lt;&gt;""),AND(PR17&gt;=QE$47,PR17&lt;&gt;"",PT17&gt;=QE$51,PT17&lt;&gt;""),AND(PU17&gt;=QE$47,PU17&lt;&gt;"",PW17&gt;=QE$51,PW17&lt;&gt;""),AND(PY17&gt;=QE$47,PY17&lt;&gt;"",QA17&gt;=QE$51,QA17&lt;&gt;""),AND(QB17&gt;=QE$47,QB17&lt;&gt;"",QD17&gt;=QE$51,QD17&lt;&gt;""),AND(QZ17&gt;=RM$47,QZ17&lt;&gt;"",RB17&gt;=RM$51,RB17&lt;&gt;""),AND(RC17&gt;=RM$47,RC17&lt;&gt;"",RE17&gt;=RM$51,RE17&lt;&gt;""),AND(RG17&gt;=RM$47,RG17&lt;&gt;"",RI17&gt;=RM$51,RI17&lt;&gt;""),AND(RJ17&gt;=RM$47,RJ17&lt;&gt;"",RL17&gt;=RM$51,RL17&lt;&gt;""),AND(SH17&gt;=SU$47,SH17&lt;&gt;"",SJ17&gt;=SU$51,SJ17&lt;&gt;""),AND(SK17&gt;=SU$47,SK17&lt;&gt;"",SM17&gt;=SU$51,SM17&lt;&gt;""),AND(SO17&gt;=SU$47,SO17&lt;&gt;"",SQ17&gt;=SU$51,SQ17&lt;&gt;""),AND(SR17&gt;=SU$47,SR17&lt;&gt;"",ST17&gt;=SU$51,ST17&lt;&gt;"")),"Merit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Excellence",IF(K17="P","Worlds Team",IF(H17="P","National Team","")))))</f>
        <v/>
      </c>
      <c r="K17" s="3" t="str">
        <f>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P","")</f>
        <v/>
      </c>
      <c r="L17" s="8">
        <f>IF(COUNT(AQ17,AT17,BR17,BU17,CS17,CV17)&gt;0,LARGE((AQ17,AT17,BR17,BU17,CS17,CV17),1),0)</f>
        <v>51.480000000000004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50.300000000000004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51.97</v>
      </c>
      <c r="Q17" s="8" t="str">
        <f>IF(P17="","",IF(P17=CZ17,$CA$1,IF(P17=BY17,$AZ$1,IF(P17=AX17,$Y$1,IF(OR(P17=CS17,P17=CV17,P17=CZ17),$CA$1,IF(OR(P17=BR17,P17=BU17,P17=BY17),$AZ$1,IF(OR(P17=AQ17,P17=AT17,P17=AX17),$Y$1,"")))))))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$44,AP17,0),IF(AR17&gt;=$AY$44,AS17,0),IF(AV17&gt;=$AY$44,AW17,0),IF(BP17&gt;=$BZ$44,BQ17,0),IF(BS17&gt;=$BZ$44,BT17,0),IF(BW17&gt;=$BZ$44,BX17,0),IF(CQ17&gt;=$DA$44,CR17,0),IF(CT17&gt;=$DA$44,CU17,0),IF(CX17&gt;=$DA$44,CY17,0),IF(DX17&gt;=$EK$44,DY17,0),IF(EA17&gt;=$EK$44,EB17,0),IF(EE17&gt;=$EK$44,EF17,0),IF(EH17&gt;=$EK$44,EI17,0),IF(FF17&gt;=$FS$44,FG17,0),IF(FI17&gt;=$FS$44,FJ17,0),IF(FM17&gt;=$FS$44,FN17,0),IF(FP17&gt;=$FS$44,FQ17,0),IF(GN17&gt;=$HA$44,GO17,0),IF(GQ17&gt;=$HA$44,GR17,0),IF(GU17&gt;=$HA$44,GV17,0),IF(GX17&gt;=$HA$44,GY17,0),IF(HV17&gt;=$II$44,HW17,0),IF(HY17&gt;=$II$44,HZ17,0),IF(IC17&gt;=$II$44,ID17,0),IF(IF17&gt;=$II$44,IG17,0),IF(JD17&gt;=$JQ$44,JE17,0),IF(JG17&gt;=$JQ$44,JH17,0),IF(JK17&gt;=$JQ$44,JL17,0),IF(JN17&gt;=$JQ$44,JO17,0),IF(KL17&gt;=$KY$44,KM17,0),IF(KO17&gt;=$KY$44,KP17,0),IF(KS17&gt;=$KY$44,KT17,0),IF(KV17&gt;=$KY$44,KW17,0),IF(LT17&gt;=$MG$44,LU17,0),IF(LW17&gt;=$MG$44,LX17,0),IF(MA17&gt;=$MG$44,MB17,0),IF(MD17&gt;=$MG$44,ME17,0),IF(NB17&gt;=$NO$44,NC17,0),IF(NE17&gt;=$NO$44,NF17,0),IF(NI17&gt;=$NO$44,NJ17,0),IF(NL17&gt;=$NO$44,NM17,0),IF(OJ17&gt;=$OW$44,OK17,0),IF(OM17&gt;=$OW$44,ON17,0),IF(OQ17&gt;=$OW$44,OR17,0),IF(OT17&gt;=$OW$44,OU17,0),IF(PR17&gt;=$QE$44,PS17,0),IF(PU17&gt;=$QE$44,PV17,0),IF(PY17&gt;=$QE$44,PZ17,0),IF(QB17&gt;=$QE$44,QC17,0),IF(QZ17&gt;=$RM$44,RA17,0),IF(RC17&gt;=$RM$44,RD17,0),IF(RG17&gt;=$RM$44,RH17,0),IF(RJ17&gt;=$RM$44,RK17,0),IF(SH17&gt;=$SU$44,SI17,0),IF(SK17&gt;=$SU$44,SL17,0),IF(SO17&gt;=$SU$44,SP17,0),IF(SR17&gt;=$SU$44,SS17,0))&gt;0,MAX(IF(AO17&gt;=$AY$44,AP17,0),IF(AR17&gt;=$AY$44,AS17,0),IF(AV17&gt;=$AY$44,AW17,0),IF(BP17&gt;=$BZ$44,BQ17,0),IF(BS17&gt;=$BZ$44,BT17,0),IF(BW17&gt;=$BZ$44,BX17,0),IF(CQ17&gt;=$DA$44,CR17,0),IF(CT17&gt;=$DA$44,CU17,0),IF(CX17&gt;=$DA$44,CY17,0),IF(DX17&gt;=$EK$44,DY17,0),IF(EA17&gt;=$EK$44,EB17,0),IF(EE17&gt;=$EK$44,EF17,0),IF(EH17&gt;=$EK$44,EI17,0),IF(FF17&gt;=$FS$44,FG17,0),IF(FI17&gt;=$FS$44,FJ17,0),IF(FM17&gt;=$FS$44,FN17,0),IF(FP17&gt;=$FS$44,FQ17,0),IF(GN17&gt;=$HA$44,GO17,0),IF(GQ17&gt;=$HA$44,GR17,0),IF(GU17&gt;=$HA$44,GV17,0),IF(GX17&gt;=$HA$44,GY17,0),IF(HV17&gt;=$II$44,HW17,0),IF(HY17&gt;=$II$44,HZ17,0),IF(IC17&gt;=$II$44,ID17,0),IF(IF17&gt;=$II$44,IG17,0),IF(JD17&gt;=$JQ$44,JE17,0),IF(JG17&gt;=$JQ$44,JH17,0),IF(JK17&gt;=$JQ$44,JL17,0),IF(JN17&gt;=$JQ$44,JO17,0),IF(KL17&gt;=$KY$44,KM17,0),IF(KO17&gt;=$KY$44,KP17,0),IF(KS17&gt;=$KY$44,KT17,0),IF(KV17&gt;=$KY$44,KW17,0),IF(LT17&gt;=$MG$44,LU17,0),IF(LW17&gt;=$MG$44,LX17,0),IF(MA17&gt;=$MG$44,MB17,0),IF(MD17&gt;=$MG$44,ME17,0),IF(NB17&gt;=$NO$44,NC17,0),IF(NE17&gt;=$NO$44,NF17,0),IF(NI17&gt;=$NO$44,NJ17,0),IF(NL17&gt;=$NO$44,NM17,0),IF(OJ17&gt;=$OW$44,OK17,0),IF(OM17&gt;=$OW$44,ON17,0),IF(OQ17&gt;=$OW$44,OR17,0),IF(OT17&gt;=$OW$44,OU17,0),IF(PR17&gt;=$QE$44,PS17,0),IF(PU17&gt;=$QE$44,PV17,0),IF(PY17&gt;=$QE$44,PZ17,0),IF(QB17&gt;=$QE$44,QC17,0),IF(QZ17&gt;=$RM$44,RA17,0),IF(RC17&gt;=$RM$44,RD17,0),IF(RG17&gt;=$RM$44,RH17,0),IF(RJ17&gt;=$RM$44,RK17,0),IF(SH17&gt;=$SU$44,SI17,0),IF(SK17&gt;=$SU$44,SL17,0),IF(SO17&gt;=$SU$44,SP17,0),IF(SR17&gt;=$SU$44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13.4</v>
      </c>
      <c r="Z17" s="22">
        <v>8.8000000000000007</v>
      </c>
      <c r="AA17" s="22">
        <v>11.2</v>
      </c>
      <c r="AB17" s="22">
        <v>13.48</v>
      </c>
      <c r="AC17" s="22">
        <v>0</v>
      </c>
      <c r="AD17" s="22">
        <v>15.1</v>
      </c>
      <c r="AE17" s="22">
        <v>8.8000000000000007</v>
      </c>
      <c r="AF17" s="22">
        <v>11.8</v>
      </c>
      <c r="AG17" s="22">
        <v>14.6</v>
      </c>
      <c r="AH17" s="22">
        <v>0</v>
      </c>
      <c r="AI17" s="22">
        <v>15.6</v>
      </c>
      <c r="AJ17" s="22">
        <v>9.6</v>
      </c>
      <c r="AK17" s="22">
        <v>11.8</v>
      </c>
      <c r="AL17" s="22">
        <v>14.97</v>
      </c>
      <c r="AM17" s="22">
        <v>0</v>
      </c>
      <c r="AN17" s="27"/>
      <c r="AO17" s="38">
        <f>IF(AA17&gt;0,AA17,"")</f>
        <v>11.2</v>
      </c>
      <c r="AP17" s="38">
        <f>IF(AB17&gt;0,AB17,"")</f>
        <v>13.48</v>
      </c>
      <c r="AQ17" s="40">
        <f>IF(SUM(Y17:AB17)-AC17&gt;0,SUM(Y17:AB17)-AC17,"")</f>
        <v>46.88000000000001</v>
      </c>
      <c r="AR17" s="40">
        <f>IF(AF17&gt;0,AF17,"")</f>
        <v>11.8</v>
      </c>
      <c r="AS17" s="40">
        <f>IF(AG17&gt;0,AG17,"")</f>
        <v>14.6</v>
      </c>
      <c r="AT17" s="40">
        <f>IF(SUM(AD17:AG17)-AH17&gt;0,SUM(AD17:AG17)-AH17,"")</f>
        <v>50.300000000000004</v>
      </c>
      <c r="AU17" s="40">
        <f>IF(AQ17="","",MAX(AQ17,AT17))</f>
        <v>50.300000000000004</v>
      </c>
      <c r="AV17" s="40">
        <f>IF(AK17&gt;0,AK17,"")</f>
        <v>11.8</v>
      </c>
      <c r="AW17" s="40">
        <f>IF(AL17&gt;0,AL17,"")</f>
        <v>14.97</v>
      </c>
      <c r="AX17" s="40">
        <f>IF(SUM(AI17:AL17)-AM17&gt;0,SUM(AI17:AL17)-AM17,"")</f>
        <v>51.97</v>
      </c>
      <c r="AY17" s="40">
        <f>IF(SUM(AU17,AX17)&gt;0,SUM(AU17,AX17),"")</f>
        <v>102.27000000000001</v>
      </c>
      <c r="AZ17" s="26">
        <v>14.6</v>
      </c>
      <c r="BA17" s="26">
        <v>9.4</v>
      </c>
      <c r="BB17" s="26">
        <v>13.1</v>
      </c>
      <c r="BC17" s="26">
        <v>14.38</v>
      </c>
      <c r="BD17" s="26">
        <v>0</v>
      </c>
      <c r="BE17" s="26">
        <v>14</v>
      </c>
      <c r="BF17" s="26">
        <v>8.9</v>
      </c>
      <c r="BG17" s="26">
        <v>12.2</v>
      </c>
      <c r="BH17" s="26">
        <v>14.32</v>
      </c>
      <c r="BI17" s="26">
        <v>0</v>
      </c>
      <c r="BJ17" s="26">
        <v>14.7</v>
      </c>
      <c r="BK17" s="26">
        <v>9.4</v>
      </c>
      <c r="BL17" s="26">
        <v>11.4</v>
      </c>
      <c r="BM17" s="26">
        <v>14.24</v>
      </c>
      <c r="BN17" s="26">
        <v>0</v>
      </c>
      <c r="BO17" s="28"/>
      <c r="BP17" s="39">
        <f>IF(BB17&gt;0,BB17,"")</f>
        <v>13.1</v>
      </c>
      <c r="BQ17" s="39">
        <f>IF(BC17&gt;0,BC17,"")</f>
        <v>14.38</v>
      </c>
      <c r="BR17" s="11">
        <f>IF(SUM(AZ17:BC17)-BD17&gt;0,SUM(AZ17:BC17)-BD17,"")</f>
        <v>51.480000000000004</v>
      </c>
      <c r="BS17" s="11">
        <f>IF(BG17&gt;0,BG17,"")</f>
        <v>12.2</v>
      </c>
      <c r="BT17" s="11">
        <f>IF(BH17&gt;0,BH17,"")</f>
        <v>14.32</v>
      </c>
      <c r="BU17" s="11">
        <f>IF(SUM(BE17:BH17)-BI17&gt;0,SUM(BE17:BH17)-BI17,"")</f>
        <v>49.419999999999995</v>
      </c>
      <c r="BV17" s="11">
        <f>IF(BR17="","",MAX(BR17,BU17))</f>
        <v>51.480000000000004</v>
      </c>
      <c r="BW17" s="11">
        <f>IF(BL17&gt;0,BL17,"")</f>
        <v>11.4</v>
      </c>
      <c r="BX17" s="11">
        <f>IF(BM17&gt;0,BM17,"")</f>
        <v>14.24</v>
      </c>
      <c r="BY17" s="11">
        <f>IF(SUM(BJ17:BM17)-BN17&gt;0,SUM(BJ17:BM17)-BN17,"")</f>
        <v>49.74</v>
      </c>
      <c r="BZ17" s="11">
        <f>IF(SUM(BV17,BY17)&gt;0,SUM(BV17,BY17),"")</f>
        <v>101.22</v>
      </c>
      <c r="CA17" s="22">
        <v>14.1</v>
      </c>
      <c r="CB17" s="22">
        <v>9.1999999999999993</v>
      </c>
      <c r="CC17" s="22">
        <v>8.8000000000000007</v>
      </c>
      <c r="CD17" s="22">
        <v>14.13</v>
      </c>
      <c r="CE17" s="22">
        <v>0.3</v>
      </c>
      <c r="CF17" s="22">
        <v>14.9</v>
      </c>
      <c r="CG17" s="22">
        <v>9.1999999999999993</v>
      </c>
      <c r="CH17" s="22">
        <v>8.6</v>
      </c>
      <c r="CI17" s="22">
        <v>14.45</v>
      </c>
      <c r="CJ17" s="22">
        <v>0.5</v>
      </c>
      <c r="CK17" s="22">
        <v>15.9</v>
      </c>
      <c r="CL17" s="22">
        <v>9.1</v>
      </c>
      <c r="CM17" s="22">
        <v>8.6</v>
      </c>
      <c r="CN17" s="22">
        <v>14.4</v>
      </c>
      <c r="CO17" s="22">
        <v>0.5</v>
      </c>
      <c r="CP17" s="27"/>
      <c r="CQ17" s="38">
        <f>IF(CC17&gt;0,CC17,"")</f>
        <v>8.8000000000000007</v>
      </c>
      <c r="CR17" s="38">
        <f>IF(CD17&gt;0,CD17,"")</f>
        <v>14.13</v>
      </c>
      <c r="CS17" s="40">
        <f>IF(SUM(CA17:CD17)-CE17&gt;0,SUM(CA17:CD17)-CE17,"")</f>
        <v>45.93</v>
      </c>
      <c r="CT17" s="40">
        <f>IF(CH17&gt;0,CH17,"")</f>
        <v>8.6</v>
      </c>
      <c r="CU17" s="40">
        <f>IF(CI17&gt;0,CI17,"")</f>
        <v>14.45</v>
      </c>
      <c r="CV17" s="40">
        <f>IF(SUM(CF17:CI17)-CJ17&gt;0,SUM(CF17:CI17)-CJ17,"")</f>
        <v>46.650000000000006</v>
      </c>
      <c r="CW17" s="40">
        <f>IF(CS17="","",MAX(CS17,CV17))</f>
        <v>46.650000000000006</v>
      </c>
      <c r="CX17" s="40">
        <f>IF(CM17&gt;0,CM17,"")</f>
        <v>8.6</v>
      </c>
      <c r="CY17" s="40">
        <f>IF(CN17&gt;0,CN17,"")</f>
        <v>14.4</v>
      </c>
      <c r="CZ17" s="40">
        <f>IF(SUM(CK17:CN17)-CO17&gt;0,SUM(CK17:CN17)-CO17,"")</f>
        <v>47.5</v>
      </c>
      <c r="DA17" s="40">
        <f>IF(SUM(CW17,CZ17)&gt;0,SUM(CW17,CZ17),"")</f>
        <v>94.15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14.35</v>
      </c>
      <c r="SW17" s="22">
        <f>IF($CP17="P",CB17,(CB17+BA17)/2)</f>
        <v>9.3000000000000007</v>
      </c>
      <c r="SX17" s="22">
        <f>IF($CP17="P",CC17,(CC17+BB17)/2)</f>
        <v>10.95</v>
      </c>
      <c r="SY17" s="22">
        <f>IF($CP17="P",CD17,(CD17+BC17)/2)</f>
        <v>14.255000000000001</v>
      </c>
      <c r="SZ17" s="22">
        <f>IF($CP17="P",CE17,(CE17+BD17)/2)</f>
        <v>0.15</v>
      </c>
      <c r="TA17" s="22">
        <f>IF($CP17="P",CF17,(CF17+BE17)/2)</f>
        <v>14.45</v>
      </c>
      <c r="TB17" s="22">
        <f>IF($CP17="P",CG17,(CG17+BF17)/2)</f>
        <v>9.0500000000000007</v>
      </c>
      <c r="TC17" s="22">
        <f>IF($CP17="P",CH17,(CH17+BG17)/2)</f>
        <v>10.399999999999999</v>
      </c>
      <c r="TD17" s="22">
        <f>IF($CP17="P",CI17,(CI17+BH17)/2)</f>
        <v>14.385</v>
      </c>
      <c r="TE17" s="22">
        <f>IF($CP17="P",CJ17,(CJ17+BI17)/2)</f>
        <v>0.25</v>
      </c>
      <c r="TF17" s="22">
        <f>IF($CP17="P",CK17,(CK17+BJ17)/2)</f>
        <v>15.3</v>
      </c>
      <c r="TG17" s="22">
        <f>IF($CP17="P",CL17,(CL17+BK17)/2)</f>
        <v>9.25</v>
      </c>
      <c r="TH17" s="22">
        <f>IF($CP17="P",CM17,(CM17+BL17)/2)</f>
        <v>10</v>
      </c>
      <c r="TI17" s="22">
        <f>IF($CP17="P",CN17,(CN17+BM17)/2)</f>
        <v>14.32</v>
      </c>
      <c r="TJ17" s="22">
        <f>IF($CP17="P",CO17,(CO17+BN17)/2)</f>
        <v>0.25</v>
      </c>
      <c r="TK17" s="27" t="s">
        <v>46</v>
      </c>
      <c r="TL17" s="40">
        <f>IF(SX17&gt;0,SX17,"")</f>
        <v>10.95</v>
      </c>
      <c r="TM17" s="40">
        <f>IF(SY17&gt;0,SY17,"")</f>
        <v>14.255000000000001</v>
      </c>
      <c r="TN17" s="40">
        <f>IF(SUM(SV17:SY17)-SZ17&gt;0,SUM(SV17:SY17)-SZ17,"")</f>
        <v>48.704999999999998</v>
      </c>
      <c r="TO17" s="40">
        <f>IF(TC17&gt;0,TC17,"")</f>
        <v>10.399999999999999</v>
      </c>
      <c r="TP17" s="40">
        <f>IF(TD17&gt;0,TD17,"")</f>
        <v>14.385</v>
      </c>
      <c r="TQ17" s="40">
        <f>IF(SUM(TA17:TD17)-TE17&gt;0,SUM(TA17:TD17)-TE17,"")</f>
        <v>48.034999999999997</v>
      </c>
      <c r="TR17" s="40">
        <f>IF(MAX(TN17,TQ17)&gt;0,MAX(TN17,TQ17),"")</f>
        <v>48.704999999999998</v>
      </c>
      <c r="TS17" s="40">
        <f>IF(TH17&gt;0,TH17,"")</f>
        <v>10</v>
      </c>
      <c r="TT17" s="40">
        <f>IF(TI17&gt;0,TI17,"")</f>
        <v>14.32</v>
      </c>
      <c r="TU17" s="40">
        <f>IF(SUM(TF17:TI17)-TJ17&gt;0,SUM(TF17:TI17)-TJ17,"")</f>
        <v>48.62</v>
      </c>
      <c r="TV17" s="40">
        <f>IF(SUM(TR17,TU17)&gt;0,SUM(TR17,TU17),"")</f>
        <v>97.324999999999989</v>
      </c>
    </row>
    <row r="18" spans="1:542" x14ac:dyDescent="0.2">
      <c r="A18" s="4" t="str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/>
      </c>
      <c r="B18" s="4" t="str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/>
      </c>
      <c r="C18" s="5" t="s">
        <v>133</v>
      </c>
      <c r="D18" s="4" t="s">
        <v>3</v>
      </c>
      <c r="E18" s="4">
        <v>2006</v>
      </c>
      <c r="F18" s="9">
        <f>SUM(L18:V18)+SUM(L18:T18)*0.0000001+SUM(L18)*0.0000000000001</f>
        <v>163.92001639200498</v>
      </c>
      <c r="G18" s="64"/>
      <c r="H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I18" s="3" t="str">
        <f>IF(OR(AND(AQ18&gt;=AY$48,AQ18&lt;&gt;"",AN18=""),AND(AT18&gt;=AY$48,AT18&lt;&gt;"",AN18=""),AND(AX18&gt;=AY$48,AX18&lt;&gt;"",AN18=""),AND(BR18&gt;=BZ$48,BR18&lt;&gt;"",BO18=""),AND(BU18&gt;=BZ$48,BU18&lt;&gt;"",BO18=""),AND(BY18&gt;=BZ$48,BY18&lt;&gt;"",BO18=""),AND(CS18&gt;=DA$48,CS18&lt;&gt;"",CP18=""),AND(CV18&gt;=DA$48,CV18&lt;&gt;"",CP18=""),AND(CZ18&gt;=DA$48,CZ18&lt;&gt;"",CP18=""),AND(DZ18&gt;=EK$48,DZ18&lt;&gt;""),AND(EC18&gt;=EK$48,EC18&lt;&gt;""),AND(EG18&gt;=EK$48,EG18&lt;&gt;""),AND(EJ18&gt;=EK$48,EJ18&lt;&gt;""),AND(FH18&gt;=FS$48,FH18&lt;&gt;""),AND(FK18&gt;=FS$48,FK18&lt;&gt;""),AND(FO18&gt;=FS$48,FO18&lt;&gt;""),AND(FR18&gt;=FS$48,FR18&lt;&gt;""),AND(GP18&gt;=HA$48,GP18&lt;&gt;""),AND(GS18&gt;=HA$48,GS18&lt;&gt;""),AND(GW18&gt;=HA$48,GW18&lt;&gt;""),AND(GZ18&gt;=HA$48,GZ18&lt;&gt;""),AND(HX18&gt;=II$48,HX18&lt;&gt;""),AND(IA18&gt;=II$48,IA18&lt;&gt;""),AND(IE18&gt;=II$48,IE18&lt;&gt;""),AND(IH18&gt;=II$48,IH18&lt;&gt;""),AND(JF18&gt;=JQ$48,JF18&lt;&gt;""),AND(JI18&gt;=JQ$48,JI18&lt;&gt;""),AND(JM18&gt;=JQ$48,JM18&lt;&gt;""),AND(JP18&gt;=JQ$48,JP18&lt;&gt;""),AND(KN18&gt;=KY$48,KN18&lt;&gt;""),AND(KQ18&gt;=KY$48,KQ18&lt;&gt;""),AND(KU18&gt;=KY$48,KU18&lt;&gt;""),AND(KX18&gt;=KY$48,KX18&lt;&gt;""),AND(LV18&gt;=MG$48,LV18&lt;&gt;""),AND(LY18&gt;=MG$48,LY18&lt;&gt;""),AND(MC18&gt;=MG$48,MC18&lt;&gt;""),AND(MF18&gt;=MG$48,MF18&lt;&gt;""),AND(ND18&gt;=NO$48,ND18&lt;&gt;""),AND(NG18&gt;=NO$48,NG18&lt;&gt;""),AND(NK18&gt;=NO$48,NK18&lt;&gt;""),AND(NN18&gt;=NO$48,NN18&lt;&gt;""),AND(OL18&gt;=OW$48,OL18&lt;&gt;""),AND(OO18&gt;=OW$48,OO18&lt;&gt;""),AND(OS18&gt;=OW$48,OS18&lt;&gt;""),AND(OV18&gt;=OW$48,OV18&lt;&gt;""),AND(PT18&gt;=QE$48,PT18&lt;&gt;""),AND(PW18&gt;=QE$48,PW18&lt;&gt;""),AND(QA18&gt;=QE$48,QA18&lt;&gt;""),AND(QD18&gt;=QE$48,QD18&lt;&gt;""),AND(RB18&gt;=RM$48,RB18&lt;&gt;""),AND(RE18&gt;=RM$48,RE18&lt;&gt;""),AND(RI18&gt;=RM$48,RI18&lt;&gt;""),AND(RL18&gt;=RM$48,RL18&lt;&gt;""),AND(SJ18&gt;=SU$48,SJ18&lt;&gt;""),AND(SM18&gt;=SU$48,SM18&lt;&gt;""),AND(SQ18&gt;=SU$48,SQ18&lt;&gt;""),AND(ST18&gt;=SU$48,ST18&lt;&gt;"")),"P","")</f>
        <v/>
      </c>
      <c r="J18" s="36" t="str">
        <f>IF(AND(I18="P",H18=""),"No DD",IF(OR(AND(AO18&gt;=AY$47,AO18&lt;&gt;"",AQ18&gt;=AY$51,AQ18&lt;&gt;"",AN18=""),AND(AR18&gt;=AY$47,AR18&lt;&gt;"",AT18&gt;=AY$51,AT18&lt;&gt;"",AN18=""),AND(AV18&gt;=AY$47,AV18&lt;&gt;"",AX18&gt;=AY$51,AX18&lt;&gt;"",AN18=""),AND(BP18&gt;=BZ$47,BP18&lt;&gt;"",BR18&gt;=BZ$51,BR18&lt;&gt;"",BO18=""),AND(BS18&gt;=BZ$47,BS18&lt;&gt;"",BU18&gt;=BZ$51,BU18&lt;&gt;"",BO18=""),AND(BW18&gt;=BZ$47,BW18&lt;&gt;"",BY18&gt;=BZ$51,BY18&lt;&gt;"",BO18=""),AND(CQ18&gt;=DA$47,CQ18&lt;&gt;"",CS18&gt;=DA$51,CS18&lt;&gt;"",CP18=""),AND(CT18&gt;=DA$47,CT18&lt;&gt;"",CV18&gt;=DA$51,CV18&lt;&gt;"",CP18=""),AND(CX18&gt;=DA$47,CX18&lt;&gt;"",CZ18&gt;=DA$51,CZ18&lt;&gt;"",CP18=""),AND(DX18&gt;=EK$47,DX18&lt;&gt;"",DZ18&gt;=EK$51,DZ18&lt;&gt;""),AND(EA18&gt;=EK$47,EA18&lt;&gt;"",EC18&gt;=EK$51,EC18&lt;&gt;""),AND(EE18&gt;=EK$47,EE18&lt;&gt;"",EG18&gt;=EK$51,EG18&lt;&gt;""),AND(EH18&gt;=EK$47,EH18&lt;&gt;"",EJ18&gt;=EK$51,EJ18&lt;&gt;""),AND(FF18&gt;=FS$47,FF18&lt;&gt;"",FH18&gt;=FS$51,FH18&lt;&gt;""),AND(FI18&gt;=FS$47,FI18&lt;&gt;"",FK18&gt;=FS$51,FK18&lt;&gt;""),AND(FM18&gt;=FS$47,FM18&lt;&gt;"",FO18&gt;=FS$51,FO18&lt;&gt;""),AND(FP18&gt;=FS$47,FP18&lt;&gt;"",FR18&gt;=FS$51,FR18&lt;&gt;""),AND(GN18&gt;=HA$47,GN18&lt;&gt;"",GP18&gt;=HA$51,GP18&lt;&gt;""),AND(GQ18&gt;=HA$47,GQ18&lt;&gt;"",GS18&gt;=HA$51,GS18&lt;&gt;""),AND(GU18&gt;=HA$47,GU18&lt;&gt;"",GW18&gt;=HA$51,GW18&lt;&gt;""),AND(GX18&gt;=HA$47,GX18&lt;&gt;"",GZ18&gt;=HA$51,GZ18&lt;&gt;""),AND(HV18&gt;=II$47,HV18&lt;&gt;"",HX18&gt;=II$51,HX18&lt;&gt;""),AND(HY18&gt;=II$47,HY18&lt;&gt;"",IA18&gt;=II$51,IA18&lt;&gt;""),AND(IC18&gt;=II$47,IC18&lt;&gt;"",IE18&gt;=II$51,IE18&lt;&gt;""),AND(IF18&gt;=II$47,IF18&lt;&gt;"",IH18&gt;=II$51,IH18&lt;&gt;""),AND(JD18&gt;=JQ$47,JD18&lt;&gt;"",JF18&gt;=JQ$51,JF18&lt;&gt;""),AND(JG18&gt;=JQ$47,JG18&lt;&gt;"",JI18&gt;=JQ$51,JI18&lt;&gt;""),AND(JK18&gt;=JQ$47,JK18&lt;&gt;"",JM18&gt;=JQ$51,JM18&lt;&gt;""),AND(JN18&gt;=JQ$47,JN18&lt;&gt;"",JP18&gt;=JQ$51,JP18&lt;&gt;""),AND(KL18&gt;=KY$47,KL18&lt;&gt;"",KN18&gt;=KY$51,KN18&lt;&gt;""),AND(KO18&gt;=KY$47,KO18&lt;&gt;"",KQ18&gt;=KY$51,KQ18&lt;&gt;""),AND(KS18&gt;=KY$47,KS18&lt;&gt;"",KU18&gt;=KY$51,KU18&lt;&gt;""),AND(KV18&gt;=KY$47,KV18&lt;&gt;"",KX18&gt;=KY$51,KX18&lt;&gt;""),AND(LT18&gt;=MG$47,LT18&lt;&gt;"",LV18&gt;=MG$51,LV18&lt;&gt;""),AND(LW18&gt;=MG$47,LW18&lt;&gt;"",LY18&gt;=MG$51,LY18&lt;&gt;""),AND(MA18&gt;=MG$47,MA18&lt;&gt;"",MC18&gt;=MG$51,MC18&lt;&gt;""),AND(MD18&gt;=MG$47,MD18&lt;&gt;"",MF18&gt;=MG$51,MF18&lt;&gt;""),AND(NB18&gt;=NO$47,NB18&lt;&gt;"",ND18&gt;=NO$51,ND18&lt;&gt;""),AND(NE18&gt;=NO$47,NE18&lt;&gt;"",NG18&gt;=NO$51,NG18&lt;&gt;""),AND(NI18&gt;=NO$47,NI18&lt;&gt;"",NK18&gt;=NO$51,NK18&lt;&gt;""),AND(NL18&gt;=NO$47,NL18&lt;&gt;"",NN18&gt;=NO$51,NN18&lt;&gt;""),AND(OJ18&gt;=OW$47,OJ18&lt;&gt;"",OL18&gt;=OW$51,OL18&lt;&gt;""),AND(OM18&gt;=OW$47,OM18&lt;&gt;"",OO18&gt;=OW$51,OO18&lt;&gt;""),AND(OQ18&gt;=OW$47,OQ18&lt;&gt;"",OS18&gt;=OW$51,OS18&lt;&gt;""),AND(OT18&gt;=OW$47,OT18&lt;&gt;"",OV18&gt;=OW$51,OV18&lt;&gt;""),AND(PR18&gt;=QE$47,PR18&lt;&gt;"",PT18&gt;=QE$51,PT18&lt;&gt;""),AND(PU18&gt;=QE$47,PU18&lt;&gt;"",PW18&gt;=QE$51,PW18&lt;&gt;""),AND(PY18&gt;=QE$47,PY18&lt;&gt;"",QA18&gt;=QE$51,QA18&lt;&gt;""),AND(QB18&gt;=QE$47,QB18&lt;&gt;"",QD18&gt;=QE$51,QD18&lt;&gt;""),AND(QZ18&gt;=RM$47,QZ18&lt;&gt;"",RB18&gt;=RM$51,RB18&lt;&gt;""),AND(RC18&gt;=RM$47,RC18&lt;&gt;"",RE18&gt;=RM$51,RE18&lt;&gt;""),AND(RG18&gt;=RM$47,RG18&lt;&gt;"",RI18&gt;=RM$51,RI18&lt;&gt;""),AND(RJ18&gt;=RM$47,RJ18&lt;&gt;"",RL18&gt;=RM$51,RL18&lt;&gt;""),AND(SH18&gt;=SU$47,SH18&lt;&gt;"",SJ18&gt;=SU$51,SJ18&lt;&gt;""),AND(SK18&gt;=SU$47,SK18&lt;&gt;"",SM18&gt;=SU$51,SM18&lt;&gt;""),AND(SO18&gt;=SU$47,SO18&lt;&gt;"",SQ18&gt;=SU$51,SQ18&lt;&gt;""),AND(SR18&gt;=SU$47,SR18&lt;&gt;"",ST18&gt;=SU$51,ST18&lt;&gt;"")),"Merit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Excellence",IF(K18="P","Worlds Team",IF(H18="P","National Team","")))))</f>
        <v/>
      </c>
      <c r="K18" s="3" t="str">
        <f>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P","")</f>
        <v/>
      </c>
      <c r="L18" s="8">
        <f>IF(COUNT(AQ18,AT18,BR18,BU18,CS18,CV18)&gt;0,LARGE((AQ18,AT18,BR18,BU18,CS18,CV18),1),0)</f>
        <v>49.95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49.4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51.67</v>
      </c>
      <c r="Q18" s="8" t="str">
        <f>IF(P18="","",IF(P18=CZ18,$CA$1,IF(P18=BY18,$AZ$1,IF(P18=AX18,$Y$1,IF(OR(P18=CS18,P18=CV18,P18=CZ18),$CA$1,IF(OR(P18=BR18,P18=BU18,P18=BY18),$AZ$1,IF(OR(P18=AQ18,P18=AT18,P18=AX18),$Y$1,"")))))))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$44,AP18,0),IF(AR18&gt;=$AY$44,AS18,0),IF(AV18&gt;=$AY$44,AW18,0),IF(BP18&gt;=$BZ$44,BQ18,0),IF(BS18&gt;=$BZ$44,BT18,0),IF(BW18&gt;=$BZ$44,BX18,0),IF(CQ18&gt;=$DA$44,CR18,0),IF(CT18&gt;=$DA$44,CU18,0),IF(CX18&gt;=$DA$44,CY18,0),IF(DX18&gt;=$EK$44,DY18,0),IF(EA18&gt;=$EK$44,EB18,0),IF(EE18&gt;=$EK$44,EF18,0),IF(EH18&gt;=$EK$44,EI18,0),IF(FF18&gt;=$FS$44,FG18,0),IF(FI18&gt;=$FS$44,FJ18,0),IF(FM18&gt;=$FS$44,FN18,0),IF(FP18&gt;=$FS$44,FQ18,0),IF(GN18&gt;=$HA$44,GO18,0),IF(GQ18&gt;=$HA$44,GR18,0),IF(GU18&gt;=$HA$44,GV18,0),IF(GX18&gt;=$HA$44,GY18,0),IF(HV18&gt;=$II$44,HW18,0),IF(HY18&gt;=$II$44,HZ18,0),IF(IC18&gt;=$II$44,ID18,0),IF(IF18&gt;=$II$44,IG18,0),IF(JD18&gt;=$JQ$44,JE18,0),IF(JG18&gt;=$JQ$44,JH18,0),IF(JK18&gt;=$JQ$44,JL18,0),IF(JN18&gt;=$JQ$44,JO18,0),IF(KL18&gt;=$KY$44,KM18,0),IF(KO18&gt;=$KY$44,KP18,0),IF(KS18&gt;=$KY$44,KT18,0),IF(KV18&gt;=$KY$44,KW18,0),IF(LT18&gt;=$MG$44,LU18,0),IF(LW18&gt;=$MG$44,LX18,0),IF(MA18&gt;=$MG$44,MB18,0),IF(MD18&gt;=$MG$44,ME18,0),IF(NB18&gt;=$NO$44,NC18,0),IF(NE18&gt;=$NO$44,NF18,0),IF(NI18&gt;=$NO$44,NJ18,0),IF(NL18&gt;=$NO$44,NM18,0),IF(OJ18&gt;=$OW$44,OK18,0),IF(OM18&gt;=$OW$44,ON18,0),IF(OQ18&gt;=$OW$44,OR18,0),IF(OT18&gt;=$OW$44,OU18,0),IF(PR18&gt;=$QE$44,PS18,0),IF(PU18&gt;=$QE$44,PV18,0),IF(PY18&gt;=$QE$44,PZ18,0),IF(QB18&gt;=$QE$44,QC18,0),IF(QZ18&gt;=$RM$44,RA18,0),IF(RC18&gt;=$RM$44,RD18,0),IF(RG18&gt;=$RM$44,RH18,0),IF(RJ18&gt;=$RM$44,RK18,0),IF(SH18&gt;=$SU$44,SI18,0),IF(SK18&gt;=$SU$44,SL18,0),IF(SO18&gt;=$SU$44,SP18,0),IF(SR18&gt;=$SU$44,SS18,0))&gt;0,MAX(IF(AO18&gt;=$AY$44,AP18,0),IF(AR18&gt;=$AY$44,AS18,0),IF(AV18&gt;=$AY$44,AW18,0),IF(BP18&gt;=$BZ$44,BQ18,0),IF(BS18&gt;=$BZ$44,BT18,0),IF(BW18&gt;=$BZ$44,BX18,0),IF(CQ18&gt;=$DA$44,CR18,0),IF(CT18&gt;=$DA$44,CU18,0),IF(CX18&gt;=$DA$44,CY18,0),IF(DX18&gt;=$EK$44,DY18,0),IF(EA18&gt;=$EK$44,EB18,0),IF(EE18&gt;=$EK$44,EF18,0),IF(EH18&gt;=$EK$44,EI18,0),IF(FF18&gt;=$FS$44,FG18,0),IF(FI18&gt;=$FS$44,FJ18,0),IF(FM18&gt;=$FS$44,FN18,0),IF(FP18&gt;=$FS$44,FQ18,0),IF(GN18&gt;=$HA$44,GO18,0),IF(GQ18&gt;=$HA$44,GR18,0),IF(GU18&gt;=$HA$44,GV18,0),IF(GX18&gt;=$HA$44,GY18,0),IF(HV18&gt;=$II$44,HW18,0),IF(HY18&gt;=$II$44,HZ18,0),IF(IC18&gt;=$II$44,ID18,0),IF(IF18&gt;=$II$44,IG18,0),IF(JD18&gt;=$JQ$44,JE18,0),IF(JG18&gt;=$JQ$44,JH18,0),IF(JK18&gt;=$JQ$44,JL18,0),IF(JN18&gt;=$JQ$44,JO18,0),IF(KL18&gt;=$KY$44,KM18,0),IF(KO18&gt;=$KY$44,KP18,0),IF(KS18&gt;=$KY$44,KT18,0),IF(KV18&gt;=$KY$44,KW18,0),IF(LT18&gt;=$MG$44,LU18,0),IF(LW18&gt;=$MG$44,LX18,0),IF(MA18&gt;=$MG$44,MB18,0),IF(MD18&gt;=$MG$44,ME18,0),IF(NB18&gt;=$NO$44,NC18,0),IF(NE18&gt;=$NO$44,NF18,0),IF(NI18&gt;=$NO$44,NJ18,0),IF(NL18&gt;=$NO$44,NM18,0),IF(OJ18&gt;=$OW$44,OK18,0),IF(OM18&gt;=$OW$44,ON18,0),IF(OQ18&gt;=$OW$44,OR18,0),IF(OT18&gt;=$OW$44,OU18,0),IF(PR18&gt;=$QE$44,PS18,0),IF(PU18&gt;=$QE$44,PV18,0),IF(PY18&gt;=$QE$44,PZ18,0),IF(QB18&gt;=$QE$44,QC18,0),IF(QZ18&gt;=$RM$44,RA18,0),IF(RC18&gt;=$RM$44,RD18,0),IF(RG18&gt;=$RM$44,RH18,0),IF(RJ18&gt;=$RM$44,RK18,0),IF(SH18&gt;=$SU$44,SI18,0),IF(SK18&gt;=$SU$44,SL18,0),IF(SO18&gt;=$SU$44,SP18,0),IF(SR18&gt;=$SU$44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12.9</v>
      </c>
      <c r="Z18" s="22">
        <v>9.1</v>
      </c>
      <c r="AA18" s="22">
        <v>12</v>
      </c>
      <c r="AB18" s="22">
        <v>14.75</v>
      </c>
      <c r="AC18" s="22">
        <v>0</v>
      </c>
      <c r="AD18" s="22">
        <v>13</v>
      </c>
      <c r="AE18" s="22">
        <v>9.4</v>
      </c>
      <c r="AF18" s="22">
        <v>12</v>
      </c>
      <c r="AG18" s="22">
        <v>15</v>
      </c>
      <c r="AH18" s="22">
        <v>0</v>
      </c>
      <c r="AI18" s="22">
        <v>15.1</v>
      </c>
      <c r="AJ18" s="22">
        <v>9.3000000000000007</v>
      </c>
      <c r="AK18" s="22">
        <v>12</v>
      </c>
      <c r="AL18" s="22">
        <v>15.27</v>
      </c>
      <c r="AM18" s="22">
        <v>0</v>
      </c>
      <c r="AN18" s="27"/>
      <c r="AO18" s="38">
        <f>IF(AA18&gt;0,AA18,"")</f>
        <v>12</v>
      </c>
      <c r="AP18" s="38">
        <f>IF(AB18&gt;0,AB18,"")</f>
        <v>14.75</v>
      </c>
      <c r="AQ18" s="40">
        <f>IF(SUM(Y18:AB18)-AC18&gt;0,SUM(Y18:AB18)-AC18,"")</f>
        <v>48.75</v>
      </c>
      <c r="AR18" s="40">
        <f>IF(AF18&gt;0,AF18,"")</f>
        <v>12</v>
      </c>
      <c r="AS18" s="40">
        <f>IF(AG18&gt;0,AG18,"")</f>
        <v>15</v>
      </c>
      <c r="AT18" s="40">
        <f>IF(SUM(AD18:AG18)-AH18&gt;0,SUM(AD18:AG18)-AH18,"")</f>
        <v>49.4</v>
      </c>
      <c r="AU18" s="40">
        <f>IF(AQ18="","",MAX(AQ18,AT18))</f>
        <v>49.4</v>
      </c>
      <c r="AV18" s="40">
        <f>IF(AK18&gt;0,AK18,"")</f>
        <v>12</v>
      </c>
      <c r="AW18" s="40">
        <f>IF(AL18&gt;0,AL18,"")</f>
        <v>15.27</v>
      </c>
      <c r="AX18" s="40">
        <f>IF(SUM(AI18:AL18)-AM18&gt;0,SUM(AI18:AL18)-AM18,"")</f>
        <v>51.67</v>
      </c>
      <c r="AY18" s="40">
        <f>IF(SUM(AU18,AX18)&gt;0,SUM(AU18,AX18),"")</f>
        <v>101.07</v>
      </c>
      <c r="AZ18" s="26">
        <v>6</v>
      </c>
      <c r="BA18" s="26">
        <v>3.6</v>
      </c>
      <c r="BB18" s="26">
        <v>5.6</v>
      </c>
      <c r="BC18" s="26">
        <v>6.3</v>
      </c>
      <c r="BD18" s="26">
        <v>0</v>
      </c>
      <c r="BE18" s="26">
        <v>13.5</v>
      </c>
      <c r="BF18" s="26">
        <v>9</v>
      </c>
      <c r="BG18" s="26">
        <v>12.7</v>
      </c>
      <c r="BH18" s="26">
        <v>14.75</v>
      </c>
      <c r="BI18" s="26">
        <v>0</v>
      </c>
      <c r="BJ18" s="26">
        <v>14.8</v>
      </c>
      <c r="BK18" s="26">
        <v>8.8000000000000007</v>
      </c>
      <c r="BL18" s="26">
        <v>12.9</v>
      </c>
      <c r="BM18" s="26">
        <v>14.85</v>
      </c>
      <c r="BN18" s="26">
        <v>0</v>
      </c>
      <c r="BO18" s="28"/>
      <c r="BP18" s="39">
        <f>IF(BB18&gt;0,BB18,"")</f>
        <v>5.6</v>
      </c>
      <c r="BQ18" s="39">
        <f>IF(BC18&gt;0,BC18,"")</f>
        <v>6.3</v>
      </c>
      <c r="BR18" s="11">
        <f>IF(SUM(AZ18:BC18)-BD18&gt;0,SUM(AZ18:BC18)-BD18,"")</f>
        <v>21.5</v>
      </c>
      <c r="BS18" s="11">
        <f>IF(BG18&gt;0,BG18,"")</f>
        <v>12.7</v>
      </c>
      <c r="BT18" s="11">
        <f>IF(BH18&gt;0,BH18,"")</f>
        <v>14.75</v>
      </c>
      <c r="BU18" s="11">
        <f>IF(SUM(BE18:BH18)-BI18&gt;0,SUM(BE18:BH18)-BI18,"")</f>
        <v>49.95</v>
      </c>
      <c r="BV18" s="11">
        <f>IF(BR18="","",MAX(BR18,BU18))</f>
        <v>49.95</v>
      </c>
      <c r="BW18" s="11">
        <f>IF(BL18&gt;0,BL18,"")</f>
        <v>12.9</v>
      </c>
      <c r="BX18" s="11">
        <f>IF(BM18&gt;0,BM18,"")</f>
        <v>14.85</v>
      </c>
      <c r="BY18" s="11">
        <f>IF(SUM(BJ18:BM18)-BN18&gt;0,SUM(BJ18:BM18)-BN18,"")</f>
        <v>51.35</v>
      </c>
      <c r="BZ18" s="11">
        <f>IF(SUM(BV18,BY18)&gt;0,SUM(BV18,BY18),"")</f>
        <v>101.30000000000001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3</v>
      </c>
      <c r="SW18" s="22">
        <f>IF($CP18="P",CB18,(CB18+BA18)/2)</f>
        <v>1.8</v>
      </c>
      <c r="SX18" s="22">
        <f>IF($CP18="P",CC18,(CC18+BB18)/2)</f>
        <v>2.8</v>
      </c>
      <c r="SY18" s="22">
        <f>IF($CP18="P",CD18,(CD18+BC18)/2)</f>
        <v>3.15</v>
      </c>
      <c r="SZ18" s="22">
        <f>IF($CP18="P",CE18,(CE18+BD18)/2)</f>
        <v>0</v>
      </c>
      <c r="TA18" s="22">
        <f>IF($CP18="P",CF18,(CF18+BE18)/2)</f>
        <v>6.75</v>
      </c>
      <c r="TB18" s="22">
        <f>IF($CP18="P",CG18,(CG18+BF18)/2)</f>
        <v>4.5</v>
      </c>
      <c r="TC18" s="22">
        <f>IF($CP18="P",CH18,(CH18+BG18)/2)</f>
        <v>6.35</v>
      </c>
      <c r="TD18" s="22">
        <f>IF($CP18="P",CI18,(CI18+BH18)/2)</f>
        <v>7.375</v>
      </c>
      <c r="TE18" s="22">
        <f>IF($CP18="P",CJ18,(CJ18+BI18)/2)</f>
        <v>0</v>
      </c>
      <c r="TF18" s="22">
        <f>IF($CP18="P",CK18,(CK18+BJ18)/2)</f>
        <v>7.4</v>
      </c>
      <c r="TG18" s="22">
        <f>IF($CP18="P",CL18,(CL18+BK18)/2)</f>
        <v>4.4000000000000004</v>
      </c>
      <c r="TH18" s="22">
        <f>IF($CP18="P",CM18,(CM18+BL18)/2)</f>
        <v>6.45</v>
      </c>
      <c r="TI18" s="22">
        <f>IF($CP18="P",CN18,(CN18+BM18)/2)</f>
        <v>7.4249999999999998</v>
      </c>
      <c r="TJ18" s="22">
        <f>IF($CP18="P",CO18,(CO18+BN18)/2)</f>
        <v>0</v>
      </c>
      <c r="TK18" s="27" t="s">
        <v>46</v>
      </c>
      <c r="TL18" s="40">
        <f>IF(SX18&gt;0,SX18,"")</f>
        <v>2.8</v>
      </c>
      <c r="TM18" s="40">
        <f>IF(SY18&gt;0,SY18,"")</f>
        <v>3.15</v>
      </c>
      <c r="TN18" s="40">
        <f>IF(SUM(SV18:SY18)-SZ18&gt;0,SUM(SV18:SY18)-SZ18,"")</f>
        <v>10.75</v>
      </c>
      <c r="TO18" s="40">
        <f>IF(TC18&gt;0,TC18,"")</f>
        <v>6.35</v>
      </c>
      <c r="TP18" s="40">
        <f>IF(TD18&gt;0,TD18,"")</f>
        <v>7.375</v>
      </c>
      <c r="TQ18" s="40">
        <f>IF(SUM(TA18:TD18)-TE18&gt;0,SUM(TA18:TD18)-TE18,"")</f>
        <v>24.975000000000001</v>
      </c>
      <c r="TR18" s="40">
        <f>IF(MAX(TN18,TQ18)&gt;0,MAX(TN18,TQ18),"")</f>
        <v>24.975000000000001</v>
      </c>
      <c r="TS18" s="40">
        <f>IF(TH18&gt;0,TH18,"")</f>
        <v>6.45</v>
      </c>
      <c r="TT18" s="40">
        <f>IF(TI18&gt;0,TI18,"")</f>
        <v>7.4249999999999998</v>
      </c>
      <c r="TU18" s="40">
        <f>IF(SUM(TF18:TI18)-TJ18&gt;0,SUM(TF18:TI18)-TJ18,"")</f>
        <v>25.675000000000001</v>
      </c>
      <c r="TV18" s="40">
        <f>IF(SUM(TR18,TU18)&gt;0,SUM(TR18,TU18),"")</f>
        <v>50.650000000000006</v>
      </c>
    </row>
    <row r="19" spans="1:542" x14ac:dyDescent="0.2">
      <c r="A19" s="4" t="str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/>
      </c>
      <c r="B19" s="4" t="str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/>
      </c>
      <c r="C19" s="5" t="s">
        <v>172</v>
      </c>
      <c r="D19" s="4" t="s">
        <v>5</v>
      </c>
      <c r="E19" s="4">
        <v>2007</v>
      </c>
      <c r="F19" s="9">
        <f>SUM(L19:V19)+SUM(L19:T19)*0.0000001+SUM(L19)*0.0000000000001</f>
        <v>162.22001622200509</v>
      </c>
      <c r="G19" s="64"/>
      <c r="H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I19" s="3" t="str">
        <f>IF(OR(AND(AQ19&gt;=AY$48,AQ19&lt;&gt;"",AN19=""),AND(AT19&gt;=AY$48,AT19&lt;&gt;"",AN19=""),AND(AX19&gt;=AY$48,AX19&lt;&gt;"",AN19=""),AND(BR19&gt;=BZ$48,BR19&lt;&gt;"",BO19=""),AND(BU19&gt;=BZ$48,BU19&lt;&gt;"",BO19=""),AND(BY19&gt;=BZ$48,BY19&lt;&gt;"",BO19=""),AND(CS19&gt;=DA$48,CS19&lt;&gt;"",CP19=""),AND(CV19&gt;=DA$48,CV19&lt;&gt;"",CP19=""),AND(CZ19&gt;=DA$48,CZ19&lt;&gt;"",CP19=""),AND(DZ19&gt;=EK$48,DZ19&lt;&gt;""),AND(EC19&gt;=EK$48,EC19&lt;&gt;""),AND(EG19&gt;=EK$48,EG19&lt;&gt;""),AND(EJ19&gt;=EK$48,EJ19&lt;&gt;""),AND(FH19&gt;=FS$48,FH19&lt;&gt;""),AND(FK19&gt;=FS$48,FK19&lt;&gt;""),AND(FO19&gt;=FS$48,FO19&lt;&gt;""),AND(FR19&gt;=FS$48,FR19&lt;&gt;""),AND(GP19&gt;=HA$48,GP19&lt;&gt;""),AND(GS19&gt;=HA$48,GS19&lt;&gt;""),AND(GW19&gt;=HA$48,GW19&lt;&gt;""),AND(GZ19&gt;=HA$48,GZ19&lt;&gt;""),AND(HX19&gt;=II$48,HX19&lt;&gt;""),AND(IA19&gt;=II$48,IA19&lt;&gt;""),AND(IE19&gt;=II$48,IE19&lt;&gt;""),AND(IH19&gt;=II$48,IH19&lt;&gt;""),AND(JF19&gt;=JQ$48,JF19&lt;&gt;""),AND(JI19&gt;=JQ$48,JI19&lt;&gt;""),AND(JM19&gt;=JQ$48,JM19&lt;&gt;""),AND(JP19&gt;=JQ$48,JP19&lt;&gt;""),AND(KN19&gt;=KY$48,KN19&lt;&gt;""),AND(KQ19&gt;=KY$48,KQ19&lt;&gt;""),AND(KU19&gt;=KY$48,KU19&lt;&gt;""),AND(KX19&gt;=KY$48,KX19&lt;&gt;""),AND(LV19&gt;=MG$48,LV19&lt;&gt;""),AND(LY19&gt;=MG$48,LY19&lt;&gt;""),AND(MC19&gt;=MG$48,MC19&lt;&gt;""),AND(MF19&gt;=MG$48,MF19&lt;&gt;""),AND(ND19&gt;=NO$48,ND19&lt;&gt;""),AND(NG19&gt;=NO$48,NG19&lt;&gt;""),AND(NK19&gt;=NO$48,NK19&lt;&gt;""),AND(NN19&gt;=NO$48,NN19&lt;&gt;""),AND(OL19&gt;=OW$48,OL19&lt;&gt;""),AND(OO19&gt;=OW$48,OO19&lt;&gt;""),AND(OS19&gt;=OW$48,OS19&lt;&gt;""),AND(OV19&gt;=OW$48,OV19&lt;&gt;""),AND(PT19&gt;=QE$48,PT19&lt;&gt;""),AND(PW19&gt;=QE$48,PW19&lt;&gt;""),AND(QA19&gt;=QE$48,QA19&lt;&gt;""),AND(QD19&gt;=QE$48,QD19&lt;&gt;""),AND(RB19&gt;=RM$48,RB19&lt;&gt;""),AND(RE19&gt;=RM$48,RE19&lt;&gt;""),AND(RI19&gt;=RM$48,RI19&lt;&gt;""),AND(RL19&gt;=RM$48,RL19&lt;&gt;""),AND(SJ19&gt;=SU$48,SJ19&lt;&gt;""),AND(SM19&gt;=SU$48,SM19&lt;&gt;""),AND(SQ19&gt;=SU$48,SQ19&lt;&gt;""),AND(ST19&gt;=SU$48,ST19&lt;&gt;"")),"P","")</f>
        <v/>
      </c>
      <c r="J19" s="36" t="str">
        <f>IF(AND(I19="P",H19=""),"No DD",IF(OR(AND(AO19&gt;=AY$47,AO19&lt;&gt;"",AQ19&gt;=AY$51,AQ19&lt;&gt;"",AN19=""),AND(AR19&gt;=AY$47,AR19&lt;&gt;"",AT19&gt;=AY$51,AT19&lt;&gt;"",AN19=""),AND(AV19&gt;=AY$47,AV19&lt;&gt;"",AX19&gt;=AY$51,AX19&lt;&gt;"",AN19=""),AND(BP19&gt;=BZ$47,BP19&lt;&gt;"",BR19&gt;=BZ$51,BR19&lt;&gt;"",BO19=""),AND(BS19&gt;=BZ$47,BS19&lt;&gt;"",BU19&gt;=BZ$51,BU19&lt;&gt;"",BO19=""),AND(BW19&gt;=BZ$47,BW19&lt;&gt;"",BY19&gt;=BZ$51,BY19&lt;&gt;"",BO19=""),AND(CQ19&gt;=DA$47,CQ19&lt;&gt;"",CS19&gt;=DA$51,CS19&lt;&gt;"",CP19=""),AND(CT19&gt;=DA$47,CT19&lt;&gt;"",CV19&gt;=DA$51,CV19&lt;&gt;"",CP19=""),AND(CX19&gt;=DA$47,CX19&lt;&gt;"",CZ19&gt;=DA$51,CZ19&lt;&gt;"",CP19=""),AND(DX19&gt;=EK$47,DX19&lt;&gt;"",DZ19&gt;=EK$51,DZ19&lt;&gt;""),AND(EA19&gt;=EK$47,EA19&lt;&gt;"",EC19&gt;=EK$51,EC19&lt;&gt;""),AND(EE19&gt;=EK$47,EE19&lt;&gt;"",EG19&gt;=EK$51,EG19&lt;&gt;""),AND(EH19&gt;=EK$47,EH19&lt;&gt;"",EJ19&gt;=EK$51,EJ19&lt;&gt;""),AND(FF19&gt;=FS$47,FF19&lt;&gt;"",FH19&gt;=FS$51,FH19&lt;&gt;""),AND(FI19&gt;=FS$47,FI19&lt;&gt;"",FK19&gt;=FS$51,FK19&lt;&gt;""),AND(FM19&gt;=FS$47,FM19&lt;&gt;"",FO19&gt;=FS$51,FO19&lt;&gt;""),AND(FP19&gt;=FS$47,FP19&lt;&gt;"",FR19&gt;=FS$51,FR19&lt;&gt;""),AND(GN19&gt;=HA$47,GN19&lt;&gt;"",GP19&gt;=HA$51,GP19&lt;&gt;""),AND(GQ19&gt;=HA$47,GQ19&lt;&gt;"",GS19&gt;=HA$51,GS19&lt;&gt;""),AND(GU19&gt;=HA$47,GU19&lt;&gt;"",GW19&gt;=HA$51,GW19&lt;&gt;""),AND(GX19&gt;=HA$47,GX19&lt;&gt;"",GZ19&gt;=HA$51,GZ19&lt;&gt;""),AND(HV19&gt;=II$47,HV19&lt;&gt;"",HX19&gt;=II$51,HX19&lt;&gt;""),AND(HY19&gt;=II$47,HY19&lt;&gt;"",IA19&gt;=II$51,IA19&lt;&gt;""),AND(IC19&gt;=II$47,IC19&lt;&gt;"",IE19&gt;=II$51,IE19&lt;&gt;""),AND(IF19&gt;=II$47,IF19&lt;&gt;"",IH19&gt;=II$51,IH19&lt;&gt;""),AND(JD19&gt;=JQ$47,JD19&lt;&gt;"",JF19&gt;=JQ$51,JF19&lt;&gt;""),AND(JG19&gt;=JQ$47,JG19&lt;&gt;"",JI19&gt;=JQ$51,JI19&lt;&gt;""),AND(JK19&gt;=JQ$47,JK19&lt;&gt;"",JM19&gt;=JQ$51,JM19&lt;&gt;""),AND(JN19&gt;=JQ$47,JN19&lt;&gt;"",JP19&gt;=JQ$51,JP19&lt;&gt;""),AND(KL19&gt;=KY$47,KL19&lt;&gt;"",KN19&gt;=KY$51,KN19&lt;&gt;""),AND(KO19&gt;=KY$47,KO19&lt;&gt;"",KQ19&gt;=KY$51,KQ19&lt;&gt;""),AND(KS19&gt;=KY$47,KS19&lt;&gt;"",KU19&gt;=KY$51,KU19&lt;&gt;""),AND(KV19&gt;=KY$47,KV19&lt;&gt;"",KX19&gt;=KY$51,KX19&lt;&gt;""),AND(LT19&gt;=MG$47,LT19&lt;&gt;"",LV19&gt;=MG$51,LV19&lt;&gt;""),AND(LW19&gt;=MG$47,LW19&lt;&gt;"",LY19&gt;=MG$51,LY19&lt;&gt;""),AND(MA19&gt;=MG$47,MA19&lt;&gt;"",MC19&gt;=MG$51,MC19&lt;&gt;""),AND(MD19&gt;=MG$47,MD19&lt;&gt;"",MF19&gt;=MG$51,MF19&lt;&gt;""),AND(NB19&gt;=NO$47,NB19&lt;&gt;"",ND19&gt;=NO$51,ND19&lt;&gt;""),AND(NE19&gt;=NO$47,NE19&lt;&gt;"",NG19&gt;=NO$51,NG19&lt;&gt;""),AND(NI19&gt;=NO$47,NI19&lt;&gt;"",NK19&gt;=NO$51,NK19&lt;&gt;""),AND(NL19&gt;=NO$47,NL19&lt;&gt;"",NN19&gt;=NO$51,NN19&lt;&gt;""),AND(OJ19&gt;=OW$47,OJ19&lt;&gt;"",OL19&gt;=OW$51,OL19&lt;&gt;""),AND(OM19&gt;=OW$47,OM19&lt;&gt;"",OO19&gt;=OW$51,OO19&lt;&gt;""),AND(OQ19&gt;=OW$47,OQ19&lt;&gt;"",OS19&gt;=OW$51,OS19&lt;&gt;""),AND(OT19&gt;=OW$47,OT19&lt;&gt;"",OV19&gt;=OW$51,OV19&lt;&gt;""),AND(PR19&gt;=QE$47,PR19&lt;&gt;"",PT19&gt;=QE$51,PT19&lt;&gt;""),AND(PU19&gt;=QE$47,PU19&lt;&gt;"",PW19&gt;=QE$51,PW19&lt;&gt;""),AND(PY19&gt;=QE$47,PY19&lt;&gt;"",QA19&gt;=QE$51,QA19&lt;&gt;""),AND(QB19&gt;=QE$47,QB19&lt;&gt;"",QD19&gt;=QE$51,QD19&lt;&gt;""),AND(QZ19&gt;=RM$47,QZ19&lt;&gt;"",RB19&gt;=RM$51,RB19&lt;&gt;""),AND(RC19&gt;=RM$47,RC19&lt;&gt;"",RE19&gt;=RM$51,RE19&lt;&gt;""),AND(RG19&gt;=RM$47,RG19&lt;&gt;"",RI19&gt;=RM$51,RI19&lt;&gt;""),AND(RJ19&gt;=RM$47,RJ19&lt;&gt;"",RL19&gt;=RM$51,RL19&lt;&gt;""),AND(SH19&gt;=SU$47,SH19&lt;&gt;"",SJ19&gt;=SU$51,SJ19&lt;&gt;""),AND(SK19&gt;=SU$47,SK19&lt;&gt;"",SM19&gt;=SU$51,SM19&lt;&gt;""),AND(SO19&gt;=SU$47,SO19&lt;&gt;"",SQ19&gt;=SU$51,SQ19&lt;&gt;""),AND(SR19&gt;=SU$47,SR19&lt;&gt;"",ST19&gt;=SU$51,ST19&lt;&gt;"")),"Merit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Excellence",IF(K19="P","Worlds Team",IF(H19="P","National Team","")))))</f>
        <v/>
      </c>
      <c r="K19" s="3" t="str">
        <f>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P","")</f>
        <v/>
      </c>
      <c r="L19" s="8">
        <f>IF(COUNT(AQ19,AT19,BR19,BU19,CS19,CV19)&gt;0,LARGE((AQ19,AT19,BR19,BU19,CS19,CV19),1),0)</f>
        <v>50.75</v>
      </c>
      <c r="M19" s="8" t="str">
        <f>IF(L19="","",IF(OR(L19=CS19,L19=CV19),$CA$1,IF(OR(L19=BR19,L19=BU19),$AZ$1,IF(OR(L19=AQ19,L19=AT19),$Y$1,""))))</f>
        <v>2024 3rd Domestic Trial</v>
      </c>
      <c r="N19" s="8">
        <f>IF(COUNT(AQ19,AT19,BR19,BU19,CS19,CV19)&gt;1,LARGE((AQ19,AT19,BR19,BU19,CS19,CV19),2),0)</f>
        <v>49.16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>IF(P19="","",IF(P19=CZ19,$CA$1,IF(P19=BY19,$AZ$1,IF(P19=AX19,$Y$1,IF(OR(P19=CS19,P19=CV19,P19=CZ19),$CA$1,IF(OR(P19=BR19,P19=BU19,P19=BY19),$AZ$1,IF(OR(P19=AQ19,P19=AT19,P19=AX19),$Y$1,"")))))))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3rd Domestic Trial</v>
      </c>
      <c r="T19" s="8">
        <f>IF(MAX(IF(AO19&gt;=$AY$44,AP19,0),IF(AR19&gt;=$AY$44,AS19,0),IF(AV19&gt;=$AY$44,AW19,0),IF(BP19&gt;=$BZ$44,BQ19,0),IF(BS19&gt;=$BZ$44,BT19,0),IF(BW19&gt;=$BZ$44,BX19,0),IF(CQ19&gt;=$DA$44,CR19,0),IF(CT19&gt;=$DA$44,CU19,0),IF(CX19&gt;=$DA$44,CY19,0),IF(DX19&gt;=$EK$44,DY19,0),IF(EA19&gt;=$EK$44,EB19,0),IF(EE19&gt;=$EK$44,EF19,0),IF(EH19&gt;=$EK$44,EI19,0),IF(FF19&gt;=$FS$44,FG19,0),IF(FI19&gt;=$FS$44,FJ19,0),IF(FM19&gt;=$FS$44,FN19,0),IF(FP19&gt;=$FS$44,FQ19,0),IF(GN19&gt;=$HA$44,GO19,0),IF(GQ19&gt;=$HA$44,GR19,0),IF(GU19&gt;=$HA$44,GV19,0),IF(GX19&gt;=$HA$44,GY19,0),IF(HV19&gt;=$II$44,HW19,0),IF(HY19&gt;=$II$44,HZ19,0),IF(IC19&gt;=$II$44,ID19,0),IF(IF19&gt;=$II$44,IG19,0),IF(JD19&gt;=$JQ$44,JE19,0),IF(JG19&gt;=$JQ$44,JH19,0),IF(JK19&gt;=$JQ$44,JL19,0),IF(JN19&gt;=$JQ$44,JO19,0),IF(KL19&gt;=$KY$44,KM19,0),IF(KO19&gt;=$KY$44,KP19,0),IF(KS19&gt;=$KY$44,KT19,0),IF(KV19&gt;=$KY$44,KW19,0),IF(LT19&gt;=$MG$44,LU19,0),IF(LW19&gt;=$MG$44,LX19,0),IF(MA19&gt;=$MG$44,MB19,0),IF(MD19&gt;=$MG$44,ME19,0),IF(NB19&gt;=$NO$44,NC19,0),IF(NE19&gt;=$NO$44,NF19,0),IF(NI19&gt;=$NO$44,NJ19,0),IF(NL19&gt;=$NO$44,NM19,0),IF(OJ19&gt;=$OW$44,OK19,0),IF(OM19&gt;=$OW$44,ON19,0),IF(OQ19&gt;=$OW$44,OR19,0),IF(OT19&gt;=$OW$44,OU19,0),IF(PR19&gt;=$QE$44,PS19,0),IF(PU19&gt;=$QE$44,PV19,0),IF(PY19&gt;=$QE$44,PZ19,0),IF(QB19&gt;=$QE$44,QC19,0),IF(QZ19&gt;=$RM$44,RA19,0),IF(RC19&gt;=$RM$44,RD19,0),IF(RG19&gt;=$RM$44,RH19,0),IF(RJ19&gt;=$RM$44,RK19,0),IF(SH19&gt;=$SU$44,SI19,0),IF(SK19&gt;=$SU$44,SL19,0),IF(SO19&gt;=$SU$44,SP19,0),IF(SR19&gt;=$SU$44,SS19,0))&gt;0,MAX(IF(AO19&gt;=$AY$44,AP19,0),IF(AR19&gt;=$AY$44,AS19,0),IF(AV19&gt;=$AY$44,AW19,0),IF(BP19&gt;=$BZ$44,BQ19,0),IF(BS19&gt;=$BZ$44,BT19,0),IF(BW19&gt;=$BZ$44,BX19,0),IF(CQ19&gt;=$DA$44,CR19,0),IF(CT19&gt;=$DA$44,CU19,0),IF(CX19&gt;=$DA$44,CY19,0),IF(DX19&gt;=$EK$44,DY19,0),IF(EA19&gt;=$EK$44,EB19,0),IF(EE19&gt;=$EK$44,EF19,0),IF(EH19&gt;=$EK$44,EI19,0),IF(FF19&gt;=$FS$44,FG19,0),IF(FI19&gt;=$FS$44,FJ19,0),IF(FM19&gt;=$FS$44,FN19,0),IF(FP19&gt;=$FS$44,FQ19,0),IF(GN19&gt;=$HA$44,GO19,0),IF(GQ19&gt;=$HA$44,GR19,0),IF(GU19&gt;=$HA$44,GV19,0),IF(GX19&gt;=$HA$44,GY19,0),IF(HV19&gt;=$II$44,HW19,0),IF(HY19&gt;=$II$44,HZ19,0),IF(IC19&gt;=$II$44,ID19,0),IF(IF19&gt;=$II$44,IG19,0),IF(JD19&gt;=$JQ$44,JE19,0),IF(JG19&gt;=$JQ$44,JH19,0),IF(JK19&gt;=$JQ$44,JL19,0),IF(JN19&gt;=$JQ$44,JO19,0),IF(KL19&gt;=$KY$44,KM19,0),IF(KO19&gt;=$KY$44,KP19,0),IF(KS19&gt;=$KY$44,KT19,0),IF(KV19&gt;=$KY$44,KW19,0),IF(LT19&gt;=$MG$44,LU19,0),IF(LW19&gt;=$MG$44,LX19,0),IF(MA19&gt;=$MG$44,MB19,0),IF(MD19&gt;=$MG$44,ME19,0),IF(NB19&gt;=$NO$44,NC19,0),IF(NE19&gt;=$NO$44,NF19,0),IF(NI19&gt;=$NO$44,NJ19,0),IF(NL19&gt;=$NO$44,NM19,0),IF(OJ19&gt;=$OW$44,OK19,0),IF(OM19&gt;=$OW$44,ON19,0),IF(OQ19&gt;=$OW$44,OR19,0),IF(OT19&gt;=$OW$44,OU19,0),IF(PR19&gt;=$QE$44,PS19,0),IF(PU19&gt;=$QE$44,PV19,0),IF(PY19&gt;=$QE$44,PZ19,0),IF(QB19&gt;=$QE$44,QC19,0),IF(QZ19&gt;=$RM$44,RA19,0),IF(RC19&gt;=$RM$44,RD19,0),IF(RG19&gt;=$RM$44,RH19,0),IF(RJ19&gt;=$RM$44,RK19,0),IF(SH19&gt;=$SU$44,SI19,0),IF(SK19&gt;=$SU$44,SL19,0),IF(SO19&gt;=$SU$44,SP19,0),IF(SR19&gt;=$SU$44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10.8</v>
      </c>
      <c r="Z19" s="22">
        <v>9.1</v>
      </c>
      <c r="AA19" s="22">
        <v>11.3</v>
      </c>
      <c r="AB19" s="22">
        <v>13.13</v>
      </c>
      <c r="AC19" s="22">
        <v>0</v>
      </c>
      <c r="AD19" s="22">
        <v>5.3</v>
      </c>
      <c r="AE19" s="22">
        <v>3.5</v>
      </c>
      <c r="AF19" s="22">
        <v>3.8</v>
      </c>
      <c r="AG19" s="22">
        <v>5.69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11.3</v>
      </c>
      <c r="AP19" s="38">
        <f>IF(AB19&gt;0,AB19,"")</f>
        <v>13.13</v>
      </c>
      <c r="AQ19" s="40">
        <f>IF(SUM(Y19:AB19)-AC19&gt;0,SUM(Y19:AB19)-AC19,"")</f>
        <v>44.33</v>
      </c>
      <c r="AR19" s="40">
        <f>IF(AF19&gt;0,AF19,"")</f>
        <v>3.8</v>
      </c>
      <c r="AS19" s="40">
        <f>IF(AG19&gt;0,AG19,"")</f>
        <v>5.69</v>
      </c>
      <c r="AT19" s="40">
        <f>IF(SUM(AD19:AG19)-AH19&gt;0,SUM(AD19:AG19)-AH19,"")</f>
        <v>18.290000000000003</v>
      </c>
      <c r="AU19" s="40">
        <f>IF(AQ19="","",MAX(AQ19,AT19))</f>
        <v>44.33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44.33</v>
      </c>
      <c r="AZ19" s="26">
        <v>13.8</v>
      </c>
      <c r="BA19" s="26">
        <v>9</v>
      </c>
      <c r="BB19" s="26">
        <v>11.5</v>
      </c>
      <c r="BC19" s="26">
        <v>13.53</v>
      </c>
      <c r="BD19" s="26">
        <v>0</v>
      </c>
      <c r="BE19" s="26">
        <v>14.4</v>
      </c>
      <c r="BF19" s="26">
        <v>9.3000000000000007</v>
      </c>
      <c r="BG19" s="26">
        <v>11.3</v>
      </c>
      <c r="BH19" s="26">
        <v>14.16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11.5</v>
      </c>
      <c r="BQ19" s="39">
        <f>IF(BC19&gt;0,BC19,"")</f>
        <v>13.53</v>
      </c>
      <c r="BR19" s="11">
        <f>IF(SUM(AZ19:BC19)-BD19&gt;0,SUM(AZ19:BC19)-BD19,"")</f>
        <v>47.83</v>
      </c>
      <c r="BS19" s="11">
        <f>IF(BG19&gt;0,BG19,"")</f>
        <v>11.3</v>
      </c>
      <c r="BT19" s="11">
        <f>IF(BH19&gt;0,BH19,"")</f>
        <v>14.16</v>
      </c>
      <c r="BU19" s="11">
        <f>IF(SUM(BE19:BH19)-BI19&gt;0,SUM(BE19:BH19)-BI19,"")</f>
        <v>49.16</v>
      </c>
      <c r="BV19" s="11">
        <f>IF(BR19="","",MAX(BR19,BU19))</f>
        <v>49.16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49.16</v>
      </c>
      <c r="CA19" s="22">
        <v>13.7</v>
      </c>
      <c r="CB19" s="22">
        <v>9.1</v>
      </c>
      <c r="CC19" s="22">
        <v>11.8</v>
      </c>
      <c r="CD19" s="22">
        <v>14.5</v>
      </c>
      <c r="CE19" s="22">
        <v>0</v>
      </c>
      <c r="CF19" s="22">
        <v>14.5</v>
      </c>
      <c r="CG19" s="22">
        <v>9.3000000000000007</v>
      </c>
      <c r="CH19" s="22">
        <v>12</v>
      </c>
      <c r="CI19" s="22">
        <v>14.95</v>
      </c>
      <c r="CJ19" s="22">
        <v>0</v>
      </c>
      <c r="CK19" s="22">
        <v>14.6</v>
      </c>
      <c r="CL19" s="22">
        <v>9.4</v>
      </c>
      <c r="CM19" s="22">
        <v>11.4</v>
      </c>
      <c r="CN19" s="22">
        <v>14.91</v>
      </c>
      <c r="CO19" s="22">
        <v>0</v>
      </c>
      <c r="CP19" s="27"/>
      <c r="CQ19" s="38">
        <f>IF(CC19&gt;0,CC19,"")</f>
        <v>11.8</v>
      </c>
      <c r="CR19" s="38">
        <f>IF(CD19&gt;0,CD19,"")</f>
        <v>14.5</v>
      </c>
      <c r="CS19" s="40">
        <f>IF(SUM(CA19:CD19)-CE19&gt;0,SUM(CA19:CD19)-CE19,"")</f>
        <v>49.099999999999994</v>
      </c>
      <c r="CT19" s="40">
        <f>IF(CH19&gt;0,CH19,"")</f>
        <v>12</v>
      </c>
      <c r="CU19" s="40">
        <f>IF(CI19&gt;0,CI19,"")</f>
        <v>14.95</v>
      </c>
      <c r="CV19" s="40">
        <f>IF(SUM(CF19:CI19)-CJ19&gt;0,SUM(CF19:CI19)-CJ19,"")</f>
        <v>50.75</v>
      </c>
      <c r="CW19" s="40">
        <f>IF(CS19="","",MAX(CS19,CV19))</f>
        <v>50.75</v>
      </c>
      <c r="CX19" s="40">
        <f>IF(CM19&gt;0,CM19,"")</f>
        <v>11.4</v>
      </c>
      <c r="CY19" s="40">
        <f>IF(CN19&gt;0,CN19,"")</f>
        <v>14.91</v>
      </c>
      <c r="CZ19" s="40">
        <f>IF(SUM(CK19:CN19)-CO19&gt;0,SUM(CK19:CN19)-CO19,"")</f>
        <v>50.31</v>
      </c>
      <c r="DA19" s="40">
        <f>IF(SUM(CW19,CZ19)&gt;0,SUM(CW19,CZ19),"")</f>
        <v>101.06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13.75</v>
      </c>
      <c r="SW19" s="22">
        <f>IF($CP19="P",CB19,(CB19+BA19)/2)</f>
        <v>9.0500000000000007</v>
      </c>
      <c r="SX19" s="22">
        <f>IF($CP19="P",CC19,(CC19+BB19)/2)</f>
        <v>11.65</v>
      </c>
      <c r="SY19" s="22">
        <f>IF($CP19="P",CD19,(CD19+BC19)/2)</f>
        <v>14.015000000000001</v>
      </c>
      <c r="SZ19" s="22">
        <f>IF($CP19="P",CE19,(CE19+BD19)/2)</f>
        <v>0</v>
      </c>
      <c r="TA19" s="22">
        <f>IF($CP19="P",CF19,(CF19+BE19)/2)</f>
        <v>14.45</v>
      </c>
      <c r="TB19" s="22">
        <f>IF($CP19="P",CG19,(CG19+BF19)/2)</f>
        <v>9.3000000000000007</v>
      </c>
      <c r="TC19" s="22">
        <f>IF($CP19="P",CH19,(CH19+BG19)/2)</f>
        <v>11.65</v>
      </c>
      <c r="TD19" s="22">
        <f>IF($CP19="P",CI19,(CI19+BH19)/2)</f>
        <v>14.555</v>
      </c>
      <c r="TE19" s="22">
        <f>IF($CP19="P",CJ19,(CJ19+BI19)/2)</f>
        <v>0</v>
      </c>
      <c r="TF19" s="22">
        <f>IF($CP19="P",CK19,(CK19+BJ19)/2)</f>
        <v>7.3</v>
      </c>
      <c r="TG19" s="22">
        <f>IF($CP19="P",CL19,(CL19+BK19)/2)</f>
        <v>4.7</v>
      </c>
      <c r="TH19" s="22">
        <f>IF($CP19="P",CM19,(CM19+BL19)/2)</f>
        <v>5.7</v>
      </c>
      <c r="TI19" s="22">
        <f>IF($CP19="P",CN19,(CN19+BM19)/2)</f>
        <v>7.4550000000000001</v>
      </c>
      <c r="TJ19" s="22">
        <f>IF($CP19="P",CO19,(CO19+BN19)/2)</f>
        <v>0</v>
      </c>
      <c r="TK19" s="27" t="s">
        <v>46</v>
      </c>
      <c r="TL19" s="40">
        <f>IF(SX19&gt;0,SX19,"")</f>
        <v>11.65</v>
      </c>
      <c r="TM19" s="40">
        <f>IF(SY19&gt;0,SY19,"")</f>
        <v>14.015000000000001</v>
      </c>
      <c r="TN19" s="40">
        <f>IF(SUM(SV19:SY19)-SZ19&gt;0,SUM(SV19:SY19)-SZ19,"")</f>
        <v>48.465000000000003</v>
      </c>
      <c r="TO19" s="40">
        <f>IF(TC19&gt;0,TC19,"")</f>
        <v>11.65</v>
      </c>
      <c r="TP19" s="40">
        <f>IF(TD19&gt;0,TD19,"")</f>
        <v>14.555</v>
      </c>
      <c r="TQ19" s="40">
        <f>IF(SUM(TA19:TD19)-TE19&gt;0,SUM(TA19:TD19)-TE19,"")</f>
        <v>49.954999999999998</v>
      </c>
      <c r="TR19" s="40">
        <f>IF(MAX(TN19,TQ19)&gt;0,MAX(TN19,TQ19),"")</f>
        <v>49.954999999999998</v>
      </c>
      <c r="TS19" s="40">
        <f>IF(TH19&gt;0,TH19,"")</f>
        <v>5.7</v>
      </c>
      <c r="TT19" s="40">
        <f>IF(TI19&gt;0,TI19,"")</f>
        <v>7.4550000000000001</v>
      </c>
      <c r="TU19" s="40">
        <f>IF(SUM(TF19:TI19)-TJ19&gt;0,SUM(TF19:TI19)-TJ19,"")</f>
        <v>25.155000000000001</v>
      </c>
      <c r="TV19" s="40">
        <f>IF(SUM(TR19,TU19)&gt;0,SUM(TR19,TU19),"")</f>
        <v>75.11</v>
      </c>
    </row>
    <row r="20" spans="1:542" x14ac:dyDescent="0.2">
      <c r="A20" s="4" t="str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/>
      </c>
      <c r="B20" s="4" t="str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/>
      </c>
      <c r="C20" s="5" t="s">
        <v>178</v>
      </c>
      <c r="D20" s="4" t="s">
        <v>6</v>
      </c>
      <c r="E20" s="4">
        <v>2007</v>
      </c>
      <c r="F20" s="9">
        <f>SUM(L20:V20)+SUM(L20:T20)*0.0000001+SUM(L20)*0.0000000000001</f>
        <v>161.09001610900521</v>
      </c>
      <c r="G20" s="64"/>
      <c r="H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I20" s="3" t="str">
        <f>IF(OR(AND(AQ20&gt;=AY$48,AQ20&lt;&gt;"",AN20=""),AND(AT20&gt;=AY$48,AT20&lt;&gt;"",AN20=""),AND(AX20&gt;=AY$48,AX20&lt;&gt;"",AN20=""),AND(BR20&gt;=BZ$48,BR20&lt;&gt;"",BO20=""),AND(BU20&gt;=BZ$48,BU20&lt;&gt;"",BO20=""),AND(BY20&gt;=BZ$48,BY20&lt;&gt;"",BO20=""),AND(CS20&gt;=DA$48,CS20&lt;&gt;"",CP20=""),AND(CV20&gt;=DA$48,CV20&lt;&gt;"",CP20=""),AND(CZ20&gt;=DA$48,CZ20&lt;&gt;"",CP20=""),AND(DZ20&gt;=EK$48,DZ20&lt;&gt;""),AND(EC20&gt;=EK$48,EC20&lt;&gt;""),AND(EG20&gt;=EK$48,EG20&lt;&gt;""),AND(EJ20&gt;=EK$48,EJ20&lt;&gt;""),AND(FH20&gt;=FS$48,FH20&lt;&gt;""),AND(FK20&gt;=FS$48,FK20&lt;&gt;""),AND(FO20&gt;=FS$48,FO20&lt;&gt;""),AND(FR20&gt;=FS$48,FR20&lt;&gt;""),AND(GP20&gt;=HA$48,GP20&lt;&gt;""),AND(GS20&gt;=HA$48,GS20&lt;&gt;""),AND(GW20&gt;=HA$48,GW20&lt;&gt;""),AND(GZ20&gt;=HA$48,GZ20&lt;&gt;""),AND(HX20&gt;=II$48,HX20&lt;&gt;""),AND(IA20&gt;=II$48,IA20&lt;&gt;""),AND(IE20&gt;=II$48,IE20&lt;&gt;""),AND(IH20&gt;=II$48,IH20&lt;&gt;""),AND(JF20&gt;=JQ$48,JF20&lt;&gt;""),AND(JI20&gt;=JQ$48,JI20&lt;&gt;""),AND(JM20&gt;=JQ$48,JM20&lt;&gt;""),AND(JP20&gt;=JQ$48,JP20&lt;&gt;""),AND(KN20&gt;=KY$48,KN20&lt;&gt;""),AND(KQ20&gt;=KY$48,KQ20&lt;&gt;""),AND(KU20&gt;=KY$48,KU20&lt;&gt;""),AND(KX20&gt;=KY$48,KX20&lt;&gt;""),AND(LV20&gt;=MG$48,LV20&lt;&gt;""),AND(LY20&gt;=MG$48,LY20&lt;&gt;""),AND(MC20&gt;=MG$48,MC20&lt;&gt;""),AND(MF20&gt;=MG$48,MF20&lt;&gt;""),AND(ND20&gt;=NO$48,ND20&lt;&gt;""),AND(NG20&gt;=NO$48,NG20&lt;&gt;""),AND(NK20&gt;=NO$48,NK20&lt;&gt;""),AND(NN20&gt;=NO$48,NN20&lt;&gt;""),AND(OL20&gt;=OW$48,OL20&lt;&gt;""),AND(OO20&gt;=OW$48,OO20&lt;&gt;""),AND(OS20&gt;=OW$48,OS20&lt;&gt;""),AND(OV20&gt;=OW$48,OV20&lt;&gt;""),AND(PT20&gt;=QE$48,PT20&lt;&gt;""),AND(PW20&gt;=QE$48,PW20&lt;&gt;""),AND(QA20&gt;=QE$48,QA20&lt;&gt;""),AND(QD20&gt;=QE$48,QD20&lt;&gt;""),AND(RB20&gt;=RM$48,RB20&lt;&gt;""),AND(RE20&gt;=RM$48,RE20&lt;&gt;""),AND(RI20&gt;=RM$48,RI20&lt;&gt;""),AND(RL20&gt;=RM$48,RL20&lt;&gt;""),AND(SJ20&gt;=SU$48,SJ20&lt;&gt;""),AND(SM20&gt;=SU$48,SM20&lt;&gt;""),AND(SQ20&gt;=SU$48,SQ20&lt;&gt;""),AND(ST20&gt;=SU$48,ST20&lt;&gt;"")),"P","")</f>
        <v/>
      </c>
      <c r="J20" s="36" t="str">
        <f>IF(AND(I20="P",H20=""),"No DD",IF(OR(AND(AO20&gt;=AY$47,AO20&lt;&gt;"",AQ20&gt;=AY$51,AQ20&lt;&gt;"",AN20=""),AND(AR20&gt;=AY$47,AR20&lt;&gt;"",AT20&gt;=AY$51,AT20&lt;&gt;"",AN20=""),AND(AV20&gt;=AY$47,AV20&lt;&gt;"",AX20&gt;=AY$51,AX20&lt;&gt;"",AN20=""),AND(BP20&gt;=BZ$47,BP20&lt;&gt;"",BR20&gt;=BZ$51,BR20&lt;&gt;"",BO20=""),AND(BS20&gt;=BZ$47,BS20&lt;&gt;"",BU20&gt;=BZ$51,BU20&lt;&gt;"",BO20=""),AND(BW20&gt;=BZ$47,BW20&lt;&gt;"",BY20&gt;=BZ$51,BY20&lt;&gt;"",BO20=""),AND(CQ20&gt;=DA$47,CQ20&lt;&gt;"",CS20&gt;=DA$51,CS20&lt;&gt;"",CP20=""),AND(CT20&gt;=DA$47,CT20&lt;&gt;"",CV20&gt;=DA$51,CV20&lt;&gt;"",CP20=""),AND(CX20&gt;=DA$47,CX20&lt;&gt;"",CZ20&gt;=DA$51,CZ20&lt;&gt;"",CP20=""),AND(DX20&gt;=EK$47,DX20&lt;&gt;"",DZ20&gt;=EK$51,DZ20&lt;&gt;""),AND(EA20&gt;=EK$47,EA20&lt;&gt;"",EC20&gt;=EK$51,EC20&lt;&gt;""),AND(EE20&gt;=EK$47,EE20&lt;&gt;"",EG20&gt;=EK$51,EG20&lt;&gt;""),AND(EH20&gt;=EK$47,EH20&lt;&gt;"",EJ20&gt;=EK$51,EJ20&lt;&gt;""),AND(FF20&gt;=FS$47,FF20&lt;&gt;"",FH20&gt;=FS$51,FH20&lt;&gt;""),AND(FI20&gt;=FS$47,FI20&lt;&gt;"",FK20&gt;=FS$51,FK20&lt;&gt;""),AND(FM20&gt;=FS$47,FM20&lt;&gt;"",FO20&gt;=FS$51,FO20&lt;&gt;""),AND(FP20&gt;=FS$47,FP20&lt;&gt;"",FR20&gt;=FS$51,FR20&lt;&gt;""),AND(GN20&gt;=HA$47,GN20&lt;&gt;"",GP20&gt;=HA$51,GP20&lt;&gt;""),AND(GQ20&gt;=HA$47,GQ20&lt;&gt;"",GS20&gt;=HA$51,GS20&lt;&gt;""),AND(GU20&gt;=HA$47,GU20&lt;&gt;"",GW20&gt;=HA$51,GW20&lt;&gt;""),AND(GX20&gt;=HA$47,GX20&lt;&gt;"",GZ20&gt;=HA$51,GZ20&lt;&gt;""),AND(HV20&gt;=II$47,HV20&lt;&gt;"",HX20&gt;=II$51,HX20&lt;&gt;""),AND(HY20&gt;=II$47,HY20&lt;&gt;"",IA20&gt;=II$51,IA20&lt;&gt;""),AND(IC20&gt;=II$47,IC20&lt;&gt;"",IE20&gt;=II$51,IE20&lt;&gt;""),AND(IF20&gt;=II$47,IF20&lt;&gt;"",IH20&gt;=II$51,IH20&lt;&gt;""),AND(JD20&gt;=JQ$47,JD20&lt;&gt;"",JF20&gt;=JQ$51,JF20&lt;&gt;""),AND(JG20&gt;=JQ$47,JG20&lt;&gt;"",JI20&gt;=JQ$51,JI20&lt;&gt;""),AND(JK20&gt;=JQ$47,JK20&lt;&gt;"",JM20&gt;=JQ$51,JM20&lt;&gt;""),AND(JN20&gt;=JQ$47,JN20&lt;&gt;"",JP20&gt;=JQ$51,JP20&lt;&gt;""),AND(KL20&gt;=KY$47,KL20&lt;&gt;"",KN20&gt;=KY$51,KN20&lt;&gt;""),AND(KO20&gt;=KY$47,KO20&lt;&gt;"",KQ20&gt;=KY$51,KQ20&lt;&gt;""),AND(KS20&gt;=KY$47,KS20&lt;&gt;"",KU20&gt;=KY$51,KU20&lt;&gt;""),AND(KV20&gt;=KY$47,KV20&lt;&gt;"",KX20&gt;=KY$51,KX20&lt;&gt;""),AND(LT20&gt;=MG$47,LT20&lt;&gt;"",LV20&gt;=MG$51,LV20&lt;&gt;""),AND(LW20&gt;=MG$47,LW20&lt;&gt;"",LY20&gt;=MG$51,LY20&lt;&gt;""),AND(MA20&gt;=MG$47,MA20&lt;&gt;"",MC20&gt;=MG$51,MC20&lt;&gt;""),AND(MD20&gt;=MG$47,MD20&lt;&gt;"",MF20&gt;=MG$51,MF20&lt;&gt;""),AND(NB20&gt;=NO$47,NB20&lt;&gt;"",ND20&gt;=NO$51,ND20&lt;&gt;""),AND(NE20&gt;=NO$47,NE20&lt;&gt;"",NG20&gt;=NO$51,NG20&lt;&gt;""),AND(NI20&gt;=NO$47,NI20&lt;&gt;"",NK20&gt;=NO$51,NK20&lt;&gt;""),AND(NL20&gt;=NO$47,NL20&lt;&gt;"",NN20&gt;=NO$51,NN20&lt;&gt;""),AND(OJ20&gt;=OW$47,OJ20&lt;&gt;"",OL20&gt;=OW$51,OL20&lt;&gt;""),AND(OM20&gt;=OW$47,OM20&lt;&gt;"",OO20&gt;=OW$51,OO20&lt;&gt;""),AND(OQ20&gt;=OW$47,OQ20&lt;&gt;"",OS20&gt;=OW$51,OS20&lt;&gt;""),AND(OT20&gt;=OW$47,OT20&lt;&gt;"",OV20&gt;=OW$51,OV20&lt;&gt;""),AND(PR20&gt;=QE$47,PR20&lt;&gt;"",PT20&gt;=QE$51,PT20&lt;&gt;""),AND(PU20&gt;=QE$47,PU20&lt;&gt;"",PW20&gt;=QE$51,PW20&lt;&gt;""),AND(PY20&gt;=QE$47,PY20&lt;&gt;"",QA20&gt;=QE$51,QA20&lt;&gt;""),AND(QB20&gt;=QE$47,QB20&lt;&gt;"",QD20&gt;=QE$51,QD20&lt;&gt;""),AND(QZ20&gt;=RM$47,QZ20&lt;&gt;"",RB20&gt;=RM$51,RB20&lt;&gt;""),AND(RC20&gt;=RM$47,RC20&lt;&gt;"",RE20&gt;=RM$51,RE20&lt;&gt;""),AND(RG20&gt;=RM$47,RG20&lt;&gt;"",RI20&gt;=RM$51,RI20&lt;&gt;""),AND(RJ20&gt;=RM$47,RJ20&lt;&gt;"",RL20&gt;=RM$51,RL20&lt;&gt;""),AND(SH20&gt;=SU$47,SH20&lt;&gt;"",SJ20&gt;=SU$51,SJ20&lt;&gt;""),AND(SK20&gt;=SU$47,SK20&lt;&gt;"",SM20&gt;=SU$51,SM20&lt;&gt;""),AND(SO20&gt;=SU$47,SO20&lt;&gt;"",SQ20&gt;=SU$51,SQ20&lt;&gt;""),AND(SR20&gt;=SU$47,SR20&lt;&gt;"",ST20&gt;=SU$51,ST20&lt;&gt;"")),"Merit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Excellence",IF(K20="P","Worlds Team",IF(H20="P","National Team","")))))</f>
        <v/>
      </c>
      <c r="K20" s="3" t="str">
        <f>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P","")</f>
        <v/>
      </c>
      <c r="L20" s="8">
        <f>IF(COUNT(AQ20,AT20,BR20,BU20,CS20,CV20)&gt;0,LARGE((AQ20,AT20,BR20,BU20,CS20,CV20),1),0)</f>
        <v>52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46.55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52.14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$44,AP20,0),IF(AR20&gt;=$AY$44,AS20,0),IF(AV20&gt;=$AY$44,AW20,0),IF(BP20&gt;=$BZ$44,BQ20,0),IF(BS20&gt;=$BZ$44,BT20,0),IF(BW20&gt;=$BZ$44,BX20,0),IF(CQ20&gt;=$DA$44,CR20,0),IF(CT20&gt;=$DA$44,CU20,0),IF(CX20&gt;=$DA$44,CY20,0),IF(DX20&gt;=$EK$44,DY20,0),IF(EA20&gt;=$EK$44,EB20,0),IF(EE20&gt;=$EK$44,EF20,0),IF(EH20&gt;=$EK$44,EI20,0),IF(FF20&gt;=$FS$44,FG20,0),IF(FI20&gt;=$FS$44,FJ20,0),IF(FM20&gt;=$FS$44,FN20,0),IF(FP20&gt;=$FS$44,FQ20,0),IF(GN20&gt;=$HA$44,GO20,0),IF(GQ20&gt;=$HA$44,GR20,0),IF(GU20&gt;=$HA$44,GV20,0),IF(GX20&gt;=$HA$44,GY20,0),IF(HV20&gt;=$II$44,HW20,0),IF(HY20&gt;=$II$44,HZ20,0),IF(IC20&gt;=$II$44,ID20,0),IF(IF20&gt;=$II$44,IG20,0),IF(JD20&gt;=$JQ$44,JE20,0),IF(JG20&gt;=$JQ$44,JH20,0),IF(JK20&gt;=$JQ$44,JL20,0),IF(JN20&gt;=$JQ$44,JO20,0),IF(KL20&gt;=$KY$44,KM20,0),IF(KO20&gt;=$KY$44,KP20,0),IF(KS20&gt;=$KY$44,KT20,0),IF(KV20&gt;=$KY$44,KW20,0),IF(LT20&gt;=$MG$44,LU20,0),IF(LW20&gt;=$MG$44,LX20,0),IF(MA20&gt;=$MG$44,MB20,0),IF(MD20&gt;=$MG$44,ME20,0),IF(NB20&gt;=$NO$44,NC20,0),IF(NE20&gt;=$NO$44,NF20,0),IF(NI20&gt;=$NO$44,NJ20,0),IF(NL20&gt;=$NO$44,NM20,0),IF(OJ20&gt;=$OW$44,OK20,0),IF(OM20&gt;=$OW$44,ON20,0),IF(OQ20&gt;=$OW$44,OR20,0),IF(OT20&gt;=$OW$44,OU20,0),IF(PR20&gt;=$QE$44,PS20,0),IF(PU20&gt;=$QE$44,PV20,0),IF(PY20&gt;=$QE$44,PZ20,0),IF(QB20&gt;=$QE$44,QC20,0),IF(QZ20&gt;=$RM$44,RA20,0),IF(RC20&gt;=$RM$44,RD20,0),IF(RG20&gt;=$RM$44,RH20,0),IF(RJ20&gt;=$RM$44,RK20,0),IF(SH20&gt;=$SU$44,SI20,0),IF(SK20&gt;=$SU$44,SL20,0),IF(SO20&gt;=$SU$44,SP20,0),IF(SR20&gt;=$SU$44,SS20,0))&gt;0,MAX(IF(AO20&gt;=$AY$44,AP20,0),IF(AR20&gt;=$AY$44,AS20,0),IF(AV20&gt;=$AY$44,AW20,0),IF(BP20&gt;=$BZ$44,BQ20,0),IF(BS20&gt;=$BZ$44,BT20,0),IF(BW20&gt;=$BZ$44,BX20,0),IF(CQ20&gt;=$DA$44,CR20,0),IF(CT20&gt;=$DA$44,CU20,0),IF(CX20&gt;=$DA$44,CY20,0),IF(DX20&gt;=$EK$44,DY20,0),IF(EA20&gt;=$EK$44,EB20,0),IF(EE20&gt;=$EK$44,EF20,0),IF(EH20&gt;=$EK$44,EI20,0),IF(FF20&gt;=$FS$44,FG20,0),IF(FI20&gt;=$FS$44,FJ20,0),IF(FM20&gt;=$FS$44,FN20,0),IF(FP20&gt;=$FS$44,FQ20,0),IF(GN20&gt;=$HA$44,GO20,0),IF(GQ20&gt;=$HA$44,GR20,0),IF(GU20&gt;=$HA$44,GV20,0),IF(GX20&gt;=$HA$44,GY20,0),IF(HV20&gt;=$II$44,HW20,0),IF(HY20&gt;=$II$44,HZ20,0),IF(IC20&gt;=$II$44,ID20,0),IF(IF20&gt;=$II$44,IG20,0),IF(JD20&gt;=$JQ$44,JE20,0),IF(JG20&gt;=$JQ$44,JH20,0),IF(JK20&gt;=$JQ$44,JL20,0),IF(JN20&gt;=$JQ$44,JO20,0),IF(KL20&gt;=$KY$44,KM20,0),IF(KO20&gt;=$KY$44,KP20,0),IF(KS20&gt;=$KY$44,KT20,0),IF(KV20&gt;=$KY$44,KW20,0),IF(LT20&gt;=$MG$44,LU20,0),IF(LW20&gt;=$MG$44,LX20,0),IF(MA20&gt;=$MG$44,MB20,0),IF(MD20&gt;=$MG$44,ME20,0),IF(NB20&gt;=$NO$44,NC20,0),IF(NE20&gt;=$NO$44,NF20,0),IF(NI20&gt;=$NO$44,NJ20,0),IF(NL20&gt;=$NO$44,NM20,0),IF(OJ20&gt;=$OW$44,OK20,0),IF(OM20&gt;=$OW$44,ON20,0),IF(OQ20&gt;=$OW$44,OR20,0),IF(OT20&gt;=$OW$44,OU20,0),IF(PR20&gt;=$QE$44,PS20,0),IF(PU20&gt;=$QE$44,PV20,0),IF(PY20&gt;=$QE$44,PZ20,0),IF(QB20&gt;=$QE$44,QC20,0),IF(QZ20&gt;=$RM$44,RA20,0),IF(RC20&gt;=$RM$44,RD20,0),IF(RG20&gt;=$RM$44,RH20,0),IF(RJ20&gt;=$RM$44,RK20,0),IF(SH20&gt;=$SU$44,SI20,0),IF(SK20&gt;=$SU$44,SL20,0),IF(SO20&gt;=$SU$44,SP20,0),IF(SR20&gt;=$SU$44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6.7</v>
      </c>
      <c r="Z20" s="22">
        <v>3.5</v>
      </c>
      <c r="AA20" s="22">
        <v>4.4000000000000004</v>
      </c>
      <c r="AB20" s="22">
        <v>6.6</v>
      </c>
      <c r="AC20" s="22">
        <v>0</v>
      </c>
      <c r="AD20" s="22">
        <v>15.1</v>
      </c>
      <c r="AE20" s="22">
        <v>7.9</v>
      </c>
      <c r="AF20" s="22">
        <v>9.1999999999999993</v>
      </c>
      <c r="AG20" s="22">
        <v>14.55</v>
      </c>
      <c r="AH20" s="22">
        <v>0.2</v>
      </c>
      <c r="AI20" s="22"/>
      <c r="AJ20" s="22"/>
      <c r="AK20" s="22"/>
      <c r="AL20" s="22"/>
      <c r="AM20" s="22"/>
      <c r="AN20" s="27"/>
      <c r="AO20" s="38">
        <f>IF(AA20&gt;0,AA20,"")</f>
        <v>4.4000000000000004</v>
      </c>
      <c r="AP20" s="38">
        <f>IF(AB20&gt;0,AB20,"")</f>
        <v>6.6</v>
      </c>
      <c r="AQ20" s="40">
        <f>IF(SUM(Y20:AB20)-AC20&gt;0,SUM(Y20:AB20)-AC20,"")</f>
        <v>21.2</v>
      </c>
      <c r="AR20" s="40">
        <f>IF(AF20&gt;0,AF20,"")</f>
        <v>9.1999999999999993</v>
      </c>
      <c r="AS20" s="40">
        <f>IF(AG20&gt;0,AG20,"")</f>
        <v>14.55</v>
      </c>
      <c r="AT20" s="40">
        <f>IF(SUM(AD20:AG20)-AH20&gt;0,SUM(AD20:AG20)-AH20,"")</f>
        <v>46.55</v>
      </c>
      <c r="AU20" s="40">
        <f>IF(AQ20="","",MAX(AQ20,AT20))</f>
        <v>46.55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46.55</v>
      </c>
      <c r="AZ20" s="26">
        <v>16.399999999999999</v>
      </c>
      <c r="BA20" s="26">
        <v>9</v>
      </c>
      <c r="BB20" s="26">
        <v>10.4</v>
      </c>
      <c r="BC20" s="26">
        <v>16.2</v>
      </c>
      <c r="BD20" s="26">
        <v>0</v>
      </c>
      <c r="BE20" s="26">
        <v>8.9</v>
      </c>
      <c r="BF20" s="26">
        <v>4.5999999999999996</v>
      </c>
      <c r="BG20" s="26">
        <v>6.3</v>
      </c>
      <c r="BH20" s="26">
        <v>8.2899999999999991</v>
      </c>
      <c r="BI20" s="26">
        <v>0</v>
      </c>
      <c r="BJ20" s="26">
        <v>16.7</v>
      </c>
      <c r="BK20" s="26">
        <v>9.3000000000000007</v>
      </c>
      <c r="BL20" s="26">
        <v>10.4</v>
      </c>
      <c r="BM20" s="26">
        <v>15.74</v>
      </c>
      <c r="BN20" s="26">
        <v>0</v>
      </c>
      <c r="BO20" s="28"/>
      <c r="BP20" s="39">
        <f>IF(BB20&gt;0,BB20,"")</f>
        <v>10.4</v>
      </c>
      <c r="BQ20" s="39">
        <f>IF(BC20&gt;0,BC20,"")</f>
        <v>16.2</v>
      </c>
      <c r="BR20" s="11">
        <f>IF(SUM(AZ20:BC20)-BD20&gt;0,SUM(AZ20:BC20)-BD20,"")</f>
        <v>52</v>
      </c>
      <c r="BS20" s="11">
        <f>IF(BG20&gt;0,BG20,"")</f>
        <v>6.3</v>
      </c>
      <c r="BT20" s="11">
        <f>IF(BH20&gt;0,BH20,"")</f>
        <v>8.2899999999999991</v>
      </c>
      <c r="BU20" s="11">
        <f>IF(SUM(BE20:BH20)-BI20&gt;0,SUM(BE20:BH20)-BI20,"")</f>
        <v>28.09</v>
      </c>
      <c r="BV20" s="11">
        <f>IF(BR20="","",MAX(BR20,BU20))</f>
        <v>52</v>
      </c>
      <c r="BW20" s="11">
        <f>IF(BL20&gt;0,BL20,"")</f>
        <v>10.4</v>
      </c>
      <c r="BX20" s="11">
        <f>IF(BM20&gt;0,BM20,"")</f>
        <v>15.74</v>
      </c>
      <c r="BY20" s="11">
        <f>IF(SUM(BJ20:BM20)-BN20&gt;0,SUM(BJ20:BM20)-BN20,"")</f>
        <v>52.14</v>
      </c>
      <c r="BZ20" s="11">
        <f>IF(SUM(BV20,BY20)&gt;0,SUM(BV20,BY20),"")</f>
        <v>104.14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8.1999999999999993</v>
      </c>
      <c r="SW20" s="22">
        <f>IF($CP20="P",CB20,(CB20+BA20)/2)</f>
        <v>4.5</v>
      </c>
      <c r="SX20" s="22">
        <f>IF($CP20="P",CC20,(CC20+BB20)/2)</f>
        <v>5.2</v>
      </c>
      <c r="SY20" s="22">
        <f>IF($CP20="P",CD20,(CD20+BC20)/2)</f>
        <v>8.1</v>
      </c>
      <c r="SZ20" s="22">
        <f>IF($CP20="P",CE20,(CE20+BD20)/2)</f>
        <v>0</v>
      </c>
      <c r="TA20" s="22">
        <f>IF($CP20="P",CF20,(CF20+BE20)/2)</f>
        <v>4.45</v>
      </c>
      <c r="TB20" s="22">
        <f>IF($CP20="P",CG20,(CG20+BF20)/2)</f>
        <v>2.2999999999999998</v>
      </c>
      <c r="TC20" s="22">
        <f>IF($CP20="P",CH20,(CH20+BG20)/2)</f>
        <v>3.15</v>
      </c>
      <c r="TD20" s="22">
        <f>IF($CP20="P",CI20,(CI20+BH20)/2)</f>
        <v>4.1449999999999996</v>
      </c>
      <c r="TE20" s="22">
        <f>IF($CP20="P",CJ20,(CJ20+BI20)/2)</f>
        <v>0</v>
      </c>
      <c r="TF20" s="22">
        <f>IF($CP20="P",CK20,(CK20+BJ20)/2)</f>
        <v>8.35</v>
      </c>
      <c r="TG20" s="22">
        <f>IF($CP20="P",CL20,(CL20+BK20)/2)</f>
        <v>4.6500000000000004</v>
      </c>
      <c r="TH20" s="22">
        <f>IF($CP20="P",CM20,(CM20+BL20)/2)</f>
        <v>5.2</v>
      </c>
      <c r="TI20" s="22">
        <f>IF($CP20="P",CN20,(CN20+BM20)/2)</f>
        <v>7.87</v>
      </c>
      <c r="TJ20" s="22">
        <f>IF($CP20="P",CO20,(CO20+BN20)/2)</f>
        <v>0</v>
      </c>
      <c r="TK20" s="27" t="s">
        <v>46</v>
      </c>
      <c r="TL20" s="40">
        <f>IF(SX20&gt;0,SX20,"")</f>
        <v>5.2</v>
      </c>
      <c r="TM20" s="40">
        <f>IF(SY20&gt;0,SY20,"")</f>
        <v>8.1</v>
      </c>
      <c r="TN20" s="40">
        <f>IF(SUM(SV20:SY20)-SZ20&gt;0,SUM(SV20:SY20)-SZ20,"")</f>
        <v>26</v>
      </c>
      <c r="TO20" s="40">
        <f>IF(TC20&gt;0,TC20,"")</f>
        <v>3.15</v>
      </c>
      <c r="TP20" s="40">
        <f>IF(TD20&gt;0,TD20,"")</f>
        <v>4.1449999999999996</v>
      </c>
      <c r="TQ20" s="40">
        <f>IF(SUM(TA20:TD20)-TE20&gt;0,SUM(TA20:TD20)-TE20,"")</f>
        <v>14.045</v>
      </c>
      <c r="TR20" s="40">
        <f>IF(MAX(TN20,TQ20)&gt;0,MAX(TN20,TQ20),"")</f>
        <v>26</v>
      </c>
      <c r="TS20" s="40">
        <f>IF(TH20&gt;0,TH20,"")</f>
        <v>5.2</v>
      </c>
      <c r="TT20" s="40">
        <f>IF(TI20&gt;0,TI20,"")</f>
        <v>7.87</v>
      </c>
      <c r="TU20" s="40">
        <f>IF(SUM(TF20:TI20)-TJ20&gt;0,SUM(TF20:TI20)-TJ20,"")</f>
        <v>26.07</v>
      </c>
      <c r="TV20" s="40">
        <f>IF(SUM(TR20,TU20)&gt;0,SUM(TR20,TU20),"")</f>
        <v>52.07</v>
      </c>
    </row>
    <row r="21" spans="1:542" x14ac:dyDescent="0.2">
      <c r="A21" s="4" t="str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/>
      </c>
      <c r="B21" s="4" t="str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/>
      </c>
      <c r="C21" s="5" t="s">
        <v>173</v>
      </c>
      <c r="D21" s="4" t="s">
        <v>5</v>
      </c>
      <c r="E21" s="4">
        <v>2007</v>
      </c>
      <c r="F21" s="9">
        <f>SUM(L21:V21)+SUM(L21:T21)*0.0000001+SUM(L21)*0.0000000000001</f>
        <v>160.14001601400503</v>
      </c>
      <c r="G21" s="64"/>
      <c r="H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I21" s="3" t="str">
        <f>IF(OR(AND(AQ21&gt;=AY$48,AQ21&lt;&gt;"",AN21=""),AND(AT21&gt;=AY$48,AT21&lt;&gt;"",AN21=""),AND(AX21&gt;=AY$48,AX21&lt;&gt;"",AN21=""),AND(BR21&gt;=BZ$48,BR21&lt;&gt;"",BO21=""),AND(BU21&gt;=BZ$48,BU21&lt;&gt;"",BO21=""),AND(BY21&gt;=BZ$48,BY21&lt;&gt;"",BO21=""),AND(CS21&gt;=DA$48,CS21&lt;&gt;"",CP21=""),AND(CV21&gt;=DA$48,CV21&lt;&gt;"",CP21=""),AND(CZ21&gt;=DA$48,CZ21&lt;&gt;"",CP21=""),AND(DZ21&gt;=EK$48,DZ21&lt;&gt;""),AND(EC21&gt;=EK$48,EC21&lt;&gt;""),AND(EG21&gt;=EK$48,EG21&lt;&gt;""),AND(EJ21&gt;=EK$48,EJ21&lt;&gt;""),AND(FH21&gt;=FS$48,FH21&lt;&gt;""),AND(FK21&gt;=FS$48,FK21&lt;&gt;""),AND(FO21&gt;=FS$48,FO21&lt;&gt;""),AND(FR21&gt;=FS$48,FR21&lt;&gt;""),AND(GP21&gt;=HA$48,GP21&lt;&gt;""),AND(GS21&gt;=HA$48,GS21&lt;&gt;""),AND(GW21&gt;=HA$48,GW21&lt;&gt;""),AND(GZ21&gt;=HA$48,GZ21&lt;&gt;""),AND(HX21&gt;=II$48,HX21&lt;&gt;""),AND(IA21&gt;=II$48,IA21&lt;&gt;""),AND(IE21&gt;=II$48,IE21&lt;&gt;""),AND(IH21&gt;=II$48,IH21&lt;&gt;""),AND(JF21&gt;=JQ$48,JF21&lt;&gt;""),AND(JI21&gt;=JQ$48,JI21&lt;&gt;""),AND(JM21&gt;=JQ$48,JM21&lt;&gt;""),AND(JP21&gt;=JQ$48,JP21&lt;&gt;""),AND(KN21&gt;=KY$48,KN21&lt;&gt;""),AND(KQ21&gt;=KY$48,KQ21&lt;&gt;""),AND(KU21&gt;=KY$48,KU21&lt;&gt;""),AND(KX21&gt;=KY$48,KX21&lt;&gt;""),AND(LV21&gt;=MG$48,LV21&lt;&gt;""),AND(LY21&gt;=MG$48,LY21&lt;&gt;""),AND(MC21&gt;=MG$48,MC21&lt;&gt;""),AND(MF21&gt;=MG$48,MF21&lt;&gt;""),AND(ND21&gt;=NO$48,ND21&lt;&gt;""),AND(NG21&gt;=NO$48,NG21&lt;&gt;""),AND(NK21&gt;=NO$48,NK21&lt;&gt;""),AND(NN21&gt;=NO$48,NN21&lt;&gt;""),AND(OL21&gt;=OW$48,OL21&lt;&gt;""),AND(OO21&gt;=OW$48,OO21&lt;&gt;""),AND(OS21&gt;=OW$48,OS21&lt;&gt;""),AND(OV21&gt;=OW$48,OV21&lt;&gt;""),AND(PT21&gt;=QE$48,PT21&lt;&gt;""),AND(PW21&gt;=QE$48,PW21&lt;&gt;""),AND(QA21&gt;=QE$48,QA21&lt;&gt;""),AND(QD21&gt;=QE$48,QD21&lt;&gt;""),AND(RB21&gt;=RM$48,RB21&lt;&gt;""),AND(RE21&gt;=RM$48,RE21&lt;&gt;""),AND(RI21&gt;=RM$48,RI21&lt;&gt;""),AND(RL21&gt;=RM$48,RL21&lt;&gt;""),AND(SJ21&gt;=SU$48,SJ21&lt;&gt;""),AND(SM21&gt;=SU$48,SM21&lt;&gt;""),AND(SQ21&gt;=SU$48,SQ21&lt;&gt;""),AND(ST21&gt;=SU$48,ST21&lt;&gt;"")),"P","")</f>
        <v/>
      </c>
      <c r="J21" s="36" t="str">
        <f>IF(AND(I21="P",H21=""),"No DD",IF(OR(AND(AO21&gt;=AY$47,AO21&lt;&gt;"",AQ21&gt;=AY$51,AQ21&lt;&gt;"",AN21=""),AND(AR21&gt;=AY$47,AR21&lt;&gt;"",AT21&gt;=AY$51,AT21&lt;&gt;"",AN21=""),AND(AV21&gt;=AY$47,AV21&lt;&gt;"",AX21&gt;=AY$51,AX21&lt;&gt;"",AN21=""),AND(BP21&gt;=BZ$47,BP21&lt;&gt;"",BR21&gt;=BZ$51,BR21&lt;&gt;"",BO21=""),AND(BS21&gt;=BZ$47,BS21&lt;&gt;"",BU21&gt;=BZ$51,BU21&lt;&gt;"",BO21=""),AND(BW21&gt;=BZ$47,BW21&lt;&gt;"",BY21&gt;=BZ$51,BY21&lt;&gt;"",BO21=""),AND(CQ21&gt;=DA$47,CQ21&lt;&gt;"",CS21&gt;=DA$51,CS21&lt;&gt;"",CP21=""),AND(CT21&gt;=DA$47,CT21&lt;&gt;"",CV21&gt;=DA$51,CV21&lt;&gt;"",CP21=""),AND(CX21&gt;=DA$47,CX21&lt;&gt;"",CZ21&gt;=DA$51,CZ21&lt;&gt;"",CP21=""),AND(DX21&gt;=EK$47,DX21&lt;&gt;"",DZ21&gt;=EK$51,DZ21&lt;&gt;""),AND(EA21&gt;=EK$47,EA21&lt;&gt;"",EC21&gt;=EK$51,EC21&lt;&gt;""),AND(EE21&gt;=EK$47,EE21&lt;&gt;"",EG21&gt;=EK$51,EG21&lt;&gt;""),AND(EH21&gt;=EK$47,EH21&lt;&gt;"",EJ21&gt;=EK$51,EJ21&lt;&gt;""),AND(FF21&gt;=FS$47,FF21&lt;&gt;"",FH21&gt;=FS$51,FH21&lt;&gt;""),AND(FI21&gt;=FS$47,FI21&lt;&gt;"",FK21&gt;=FS$51,FK21&lt;&gt;""),AND(FM21&gt;=FS$47,FM21&lt;&gt;"",FO21&gt;=FS$51,FO21&lt;&gt;""),AND(FP21&gt;=FS$47,FP21&lt;&gt;"",FR21&gt;=FS$51,FR21&lt;&gt;""),AND(GN21&gt;=HA$47,GN21&lt;&gt;"",GP21&gt;=HA$51,GP21&lt;&gt;""),AND(GQ21&gt;=HA$47,GQ21&lt;&gt;"",GS21&gt;=HA$51,GS21&lt;&gt;""),AND(GU21&gt;=HA$47,GU21&lt;&gt;"",GW21&gt;=HA$51,GW21&lt;&gt;""),AND(GX21&gt;=HA$47,GX21&lt;&gt;"",GZ21&gt;=HA$51,GZ21&lt;&gt;""),AND(HV21&gt;=II$47,HV21&lt;&gt;"",HX21&gt;=II$51,HX21&lt;&gt;""),AND(HY21&gt;=II$47,HY21&lt;&gt;"",IA21&gt;=II$51,IA21&lt;&gt;""),AND(IC21&gt;=II$47,IC21&lt;&gt;"",IE21&gt;=II$51,IE21&lt;&gt;""),AND(IF21&gt;=II$47,IF21&lt;&gt;"",IH21&gt;=II$51,IH21&lt;&gt;""),AND(JD21&gt;=JQ$47,JD21&lt;&gt;"",JF21&gt;=JQ$51,JF21&lt;&gt;""),AND(JG21&gt;=JQ$47,JG21&lt;&gt;"",JI21&gt;=JQ$51,JI21&lt;&gt;""),AND(JK21&gt;=JQ$47,JK21&lt;&gt;"",JM21&gt;=JQ$51,JM21&lt;&gt;""),AND(JN21&gt;=JQ$47,JN21&lt;&gt;"",JP21&gt;=JQ$51,JP21&lt;&gt;""),AND(KL21&gt;=KY$47,KL21&lt;&gt;"",KN21&gt;=KY$51,KN21&lt;&gt;""),AND(KO21&gt;=KY$47,KO21&lt;&gt;"",KQ21&gt;=KY$51,KQ21&lt;&gt;""),AND(KS21&gt;=KY$47,KS21&lt;&gt;"",KU21&gt;=KY$51,KU21&lt;&gt;""),AND(KV21&gt;=KY$47,KV21&lt;&gt;"",KX21&gt;=KY$51,KX21&lt;&gt;""),AND(LT21&gt;=MG$47,LT21&lt;&gt;"",LV21&gt;=MG$51,LV21&lt;&gt;""),AND(LW21&gt;=MG$47,LW21&lt;&gt;"",LY21&gt;=MG$51,LY21&lt;&gt;""),AND(MA21&gt;=MG$47,MA21&lt;&gt;"",MC21&gt;=MG$51,MC21&lt;&gt;""),AND(MD21&gt;=MG$47,MD21&lt;&gt;"",MF21&gt;=MG$51,MF21&lt;&gt;""),AND(NB21&gt;=NO$47,NB21&lt;&gt;"",ND21&gt;=NO$51,ND21&lt;&gt;""),AND(NE21&gt;=NO$47,NE21&lt;&gt;"",NG21&gt;=NO$51,NG21&lt;&gt;""),AND(NI21&gt;=NO$47,NI21&lt;&gt;"",NK21&gt;=NO$51,NK21&lt;&gt;""),AND(NL21&gt;=NO$47,NL21&lt;&gt;"",NN21&gt;=NO$51,NN21&lt;&gt;""),AND(OJ21&gt;=OW$47,OJ21&lt;&gt;"",OL21&gt;=OW$51,OL21&lt;&gt;""),AND(OM21&gt;=OW$47,OM21&lt;&gt;"",OO21&gt;=OW$51,OO21&lt;&gt;""),AND(OQ21&gt;=OW$47,OQ21&lt;&gt;"",OS21&gt;=OW$51,OS21&lt;&gt;""),AND(OT21&gt;=OW$47,OT21&lt;&gt;"",OV21&gt;=OW$51,OV21&lt;&gt;""),AND(PR21&gt;=QE$47,PR21&lt;&gt;"",PT21&gt;=QE$51,PT21&lt;&gt;""),AND(PU21&gt;=QE$47,PU21&lt;&gt;"",PW21&gt;=QE$51,PW21&lt;&gt;""),AND(PY21&gt;=QE$47,PY21&lt;&gt;"",QA21&gt;=QE$51,QA21&lt;&gt;""),AND(QB21&gt;=QE$47,QB21&lt;&gt;"",QD21&gt;=QE$51,QD21&lt;&gt;""),AND(QZ21&gt;=RM$47,QZ21&lt;&gt;"",RB21&gt;=RM$51,RB21&lt;&gt;""),AND(RC21&gt;=RM$47,RC21&lt;&gt;"",RE21&gt;=RM$51,RE21&lt;&gt;""),AND(RG21&gt;=RM$47,RG21&lt;&gt;"",RI21&gt;=RM$51,RI21&lt;&gt;""),AND(RJ21&gt;=RM$47,RJ21&lt;&gt;"",RL21&gt;=RM$51,RL21&lt;&gt;""),AND(SH21&gt;=SU$47,SH21&lt;&gt;"",SJ21&gt;=SU$51,SJ21&lt;&gt;""),AND(SK21&gt;=SU$47,SK21&lt;&gt;"",SM21&gt;=SU$51,SM21&lt;&gt;""),AND(SO21&gt;=SU$47,SO21&lt;&gt;"",SQ21&gt;=SU$51,SQ21&lt;&gt;""),AND(SR21&gt;=SU$47,SR21&lt;&gt;"",ST21&gt;=SU$51,ST21&lt;&gt;"")),"Merit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Excellence",IF(K21="P","Worlds Team",IF(H21="P","National Team","")))))</f>
        <v/>
      </c>
      <c r="K21" s="3" t="str">
        <f>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P","")</f>
        <v/>
      </c>
      <c r="L21" s="8">
        <f>IF(COUNT(AQ21,AT21,BR21,BU21,CS21,CV21)&gt;0,LARGE((AQ21,AT21,BR21,BU21,CS21,CV21),1),0)</f>
        <v>50.280000000000008</v>
      </c>
      <c r="M21" s="8" t="str">
        <f>IF(L21="","",IF(OR(L21=CS21,L21=CV21),$CA$1,IF(OR(L21=BR21,L21=BU21),$AZ$1,IF(OR(L21=AQ21,L21=AT21),$Y$1,""))))</f>
        <v>2024 3rd Domestic Trial</v>
      </c>
      <c r="N21" s="8">
        <f>IF(COUNT(AQ21,AT21,BR21,BU21,CS21,CV21)&gt;1,LARGE((AQ21,AT21,BR21,BU21,CS21,CV21),2),0)</f>
        <v>49.160000000000004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48.5</v>
      </c>
      <c r="Q21" s="8" t="str">
        <f>IF(P21="","",IF(P21=CZ21,$CA$1,IF(P21=BY21,$AZ$1,IF(P21=AX21,$Y$1,IF(OR(P21=CS21,P21=CV21,P21=CZ21),$CA$1,IF(OR(P21=BR21,P21=BU21,P21=BY21),$AZ$1,IF(OR(P21=AQ21,P21=AT21,P21=AX21),$Y$1,"")))))))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3rd Domestic Trial</v>
      </c>
      <c r="T21" s="8">
        <f>IF(MAX(IF(AO21&gt;=$AY$44,AP21,0),IF(AR21&gt;=$AY$44,AS21,0),IF(AV21&gt;=$AY$44,AW21,0),IF(BP21&gt;=$BZ$44,BQ21,0),IF(BS21&gt;=$BZ$44,BT21,0),IF(BW21&gt;=$BZ$44,BX21,0),IF(CQ21&gt;=$DA$44,CR21,0),IF(CT21&gt;=$DA$44,CU21,0),IF(CX21&gt;=$DA$44,CY21,0),IF(DX21&gt;=$EK$44,DY21,0),IF(EA21&gt;=$EK$44,EB21,0),IF(EE21&gt;=$EK$44,EF21,0),IF(EH21&gt;=$EK$44,EI21,0),IF(FF21&gt;=$FS$44,FG21,0),IF(FI21&gt;=$FS$44,FJ21,0),IF(FM21&gt;=$FS$44,FN21,0),IF(FP21&gt;=$FS$44,FQ21,0),IF(GN21&gt;=$HA$44,GO21,0),IF(GQ21&gt;=$HA$44,GR21,0),IF(GU21&gt;=$HA$44,GV21,0),IF(GX21&gt;=$HA$44,GY21,0),IF(HV21&gt;=$II$44,HW21,0),IF(HY21&gt;=$II$44,HZ21,0),IF(IC21&gt;=$II$44,ID21,0),IF(IF21&gt;=$II$44,IG21,0),IF(JD21&gt;=$JQ$44,JE21,0),IF(JG21&gt;=$JQ$44,JH21,0),IF(JK21&gt;=$JQ$44,JL21,0),IF(JN21&gt;=$JQ$44,JO21,0),IF(KL21&gt;=$KY$44,KM21,0),IF(KO21&gt;=$KY$44,KP21,0),IF(KS21&gt;=$KY$44,KT21,0),IF(KV21&gt;=$KY$44,KW21,0),IF(LT21&gt;=$MG$44,LU21,0),IF(LW21&gt;=$MG$44,LX21,0),IF(MA21&gt;=$MG$44,MB21,0),IF(MD21&gt;=$MG$44,ME21,0),IF(NB21&gt;=$NO$44,NC21,0),IF(NE21&gt;=$NO$44,NF21,0),IF(NI21&gt;=$NO$44,NJ21,0),IF(NL21&gt;=$NO$44,NM21,0),IF(OJ21&gt;=$OW$44,OK21,0),IF(OM21&gt;=$OW$44,ON21,0),IF(OQ21&gt;=$OW$44,OR21,0),IF(OT21&gt;=$OW$44,OU21,0),IF(PR21&gt;=$QE$44,PS21,0),IF(PU21&gt;=$QE$44,PV21,0),IF(PY21&gt;=$QE$44,PZ21,0),IF(QB21&gt;=$QE$44,QC21,0),IF(QZ21&gt;=$RM$44,RA21,0),IF(RC21&gt;=$RM$44,RD21,0),IF(RG21&gt;=$RM$44,RH21,0),IF(RJ21&gt;=$RM$44,RK21,0),IF(SH21&gt;=$SU$44,SI21,0),IF(SK21&gt;=$SU$44,SL21,0),IF(SO21&gt;=$SU$44,SP21,0),IF(SR21&gt;=$SU$44,SS21,0))&gt;0,MAX(IF(AO21&gt;=$AY$44,AP21,0),IF(AR21&gt;=$AY$44,AS21,0),IF(AV21&gt;=$AY$44,AW21,0),IF(BP21&gt;=$BZ$44,BQ21,0),IF(BS21&gt;=$BZ$44,BT21,0),IF(BW21&gt;=$BZ$44,BX21,0),IF(CQ21&gt;=$DA$44,CR21,0),IF(CT21&gt;=$DA$44,CU21,0),IF(CX21&gt;=$DA$44,CY21,0),IF(DX21&gt;=$EK$44,DY21,0),IF(EA21&gt;=$EK$44,EB21,0),IF(EE21&gt;=$EK$44,EF21,0),IF(EH21&gt;=$EK$44,EI21,0),IF(FF21&gt;=$FS$44,FG21,0),IF(FI21&gt;=$FS$44,FJ21,0),IF(FM21&gt;=$FS$44,FN21,0),IF(FP21&gt;=$FS$44,FQ21,0),IF(GN21&gt;=$HA$44,GO21,0),IF(GQ21&gt;=$HA$44,GR21,0),IF(GU21&gt;=$HA$44,GV21,0),IF(GX21&gt;=$HA$44,GY21,0),IF(HV21&gt;=$II$44,HW21,0),IF(HY21&gt;=$II$44,HZ21,0),IF(IC21&gt;=$II$44,ID21,0),IF(IF21&gt;=$II$44,IG21,0),IF(JD21&gt;=$JQ$44,JE21,0),IF(JG21&gt;=$JQ$44,JH21,0),IF(JK21&gt;=$JQ$44,JL21,0),IF(JN21&gt;=$JQ$44,JO21,0),IF(KL21&gt;=$KY$44,KM21,0),IF(KO21&gt;=$KY$44,KP21,0),IF(KS21&gt;=$KY$44,KT21,0),IF(KV21&gt;=$KY$44,KW21,0),IF(LT21&gt;=$MG$44,LU21,0),IF(LW21&gt;=$MG$44,LX21,0),IF(MA21&gt;=$MG$44,MB21,0),IF(MD21&gt;=$MG$44,ME21,0),IF(NB21&gt;=$NO$44,NC21,0),IF(NE21&gt;=$NO$44,NF21,0),IF(NI21&gt;=$NO$44,NJ21,0),IF(NL21&gt;=$NO$44,NM21,0),IF(OJ21&gt;=$OW$44,OK21,0),IF(OM21&gt;=$OW$44,ON21,0),IF(OQ21&gt;=$OW$44,OR21,0),IF(OT21&gt;=$OW$44,OU21,0),IF(PR21&gt;=$QE$44,PS21,0),IF(PU21&gt;=$QE$44,PV21,0),IF(PY21&gt;=$QE$44,PZ21,0),IF(QB21&gt;=$QE$44,QC21,0),IF(QZ21&gt;=$RM$44,RA21,0),IF(RC21&gt;=$RM$44,RD21,0),IF(RG21&gt;=$RM$44,RH21,0),IF(RJ21&gt;=$RM$44,RK21,0),IF(SH21&gt;=$SU$44,SI21,0),IF(SK21&gt;=$SU$44,SL21,0),IF(SO21&gt;=$SU$44,SP21,0),IF(SR21&gt;=$SU$44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14.3</v>
      </c>
      <c r="Z21" s="22">
        <v>9.3000000000000007</v>
      </c>
      <c r="AA21" s="22">
        <v>10.5</v>
      </c>
      <c r="AB21" s="22">
        <v>14.4</v>
      </c>
      <c r="AC21" s="22">
        <v>0</v>
      </c>
      <c r="AD21" s="22">
        <v>14.2</v>
      </c>
      <c r="AE21" s="22">
        <v>9.4</v>
      </c>
      <c r="AF21" s="22">
        <v>11.3</v>
      </c>
      <c r="AG21" s="22">
        <v>14.26</v>
      </c>
      <c r="AH21" s="22">
        <v>0</v>
      </c>
      <c r="AI21" s="22">
        <v>13.8</v>
      </c>
      <c r="AJ21" s="22">
        <v>8.4</v>
      </c>
      <c r="AK21" s="22">
        <v>9.1</v>
      </c>
      <c r="AL21" s="22">
        <v>12.73</v>
      </c>
      <c r="AM21" s="22">
        <v>0</v>
      </c>
      <c r="AN21" s="27"/>
      <c r="AO21" s="38">
        <f>IF(AA21&gt;0,AA21,"")</f>
        <v>10.5</v>
      </c>
      <c r="AP21" s="38">
        <f>IF(AB21&gt;0,AB21,"")</f>
        <v>14.4</v>
      </c>
      <c r="AQ21" s="40">
        <f>IF(SUM(Y21:AB21)-AC21&gt;0,SUM(Y21:AB21)-AC21,"")</f>
        <v>48.5</v>
      </c>
      <c r="AR21" s="40">
        <f>IF(AF21&gt;0,AF21,"")</f>
        <v>11.3</v>
      </c>
      <c r="AS21" s="40">
        <f>IF(AG21&gt;0,AG21,"")</f>
        <v>14.26</v>
      </c>
      <c r="AT21" s="40">
        <f>IF(SUM(AD21:AG21)-AH21&gt;0,SUM(AD21:AG21)-AH21,"")</f>
        <v>49.160000000000004</v>
      </c>
      <c r="AU21" s="40">
        <f>IF(AQ21="","",MAX(AQ21,AT21))</f>
        <v>49.160000000000004</v>
      </c>
      <c r="AV21" s="40">
        <f>IF(AK21&gt;0,AK21,"")</f>
        <v>9.1</v>
      </c>
      <c r="AW21" s="40">
        <f>IF(AL21&gt;0,AL21,"")</f>
        <v>12.73</v>
      </c>
      <c r="AX21" s="40">
        <f>IF(SUM(AI21:AL21)-AM21&gt;0,SUM(AI21:AL21)-AM21,"")</f>
        <v>44.03</v>
      </c>
      <c r="AY21" s="40">
        <f>IF(SUM(AU21,AX21)&gt;0,SUM(AU21,AX21),"")</f>
        <v>93.19</v>
      </c>
      <c r="AZ21" s="26">
        <v>3</v>
      </c>
      <c r="BA21" s="26">
        <v>1.6</v>
      </c>
      <c r="BB21" s="26">
        <v>2.7</v>
      </c>
      <c r="BC21" s="26">
        <v>2.95</v>
      </c>
      <c r="BD21" s="26">
        <v>0</v>
      </c>
      <c r="BE21" s="26">
        <v>14.6</v>
      </c>
      <c r="BF21" s="26">
        <v>8.8000000000000007</v>
      </c>
      <c r="BG21" s="26">
        <v>9.1999999999999993</v>
      </c>
      <c r="BH21" s="26">
        <v>14.16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2.7</v>
      </c>
      <c r="BQ21" s="39">
        <f>IF(BC21&gt;0,BC21,"")</f>
        <v>2.95</v>
      </c>
      <c r="BR21" s="11">
        <f>IF(SUM(AZ21:BC21)-BD21&gt;0,SUM(AZ21:BC21)-BD21,"")</f>
        <v>10.25</v>
      </c>
      <c r="BS21" s="11">
        <f>IF(BG21&gt;0,BG21,"")</f>
        <v>9.1999999999999993</v>
      </c>
      <c r="BT21" s="11">
        <f>IF(BH21&gt;0,BH21,"")</f>
        <v>14.16</v>
      </c>
      <c r="BU21" s="11">
        <f>IF(SUM(BE21:BH21)-BI21&gt;0,SUM(BE21:BH21)-BI21,"")</f>
        <v>46.759999999999991</v>
      </c>
      <c r="BV21" s="11">
        <f>IF(BR21="","",MAX(BR21,BU21))</f>
        <v>46.759999999999991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46.759999999999991</v>
      </c>
      <c r="CA21" s="22">
        <v>7.1</v>
      </c>
      <c r="CB21" s="22">
        <v>4.5999999999999996</v>
      </c>
      <c r="CC21" s="22">
        <v>6.5</v>
      </c>
      <c r="CD21" s="22">
        <v>7.9</v>
      </c>
      <c r="CE21" s="22">
        <v>0</v>
      </c>
      <c r="CF21" s="22">
        <v>13.9</v>
      </c>
      <c r="CG21" s="22">
        <v>8.8000000000000007</v>
      </c>
      <c r="CH21" s="22">
        <v>12.2</v>
      </c>
      <c r="CI21" s="22">
        <v>15.38</v>
      </c>
      <c r="CJ21" s="22">
        <v>0</v>
      </c>
      <c r="CK21" s="22">
        <v>7.8</v>
      </c>
      <c r="CL21" s="22">
        <v>4.5</v>
      </c>
      <c r="CM21" s="22">
        <v>6.5</v>
      </c>
      <c r="CN21" s="22">
        <v>7.94</v>
      </c>
      <c r="CO21" s="22">
        <v>0</v>
      </c>
      <c r="CP21" s="27"/>
      <c r="CQ21" s="38">
        <f>IF(CC21&gt;0,CC21,"")</f>
        <v>6.5</v>
      </c>
      <c r="CR21" s="38">
        <f>IF(CD21&gt;0,CD21,"")</f>
        <v>7.9</v>
      </c>
      <c r="CS21" s="40">
        <f>IF(SUM(CA21:CD21)-CE21&gt;0,SUM(CA21:CD21)-CE21,"")</f>
        <v>26.1</v>
      </c>
      <c r="CT21" s="40">
        <f>IF(CH21&gt;0,CH21,"")</f>
        <v>12.2</v>
      </c>
      <c r="CU21" s="40">
        <f>IF(CI21&gt;0,CI21,"")</f>
        <v>15.38</v>
      </c>
      <c r="CV21" s="40">
        <f>IF(SUM(CF21:CI21)-CJ21&gt;0,SUM(CF21:CI21)-CJ21,"")</f>
        <v>50.280000000000008</v>
      </c>
      <c r="CW21" s="40">
        <f>IF(CS21="","",MAX(CS21,CV21))</f>
        <v>50.280000000000008</v>
      </c>
      <c r="CX21" s="40">
        <f>IF(CM21&gt;0,CM21,"")</f>
        <v>6.5</v>
      </c>
      <c r="CY21" s="40">
        <f>IF(CN21&gt;0,CN21,"")</f>
        <v>7.94</v>
      </c>
      <c r="CZ21" s="40">
        <f>IF(SUM(CK21:CN21)-CO21&gt;0,SUM(CK21:CN21)-CO21,"")</f>
        <v>26.740000000000002</v>
      </c>
      <c r="DA21" s="40">
        <f>IF(SUM(CW21,CZ21)&gt;0,SUM(CW21,CZ21),"")</f>
        <v>77.02000000000001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5.05</v>
      </c>
      <c r="SW21" s="22">
        <f>IF($CP21="P",CB21,(CB21+BA21)/2)</f>
        <v>3.0999999999999996</v>
      </c>
      <c r="SX21" s="22">
        <f>IF($CP21="P",CC21,(CC21+BB21)/2)</f>
        <v>4.5999999999999996</v>
      </c>
      <c r="SY21" s="22">
        <f>IF($CP21="P",CD21,(CD21+BC21)/2)</f>
        <v>5.4250000000000007</v>
      </c>
      <c r="SZ21" s="22">
        <f>IF($CP21="P",CE21,(CE21+BD21)/2)</f>
        <v>0</v>
      </c>
      <c r="TA21" s="22">
        <f>IF($CP21="P",CF21,(CF21+BE21)/2)</f>
        <v>14.25</v>
      </c>
      <c r="TB21" s="22">
        <f>IF($CP21="P",CG21,(CG21+BF21)/2)</f>
        <v>8.8000000000000007</v>
      </c>
      <c r="TC21" s="22">
        <f>IF($CP21="P",CH21,(CH21+BG21)/2)</f>
        <v>10.7</v>
      </c>
      <c r="TD21" s="22">
        <f>IF($CP21="P",CI21,(CI21+BH21)/2)</f>
        <v>14.77</v>
      </c>
      <c r="TE21" s="22">
        <f>IF($CP21="P",CJ21,(CJ21+BI21)/2)</f>
        <v>0</v>
      </c>
      <c r="TF21" s="22">
        <f>IF($CP21="P",CK21,(CK21+BJ21)/2)</f>
        <v>3.9</v>
      </c>
      <c r="TG21" s="22">
        <f>IF($CP21="P",CL21,(CL21+BK21)/2)</f>
        <v>2.25</v>
      </c>
      <c r="TH21" s="22">
        <f>IF($CP21="P",CM21,(CM21+BL21)/2)</f>
        <v>3.25</v>
      </c>
      <c r="TI21" s="22">
        <f>IF($CP21="P",CN21,(CN21+BM21)/2)</f>
        <v>3.97</v>
      </c>
      <c r="TJ21" s="22">
        <f>IF($CP21="P",CO21,(CO21+BN21)/2)</f>
        <v>0</v>
      </c>
      <c r="TK21" s="27" t="s">
        <v>46</v>
      </c>
      <c r="TL21" s="40">
        <f>IF(SX21&gt;0,SX21,"")</f>
        <v>4.5999999999999996</v>
      </c>
      <c r="TM21" s="40">
        <f>IF(SY21&gt;0,SY21,"")</f>
        <v>5.4250000000000007</v>
      </c>
      <c r="TN21" s="40">
        <f>IF(SUM(SV21:SY21)-SZ21&gt;0,SUM(SV21:SY21)-SZ21,"")</f>
        <v>18.174999999999997</v>
      </c>
      <c r="TO21" s="40">
        <f>IF(TC21&gt;0,TC21,"")</f>
        <v>10.7</v>
      </c>
      <c r="TP21" s="40">
        <f>IF(TD21&gt;0,TD21,"")</f>
        <v>14.77</v>
      </c>
      <c r="TQ21" s="40">
        <f>IF(SUM(TA21:TD21)-TE21&gt;0,SUM(TA21:TD21)-TE21,"")</f>
        <v>48.519999999999996</v>
      </c>
      <c r="TR21" s="40">
        <f>IF(MAX(TN21,TQ21)&gt;0,MAX(TN21,TQ21),"")</f>
        <v>48.519999999999996</v>
      </c>
      <c r="TS21" s="40">
        <f>IF(TH21&gt;0,TH21,"")</f>
        <v>3.25</v>
      </c>
      <c r="TT21" s="40">
        <f>IF(TI21&gt;0,TI21,"")</f>
        <v>3.97</v>
      </c>
      <c r="TU21" s="40">
        <f>IF(SUM(TF21:TI21)-TJ21&gt;0,SUM(TF21:TI21)-TJ21,"")</f>
        <v>13.370000000000001</v>
      </c>
      <c r="TV21" s="40">
        <f>IF(SUM(TR21,TU21)&gt;0,SUM(TR21,TU21),"")</f>
        <v>61.89</v>
      </c>
    </row>
    <row r="22" spans="1:542" x14ac:dyDescent="0.2">
      <c r="A22" s="4" t="str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/>
      </c>
      <c r="B22" s="4" t="str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/>
      </c>
      <c r="C22" s="5" t="s">
        <v>165</v>
      </c>
      <c r="D22" s="4" t="s">
        <v>4</v>
      </c>
      <c r="E22" s="4">
        <v>2007</v>
      </c>
      <c r="F22" s="9">
        <f>SUM(L22:V22)+SUM(L22:T22)*0.0000001+SUM(L22)*0.0000000000001</f>
        <v>158.8700158870052</v>
      </c>
      <c r="G22" s="64"/>
      <c r="H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I22" s="3" t="str">
        <f>IF(OR(AND(AQ22&gt;=AY$48,AQ22&lt;&gt;"",AN22=""),AND(AT22&gt;=AY$48,AT22&lt;&gt;"",AN22=""),AND(AX22&gt;=AY$48,AX22&lt;&gt;"",AN22=""),AND(BR22&gt;=BZ$48,BR22&lt;&gt;"",BO22=""),AND(BU22&gt;=BZ$48,BU22&lt;&gt;"",BO22=""),AND(BY22&gt;=BZ$48,BY22&lt;&gt;"",BO22=""),AND(CS22&gt;=DA$48,CS22&lt;&gt;"",CP22=""),AND(CV22&gt;=DA$48,CV22&lt;&gt;"",CP22=""),AND(CZ22&gt;=DA$48,CZ22&lt;&gt;"",CP22=""),AND(DZ22&gt;=EK$48,DZ22&lt;&gt;""),AND(EC22&gt;=EK$48,EC22&lt;&gt;""),AND(EG22&gt;=EK$48,EG22&lt;&gt;""),AND(EJ22&gt;=EK$48,EJ22&lt;&gt;""),AND(FH22&gt;=FS$48,FH22&lt;&gt;""),AND(FK22&gt;=FS$48,FK22&lt;&gt;""),AND(FO22&gt;=FS$48,FO22&lt;&gt;""),AND(FR22&gt;=FS$48,FR22&lt;&gt;""),AND(GP22&gt;=HA$48,GP22&lt;&gt;""),AND(GS22&gt;=HA$48,GS22&lt;&gt;""),AND(GW22&gt;=HA$48,GW22&lt;&gt;""),AND(GZ22&gt;=HA$48,GZ22&lt;&gt;""),AND(HX22&gt;=II$48,HX22&lt;&gt;""),AND(IA22&gt;=II$48,IA22&lt;&gt;""),AND(IE22&gt;=II$48,IE22&lt;&gt;""),AND(IH22&gt;=II$48,IH22&lt;&gt;""),AND(JF22&gt;=JQ$48,JF22&lt;&gt;""),AND(JI22&gt;=JQ$48,JI22&lt;&gt;""),AND(JM22&gt;=JQ$48,JM22&lt;&gt;""),AND(JP22&gt;=JQ$48,JP22&lt;&gt;""),AND(KN22&gt;=KY$48,KN22&lt;&gt;""),AND(KQ22&gt;=KY$48,KQ22&lt;&gt;""),AND(KU22&gt;=KY$48,KU22&lt;&gt;""),AND(KX22&gt;=KY$48,KX22&lt;&gt;""),AND(LV22&gt;=MG$48,LV22&lt;&gt;""),AND(LY22&gt;=MG$48,LY22&lt;&gt;""),AND(MC22&gt;=MG$48,MC22&lt;&gt;""),AND(MF22&gt;=MG$48,MF22&lt;&gt;""),AND(ND22&gt;=NO$48,ND22&lt;&gt;""),AND(NG22&gt;=NO$48,NG22&lt;&gt;""),AND(NK22&gt;=NO$48,NK22&lt;&gt;""),AND(NN22&gt;=NO$48,NN22&lt;&gt;""),AND(OL22&gt;=OW$48,OL22&lt;&gt;""),AND(OO22&gt;=OW$48,OO22&lt;&gt;""),AND(OS22&gt;=OW$48,OS22&lt;&gt;""),AND(OV22&gt;=OW$48,OV22&lt;&gt;""),AND(PT22&gt;=QE$48,PT22&lt;&gt;""),AND(PW22&gt;=QE$48,PW22&lt;&gt;""),AND(QA22&gt;=QE$48,QA22&lt;&gt;""),AND(QD22&gt;=QE$48,QD22&lt;&gt;""),AND(RB22&gt;=RM$48,RB22&lt;&gt;""),AND(RE22&gt;=RM$48,RE22&lt;&gt;""),AND(RI22&gt;=RM$48,RI22&lt;&gt;""),AND(RL22&gt;=RM$48,RL22&lt;&gt;""),AND(SJ22&gt;=SU$48,SJ22&lt;&gt;""),AND(SM22&gt;=SU$48,SM22&lt;&gt;""),AND(SQ22&gt;=SU$48,SQ22&lt;&gt;""),AND(ST22&gt;=SU$48,ST22&lt;&gt;"")),"P","")</f>
        <v/>
      </c>
      <c r="J22" s="36" t="str">
        <f>IF(AND(I22="P",H22=""),"No DD",IF(OR(AND(AO22&gt;=AY$47,AO22&lt;&gt;"",AQ22&gt;=AY$51,AQ22&lt;&gt;"",AN22=""),AND(AR22&gt;=AY$47,AR22&lt;&gt;"",AT22&gt;=AY$51,AT22&lt;&gt;"",AN22=""),AND(AV22&gt;=AY$47,AV22&lt;&gt;"",AX22&gt;=AY$51,AX22&lt;&gt;"",AN22=""),AND(BP22&gt;=BZ$47,BP22&lt;&gt;"",BR22&gt;=BZ$51,BR22&lt;&gt;"",BO22=""),AND(BS22&gt;=BZ$47,BS22&lt;&gt;"",BU22&gt;=BZ$51,BU22&lt;&gt;"",BO22=""),AND(BW22&gt;=BZ$47,BW22&lt;&gt;"",BY22&gt;=BZ$51,BY22&lt;&gt;"",BO22=""),AND(CQ22&gt;=DA$47,CQ22&lt;&gt;"",CS22&gt;=DA$51,CS22&lt;&gt;"",CP22=""),AND(CT22&gt;=DA$47,CT22&lt;&gt;"",CV22&gt;=DA$51,CV22&lt;&gt;"",CP22=""),AND(CX22&gt;=DA$47,CX22&lt;&gt;"",CZ22&gt;=DA$51,CZ22&lt;&gt;"",CP22=""),AND(DX22&gt;=EK$47,DX22&lt;&gt;"",DZ22&gt;=EK$51,DZ22&lt;&gt;""),AND(EA22&gt;=EK$47,EA22&lt;&gt;"",EC22&gt;=EK$51,EC22&lt;&gt;""),AND(EE22&gt;=EK$47,EE22&lt;&gt;"",EG22&gt;=EK$51,EG22&lt;&gt;""),AND(EH22&gt;=EK$47,EH22&lt;&gt;"",EJ22&gt;=EK$51,EJ22&lt;&gt;""),AND(FF22&gt;=FS$47,FF22&lt;&gt;"",FH22&gt;=FS$51,FH22&lt;&gt;""),AND(FI22&gt;=FS$47,FI22&lt;&gt;"",FK22&gt;=FS$51,FK22&lt;&gt;""),AND(FM22&gt;=FS$47,FM22&lt;&gt;"",FO22&gt;=FS$51,FO22&lt;&gt;""),AND(FP22&gt;=FS$47,FP22&lt;&gt;"",FR22&gt;=FS$51,FR22&lt;&gt;""),AND(GN22&gt;=HA$47,GN22&lt;&gt;"",GP22&gt;=HA$51,GP22&lt;&gt;""),AND(GQ22&gt;=HA$47,GQ22&lt;&gt;"",GS22&gt;=HA$51,GS22&lt;&gt;""),AND(GU22&gt;=HA$47,GU22&lt;&gt;"",GW22&gt;=HA$51,GW22&lt;&gt;""),AND(GX22&gt;=HA$47,GX22&lt;&gt;"",GZ22&gt;=HA$51,GZ22&lt;&gt;""),AND(HV22&gt;=II$47,HV22&lt;&gt;"",HX22&gt;=II$51,HX22&lt;&gt;""),AND(HY22&gt;=II$47,HY22&lt;&gt;"",IA22&gt;=II$51,IA22&lt;&gt;""),AND(IC22&gt;=II$47,IC22&lt;&gt;"",IE22&gt;=II$51,IE22&lt;&gt;""),AND(IF22&gt;=II$47,IF22&lt;&gt;"",IH22&gt;=II$51,IH22&lt;&gt;""),AND(JD22&gt;=JQ$47,JD22&lt;&gt;"",JF22&gt;=JQ$51,JF22&lt;&gt;""),AND(JG22&gt;=JQ$47,JG22&lt;&gt;"",JI22&gt;=JQ$51,JI22&lt;&gt;""),AND(JK22&gt;=JQ$47,JK22&lt;&gt;"",JM22&gt;=JQ$51,JM22&lt;&gt;""),AND(JN22&gt;=JQ$47,JN22&lt;&gt;"",JP22&gt;=JQ$51,JP22&lt;&gt;""),AND(KL22&gt;=KY$47,KL22&lt;&gt;"",KN22&gt;=KY$51,KN22&lt;&gt;""),AND(KO22&gt;=KY$47,KO22&lt;&gt;"",KQ22&gt;=KY$51,KQ22&lt;&gt;""),AND(KS22&gt;=KY$47,KS22&lt;&gt;"",KU22&gt;=KY$51,KU22&lt;&gt;""),AND(KV22&gt;=KY$47,KV22&lt;&gt;"",KX22&gt;=KY$51,KX22&lt;&gt;""),AND(LT22&gt;=MG$47,LT22&lt;&gt;"",LV22&gt;=MG$51,LV22&lt;&gt;""),AND(LW22&gt;=MG$47,LW22&lt;&gt;"",LY22&gt;=MG$51,LY22&lt;&gt;""),AND(MA22&gt;=MG$47,MA22&lt;&gt;"",MC22&gt;=MG$51,MC22&lt;&gt;""),AND(MD22&gt;=MG$47,MD22&lt;&gt;"",MF22&gt;=MG$51,MF22&lt;&gt;""),AND(NB22&gt;=NO$47,NB22&lt;&gt;"",ND22&gt;=NO$51,ND22&lt;&gt;""),AND(NE22&gt;=NO$47,NE22&lt;&gt;"",NG22&gt;=NO$51,NG22&lt;&gt;""),AND(NI22&gt;=NO$47,NI22&lt;&gt;"",NK22&gt;=NO$51,NK22&lt;&gt;""),AND(NL22&gt;=NO$47,NL22&lt;&gt;"",NN22&gt;=NO$51,NN22&lt;&gt;""),AND(OJ22&gt;=OW$47,OJ22&lt;&gt;"",OL22&gt;=OW$51,OL22&lt;&gt;""),AND(OM22&gt;=OW$47,OM22&lt;&gt;"",OO22&gt;=OW$51,OO22&lt;&gt;""),AND(OQ22&gt;=OW$47,OQ22&lt;&gt;"",OS22&gt;=OW$51,OS22&lt;&gt;""),AND(OT22&gt;=OW$47,OT22&lt;&gt;"",OV22&gt;=OW$51,OV22&lt;&gt;""),AND(PR22&gt;=QE$47,PR22&lt;&gt;"",PT22&gt;=QE$51,PT22&lt;&gt;""),AND(PU22&gt;=QE$47,PU22&lt;&gt;"",PW22&gt;=QE$51,PW22&lt;&gt;""),AND(PY22&gt;=QE$47,PY22&lt;&gt;"",QA22&gt;=QE$51,QA22&lt;&gt;""),AND(QB22&gt;=QE$47,QB22&lt;&gt;"",QD22&gt;=QE$51,QD22&lt;&gt;""),AND(QZ22&gt;=RM$47,QZ22&lt;&gt;"",RB22&gt;=RM$51,RB22&lt;&gt;""),AND(RC22&gt;=RM$47,RC22&lt;&gt;"",RE22&gt;=RM$51,RE22&lt;&gt;""),AND(RG22&gt;=RM$47,RG22&lt;&gt;"",RI22&gt;=RM$51,RI22&lt;&gt;""),AND(RJ22&gt;=RM$47,RJ22&lt;&gt;"",RL22&gt;=RM$51,RL22&lt;&gt;""),AND(SH22&gt;=SU$47,SH22&lt;&gt;"",SJ22&gt;=SU$51,SJ22&lt;&gt;""),AND(SK22&gt;=SU$47,SK22&lt;&gt;"",SM22&gt;=SU$51,SM22&lt;&gt;""),AND(SO22&gt;=SU$47,SO22&lt;&gt;"",SQ22&gt;=SU$51,SQ22&lt;&gt;""),AND(SR22&gt;=SU$47,SR22&lt;&gt;"",ST22&gt;=SU$51,ST22&lt;&gt;"")),"Merit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Excellence",IF(K22="P","Worlds Team",IF(H22="P","National Team","")))))</f>
        <v/>
      </c>
      <c r="K22" s="3" t="str">
        <f>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P","")</f>
        <v/>
      </c>
      <c r="L22" s="8">
        <f>IF(COUNT(AQ22,AT22,BR22,BU22,CS22,CV22)&gt;0,LARGE((AQ22,AT22,BR22,BU22,CS22,CV22),1),0)</f>
        <v>52.320000000000007</v>
      </c>
      <c r="M22" s="8" t="str">
        <f>IF(L22="","",IF(OR(L22=CS22,L22=CV22),$CA$1,IF(OR(L22=BR22,L22=BU22),$AZ$1,IF(OR(L22=AQ22,L22=AT22),$Y$1,""))))</f>
        <v>2024 3rd Domestic Trial</v>
      </c>
      <c r="N22" s="8">
        <f>IF(COUNT(AQ22,AT22,BR22,BU22,CS22,CV22)&gt;1,LARGE((AQ22,AT22,BR22,BU22,CS22,CV22),2),0)</f>
        <v>49.62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44.23</v>
      </c>
      <c r="Q22" s="8" t="str">
        <f>IF(P22="","",IF(P22=CZ22,$CA$1,IF(P22=BY22,$AZ$1,IF(P22=AX22,$Y$1,IF(OR(P22=CS22,P22=CV22,P22=CZ22),$CA$1,IF(OR(P22=BR22,P22=BU22,P22=BY22),$AZ$1,IF(OR(P22=AQ22,P22=AT22,P22=AX22),$Y$1,"")))))))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3rd Domestic Trial</v>
      </c>
      <c r="T22" s="8">
        <f>IF(MAX(IF(AO22&gt;=$AY$44,AP22,0),IF(AR22&gt;=$AY$44,AS22,0),IF(AV22&gt;=$AY$44,AW22,0),IF(BP22&gt;=$BZ$44,BQ22,0),IF(BS22&gt;=$BZ$44,BT22,0),IF(BW22&gt;=$BZ$44,BX22,0),IF(CQ22&gt;=$DA$44,CR22,0),IF(CT22&gt;=$DA$44,CU22,0),IF(CX22&gt;=$DA$44,CY22,0),IF(DX22&gt;=$EK$44,DY22,0),IF(EA22&gt;=$EK$44,EB22,0),IF(EE22&gt;=$EK$44,EF22,0),IF(EH22&gt;=$EK$44,EI22,0),IF(FF22&gt;=$FS$44,FG22,0),IF(FI22&gt;=$FS$44,FJ22,0),IF(FM22&gt;=$FS$44,FN22,0),IF(FP22&gt;=$FS$44,FQ22,0),IF(GN22&gt;=$HA$44,GO22,0),IF(GQ22&gt;=$HA$44,GR22,0),IF(GU22&gt;=$HA$44,GV22,0),IF(GX22&gt;=$HA$44,GY22,0),IF(HV22&gt;=$II$44,HW22,0),IF(HY22&gt;=$II$44,HZ22,0),IF(IC22&gt;=$II$44,ID22,0),IF(IF22&gt;=$II$44,IG22,0),IF(JD22&gt;=$JQ$44,JE22,0),IF(JG22&gt;=$JQ$44,JH22,0),IF(JK22&gt;=$JQ$44,JL22,0),IF(JN22&gt;=$JQ$44,JO22,0),IF(KL22&gt;=$KY$44,KM22,0),IF(KO22&gt;=$KY$44,KP22,0),IF(KS22&gt;=$KY$44,KT22,0),IF(KV22&gt;=$KY$44,KW22,0),IF(LT22&gt;=$MG$44,LU22,0),IF(LW22&gt;=$MG$44,LX22,0),IF(MA22&gt;=$MG$44,MB22,0),IF(MD22&gt;=$MG$44,ME22,0),IF(NB22&gt;=$NO$44,NC22,0),IF(NE22&gt;=$NO$44,NF22,0),IF(NI22&gt;=$NO$44,NJ22,0),IF(NL22&gt;=$NO$44,NM22,0),IF(OJ22&gt;=$OW$44,OK22,0),IF(OM22&gt;=$OW$44,ON22,0),IF(OQ22&gt;=$OW$44,OR22,0),IF(OT22&gt;=$OW$44,OU22,0),IF(PR22&gt;=$QE$44,PS22,0),IF(PU22&gt;=$QE$44,PV22,0),IF(PY22&gt;=$QE$44,PZ22,0),IF(QB22&gt;=$QE$44,QC22,0),IF(QZ22&gt;=$RM$44,RA22,0),IF(RC22&gt;=$RM$44,RD22,0),IF(RG22&gt;=$RM$44,RH22,0),IF(RJ22&gt;=$RM$44,RK22,0),IF(SH22&gt;=$SU$44,SI22,0),IF(SK22&gt;=$SU$44,SL22,0),IF(SO22&gt;=$SU$44,SP22,0),IF(SR22&gt;=$SU$44,SS22,0))&gt;0,MAX(IF(AO22&gt;=$AY$44,AP22,0),IF(AR22&gt;=$AY$44,AS22,0),IF(AV22&gt;=$AY$44,AW22,0),IF(BP22&gt;=$BZ$44,BQ22,0),IF(BS22&gt;=$BZ$44,BT22,0),IF(BW22&gt;=$BZ$44,BX22,0),IF(CQ22&gt;=$DA$44,CR22,0),IF(CT22&gt;=$DA$44,CU22,0),IF(CX22&gt;=$DA$44,CY22,0),IF(DX22&gt;=$EK$44,DY22,0),IF(EA22&gt;=$EK$44,EB22,0),IF(EE22&gt;=$EK$44,EF22,0),IF(EH22&gt;=$EK$44,EI22,0),IF(FF22&gt;=$FS$44,FG22,0),IF(FI22&gt;=$FS$44,FJ22,0),IF(FM22&gt;=$FS$44,FN22,0),IF(FP22&gt;=$FS$44,FQ22,0),IF(GN22&gt;=$HA$44,GO22,0),IF(GQ22&gt;=$HA$44,GR22,0),IF(GU22&gt;=$HA$44,GV22,0),IF(GX22&gt;=$HA$44,GY22,0),IF(HV22&gt;=$II$44,HW22,0),IF(HY22&gt;=$II$44,HZ22,0),IF(IC22&gt;=$II$44,ID22,0),IF(IF22&gt;=$II$44,IG22,0),IF(JD22&gt;=$JQ$44,JE22,0),IF(JG22&gt;=$JQ$44,JH22,0),IF(JK22&gt;=$JQ$44,JL22,0),IF(JN22&gt;=$JQ$44,JO22,0),IF(KL22&gt;=$KY$44,KM22,0),IF(KO22&gt;=$KY$44,KP22,0),IF(KS22&gt;=$KY$44,KT22,0),IF(KV22&gt;=$KY$44,KW22,0),IF(LT22&gt;=$MG$44,LU22,0),IF(LW22&gt;=$MG$44,LX22,0),IF(MA22&gt;=$MG$44,MB22,0),IF(MD22&gt;=$MG$44,ME22,0),IF(NB22&gt;=$NO$44,NC22,0),IF(NE22&gt;=$NO$44,NF22,0),IF(NI22&gt;=$NO$44,NJ22,0),IF(NL22&gt;=$NO$44,NM22,0),IF(OJ22&gt;=$OW$44,OK22,0),IF(OM22&gt;=$OW$44,ON22,0),IF(OQ22&gt;=$OW$44,OR22,0),IF(OT22&gt;=$OW$44,OU22,0),IF(PR22&gt;=$QE$44,PS22,0),IF(PU22&gt;=$QE$44,PV22,0),IF(PY22&gt;=$QE$44,PZ22,0),IF(QB22&gt;=$QE$44,QC22,0),IF(QZ22&gt;=$RM$44,RA22,0),IF(RC22&gt;=$RM$44,RD22,0),IF(RG22&gt;=$RM$44,RH22,0),IF(RJ22&gt;=$RM$44,RK22,0),IF(SH22&gt;=$SU$44,SI22,0),IF(SK22&gt;=$SU$44,SL22,0),IF(SO22&gt;=$SU$44,SP22,0),IF(SR22&gt;=$SU$44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2.5</v>
      </c>
      <c r="Z22" s="22">
        <v>1.7</v>
      </c>
      <c r="AA22" s="22">
        <v>3.2</v>
      </c>
      <c r="AB22" s="22">
        <v>3.14</v>
      </c>
      <c r="AC22" s="22">
        <v>0</v>
      </c>
      <c r="AD22" s="22">
        <v>8.5</v>
      </c>
      <c r="AE22" s="22">
        <v>5.9</v>
      </c>
      <c r="AF22" s="22">
        <v>9.4</v>
      </c>
      <c r="AG22" s="22">
        <v>10.3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3.2</v>
      </c>
      <c r="AP22" s="38">
        <f>IF(AB22&gt;0,AB22,"")</f>
        <v>3.14</v>
      </c>
      <c r="AQ22" s="40">
        <f>IF(SUM(Y22:AB22)-AC22&gt;0,SUM(Y22:AB22)-AC22,"")</f>
        <v>10.540000000000001</v>
      </c>
      <c r="AR22" s="40">
        <f>IF(AF22&gt;0,AF22,"")</f>
        <v>9.4</v>
      </c>
      <c r="AS22" s="40">
        <f>IF(AG22&gt;0,AG22,"")</f>
        <v>10.3</v>
      </c>
      <c r="AT22" s="40">
        <f>IF(SUM(AD22:AG22)-AH22&gt;0,SUM(AD22:AG22)-AH22,"")</f>
        <v>34.1</v>
      </c>
      <c r="AU22" s="40">
        <f>IF(AQ22="","",MAX(AQ22,AT22))</f>
        <v>34.1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34.1</v>
      </c>
      <c r="AZ22" s="26">
        <v>13.7</v>
      </c>
      <c r="BA22" s="26">
        <v>9.6</v>
      </c>
      <c r="BB22" s="26">
        <v>12.2</v>
      </c>
      <c r="BC22" s="26">
        <v>14.12</v>
      </c>
      <c r="BD22" s="26">
        <v>0</v>
      </c>
      <c r="BE22" s="26">
        <v>10.8</v>
      </c>
      <c r="BF22" s="26">
        <v>7.1</v>
      </c>
      <c r="BG22" s="26">
        <v>9.6999999999999993</v>
      </c>
      <c r="BH22" s="26">
        <v>12.45</v>
      </c>
      <c r="BI22" s="26">
        <v>0.2</v>
      </c>
      <c r="BJ22" s="26">
        <v>2.6</v>
      </c>
      <c r="BK22" s="26">
        <v>1.5</v>
      </c>
      <c r="BL22" s="26">
        <v>3.2</v>
      </c>
      <c r="BM22" s="26">
        <v>3</v>
      </c>
      <c r="BN22" s="26">
        <v>0</v>
      </c>
      <c r="BO22" s="28"/>
      <c r="BP22" s="39">
        <f>IF(BB22&gt;0,BB22,"")</f>
        <v>12.2</v>
      </c>
      <c r="BQ22" s="39">
        <f>IF(BC22&gt;0,BC22,"")</f>
        <v>14.12</v>
      </c>
      <c r="BR22" s="11">
        <f>IF(SUM(AZ22:BC22)-BD22&gt;0,SUM(AZ22:BC22)-BD22,"")</f>
        <v>49.62</v>
      </c>
      <c r="BS22" s="11">
        <f>IF(BG22&gt;0,BG22,"")</f>
        <v>9.6999999999999993</v>
      </c>
      <c r="BT22" s="11">
        <f>IF(BH22&gt;0,BH22,"")</f>
        <v>12.45</v>
      </c>
      <c r="BU22" s="11">
        <f>IF(SUM(BE22:BH22)-BI22&gt;0,SUM(BE22:BH22)-BI22,"")</f>
        <v>39.849999999999994</v>
      </c>
      <c r="BV22" s="11">
        <f>IF(BR22="","",MAX(BR22,BU22))</f>
        <v>49.62</v>
      </c>
      <c r="BW22" s="11">
        <f>IF(BL22&gt;0,BL22,"")</f>
        <v>3.2</v>
      </c>
      <c r="BX22" s="11">
        <f>IF(BM22&gt;0,BM22,"")</f>
        <v>3</v>
      </c>
      <c r="BY22" s="11">
        <f>IF(SUM(BJ22:BM22)-BN22&gt;0,SUM(BJ22:BM22)-BN22,"")</f>
        <v>10.3</v>
      </c>
      <c r="BZ22" s="11">
        <f>IF(SUM(BV22,BY22)&gt;0,SUM(BV22,BY22),"")</f>
        <v>59.92</v>
      </c>
      <c r="CA22" s="22">
        <v>12.1</v>
      </c>
      <c r="CB22" s="22">
        <v>7.8</v>
      </c>
      <c r="CC22" s="22">
        <v>10.199999999999999</v>
      </c>
      <c r="CD22" s="22">
        <v>13.86</v>
      </c>
      <c r="CE22" s="22">
        <v>0</v>
      </c>
      <c r="CF22" s="22">
        <v>14.9</v>
      </c>
      <c r="CG22" s="22">
        <v>8.8000000000000007</v>
      </c>
      <c r="CH22" s="22">
        <v>12.7</v>
      </c>
      <c r="CI22" s="22">
        <v>15.92</v>
      </c>
      <c r="CJ22" s="22">
        <v>0</v>
      </c>
      <c r="CK22" s="22">
        <v>12.5</v>
      </c>
      <c r="CL22" s="22">
        <v>7.4</v>
      </c>
      <c r="CM22" s="22">
        <v>11.3</v>
      </c>
      <c r="CN22" s="22">
        <v>13.03</v>
      </c>
      <c r="CO22" s="22">
        <v>0</v>
      </c>
      <c r="CP22" s="27"/>
      <c r="CQ22" s="38">
        <f>IF(CC22&gt;0,CC22,"")</f>
        <v>10.199999999999999</v>
      </c>
      <c r="CR22" s="38">
        <f>IF(CD22&gt;0,CD22,"")</f>
        <v>13.86</v>
      </c>
      <c r="CS22" s="40">
        <f>IF(SUM(CA22:CD22)-CE22&gt;0,SUM(CA22:CD22)-CE22,"")</f>
        <v>43.959999999999994</v>
      </c>
      <c r="CT22" s="40">
        <f>IF(CH22&gt;0,CH22,"")</f>
        <v>12.7</v>
      </c>
      <c r="CU22" s="40">
        <f>IF(CI22&gt;0,CI22,"")</f>
        <v>15.92</v>
      </c>
      <c r="CV22" s="40">
        <f>IF(SUM(CF22:CI22)-CJ22&gt;0,SUM(CF22:CI22)-CJ22,"")</f>
        <v>52.320000000000007</v>
      </c>
      <c r="CW22" s="40">
        <f>IF(CS22="","",MAX(CS22,CV22))</f>
        <v>52.320000000000007</v>
      </c>
      <c r="CX22" s="40">
        <f>IF(CM22&gt;0,CM22,"")</f>
        <v>11.3</v>
      </c>
      <c r="CY22" s="40">
        <f>IF(CN22&gt;0,CN22,"")</f>
        <v>13.03</v>
      </c>
      <c r="CZ22" s="40">
        <f>IF(SUM(CK22:CN22)-CO22&gt;0,SUM(CK22:CN22)-CO22,"")</f>
        <v>44.23</v>
      </c>
      <c r="DA22" s="40">
        <f>IF(SUM(CW22,CZ22)&gt;0,SUM(CW22,CZ22),"")</f>
        <v>96.550000000000011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12.899999999999999</v>
      </c>
      <c r="SW22" s="22">
        <f>IF($CP22="P",CB22,(CB22+BA22)/2)</f>
        <v>8.6999999999999993</v>
      </c>
      <c r="SX22" s="22">
        <f>IF($CP22="P",CC22,(CC22+BB22)/2)</f>
        <v>11.2</v>
      </c>
      <c r="SY22" s="22">
        <f>IF($CP22="P",CD22,(CD22+BC22)/2)</f>
        <v>13.989999999999998</v>
      </c>
      <c r="SZ22" s="22">
        <f>IF($CP22="P",CE22,(CE22+BD22)/2)</f>
        <v>0</v>
      </c>
      <c r="TA22" s="22">
        <f>IF($CP22="P",CF22,(CF22+BE22)/2)</f>
        <v>12.850000000000001</v>
      </c>
      <c r="TB22" s="22">
        <f>IF($CP22="P",CG22,(CG22+BF22)/2)</f>
        <v>7.95</v>
      </c>
      <c r="TC22" s="22">
        <f>IF($CP22="P",CH22,(CH22+BG22)/2)</f>
        <v>11.2</v>
      </c>
      <c r="TD22" s="22">
        <f>IF($CP22="P",CI22,(CI22+BH22)/2)</f>
        <v>14.184999999999999</v>
      </c>
      <c r="TE22" s="22">
        <f>IF($CP22="P",CJ22,(CJ22+BI22)/2)</f>
        <v>0.1</v>
      </c>
      <c r="TF22" s="22">
        <f>IF($CP22="P",CK22,(CK22+BJ22)/2)</f>
        <v>7.55</v>
      </c>
      <c r="TG22" s="22">
        <f>IF($CP22="P",CL22,(CL22+BK22)/2)</f>
        <v>4.45</v>
      </c>
      <c r="TH22" s="22">
        <f>IF($CP22="P",CM22,(CM22+BL22)/2)</f>
        <v>7.25</v>
      </c>
      <c r="TI22" s="22">
        <f>IF($CP22="P",CN22,(CN22+BM22)/2)</f>
        <v>8.0150000000000006</v>
      </c>
      <c r="TJ22" s="22">
        <f>IF($CP22="P",CO22,(CO22+BN22)/2)</f>
        <v>0</v>
      </c>
      <c r="TK22" s="27" t="s">
        <v>46</v>
      </c>
      <c r="TL22" s="40">
        <f>IF(SX22&gt;0,SX22,"")</f>
        <v>11.2</v>
      </c>
      <c r="TM22" s="40">
        <f>IF(SY22&gt;0,SY22,"")</f>
        <v>13.989999999999998</v>
      </c>
      <c r="TN22" s="40">
        <f>IF(SUM(SV22:SY22)-SZ22&gt;0,SUM(SV22:SY22)-SZ22,"")</f>
        <v>46.789999999999992</v>
      </c>
      <c r="TO22" s="40">
        <f>IF(TC22&gt;0,TC22,"")</f>
        <v>11.2</v>
      </c>
      <c r="TP22" s="40">
        <f>IF(TD22&gt;0,TD22,"")</f>
        <v>14.184999999999999</v>
      </c>
      <c r="TQ22" s="40">
        <f>IF(SUM(TA22:TD22)-TE22&gt;0,SUM(TA22:TD22)-TE22,"")</f>
        <v>46.085000000000001</v>
      </c>
      <c r="TR22" s="40">
        <f>IF(MAX(TN22,TQ22)&gt;0,MAX(TN22,TQ22),"")</f>
        <v>46.789999999999992</v>
      </c>
      <c r="TS22" s="40">
        <f>IF(TH22&gt;0,TH22,"")</f>
        <v>7.25</v>
      </c>
      <c r="TT22" s="40">
        <f>IF(TI22&gt;0,TI22,"")</f>
        <v>8.0150000000000006</v>
      </c>
      <c r="TU22" s="40">
        <f>IF(SUM(TF22:TI22)-TJ22&gt;0,SUM(TF22:TI22)-TJ22,"")</f>
        <v>27.265000000000001</v>
      </c>
      <c r="TV22" s="40">
        <f>IF(SUM(TR22,TU22)&gt;0,SUM(TR22,TU22),"")</f>
        <v>74.054999999999993</v>
      </c>
    </row>
    <row r="23" spans="1:542" x14ac:dyDescent="0.2">
      <c r="A23" s="4" t="str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/>
      </c>
      <c r="B23" s="4" t="str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/>
      </c>
      <c r="C23" s="5" t="s">
        <v>175</v>
      </c>
      <c r="D23" s="4" t="s">
        <v>6</v>
      </c>
      <c r="E23" s="4">
        <v>2007</v>
      </c>
      <c r="F23" s="9">
        <f>SUM(L23:V23)+SUM(L23:T23)*0.0000001+SUM(L23)*0.0000000000001</f>
        <v>158.07001580700498</v>
      </c>
      <c r="G23" s="64"/>
      <c r="H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I23" s="3" t="str">
        <f>IF(OR(AND(AQ23&gt;=AY$48,AQ23&lt;&gt;"",AN23=""),AND(AT23&gt;=AY$48,AT23&lt;&gt;"",AN23=""),AND(AX23&gt;=AY$48,AX23&lt;&gt;"",AN23=""),AND(BR23&gt;=BZ$48,BR23&lt;&gt;"",BO23=""),AND(BU23&gt;=BZ$48,BU23&lt;&gt;"",BO23=""),AND(BY23&gt;=BZ$48,BY23&lt;&gt;"",BO23=""),AND(CS23&gt;=DA$48,CS23&lt;&gt;"",CP23=""),AND(CV23&gt;=DA$48,CV23&lt;&gt;"",CP23=""),AND(CZ23&gt;=DA$48,CZ23&lt;&gt;"",CP23=""),AND(DZ23&gt;=EK$48,DZ23&lt;&gt;""),AND(EC23&gt;=EK$48,EC23&lt;&gt;""),AND(EG23&gt;=EK$48,EG23&lt;&gt;""),AND(EJ23&gt;=EK$48,EJ23&lt;&gt;""),AND(FH23&gt;=FS$48,FH23&lt;&gt;""),AND(FK23&gt;=FS$48,FK23&lt;&gt;""),AND(FO23&gt;=FS$48,FO23&lt;&gt;""),AND(FR23&gt;=FS$48,FR23&lt;&gt;""),AND(GP23&gt;=HA$48,GP23&lt;&gt;""),AND(GS23&gt;=HA$48,GS23&lt;&gt;""),AND(GW23&gt;=HA$48,GW23&lt;&gt;""),AND(GZ23&gt;=HA$48,GZ23&lt;&gt;""),AND(HX23&gt;=II$48,HX23&lt;&gt;""),AND(IA23&gt;=II$48,IA23&lt;&gt;""),AND(IE23&gt;=II$48,IE23&lt;&gt;""),AND(IH23&gt;=II$48,IH23&lt;&gt;""),AND(JF23&gt;=JQ$48,JF23&lt;&gt;""),AND(JI23&gt;=JQ$48,JI23&lt;&gt;""),AND(JM23&gt;=JQ$48,JM23&lt;&gt;""),AND(JP23&gt;=JQ$48,JP23&lt;&gt;""),AND(KN23&gt;=KY$48,KN23&lt;&gt;""),AND(KQ23&gt;=KY$48,KQ23&lt;&gt;""),AND(KU23&gt;=KY$48,KU23&lt;&gt;""),AND(KX23&gt;=KY$48,KX23&lt;&gt;""),AND(LV23&gt;=MG$48,LV23&lt;&gt;""),AND(LY23&gt;=MG$48,LY23&lt;&gt;""),AND(MC23&gt;=MG$48,MC23&lt;&gt;""),AND(MF23&gt;=MG$48,MF23&lt;&gt;""),AND(ND23&gt;=NO$48,ND23&lt;&gt;""),AND(NG23&gt;=NO$48,NG23&lt;&gt;""),AND(NK23&gt;=NO$48,NK23&lt;&gt;""),AND(NN23&gt;=NO$48,NN23&lt;&gt;""),AND(OL23&gt;=OW$48,OL23&lt;&gt;""),AND(OO23&gt;=OW$48,OO23&lt;&gt;""),AND(OS23&gt;=OW$48,OS23&lt;&gt;""),AND(OV23&gt;=OW$48,OV23&lt;&gt;""),AND(PT23&gt;=QE$48,PT23&lt;&gt;""),AND(PW23&gt;=QE$48,PW23&lt;&gt;""),AND(QA23&gt;=QE$48,QA23&lt;&gt;""),AND(QD23&gt;=QE$48,QD23&lt;&gt;""),AND(RB23&gt;=RM$48,RB23&lt;&gt;""),AND(RE23&gt;=RM$48,RE23&lt;&gt;""),AND(RI23&gt;=RM$48,RI23&lt;&gt;""),AND(RL23&gt;=RM$48,RL23&lt;&gt;""),AND(SJ23&gt;=SU$48,SJ23&lt;&gt;""),AND(SM23&gt;=SU$48,SM23&lt;&gt;""),AND(SQ23&gt;=SU$48,SQ23&lt;&gt;""),AND(ST23&gt;=SU$48,ST23&lt;&gt;"")),"P","")</f>
        <v/>
      </c>
      <c r="J23" s="36" t="str">
        <f>IF(AND(I23="P",H23=""),"No DD",IF(OR(AND(AO23&gt;=AY$47,AO23&lt;&gt;"",AQ23&gt;=AY$51,AQ23&lt;&gt;"",AN23=""),AND(AR23&gt;=AY$47,AR23&lt;&gt;"",AT23&gt;=AY$51,AT23&lt;&gt;"",AN23=""),AND(AV23&gt;=AY$47,AV23&lt;&gt;"",AX23&gt;=AY$51,AX23&lt;&gt;"",AN23=""),AND(BP23&gt;=BZ$47,BP23&lt;&gt;"",BR23&gt;=BZ$51,BR23&lt;&gt;"",BO23=""),AND(BS23&gt;=BZ$47,BS23&lt;&gt;"",BU23&gt;=BZ$51,BU23&lt;&gt;"",BO23=""),AND(BW23&gt;=BZ$47,BW23&lt;&gt;"",BY23&gt;=BZ$51,BY23&lt;&gt;"",BO23=""),AND(CQ23&gt;=DA$47,CQ23&lt;&gt;"",CS23&gt;=DA$51,CS23&lt;&gt;"",CP23=""),AND(CT23&gt;=DA$47,CT23&lt;&gt;"",CV23&gt;=DA$51,CV23&lt;&gt;"",CP23=""),AND(CX23&gt;=DA$47,CX23&lt;&gt;"",CZ23&gt;=DA$51,CZ23&lt;&gt;"",CP23=""),AND(DX23&gt;=EK$47,DX23&lt;&gt;"",DZ23&gt;=EK$51,DZ23&lt;&gt;""),AND(EA23&gt;=EK$47,EA23&lt;&gt;"",EC23&gt;=EK$51,EC23&lt;&gt;""),AND(EE23&gt;=EK$47,EE23&lt;&gt;"",EG23&gt;=EK$51,EG23&lt;&gt;""),AND(EH23&gt;=EK$47,EH23&lt;&gt;"",EJ23&gt;=EK$51,EJ23&lt;&gt;""),AND(FF23&gt;=FS$47,FF23&lt;&gt;"",FH23&gt;=FS$51,FH23&lt;&gt;""),AND(FI23&gt;=FS$47,FI23&lt;&gt;"",FK23&gt;=FS$51,FK23&lt;&gt;""),AND(FM23&gt;=FS$47,FM23&lt;&gt;"",FO23&gt;=FS$51,FO23&lt;&gt;""),AND(FP23&gt;=FS$47,FP23&lt;&gt;"",FR23&gt;=FS$51,FR23&lt;&gt;""),AND(GN23&gt;=HA$47,GN23&lt;&gt;"",GP23&gt;=HA$51,GP23&lt;&gt;""),AND(GQ23&gt;=HA$47,GQ23&lt;&gt;"",GS23&gt;=HA$51,GS23&lt;&gt;""),AND(GU23&gt;=HA$47,GU23&lt;&gt;"",GW23&gt;=HA$51,GW23&lt;&gt;""),AND(GX23&gt;=HA$47,GX23&lt;&gt;"",GZ23&gt;=HA$51,GZ23&lt;&gt;""),AND(HV23&gt;=II$47,HV23&lt;&gt;"",HX23&gt;=II$51,HX23&lt;&gt;""),AND(HY23&gt;=II$47,HY23&lt;&gt;"",IA23&gt;=II$51,IA23&lt;&gt;""),AND(IC23&gt;=II$47,IC23&lt;&gt;"",IE23&gt;=II$51,IE23&lt;&gt;""),AND(IF23&gt;=II$47,IF23&lt;&gt;"",IH23&gt;=II$51,IH23&lt;&gt;""),AND(JD23&gt;=JQ$47,JD23&lt;&gt;"",JF23&gt;=JQ$51,JF23&lt;&gt;""),AND(JG23&gt;=JQ$47,JG23&lt;&gt;"",JI23&gt;=JQ$51,JI23&lt;&gt;""),AND(JK23&gt;=JQ$47,JK23&lt;&gt;"",JM23&gt;=JQ$51,JM23&lt;&gt;""),AND(JN23&gt;=JQ$47,JN23&lt;&gt;"",JP23&gt;=JQ$51,JP23&lt;&gt;""),AND(KL23&gt;=KY$47,KL23&lt;&gt;"",KN23&gt;=KY$51,KN23&lt;&gt;""),AND(KO23&gt;=KY$47,KO23&lt;&gt;"",KQ23&gt;=KY$51,KQ23&lt;&gt;""),AND(KS23&gt;=KY$47,KS23&lt;&gt;"",KU23&gt;=KY$51,KU23&lt;&gt;""),AND(KV23&gt;=KY$47,KV23&lt;&gt;"",KX23&gt;=KY$51,KX23&lt;&gt;""),AND(LT23&gt;=MG$47,LT23&lt;&gt;"",LV23&gt;=MG$51,LV23&lt;&gt;""),AND(LW23&gt;=MG$47,LW23&lt;&gt;"",LY23&gt;=MG$51,LY23&lt;&gt;""),AND(MA23&gt;=MG$47,MA23&lt;&gt;"",MC23&gt;=MG$51,MC23&lt;&gt;""),AND(MD23&gt;=MG$47,MD23&lt;&gt;"",MF23&gt;=MG$51,MF23&lt;&gt;""),AND(NB23&gt;=NO$47,NB23&lt;&gt;"",ND23&gt;=NO$51,ND23&lt;&gt;""),AND(NE23&gt;=NO$47,NE23&lt;&gt;"",NG23&gt;=NO$51,NG23&lt;&gt;""),AND(NI23&gt;=NO$47,NI23&lt;&gt;"",NK23&gt;=NO$51,NK23&lt;&gt;""),AND(NL23&gt;=NO$47,NL23&lt;&gt;"",NN23&gt;=NO$51,NN23&lt;&gt;""),AND(OJ23&gt;=OW$47,OJ23&lt;&gt;"",OL23&gt;=OW$51,OL23&lt;&gt;""),AND(OM23&gt;=OW$47,OM23&lt;&gt;"",OO23&gt;=OW$51,OO23&lt;&gt;""),AND(OQ23&gt;=OW$47,OQ23&lt;&gt;"",OS23&gt;=OW$51,OS23&lt;&gt;""),AND(OT23&gt;=OW$47,OT23&lt;&gt;"",OV23&gt;=OW$51,OV23&lt;&gt;""),AND(PR23&gt;=QE$47,PR23&lt;&gt;"",PT23&gt;=QE$51,PT23&lt;&gt;""),AND(PU23&gt;=QE$47,PU23&lt;&gt;"",PW23&gt;=QE$51,PW23&lt;&gt;""),AND(PY23&gt;=QE$47,PY23&lt;&gt;"",QA23&gt;=QE$51,QA23&lt;&gt;""),AND(QB23&gt;=QE$47,QB23&lt;&gt;"",QD23&gt;=QE$51,QD23&lt;&gt;""),AND(QZ23&gt;=RM$47,QZ23&lt;&gt;"",RB23&gt;=RM$51,RB23&lt;&gt;""),AND(RC23&gt;=RM$47,RC23&lt;&gt;"",RE23&gt;=RM$51,RE23&lt;&gt;""),AND(RG23&gt;=RM$47,RG23&lt;&gt;"",RI23&gt;=RM$51,RI23&lt;&gt;""),AND(RJ23&gt;=RM$47,RJ23&lt;&gt;"",RL23&gt;=RM$51,RL23&lt;&gt;""),AND(SH23&gt;=SU$47,SH23&lt;&gt;"",SJ23&gt;=SU$51,SJ23&lt;&gt;""),AND(SK23&gt;=SU$47,SK23&lt;&gt;"",SM23&gt;=SU$51,SM23&lt;&gt;""),AND(SO23&gt;=SU$47,SO23&lt;&gt;"",SQ23&gt;=SU$51,SQ23&lt;&gt;""),AND(SR23&gt;=SU$47,SR23&lt;&gt;"",ST23&gt;=SU$51,ST23&lt;&gt;"")),"Merit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Excellence",IF(K23="P","Worlds Team",IF(H23="P","National Team","")))))</f>
        <v/>
      </c>
      <c r="K23" s="3" t="str">
        <f>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P","")</f>
        <v/>
      </c>
      <c r="L23" s="8">
        <f>IF(COUNT(AQ23,AT23,BR23,BU23,CS23,CV23)&gt;0,LARGE((AQ23,AT23,BR23,BU23,CS23,CV23),1),0)</f>
        <v>49.4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48.87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50.400000000000006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$44,AP23,0),IF(AR23&gt;=$AY$44,AS23,0),IF(AV23&gt;=$AY$44,AW23,0),IF(BP23&gt;=$BZ$44,BQ23,0),IF(BS23&gt;=$BZ$44,BT23,0),IF(BW23&gt;=$BZ$44,BX23,0),IF(CQ23&gt;=$DA$44,CR23,0),IF(CT23&gt;=$DA$44,CU23,0),IF(CX23&gt;=$DA$44,CY23,0),IF(DX23&gt;=$EK$44,DY23,0),IF(EA23&gt;=$EK$44,EB23,0),IF(EE23&gt;=$EK$44,EF23,0),IF(EH23&gt;=$EK$44,EI23,0),IF(FF23&gt;=$FS$44,FG23,0),IF(FI23&gt;=$FS$44,FJ23,0),IF(FM23&gt;=$FS$44,FN23,0),IF(FP23&gt;=$FS$44,FQ23,0),IF(GN23&gt;=$HA$44,GO23,0),IF(GQ23&gt;=$HA$44,GR23,0),IF(GU23&gt;=$HA$44,GV23,0),IF(GX23&gt;=$HA$44,GY23,0),IF(HV23&gt;=$II$44,HW23,0),IF(HY23&gt;=$II$44,HZ23,0),IF(IC23&gt;=$II$44,ID23,0),IF(IF23&gt;=$II$44,IG23,0),IF(JD23&gt;=$JQ$44,JE23,0),IF(JG23&gt;=$JQ$44,JH23,0),IF(JK23&gt;=$JQ$44,JL23,0),IF(JN23&gt;=$JQ$44,JO23,0),IF(KL23&gt;=$KY$44,KM23,0),IF(KO23&gt;=$KY$44,KP23,0),IF(KS23&gt;=$KY$44,KT23,0),IF(KV23&gt;=$KY$44,KW23,0),IF(LT23&gt;=$MG$44,LU23,0),IF(LW23&gt;=$MG$44,LX23,0),IF(MA23&gt;=$MG$44,MB23,0),IF(MD23&gt;=$MG$44,ME23,0),IF(NB23&gt;=$NO$44,NC23,0),IF(NE23&gt;=$NO$44,NF23,0),IF(NI23&gt;=$NO$44,NJ23,0),IF(NL23&gt;=$NO$44,NM23,0),IF(OJ23&gt;=$OW$44,OK23,0),IF(OM23&gt;=$OW$44,ON23,0),IF(OQ23&gt;=$OW$44,OR23,0),IF(OT23&gt;=$OW$44,OU23,0),IF(PR23&gt;=$QE$44,PS23,0),IF(PU23&gt;=$QE$44,PV23,0),IF(PY23&gt;=$QE$44,PZ23,0),IF(QB23&gt;=$QE$44,QC23,0),IF(QZ23&gt;=$RM$44,RA23,0),IF(RC23&gt;=$RM$44,RD23,0),IF(RG23&gt;=$RM$44,RH23,0),IF(RJ23&gt;=$RM$44,RK23,0),IF(SH23&gt;=$SU$44,SI23,0),IF(SK23&gt;=$SU$44,SL23,0),IF(SO23&gt;=$SU$44,SP23,0),IF(SR23&gt;=$SU$44,SS23,0))&gt;0,MAX(IF(AO23&gt;=$AY$44,AP23,0),IF(AR23&gt;=$AY$44,AS23,0),IF(AV23&gt;=$AY$44,AW23,0),IF(BP23&gt;=$BZ$44,BQ23,0),IF(BS23&gt;=$BZ$44,BT23,0),IF(BW23&gt;=$BZ$44,BX23,0),IF(CQ23&gt;=$DA$44,CR23,0),IF(CT23&gt;=$DA$44,CU23,0),IF(CX23&gt;=$DA$44,CY23,0),IF(DX23&gt;=$EK$44,DY23,0),IF(EA23&gt;=$EK$44,EB23,0),IF(EE23&gt;=$EK$44,EF23,0),IF(EH23&gt;=$EK$44,EI23,0),IF(FF23&gt;=$FS$44,FG23,0),IF(FI23&gt;=$FS$44,FJ23,0),IF(FM23&gt;=$FS$44,FN23,0),IF(FP23&gt;=$FS$44,FQ23,0),IF(GN23&gt;=$HA$44,GO23,0),IF(GQ23&gt;=$HA$44,GR23,0),IF(GU23&gt;=$HA$44,GV23,0),IF(GX23&gt;=$HA$44,GY23,0),IF(HV23&gt;=$II$44,HW23,0),IF(HY23&gt;=$II$44,HZ23,0),IF(IC23&gt;=$II$44,ID23,0),IF(IF23&gt;=$II$44,IG23,0),IF(JD23&gt;=$JQ$44,JE23,0),IF(JG23&gt;=$JQ$44,JH23,0),IF(JK23&gt;=$JQ$44,JL23,0),IF(JN23&gt;=$JQ$44,JO23,0),IF(KL23&gt;=$KY$44,KM23,0),IF(KO23&gt;=$KY$44,KP23,0),IF(KS23&gt;=$KY$44,KT23,0),IF(KV23&gt;=$KY$44,KW23,0),IF(LT23&gt;=$MG$44,LU23,0),IF(LW23&gt;=$MG$44,LX23,0),IF(MA23&gt;=$MG$44,MB23,0),IF(MD23&gt;=$MG$44,ME23,0),IF(NB23&gt;=$NO$44,NC23,0),IF(NE23&gt;=$NO$44,NF23,0),IF(NI23&gt;=$NO$44,NJ23,0),IF(NL23&gt;=$NO$44,NM23,0),IF(OJ23&gt;=$OW$44,OK23,0),IF(OM23&gt;=$OW$44,ON23,0),IF(OQ23&gt;=$OW$44,OR23,0),IF(OT23&gt;=$OW$44,OU23,0),IF(PR23&gt;=$QE$44,PS23,0),IF(PU23&gt;=$QE$44,PV23,0),IF(PY23&gt;=$QE$44,PZ23,0),IF(QB23&gt;=$QE$44,QC23,0),IF(QZ23&gt;=$RM$44,RA23,0),IF(RC23&gt;=$RM$44,RD23,0),IF(RG23&gt;=$RM$44,RH23,0),IF(RJ23&gt;=$RM$44,RK23,0),IF(SH23&gt;=$SU$44,SI23,0),IF(SK23&gt;=$SU$44,SL23,0),IF(SO23&gt;=$SU$44,SP23,0),IF(SR23&gt;=$SU$44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15.6</v>
      </c>
      <c r="Z23" s="22">
        <v>9.1999999999999993</v>
      </c>
      <c r="AA23" s="22">
        <v>9.4</v>
      </c>
      <c r="AB23" s="22">
        <v>14.67</v>
      </c>
      <c r="AC23" s="22">
        <v>0</v>
      </c>
      <c r="AD23" s="22">
        <v>16.100000000000001</v>
      </c>
      <c r="AE23" s="22">
        <v>9</v>
      </c>
      <c r="AF23" s="22">
        <v>9.4</v>
      </c>
      <c r="AG23" s="22">
        <v>14.9</v>
      </c>
      <c r="AH23" s="22">
        <v>0</v>
      </c>
      <c r="AI23" s="22">
        <v>16.3</v>
      </c>
      <c r="AJ23" s="22">
        <v>9.4</v>
      </c>
      <c r="AK23" s="22">
        <v>9.4</v>
      </c>
      <c r="AL23" s="22">
        <v>15.3</v>
      </c>
      <c r="AM23" s="22">
        <v>0</v>
      </c>
      <c r="AN23" s="27"/>
      <c r="AO23" s="38">
        <f>IF(AA23&gt;0,AA23,"")</f>
        <v>9.4</v>
      </c>
      <c r="AP23" s="38">
        <f>IF(AB23&gt;0,AB23,"")</f>
        <v>14.67</v>
      </c>
      <c r="AQ23" s="40">
        <f>IF(SUM(Y23:AB23)-AC23&gt;0,SUM(Y23:AB23)-AC23,"")</f>
        <v>48.87</v>
      </c>
      <c r="AR23" s="40">
        <f>IF(AF23&gt;0,AF23,"")</f>
        <v>9.4</v>
      </c>
      <c r="AS23" s="40">
        <f>IF(AG23&gt;0,AG23,"")</f>
        <v>14.9</v>
      </c>
      <c r="AT23" s="40">
        <f>IF(SUM(AD23:AG23)-AH23&gt;0,SUM(AD23:AG23)-AH23,"")</f>
        <v>49.4</v>
      </c>
      <c r="AU23" s="40">
        <f>IF(AQ23="","",MAX(AQ23,AT23))</f>
        <v>49.4</v>
      </c>
      <c r="AV23" s="40">
        <f>IF(AK23&gt;0,AK23,"")</f>
        <v>9.4</v>
      </c>
      <c r="AW23" s="40">
        <f>IF(AL23&gt;0,AL23,"")</f>
        <v>15.3</v>
      </c>
      <c r="AX23" s="40">
        <f>IF(SUM(AI23:AL23)-AM23&gt;0,SUM(AI23:AL23)-AM23,"")</f>
        <v>50.400000000000006</v>
      </c>
      <c r="AY23" s="40">
        <f>IF(SUM(AU23,AX23)&gt;0,SUM(AU23,AX23),"")</f>
        <v>99.800000000000011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/>
      </c>
      <c r="B24" s="4" t="str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/>
      </c>
      <c r="C24" s="5" t="s">
        <v>166</v>
      </c>
      <c r="D24" s="4" t="s">
        <v>3</v>
      </c>
      <c r="E24" s="4">
        <v>2007</v>
      </c>
      <c r="F24" s="9">
        <f>SUM(L24:V24)+SUM(L24:T24)*0.0000001+SUM(L24)*0.0000000000001</f>
        <v>156.81001568100527</v>
      </c>
      <c r="G24" s="64"/>
      <c r="H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I24" s="3" t="str">
        <f>IF(OR(AND(AQ24&gt;=AY$48,AQ24&lt;&gt;"",AN24=""),AND(AT24&gt;=AY$48,AT24&lt;&gt;"",AN24=""),AND(AX24&gt;=AY$48,AX24&lt;&gt;"",AN24=""),AND(BR24&gt;=BZ$48,BR24&lt;&gt;"",BO24=""),AND(BU24&gt;=BZ$48,BU24&lt;&gt;"",BO24=""),AND(BY24&gt;=BZ$48,BY24&lt;&gt;"",BO24=""),AND(CS24&gt;=DA$48,CS24&lt;&gt;"",CP24=""),AND(CV24&gt;=DA$48,CV24&lt;&gt;"",CP24=""),AND(CZ24&gt;=DA$48,CZ24&lt;&gt;"",CP24=""),AND(DZ24&gt;=EK$48,DZ24&lt;&gt;""),AND(EC24&gt;=EK$48,EC24&lt;&gt;""),AND(EG24&gt;=EK$48,EG24&lt;&gt;""),AND(EJ24&gt;=EK$48,EJ24&lt;&gt;""),AND(FH24&gt;=FS$48,FH24&lt;&gt;""),AND(FK24&gt;=FS$48,FK24&lt;&gt;""),AND(FO24&gt;=FS$48,FO24&lt;&gt;""),AND(FR24&gt;=FS$48,FR24&lt;&gt;""),AND(GP24&gt;=HA$48,GP24&lt;&gt;""),AND(GS24&gt;=HA$48,GS24&lt;&gt;""),AND(GW24&gt;=HA$48,GW24&lt;&gt;""),AND(GZ24&gt;=HA$48,GZ24&lt;&gt;""),AND(HX24&gt;=II$48,HX24&lt;&gt;""),AND(IA24&gt;=II$48,IA24&lt;&gt;""),AND(IE24&gt;=II$48,IE24&lt;&gt;""),AND(IH24&gt;=II$48,IH24&lt;&gt;""),AND(JF24&gt;=JQ$48,JF24&lt;&gt;""),AND(JI24&gt;=JQ$48,JI24&lt;&gt;""),AND(JM24&gt;=JQ$48,JM24&lt;&gt;""),AND(JP24&gt;=JQ$48,JP24&lt;&gt;""),AND(KN24&gt;=KY$48,KN24&lt;&gt;""),AND(KQ24&gt;=KY$48,KQ24&lt;&gt;""),AND(KU24&gt;=KY$48,KU24&lt;&gt;""),AND(KX24&gt;=KY$48,KX24&lt;&gt;""),AND(LV24&gt;=MG$48,LV24&lt;&gt;""),AND(LY24&gt;=MG$48,LY24&lt;&gt;""),AND(MC24&gt;=MG$48,MC24&lt;&gt;""),AND(MF24&gt;=MG$48,MF24&lt;&gt;""),AND(ND24&gt;=NO$48,ND24&lt;&gt;""),AND(NG24&gt;=NO$48,NG24&lt;&gt;""),AND(NK24&gt;=NO$48,NK24&lt;&gt;""),AND(NN24&gt;=NO$48,NN24&lt;&gt;""),AND(OL24&gt;=OW$48,OL24&lt;&gt;""),AND(OO24&gt;=OW$48,OO24&lt;&gt;""),AND(OS24&gt;=OW$48,OS24&lt;&gt;""),AND(OV24&gt;=OW$48,OV24&lt;&gt;""),AND(PT24&gt;=QE$48,PT24&lt;&gt;""),AND(PW24&gt;=QE$48,PW24&lt;&gt;""),AND(QA24&gt;=QE$48,QA24&lt;&gt;""),AND(QD24&gt;=QE$48,QD24&lt;&gt;""),AND(RB24&gt;=RM$48,RB24&lt;&gt;""),AND(RE24&gt;=RM$48,RE24&lt;&gt;""),AND(RI24&gt;=RM$48,RI24&lt;&gt;""),AND(RL24&gt;=RM$48,RL24&lt;&gt;""),AND(SJ24&gt;=SU$48,SJ24&lt;&gt;""),AND(SM24&gt;=SU$48,SM24&lt;&gt;""),AND(SQ24&gt;=SU$48,SQ24&lt;&gt;""),AND(ST24&gt;=SU$48,ST24&lt;&gt;"")),"P","")</f>
        <v/>
      </c>
      <c r="J24" s="36" t="str">
        <f>IF(AND(I24="P",H24=""),"No DD",IF(OR(AND(AO24&gt;=AY$47,AO24&lt;&gt;"",AQ24&gt;=AY$51,AQ24&lt;&gt;"",AN24=""),AND(AR24&gt;=AY$47,AR24&lt;&gt;"",AT24&gt;=AY$51,AT24&lt;&gt;"",AN24=""),AND(AV24&gt;=AY$47,AV24&lt;&gt;"",AX24&gt;=AY$51,AX24&lt;&gt;"",AN24=""),AND(BP24&gt;=BZ$47,BP24&lt;&gt;"",BR24&gt;=BZ$51,BR24&lt;&gt;"",BO24=""),AND(BS24&gt;=BZ$47,BS24&lt;&gt;"",BU24&gt;=BZ$51,BU24&lt;&gt;"",BO24=""),AND(BW24&gt;=BZ$47,BW24&lt;&gt;"",BY24&gt;=BZ$51,BY24&lt;&gt;"",BO24=""),AND(CQ24&gt;=DA$47,CQ24&lt;&gt;"",CS24&gt;=DA$51,CS24&lt;&gt;"",CP24=""),AND(CT24&gt;=DA$47,CT24&lt;&gt;"",CV24&gt;=DA$51,CV24&lt;&gt;"",CP24=""),AND(CX24&gt;=DA$47,CX24&lt;&gt;"",CZ24&gt;=DA$51,CZ24&lt;&gt;"",CP24=""),AND(DX24&gt;=EK$47,DX24&lt;&gt;"",DZ24&gt;=EK$51,DZ24&lt;&gt;""),AND(EA24&gt;=EK$47,EA24&lt;&gt;"",EC24&gt;=EK$51,EC24&lt;&gt;""),AND(EE24&gt;=EK$47,EE24&lt;&gt;"",EG24&gt;=EK$51,EG24&lt;&gt;""),AND(EH24&gt;=EK$47,EH24&lt;&gt;"",EJ24&gt;=EK$51,EJ24&lt;&gt;""),AND(FF24&gt;=FS$47,FF24&lt;&gt;"",FH24&gt;=FS$51,FH24&lt;&gt;""),AND(FI24&gt;=FS$47,FI24&lt;&gt;"",FK24&gt;=FS$51,FK24&lt;&gt;""),AND(FM24&gt;=FS$47,FM24&lt;&gt;"",FO24&gt;=FS$51,FO24&lt;&gt;""),AND(FP24&gt;=FS$47,FP24&lt;&gt;"",FR24&gt;=FS$51,FR24&lt;&gt;""),AND(GN24&gt;=HA$47,GN24&lt;&gt;"",GP24&gt;=HA$51,GP24&lt;&gt;""),AND(GQ24&gt;=HA$47,GQ24&lt;&gt;"",GS24&gt;=HA$51,GS24&lt;&gt;""),AND(GU24&gt;=HA$47,GU24&lt;&gt;"",GW24&gt;=HA$51,GW24&lt;&gt;""),AND(GX24&gt;=HA$47,GX24&lt;&gt;"",GZ24&gt;=HA$51,GZ24&lt;&gt;""),AND(HV24&gt;=II$47,HV24&lt;&gt;"",HX24&gt;=II$51,HX24&lt;&gt;""),AND(HY24&gt;=II$47,HY24&lt;&gt;"",IA24&gt;=II$51,IA24&lt;&gt;""),AND(IC24&gt;=II$47,IC24&lt;&gt;"",IE24&gt;=II$51,IE24&lt;&gt;""),AND(IF24&gt;=II$47,IF24&lt;&gt;"",IH24&gt;=II$51,IH24&lt;&gt;""),AND(JD24&gt;=JQ$47,JD24&lt;&gt;"",JF24&gt;=JQ$51,JF24&lt;&gt;""),AND(JG24&gt;=JQ$47,JG24&lt;&gt;"",JI24&gt;=JQ$51,JI24&lt;&gt;""),AND(JK24&gt;=JQ$47,JK24&lt;&gt;"",JM24&gt;=JQ$51,JM24&lt;&gt;""),AND(JN24&gt;=JQ$47,JN24&lt;&gt;"",JP24&gt;=JQ$51,JP24&lt;&gt;""),AND(KL24&gt;=KY$47,KL24&lt;&gt;"",KN24&gt;=KY$51,KN24&lt;&gt;""),AND(KO24&gt;=KY$47,KO24&lt;&gt;"",KQ24&gt;=KY$51,KQ24&lt;&gt;""),AND(KS24&gt;=KY$47,KS24&lt;&gt;"",KU24&gt;=KY$51,KU24&lt;&gt;""),AND(KV24&gt;=KY$47,KV24&lt;&gt;"",KX24&gt;=KY$51,KX24&lt;&gt;""),AND(LT24&gt;=MG$47,LT24&lt;&gt;"",LV24&gt;=MG$51,LV24&lt;&gt;""),AND(LW24&gt;=MG$47,LW24&lt;&gt;"",LY24&gt;=MG$51,LY24&lt;&gt;""),AND(MA24&gt;=MG$47,MA24&lt;&gt;"",MC24&gt;=MG$51,MC24&lt;&gt;""),AND(MD24&gt;=MG$47,MD24&lt;&gt;"",MF24&gt;=MG$51,MF24&lt;&gt;""),AND(NB24&gt;=NO$47,NB24&lt;&gt;"",ND24&gt;=NO$51,ND24&lt;&gt;""),AND(NE24&gt;=NO$47,NE24&lt;&gt;"",NG24&gt;=NO$51,NG24&lt;&gt;""),AND(NI24&gt;=NO$47,NI24&lt;&gt;"",NK24&gt;=NO$51,NK24&lt;&gt;""),AND(NL24&gt;=NO$47,NL24&lt;&gt;"",NN24&gt;=NO$51,NN24&lt;&gt;""),AND(OJ24&gt;=OW$47,OJ24&lt;&gt;"",OL24&gt;=OW$51,OL24&lt;&gt;""),AND(OM24&gt;=OW$47,OM24&lt;&gt;"",OO24&gt;=OW$51,OO24&lt;&gt;""),AND(OQ24&gt;=OW$47,OQ24&lt;&gt;"",OS24&gt;=OW$51,OS24&lt;&gt;""),AND(OT24&gt;=OW$47,OT24&lt;&gt;"",OV24&gt;=OW$51,OV24&lt;&gt;""),AND(PR24&gt;=QE$47,PR24&lt;&gt;"",PT24&gt;=QE$51,PT24&lt;&gt;""),AND(PU24&gt;=QE$47,PU24&lt;&gt;"",PW24&gt;=QE$51,PW24&lt;&gt;""),AND(PY24&gt;=QE$47,PY24&lt;&gt;"",QA24&gt;=QE$51,QA24&lt;&gt;""),AND(QB24&gt;=QE$47,QB24&lt;&gt;"",QD24&gt;=QE$51,QD24&lt;&gt;""),AND(QZ24&gt;=RM$47,QZ24&lt;&gt;"",RB24&gt;=RM$51,RB24&lt;&gt;""),AND(RC24&gt;=RM$47,RC24&lt;&gt;"",RE24&gt;=RM$51,RE24&lt;&gt;""),AND(RG24&gt;=RM$47,RG24&lt;&gt;"",RI24&gt;=RM$51,RI24&lt;&gt;""),AND(RJ24&gt;=RM$47,RJ24&lt;&gt;"",RL24&gt;=RM$51,RL24&lt;&gt;""),AND(SH24&gt;=SU$47,SH24&lt;&gt;"",SJ24&gt;=SU$51,SJ24&lt;&gt;""),AND(SK24&gt;=SU$47,SK24&lt;&gt;"",SM24&gt;=SU$51,SM24&lt;&gt;""),AND(SO24&gt;=SU$47,SO24&lt;&gt;"",SQ24&gt;=SU$51,SQ24&lt;&gt;""),AND(SR24&gt;=SU$47,SR24&lt;&gt;"",ST24&gt;=SU$51,ST24&lt;&gt;"")),"Merit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Excellence",IF(K24="P","Worlds Team",IF(H24="P","National Team","")))))</f>
        <v/>
      </c>
      <c r="K24" s="3" t="str">
        <f>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P","")</f>
        <v/>
      </c>
      <c r="L24" s="8">
        <f>IF(COUNT(AQ24,AT24,BR24,BU24,CS24,CV24)&gt;0,LARGE((AQ24,AT24,BR24,BU24,CS24,CV24),1),0)</f>
        <v>52.5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39.559999999999995</v>
      </c>
      <c r="O24" s="8" t="str">
        <f>IF(N24="","",IF(OR(N24=CS24,N24=CV24),$CA$1,IF(OR(N24=BR24,N24=BU24),$AZ$1,IF(OR(N24=AQ24,N24=AT24),$Y$1,""))))</f>
        <v>2024 3rd Domestic Trial</v>
      </c>
      <c r="P24" s="8">
        <f>IF(COUNT(AQ24,AT24,BR24,BU24,CS24,CV24)&gt;2,MAX(AX24,BY24,CZ24,LARGE((AQ24,AT24,BR24,BU24,CS24,CV24),3)),IF(MAX(AX24,BY24,CZ24)&gt;0,MAX(AX24,BY24,CZ24),0))</f>
        <v>52.35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$44,AP24,0),IF(AR24&gt;=$AY$44,AS24,0),IF(AV24&gt;=$AY$44,AW24,0),IF(BP24&gt;=$BZ$44,BQ24,0),IF(BS24&gt;=$BZ$44,BT24,0),IF(BW24&gt;=$BZ$44,BX24,0),IF(CQ24&gt;=$DA$44,CR24,0),IF(CT24&gt;=$DA$44,CU24,0),IF(CX24&gt;=$DA$44,CY24,0),IF(DX24&gt;=$EK$44,DY24,0),IF(EA24&gt;=$EK$44,EB24,0),IF(EE24&gt;=$EK$44,EF24,0),IF(EH24&gt;=$EK$44,EI24,0),IF(FF24&gt;=$FS$44,FG24,0),IF(FI24&gt;=$FS$44,FJ24,0),IF(FM24&gt;=$FS$44,FN24,0),IF(FP24&gt;=$FS$44,FQ24,0),IF(GN24&gt;=$HA$44,GO24,0),IF(GQ24&gt;=$HA$44,GR24,0),IF(GU24&gt;=$HA$44,GV24,0),IF(GX24&gt;=$HA$44,GY24,0),IF(HV24&gt;=$II$44,HW24,0),IF(HY24&gt;=$II$44,HZ24,0),IF(IC24&gt;=$II$44,ID24,0),IF(IF24&gt;=$II$44,IG24,0),IF(JD24&gt;=$JQ$44,JE24,0),IF(JG24&gt;=$JQ$44,JH24,0),IF(JK24&gt;=$JQ$44,JL24,0),IF(JN24&gt;=$JQ$44,JO24,0),IF(KL24&gt;=$KY$44,KM24,0),IF(KO24&gt;=$KY$44,KP24,0),IF(KS24&gt;=$KY$44,KT24,0),IF(KV24&gt;=$KY$44,KW24,0),IF(LT24&gt;=$MG$44,LU24,0),IF(LW24&gt;=$MG$44,LX24,0),IF(MA24&gt;=$MG$44,MB24,0),IF(MD24&gt;=$MG$44,ME24,0),IF(NB24&gt;=$NO$44,NC24,0),IF(NE24&gt;=$NO$44,NF24,0),IF(NI24&gt;=$NO$44,NJ24,0),IF(NL24&gt;=$NO$44,NM24,0),IF(OJ24&gt;=$OW$44,OK24,0),IF(OM24&gt;=$OW$44,ON24,0),IF(OQ24&gt;=$OW$44,OR24,0),IF(OT24&gt;=$OW$44,OU24,0),IF(PR24&gt;=$QE$44,PS24,0),IF(PU24&gt;=$QE$44,PV24,0),IF(PY24&gt;=$QE$44,PZ24,0),IF(QB24&gt;=$QE$44,QC24,0),IF(QZ24&gt;=$RM$44,RA24,0),IF(RC24&gt;=$RM$44,RD24,0),IF(RG24&gt;=$RM$44,RH24,0),IF(RJ24&gt;=$RM$44,RK24,0),IF(SH24&gt;=$SU$44,SI24,0),IF(SK24&gt;=$SU$44,SL24,0),IF(SO24&gt;=$SU$44,SP24,0),IF(SR24&gt;=$SU$44,SS24,0))&gt;0,MAX(IF(AO24&gt;=$AY$44,AP24,0),IF(AR24&gt;=$AY$44,AS24,0),IF(AV24&gt;=$AY$44,AW24,0),IF(BP24&gt;=$BZ$44,BQ24,0),IF(BS24&gt;=$BZ$44,BT24,0),IF(BW24&gt;=$BZ$44,BX24,0),IF(CQ24&gt;=$DA$44,CR24,0),IF(CT24&gt;=$DA$44,CU24,0),IF(CX24&gt;=$DA$44,CY24,0),IF(DX24&gt;=$EK$44,DY24,0),IF(EA24&gt;=$EK$44,EB24,0),IF(EE24&gt;=$EK$44,EF24,0),IF(EH24&gt;=$EK$44,EI24,0),IF(FF24&gt;=$FS$44,FG24,0),IF(FI24&gt;=$FS$44,FJ24,0),IF(FM24&gt;=$FS$44,FN24,0),IF(FP24&gt;=$FS$44,FQ24,0),IF(GN24&gt;=$HA$44,GO24,0),IF(GQ24&gt;=$HA$44,GR24,0),IF(GU24&gt;=$HA$44,GV24,0),IF(GX24&gt;=$HA$44,GY24,0),IF(HV24&gt;=$II$44,HW24,0),IF(HY24&gt;=$II$44,HZ24,0),IF(IC24&gt;=$II$44,ID24,0),IF(IF24&gt;=$II$44,IG24,0),IF(JD24&gt;=$JQ$44,JE24,0),IF(JG24&gt;=$JQ$44,JH24,0),IF(JK24&gt;=$JQ$44,JL24,0),IF(JN24&gt;=$JQ$44,JO24,0),IF(KL24&gt;=$KY$44,KM24,0),IF(KO24&gt;=$KY$44,KP24,0),IF(KS24&gt;=$KY$44,KT24,0),IF(KV24&gt;=$KY$44,KW24,0),IF(LT24&gt;=$MG$44,LU24,0),IF(LW24&gt;=$MG$44,LX24,0),IF(MA24&gt;=$MG$44,MB24,0),IF(MD24&gt;=$MG$44,ME24,0),IF(NB24&gt;=$NO$44,NC24,0),IF(NE24&gt;=$NO$44,NF24,0),IF(NI24&gt;=$NO$44,NJ24,0),IF(NL24&gt;=$NO$44,NM24,0),IF(OJ24&gt;=$OW$44,OK24,0),IF(OM24&gt;=$OW$44,ON24,0),IF(OQ24&gt;=$OW$44,OR24,0),IF(OT24&gt;=$OW$44,OU24,0),IF(PR24&gt;=$QE$44,PS24,0),IF(PU24&gt;=$QE$44,PV24,0),IF(PY24&gt;=$QE$44,PZ24,0),IF(QB24&gt;=$QE$44,QC24,0),IF(QZ24&gt;=$RM$44,RA24,0),IF(RC24&gt;=$RM$44,RD24,0),IF(RG24&gt;=$RM$44,RH24,0),IF(RJ24&gt;=$RM$44,RK24,0),IF(SH24&gt;=$SU$44,SI24,0),IF(SK24&gt;=$SU$44,SL24,0),IF(SO24&gt;=$SU$44,SP24,0),IF(SR24&gt;=$SU$44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11.5</v>
      </c>
      <c r="Z24" s="22">
        <v>6.9</v>
      </c>
      <c r="AA24" s="22">
        <v>9.6</v>
      </c>
      <c r="AB24" s="22">
        <v>11.34</v>
      </c>
      <c r="AC24" s="22">
        <v>0</v>
      </c>
      <c r="AD24" s="22">
        <v>5.8</v>
      </c>
      <c r="AE24" s="22">
        <v>3.5</v>
      </c>
      <c r="AF24" s="22">
        <v>5</v>
      </c>
      <c r="AG24" s="22">
        <v>5.94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9.6</v>
      </c>
      <c r="AP24" s="38">
        <f>IF(AB24&gt;0,AB24,"")</f>
        <v>11.34</v>
      </c>
      <c r="AQ24" s="40">
        <f>IF(SUM(Y24:AB24)-AC24&gt;0,SUM(Y24:AB24)-AC24,"")</f>
        <v>39.340000000000003</v>
      </c>
      <c r="AR24" s="40">
        <f>IF(AF24&gt;0,AF24,"")</f>
        <v>5</v>
      </c>
      <c r="AS24" s="40">
        <f>IF(AG24&gt;0,AG24,"")</f>
        <v>5.94</v>
      </c>
      <c r="AT24" s="40">
        <f>IF(SUM(AD24:AG24)-AH24&gt;0,SUM(AD24:AG24)-AH24,"")</f>
        <v>20.240000000000002</v>
      </c>
      <c r="AU24" s="40">
        <f>IF(AQ24="","",MAX(AQ24,AT24))</f>
        <v>39.340000000000003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39.340000000000003</v>
      </c>
      <c r="AZ24" s="26">
        <v>15.8</v>
      </c>
      <c r="BA24" s="26">
        <v>9.3000000000000007</v>
      </c>
      <c r="BB24" s="26">
        <v>12.4</v>
      </c>
      <c r="BC24" s="26">
        <v>15</v>
      </c>
      <c r="BD24" s="26">
        <v>0</v>
      </c>
      <c r="BE24" s="26">
        <v>7.7</v>
      </c>
      <c r="BF24" s="26">
        <v>4.4000000000000004</v>
      </c>
      <c r="BG24" s="26">
        <v>6.2</v>
      </c>
      <c r="BH24" s="26">
        <v>7.68</v>
      </c>
      <c r="BI24" s="26">
        <v>0</v>
      </c>
      <c r="BJ24" s="26">
        <v>15.5</v>
      </c>
      <c r="BK24" s="26">
        <v>9.1999999999999993</v>
      </c>
      <c r="BL24" s="26">
        <v>12.4</v>
      </c>
      <c r="BM24" s="26">
        <v>15.25</v>
      </c>
      <c r="BN24" s="26">
        <v>0</v>
      </c>
      <c r="BO24" s="28"/>
      <c r="BP24" s="39">
        <f>IF(BB24&gt;0,BB24,"")</f>
        <v>12.4</v>
      </c>
      <c r="BQ24" s="39">
        <f>IF(BC24&gt;0,BC24,"")</f>
        <v>15</v>
      </c>
      <c r="BR24" s="11">
        <f>IF(SUM(AZ24:BC24)-BD24&gt;0,SUM(AZ24:BC24)-BD24,"")</f>
        <v>52.5</v>
      </c>
      <c r="BS24" s="11">
        <f>IF(BG24&gt;0,BG24,"")</f>
        <v>6.2</v>
      </c>
      <c r="BT24" s="11">
        <f>IF(BH24&gt;0,BH24,"")</f>
        <v>7.68</v>
      </c>
      <c r="BU24" s="11">
        <f>IF(SUM(BE24:BH24)-BI24&gt;0,SUM(BE24:BH24)-BI24,"")</f>
        <v>25.98</v>
      </c>
      <c r="BV24" s="11">
        <f>IF(BR24="","",MAX(BR24,BU24))</f>
        <v>52.5</v>
      </c>
      <c r="BW24" s="11">
        <f>IF(BL24&gt;0,BL24,"")</f>
        <v>12.4</v>
      </c>
      <c r="BX24" s="11">
        <f>IF(BM24&gt;0,BM24,"")</f>
        <v>15.25</v>
      </c>
      <c r="BY24" s="11">
        <f>IF(SUM(BJ24:BM24)-BN24&gt;0,SUM(BJ24:BM24)-BN24,"")</f>
        <v>52.35</v>
      </c>
      <c r="BZ24" s="11">
        <f>IF(SUM(BV24,BY24)&gt;0,SUM(BV24,BY24),"")</f>
        <v>104.85</v>
      </c>
      <c r="CA24" s="22">
        <v>9</v>
      </c>
      <c r="CB24" s="22">
        <v>5.6</v>
      </c>
      <c r="CC24" s="22">
        <v>9.3000000000000007</v>
      </c>
      <c r="CD24" s="22">
        <v>10.57</v>
      </c>
      <c r="CE24" s="22">
        <v>0</v>
      </c>
      <c r="CF24" s="22">
        <v>17.7</v>
      </c>
      <c r="CG24" s="22">
        <v>9.6999999999999993</v>
      </c>
      <c r="CH24" s="22">
        <v>5.9</v>
      </c>
      <c r="CI24" s="22">
        <v>6.26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9.3000000000000007</v>
      </c>
      <c r="CR24" s="38">
        <f>IF(CD24&gt;0,CD24,"")</f>
        <v>10.57</v>
      </c>
      <c r="CS24" s="40">
        <f>IF(SUM(CA24:CD24)-CE24&gt;0,SUM(CA24:CD24)-CE24,"")</f>
        <v>34.47</v>
      </c>
      <c r="CT24" s="40">
        <f>IF(CH24&gt;0,CH24,"")</f>
        <v>5.9</v>
      </c>
      <c r="CU24" s="40">
        <f>IF(CI24&gt;0,CI24,"")</f>
        <v>6.26</v>
      </c>
      <c r="CV24" s="40">
        <f>IF(SUM(CF24:CI24)-CJ24&gt;0,SUM(CF24:CI24)-CJ24,"")</f>
        <v>39.559999999999995</v>
      </c>
      <c r="CW24" s="40">
        <f>IF(CS24="","",MAX(CS24,CV24))</f>
        <v>39.559999999999995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39.559999999999995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12.4</v>
      </c>
      <c r="SW24" s="22">
        <f>IF($CP24="P",CB24,(CB24+BA24)/2)</f>
        <v>7.45</v>
      </c>
      <c r="SX24" s="22">
        <f>IF($CP24="P",CC24,(CC24+BB24)/2)</f>
        <v>10.850000000000001</v>
      </c>
      <c r="SY24" s="22">
        <f>IF($CP24="P",CD24,(CD24+BC24)/2)</f>
        <v>12.785</v>
      </c>
      <c r="SZ24" s="22">
        <f>IF($CP24="P",CE24,(CE24+BD24)/2)</f>
        <v>0</v>
      </c>
      <c r="TA24" s="22">
        <f>IF($CP24="P",CF24,(CF24+BE24)/2)</f>
        <v>12.7</v>
      </c>
      <c r="TB24" s="22">
        <f>IF($CP24="P",CG24,(CG24+BF24)/2)</f>
        <v>7.05</v>
      </c>
      <c r="TC24" s="22">
        <f>IF($CP24="P",CH24,(CH24+BG24)/2)</f>
        <v>6.0500000000000007</v>
      </c>
      <c r="TD24" s="22">
        <f>IF($CP24="P",CI24,(CI24+BH24)/2)</f>
        <v>6.97</v>
      </c>
      <c r="TE24" s="22">
        <f>IF($CP24="P",CJ24,(CJ24+BI24)/2)</f>
        <v>0</v>
      </c>
      <c r="TF24" s="22">
        <f>IF($CP24="P",CK24,(CK24+BJ24)/2)</f>
        <v>7.75</v>
      </c>
      <c r="TG24" s="22">
        <f>IF($CP24="P",CL24,(CL24+BK24)/2)</f>
        <v>4.5999999999999996</v>
      </c>
      <c r="TH24" s="22">
        <f>IF($CP24="P",CM24,(CM24+BL24)/2)</f>
        <v>6.2</v>
      </c>
      <c r="TI24" s="22">
        <f>IF($CP24="P",CN24,(CN24+BM24)/2)</f>
        <v>7.625</v>
      </c>
      <c r="TJ24" s="22">
        <f>IF($CP24="P",CO24,(CO24+BN24)/2)</f>
        <v>0</v>
      </c>
      <c r="TK24" s="27" t="s">
        <v>46</v>
      </c>
      <c r="TL24" s="40">
        <f>IF(SX24&gt;0,SX24,"")</f>
        <v>10.850000000000001</v>
      </c>
      <c r="TM24" s="40">
        <f>IF(SY24&gt;0,SY24,"")</f>
        <v>12.785</v>
      </c>
      <c r="TN24" s="40">
        <f>IF(SUM(SV24:SY24)-SZ24&gt;0,SUM(SV24:SY24)-SZ24,"")</f>
        <v>43.484999999999999</v>
      </c>
      <c r="TO24" s="40">
        <f>IF(TC24&gt;0,TC24,"")</f>
        <v>6.0500000000000007</v>
      </c>
      <c r="TP24" s="40">
        <f>IF(TD24&gt;0,TD24,"")</f>
        <v>6.97</v>
      </c>
      <c r="TQ24" s="40">
        <f>IF(SUM(TA24:TD24)-TE24&gt;0,SUM(TA24:TD24)-TE24,"")</f>
        <v>32.770000000000003</v>
      </c>
      <c r="TR24" s="40">
        <f>IF(MAX(TN24,TQ24)&gt;0,MAX(TN24,TQ24),"")</f>
        <v>43.484999999999999</v>
      </c>
      <c r="TS24" s="40">
        <f>IF(TH24&gt;0,TH24,"")</f>
        <v>6.2</v>
      </c>
      <c r="TT24" s="40">
        <f>IF(TI24&gt;0,TI24,"")</f>
        <v>7.625</v>
      </c>
      <c r="TU24" s="40">
        <f>IF(SUM(TF24:TI24)-TJ24&gt;0,SUM(TF24:TI24)-TJ24,"")</f>
        <v>26.175000000000001</v>
      </c>
      <c r="TV24" s="40">
        <f>IF(SUM(TR24,TU24)&gt;0,SUM(TR24,TU24),"")</f>
        <v>69.66</v>
      </c>
    </row>
    <row r="25" spans="1:542" x14ac:dyDescent="0.2">
      <c r="A25" s="4" t="str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/>
      </c>
      <c r="B25" s="4" t="str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/>
      </c>
      <c r="C25" s="5" t="s">
        <v>65</v>
      </c>
      <c r="D25" s="4" t="s">
        <v>4</v>
      </c>
      <c r="E25" s="4">
        <v>2003</v>
      </c>
      <c r="F25" s="9">
        <f>SUM(L25:V25)+SUM(L25:T25)*0.0000001+SUM(L25)*0.0000000000001</f>
        <v>153.97001539700489</v>
      </c>
      <c r="G25" s="64"/>
      <c r="H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I25" s="3" t="str">
        <f>IF(OR(AND(AQ25&gt;=AY$48,AQ25&lt;&gt;"",AN25=""),AND(AT25&gt;=AY$48,AT25&lt;&gt;"",AN25=""),AND(AX25&gt;=AY$48,AX25&lt;&gt;"",AN25=""),AND(BR25&gt;=BZ$48,BR25&lt;&gt;"",BO25=""),AND(BU25&gt;=BZ$48,BU25&lt;&gt;"",BO25=""),AND(BY25&gt;=BZ$48,BY25&lt;&gt;"",BO25=""),AND(CS25&gt;=DA$48,CS25&lt;&gt;"",CP25=""),AND(CV25&gt;=DA$48,CV25&lt;&gt;"",CP25=""),AND(CZ25&gt;=DA$48,CZ25&lt;&gt;"",CP25=""),AND(DZ25&gt;=EK$48,DZ25&lt;&gt;""),AND(EC25&gt;=EK$48,EC25&lt;&gt;""),AND(EG25&gt;=EK$48,EG25&lt;&gt;""),AND(EJ25&gt;=EK$48,EJ25&lt;&gt;""),AND(FH25&gt;=FS$48,FH25&lt;&gt;""),AND(FK25&gt;=FS$48,FK25&lt;&gt;""),AND(FO25&gt;=FS$48,FO25&lt;&gt;""),AND(FR25&gt;=FS$48,FR25&lt;&gt;""),AND(GP25&gt;=HA$48,GP25&lt;&gt;""),AND(GS25&gt;=HA$48,GS25&lt;&gt;""),AND(GW25&gt;=HA$48,GW25&lt;&gt;""),AND(GZ25&gt;=HA$48,GZ25&lt;&gt;""),AND(HX25&gt;=II$48,HX25&lt;&gt;""),AND(IA25&gt;=II$48,IA25&lt;&gt;""),AND(IE25&gt;=II$48,IE25&lt;&gt;""),AND(IH25&gt;=II$48,IH25&lt;&gt;""),AND(JF25&gt;=JQ$48,JF25&lt;&gt;""),AND(JI25&gt;=JQ$48,JI25&lt;&gt;""),AND(JM25&gt;=JQ$48,JM25&lt;&gt;""),AND(JP25&gt;=JQ$48,JP25&lt;&gt;""),AND(KN25&gt;=KY$48,KN25&lt;&gt;""),AND(KQ25&gt;=KY$48,KQ25&lt;&gt;""),AND(KU25&gt;=KY$48,KU25&lt;&gt;""),AND(KX25&gt;=KY$48,KX25&lt;&gt;""),AND(LV25&gt;=MG$48,LV25&lt;&gt;""),AND(LY25&gt;=MG$48,LY25&lt;&gt;""),AND(MC25&gt;=MG$48,MC25&lt;&gt;""),AND(MF25&gt;=MG$48,MF25&lt;&gt;""),AND(ND25&gt;=NO$48,ND25&lt;&gt;""),AND(NG25&gt;=NO$48,NG25&lt;&gt;""),AND(NK25&gt;=NO$48,NK25&lt;&gt;""),AND(NN25&gt;=NO$48,NN25&lt;&gt;""),AND(OL25&gt;=OW$48,OL25&lt;&gt;""),AND(OO25&gt;=OW$48,OO25&lt;&gt;""),AND(OS25&gt;=OW$48,OS25&lt;&gt;""),AND(OV25&gt;=OW$48,OV25&lt;&gt;""),AND(PT25&gt;=QE$48,PT25&lt;&gt;""),AND(PW25&gt;=QE$48,PW25&lt;&gt;""),AND(QA25&gt;=QE$48,QA25&lt;&gt;""),AND(QD25&gt;=QE$48,QD25&lt;&gt;""),AND(RB25&gt;=RM$48,RB25&lt;&gt;""),AND(RE25&gt;=RM$48,RE25&lt;&gt;""),AND(RI25&gt;=RM$48,RI25&lt;&gt;""),AND(RL25&gt;=RM$48,RL25&lt;&gt;""),AND(SJ25&gt;=SU$48,SJ25&lt;&gt;""),AND(SM25&gt;=SU$48,SM25&lt;&gt;""),AND(SQ25&gt;=SU$48,SQ25&lt;&gt;""),AND(ST25&gt;=SU$48,ST25&lt;&gt;"")),"P","")</f>
        <v/>
      </c>
      <c r="J25" s="36" t="str">
        <f>IF(AND(I25="P",H25=""),"No DD",IF(OR(AND(AO25&gt;=AY$47,AO25&lt;&gt;"",AQ25&gt;=AY$51,AQ25&lt;&gt;"",AN25=""),AND(AR25&gt;=AY$47,AR25&lt;&gt;"",AT25&gt;=AY$51,AT25&lt;&gt;"",AN25=""),AND(AV25&gt;=AY$47,AV25&lt;&gt;"",AX25&gt;=AY$51,AX25&lt;&gt;"",AN25=""),AND(BP25&gt;=BZ$47,BP25&lt;&gt;"",BR25&gt;=BZ$51,BR25&lt;&gt;"",BO25=""),AND(BS25&gt;=BZ$47,BS25&lt;&gt;"",BU25&gt;=BZ$51,BU25&lt;&gt;"",BO25=""),AND(BW25&gt;=BZ$47,BW25&lt;&gt;"",BY25&gt;=BZ$51,BY25&lt;&gt;"",BO25=""),AND(CQ25&gt;=DA$47,CQ25&lt;&gt;"",CS25&gt;=DA$51,CS25&lt;&gt;"",CP25=""),AND(CT25&gt;=DA$47,CT25&lt;&gt;"",CV25&gt;=DA$51,CV25&lt;&gt;"",CP25=""),AND(CX25&gt;=DA$47,CX25&lt;&gt;"",CZ25&gt;=DA$51,CZ25&lt;&gt;"",CP25=""),AND(DX25&gt;=EK$47,DX25&lt;&gt;"",DZ25&gt;=EK$51,DZ25&lt;&gt;""),AND(EA25&gt;=EK$47,EA25&lt;&gt;"",EC25&gt;=EK$51,EC25&lt;&gt;""),AND(EE25&gt;=EK$47,EE25&lt;&gt;"",EG25&gt;=EK$51,EG25&lt;&gt;""),AND(EH25&gt;=EK$47,EH25&lt;&gt;"",EJ25&gt;=EK$51,EJ25&lt;&gt;""),AND(FF25&gt;=FS$47,FF25&lt;&gt;"",FH25&gt;=FS$51,FH25&lt;&gt;""),AND(FI25&gt;=FS$47,FI25&lt;&gt;"",FK25&gt;=FS$51,FK25&lt;&gt;""),AND(FM25&gt;=FS$47,FM25&lt;&gt;"",FO25&gt;=FS$51,FO25&lt;&gt;""),AND(FP25&gt;=FS$47,FP25&lt;&gt;"",FR25&gt;=FS$51,FR25&lt;&gt;""),AND(GN25&gt;=HA$47,GN25&lt;&gt;"",GP25&gt;=HA$51,GP25&lt;&gt;""),AND(GQ25&gt;=HA$47,GQ25&lt;&gt;"",GS25&gt;=HA$51,GS25&lt;&gt;""),AND(GU25&gt;=HA$47,GU25&lt;&gt;"",GW25&gt;=HA$51,GW25&lt;&gt;""),AND(GX25&gt;=HA$47,GX25&lt;&gt;"",GZ25&gt;=HA$51,GZ25&lt;&gt;""),AND(HV25&gt;=II$47,HV25&lt;&gt;"",HX25&gt;=II$51,HX25&lt;&gt;""),AND(HY25&gt;=II$47,HY25&lt;&gt;"",IA25&gt;=II$51,IA25&lt;&gt;""),AND(IC25&gt;=II$47,IC25&lt;&gt;"",IE25&gt;=II$51,IE25&lt;&gt;""),AND(IF25&gt;=II$47,IF25&lt;&gt;"",IH25&gt;=II$51,IH25&lt;&gt;""),AND(JD25&gt;=JQ$47,JD25&lt;&gt;"",JF25&gt;=JQ$51,JF25&lt;&gt;""),AND(JG25&gt;=JQ$47,JG25&lt;&gt;"",JI25&gt;=JQ$51,JI25&lt;&gt;""),AND(JK25&gt;=JQ$47,JK25&lt;&gt;"",JM25&gt;=JQ$51,JM25&lt;&gt;""),AND(JN25&gt;=JQ$47,JN25&lt;&gt;"",JP25&gt;=JQ$51,JP25&lt;&gt;""),AND(KL25&gt;=KY$47,KL25&lt;&gt;"",KN25&gt;=KY$51,KN25&lt;&gt;""),AND(KO25&gt;=KY$47,KO25&lt;&gt;"",KQ25&gt;=KY$51,KQ25&lt;&gt;""),AND(KS25&gt;=KY$47,KS25&lt;&gt;"",KU25&gt;=KY$51,KU25&lt;&gt;""),AND(KV25&gt;=KY$47,KV25&lt;&gt;"",KX25&gt;=KY$51,KX25&lt;&gt;""),AND(LT25&gt;=MG$47,LT25&lt;&gt;"",LV25&gt;=MG$51,LV25&lt;&gt;""),AND(LW25&gt;=MG$47,LW25&lt;&gt;"",LY25&gt;=MG$51,LY25&lt;&gt;""),AND(MA25&gt;=MG$47,MA25&lt;&gt;"",MC25&gt;=MG$51,MC25&lt;&gt;""),AND(MD25&gt;=MG$47,MD25&lt;&gt;"",MF25&gt;=MG$51,MF25&lt;&gt;""),AND(NB25&gt;=NO$47,NB25&lt;&gt;"",ND25&gt;=NO$51,ND25&lt;&gt;""),AND(NE25&gt;=NO$47,NE25&lt;&gt;"",NG25&gt;=NO$51,NG25&lt;&gt;""),AND(NI25&gt;=NO$47,NI25&lt;&gt;"",NK25&gt;=NO$51,NK25&lt;&gt;""),AND(NL25&gt;=NO$47,NL25&lt;&gt;"",NN25&gt;=NO$51,NN25&lt;&gt;""),AND(OJ25&gt;=OW$47,OJ25&lt;&gt;"",OL25&gt;=OW$51,OL25&lt;&gt;""),AND(OM25&gt;=OW$47,OM25&lt;&gt;"",OO25&gt;=OW$51,OO25&lt;&gt;""),AND(OQ25&gt;=OW$47,OQ25&lt;&gt;"",OS25&gt;=OW$51,OS25&lt;&gt;""),AND(OT25&gt;=OW$47,OT25&lt;&gt;"",OV25&gt;=OW$51,OV25&lt;&gt;""),AND(PR25&gt;=QE$47,PR25&lt;&gt;"",PT25&gt;=QE$51,PT25&lt;&gt;""),AND(PU25&gt;=QE$47,PU25&lt;&gt;"",PW25&gt;=QE$51,PW25&lt;&gt;""),AND(PY25&gt;=QE$47,PY25&lt;&gt;"",QA25&gt;=QE$51,QA25&lt;&gt;""),AND(QB25&gt;=QE$47,QB25&lt;&gt;"",QD25&gt;=QE$51,QD25&lt;&gt;""),AND(QZ25&gt;=RM$47,QZ25&lt;&gt;"",RB25&gt;=RM$51,RB25&lt;&gt;""),AND(RC25&gt;=RM$47,RC25&lt;&gt;"",RE25&gt;=RM$51,RE25&lt;&gt;""),AND(RG25&gt;=RM$47,RG25&lt;&gt;"",RI25&gt;=RM$51,RI25&lt;&gt;""),AND(RJ25&gt;=RM$47,RJ25&lt;&gt;"",RL25&gt;=RM$51,RL25&lt;&gt;""),AND(SH25&gt;=SU$47,SH25&lt;&gt;"",SJ25&gt;=SU$51,SJ25&lt;&gt;""),AND(SK25&gt;=SU$47,SK25&lt;&gt;"",SM25&gt;=SU$51,SM25&lt;&gt;""),AND(SO25&gt;=SU$47,SO25&lt;&gt;"",SQ25&gt;=SU$51,SQ25&lt;&gt;""),AND(SR25&gt;=SU$47,SR25&lt;&gt;"",ST25&gt;=SU$51,ST25&lt;&gt;"")),"Merit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Excellence",IF(K25="P","Worlds Team",IF(H25="P","National Team","")))))</f>
        <v/>
      </c>
      <c r="K25" s="3" t="str">
        <f>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P","")</f>
        <v/>
      </c>
      <c r="L25" s="8">
        <f>IF(COUNT(AQ25,AT25,BR25,BU25,CS25,CV25)&gt;0,LARGE((AQ25,AT25,BR25,BU25,CS25,CV25),1),0)</f>
        <v>48.92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47.45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44.9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12.7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$44,AP25,0),IF(AR25&gt;=$AY$44,AS25,0),IF(AV25&gt;=$AY$44,AW25,0),IF(BP25&gt;=$BZ$44,BQ25,0),IF(BS25&gt;=$BZ$44,BT25,0),IF(BW25&gt;=$BZ$44,BX25,0),IF(CQ25&gt;=$DA$44,CR25,0),IF(CT25&gt;=$DA$44,CU25,0),IF(CX25&gt;=$DA$44,CY25,0),IF(DX25&gt;=$EK$44,DY25,0),IF(EA25&gt;=$EK$44,EB25,0),IF(EE25&gt;=$EK$44,EF25,0),IF(EH25&gt;=$EK$44,EI25,0),IF(FF25&gt;=$FS$44,FG25,0),IF(FI25&gt;=$FS$44,FJ25,0),IF(FM25&gt;=$FS$44,FN25,0),IF(FP25&gt;=$FS$44,FQ25,0),IF(GN25&gt;=$HA$44,GO25,0),IF(GQ25&gt;=$HA$44,GR25,0),IF(GU25&gt;=$HA$44,GV25,0),IF(GX25&gt;=$HA$44,GY25,0),IF(HV25&gt;=$II$44,HW25,0),IF(HY25&gt;=$II$44,HZ25,0),IF(IC25&gt;=$II$44,ID25,0),IF(IF25&gt;=$II$44,IG25,0),IF(JD25&gt;=$JQ$44,JE25,0),IF(JG25&gt;=$JQ$44,JH25,0),IF(JK25&gt;=$JQ$44,JL25,0),IF(JN25&gt;=$JQ$44,JO25,0),IF(KL25&gt;=$KY$44,KM25,0),IF(KO25&gt;=$KY$44,KP25,0),IF(KS25&gt;=$KY$44,KT25,0),IF(KV25&gt;=$KY$44,KW25,0),IF(LT25&gt;=$MG$44,LU25,0),IF(LW25&gt;=$MG$44,LX25,0),IF(MA25&gt;=$MG$44,MB25,0),IF(MD25&gt;=$MG$44,ME25,0),IF(NB25&gt;=$NO$44,NC25,0),IF(NE25&gt;=$NO$44,NF25,0),IF(NI25&gt;=$NO$44,NJ25,0),IF(NL25&gt;=$NO$44,NM25,0),IF(OJ25&gt;=$OW$44,OK25,0),IF(OM25&gt;=$OW$44,ON25,0),IF(OQ25&gt;=$OW$44,OR25,0),IF(OT25&gt;=$OW$44,OU25,0),IF(PR25&gt;=$QE$44,PS25,0),IF(PU25&gt;=$QE$44,PV25,0),IF(PY25&gt;=$QE$44,PZ25,0),IF(QB25&gt;=$QE$44,QC25,0),IF(QZ25&gt;=$RM$44,RA25,0),IF(RC25&gt;=$RM$44,RD25,0),IF(RG25&gt;=$RM$44,RH25,0),IF(RJ25&gt;=$RM$44,RK25,0),IF(SH25&gt;=$SU$44,SI25,0),IF(SK25&gt;=$SU$44,SL25,0),IF(SO25&gt;=$SU$44,SP25,0),IF(SR25&gt;=$SU$44,SS25,0))&gt;0,MAX(IF(AO25&gt;=$AY$44,AP25,0),IF(AR25&gt;=$AY$44,AS25,0),IF(AV25&gt;=$AY$44,AW25,0),IF(BP25&gt;=$BZ$44,BQ25,0),IF(BS25&gt;=$BZ$44,BT25,0),IF(BW25&gt;=$BZ$44,BX25,0),IF(CQ25&gt;=$DA$44,CR25,0),IF(CT25&gt;=$DA$44,CU25,0),IF(CX25&gt;=$DA$44,CY25,0),IF(DX25&gt;=$EK$44,DY25,0),IF(EA25&gt;=$EK$44,EB25,0),IF(EE25&gt;=$EK$44,EF25,0),IF(EH25&gt;=$EK$44,EI25,0),IF(FF25&gt;=$FS$44,FG25,0),IF(FI25&gt;=$FS$44,FJ25,0),IF(FM25&gt;=$FS$44,FN25,0),IF(FP25&gt;=$FS$44,FQ25,0),IF(GN25&gt;=$HA$44,GO25,0),IF(GQ25&gt;=$HA$44,GR25,0),IF(GU25&gt;=$HA$44,GV25,0),IF(GX25&gt;=$HA$44,GY25,0),IF(HV25&gt;=$II$44,HW25,0),IF(HY25&gt;=$II$44,HZ25,0),IF(IC25&gt;=$II$44,ID25,0),IF(IF25&gt;=$II$44,IG25,0),IF(JD25&gt;=$JQ$44,JE25,0),IF(JG25&gt;=$JQ$44,JH25,0),IF(JK25&gt;=$JQ$44,JL25,0),IF(JN25&gt;=$JQ$44,JO25,0),IF(KL25&gt;=$KY$44,KM25,0),IF(KO25&gt;=$KY$44,KP25,0),IF(KS25&gt;=$KY$44,KT25,0),IF(KV25&gt;=$KY$44,KW25,0),IF(LT25&gt;=$MG$44,LU25,0),IF(LW25&gt;=$MG$44,LX25,0),IF(MA25&gt;=$MG$44,MB25,0),IF(MD25&gt;=$MG$44,ME25,0),IF(NB25&gt;=$NO$44,NC25,0),IF(NE25&gt;=$NO$44,NF25,0),IF(NI25&gt;=$NO$44,NJ25,0),IF(NL25&gt;=$NO$44,NM25,0),IF(OJ25&gt;=$OW$44,OK25,0),IF(OM25&gt;=$OW$44,ON25,0),IF(OQ25&gt;=$OW$44,OR25,0),IF(OT25&gt;=$OW$44,OU25,0),IF(PR25&gt;=$QE$44,PS25,0),IF(PU25&gt;=$QE$44,PV25,0),IF(PY25&gt;=$QE$44,PZ25,0),IF(QB25&gt;=$QE$44,QC25,0),IF(QZ25&gt;=$RM$44,RA25,0),IF(RC25&gt;=$RM$44,RD25,0),IF(RG25&gt;=$RM$44,RH25,0),IF(RJ25&gt;=$RM$44,RK25,0),IF(SH25&gt;=$SU$44,SI25,0),IF(SK25&gt;=$SU$44,SL25,0),IF(SO25&gt;=$SU$44,SP25,0),IF(SR25&gt;=$SU$44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13.5</v>
      </c>
      <c r="Z25" s="22">
        <v>8</v>
      </c>
      <c r="AA25" s="22">
        <v>12.1</v>
      </c>
      <c r="AB25" s="22">
        <v>13.85</v>
      </c>
      <c r="AC25" s="22">
        <v>0</v>
      </c>
      <c r="AD25" s="22">
        <v>12.4</v>
      </c>
      <c r="AE25" s="22">
        <v>9.6</v>
      </c>
      <c r="AF25" s="22">
        <v>12.7</v>
      </c>
      <c r="AG25" s="22">
        <v>15.02</v>
      </c>
      <c r="AH25" s="22">
        <v>0.8</v>
      </c>
      <c r="AI25" s="22"/>
      <c r="AJ25" s="22"/>
      <c r="AK25" s="22"/>
      <c r="AL25" s="22"/>
      <c r="AM25" s="22"/>
      <c r="AN25" s="27"/>
      <c r="AO25" s="38">
        <f>IF(AA25&gt;0,AA25,"")</f>
        <v>12.1</v>
      </c>
      <c r="AP25" s="38">
        <f>IF(AB25&gt;0,AB25,"")</f>
        <v>13.85</v>
      </c>
      <c r="AQ25" s="40">
        <f>IF(SUM(Y25:AB25)-AC25&gt;0,SUM(Y25:AB25)-AC25,"")</f>
        <v>47.45</v>
      </c>
      <c r="AR25" s="40">
        <f>IF(AF25&gt;0,AF25,"")</f>
        <v>12.7</v>
      </c>
      <c r="AS25" s="40">
        <f>IF(AG25&gt;0,AG25,"")</f>
        <v>15.02</v>
      </c>
      <c r="AT25" s="40">
        <f>IF(SUM(AD25:AG25)-AH25&gt;0,SUM(AD25:AG25)-AH25,"")</f>
        <v>48.92</v>
      </c>
      <c r="AU25" s="40">
        <f>IF(AQ25="","",MAX(AQ25,AT25))</f>
        <v>48.92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48.92</v>
      </c>
      <c r="AZ25" s="26">
        <v>7.8</v>
      </c>
      <c r="BA25" s="26">
        <v>5.3</v>
      </c>
      <c r="BB25" s="26">
        <v>8.1</v>
      </c>
      <c r="BC25" s="26">
        <v>9.36</v>
      </c>
      <c r="BD25" s="26">
        <v>0</v>
      </c>
      <c r="BE25" s="26">
        <v>12.4</v>
      </c>
      <c r="BF25" s="26">
        <v>9</v>
      </c>
      <c r="BG25" s="26">
        <v>11.1</v>
      </c>
      <c r="BH25" s="26">
        <v>14.8</v>
      </c>
      <c r="BI25" s="26">
        <v>2.4</v>
      </c>
      <c r="BJ25" s="26"/>
      <c r="BK25" s="26"/>
      <c r="BL25" s="26"/>
      <c r="BM25" s="26"/>
      <c r="BN25" s="26"/>
      <c r="BO25" s="28"/>
      <c r="BP25" s="39">
        <f>IF(BB25&gt;0,BB25,"")</f>
        <v>8.1</v>
      </c>
      <c r="BQ25" s="39">
        <f>IF(BC25&gt;0,BC25,"")</f>
        <v>9.36</v>
      </c>
      <c r="BR25" s="11">
        <f>IF(SUM(AZ25:BC25)-BD25&gt;0,SUM(AZ25:BC25)-BD25,"")</f>
        <v>30.56</v>
      </c>
      <c r="BS25" s="11">
        <f>IF(BG25&gt;0,BG25,"")</f>
        <v>11.1</v>
      </c>
      <c r="BT25" s="11">
        <f>IF(BH25&gt;0,BH25,"")</f>
        <v>14.8</v>
      </c>
      <c r="BU25" s="11">
        <f>IF(SUM(BE25:BH25)-BI25&gt;0,SUM(BE25:BH25)-BI25,"")</f>
        <v>44.9</v>
      </c>
      <c r="BV25" s="11">
        <f>IF(BR25="","",MAX(BR25,BU25))</f>
        <v>44.9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3.9</v>
      </c>
      <c r="SW25" s="22">
        <f>IF($CP25="P",CB25,(CB25+BA25)/2)</f>
        <v>2.65</v>
      </c>
      <c r="SX25" s="22">
        <f>IF($CP25="P",CC25,(CC25+BB25)/2)</f>
        <v>4.05</v>
      </c>
      <c r="SY25" s="22">
        <f>IF($CP25="P",CD25,(CD25+BC25)/2)</f>
        <v>4.68</v>
      </c>
      <c r="SZ25" s="22">
        <f>IF($CP25="P",CE25,(CE25+BD25)/2)</f>
        <v>0</v>
      </c>
      <c r="TA25" s="22">
        <f>IF($CP25="P",CF25,(CF25+BE25)/2)</f>
        <v>6.2</v>
      </c>
      <c r="TB25" s="22">
        <f>IF($CP25="P",CG25,(CG25+BF25)/2)</f>
        <v>4.5</v>
      </c>
      <c r="TC25" s="22">
        <f>IF($CP25="P",CH25,(CH25+BG25)/2)</f>
        <v>5.55</v>
      </c>
      <c r="TD25" s="22">
        <f>IF($CP25="P",CI25,(CI25+BH25)/2)</f>
        <v>7.4</v>
      </c>
      <c r="TE25" s="22">
        <f>IF($CP25="P",CJ25,(CJ25+BI25)/2)</f>
        <v>1.2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4.05</v>
      </c>
      <c r="TM25" s="40">
        <f>IF(SY25&gt;0,SY25,"")</f>
        <v>4.68</v>
      </c>
      <c r="TN25" s="40">
        <f>IF(SUM(SV25:SY25)-SZ25&gt;0,SUM(SV25:SY25)-SZ25,"")</f>
        <v>15.28</v>
      </c>
      <c r="TO25" s="40">
        <f>IF(TC25&gt;0,TC25,"")</f>
        <v>5.55</v>
      </c>
      <c r="TP25" s="40">
        <f>IF(TD25&gt;0,TD25,"")</f>
        <v>7.4</v>
      </c>
      <c r="TQ25" s="40">
        <f>IF(SUM(TA25:TD25)-TE25&gt;0,SUM(TA25:TD25)-TE25,"")</f>
        <v>22.45</v>
      </c>
      <c r="TR25" s="40">
        <f>IF(MAX(TN25,TQ25)&gt;0,MAX(TN25,TQ25),"")</f>
        <v>22.45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22.45</v>
      </c>
    </row>
    <row r="26" spans="1:542" x14ac:dyDescent="0.2">
      <c r="A26" s="4" t="str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/>
      </c>
      <c r="B26" s="4" t="str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/>
      </c>
      <c r="C26" s="5" t="s">
        <v>177</v>
      </c>
      <c r="D26" s="4" t="s">
        <v>5</v>
      </c>
      <c r="E26" s="4">
        <v>2007</v>
      </c>
      <c r="F26" s="9">
        <f>SUM(L26:V26)+SUM(L26:T26)*0.0000001+SUM(L26)*0.0000000000001</f>
        <v>150.50001505000475</v>
      </c>
      <c r="G26" s="64"/>
      <c r="H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I26" s="3" t="str">
        <f>IF(OR(AND(AQ26&gt;=AY$48,AQ26&lt;&gt;"",AN26=""),AND(AT26&gt;=AY$48,AT26&lt;&gt;"",AN26=""),AND(AX26&gt;=AY$48,AX26&lt;&gt;"",AN26=""),AND(BR26&gt;=BZ$48,BR26&lt;&gt;"",BO26=""),AND(BU26&gt;=BZ$48,BU26&lt;&gt;"",BO26=""),AND(BY26&gt;=BZ$48,BY26&lt;&gt;"",BO26=""),AND(CS26&gt;=DA$48,CS26&lt;&gt;"",CP26=""),AND(CV26&gt;=DA$48,CV26&lt;&gt;"",CP26=""),AND(CZ26&gt;=DA$48,CZ26&lt;&gt;"",CP26=""),AND(DZ26&gt;=EK$48,DZ26&lt;&gt;""),AND(EC26&gt;=EK$48,EC26&lt;&gt;""),AND(EG26&gt;=EK$48,EG26&lt;&gt;""),AND(EJ26&gt;=EK$48,EJ26&lt;&gt;""),AND(FH26&gt;=FS$48,FH26&lt;&gt;""),AND(FK26&gt;=FS$48,FK26&lt;&gt;""),AND(FO26&gt;=FS$48,FO26&lt;&gt;""),AND(FR26&gt;=FS$48,FR26&lt;&gt;""),AND(GP26&gt;=HA$48,GP26&lt;&gt;""),AND(GS26&gt;=HA$48,GS26&lt;&gt;""),AND(GW26&gt;=HA$48,GW26&lt;&gt;""),AND(GZ26&gt;=HA$48,GZ26&lt;&gt;""),AND(HX26&gt;=II$48,HX26&lt;&gt;""),AND(IA26&gt;=II$48,IA26&lt;&gt;""),AND(IE26&gt;=II$48,IE26&lt;&gt;""),AND(IH26&gt;=II$48,IH26&lt;&gt;""),AND(JF26&gt;=JQ$48,JF26&lt;&gt;""),AND(JI26&gt;=JQ$48,JI26&lt;&gt;""),AND(JM26&gt;=JQ$48,JM26&lt;&gt;""),AND(JP26&gt;=JQ$48,JP26&lt;&gt;""),AND(KN26&gt;=KY$48,KN26&lt;&gt;""),AND(KQ26&gt;=KY$48,KQ26&lt;&gt;""),AND(KU26&gt;=KY$48,KU26&lt;&gt;""),AND(KX26&gt;=KY$48,KX26&lt;&gt;""),AND(LV26&gt;=MG$48,LV26&lt;&gt;""),AND(LY26&gt;=MG$48,LY26&lt;&gt;""),AND(MC26&gt;=MG$48,MC26&lt;&gt;""),AND(MF26&gt;=MG$48,MF26&lt;&gt;""),AND(ND26&gt;=NO$48,ND26&lt;&gt;""),AND(NG26&gt;=NO$48,NG26&lt;&gt;""),AND(NK26&gt;=NO$48,NK26&lt;&gt;""),AND(NN26&gt;=NO$48,NN26&lt;&gt;""),AND(OL26&gt;=OW$48,OL26&lt;&gt;""),AND(OO26&gt;=OW$48,OO26&lt;&gt;""),AND(OS26&gt;=OW$48,OS26&lt;&gt;""),AND(OV26&gt;=OW$48,OV26&lt;&gt;""),AND(PT26&gt;=QE$48,PT26&lt;&gt;""),AND(PW26&gt;=QE$48,PW26&lt;&gt;""),AND(QA26&gt;=QE$48,QA26&lt;&gt;""),AND(QD26&gt;=QE$48,QD26&lt;&gt;""),AND(RB26&gt;=RM$48,RB26&lt;&gt;""),AND(RE26&gt;=RM$48,RE26&lt;&gt;""),AND(RI26&gt;=RM$48,RI26&lt;&gt;""),AND(RL26&gt;=RM$48,RL26&lt;&gt;""),AND(SJ26&gt;=SU$48,SJ26&lt;&gt;""),AND(SM26&gt;=SU$48,SM26&lt;&gt;""),AND(SQ26&gt;=SU$48,SQ26&lt;&gt;""),AND(ST26&gt;=SU$48,ST26&lt;&gt;"")),"P","")</f>
        <v/>
      </c>
      <c r="J26" s="36" t="str">
        <f>IF(AND(I26="P",H26=""),"No DD",IF(OR(AND(AO26&gt;=AY$47,AO26&lt;&gt;"",AQ26&gt;=AY$51,AQ26&lt;&gt;"",AN26=""),AND(AR26&gt;=AY$47,AR26&lt;&gt;"",AT26&gt;=AY$51,AT26&lt;&gt;"",AN26=""),AND(AV26&gt;=AY$47,AV26&lt;&gt;"",AX26&gt;=AY$51,AX26&lt;&gt;"",AN26=""),AND(BP26&gt;=BZ$47,BP26&lt;&gt;"",BR26&gt;=BZ$51,BR26&lt;&gt;"",BO26=""),AND(BS26&gt;=BZ$47,BS26&lt;&gt;"",BU26&gt;=BZ$51,BU26&lt;&gt;"",BO26=""),AND(BW26&gt;=BZ$47,BW26&lt;&gt;"",BY26&gt;=BZ$51,BY26&lt;&gt;"",BO26=""),AND(CQ26&gt;=DA$47,CQ26&lt;&gt;"",CS26&gt;=DA$51,CS26&lt;&gt;"",CP26=""),AND(CT26&gt;=DA$47,CT26&lt;&gt;"",CV26&gt;=DA$51,CV26&lt;&gt;"",CP26=""),AND(CX26&gt;=DA$47,CX26&lt;&gt;"",CZ26&gt;=DA$51,CZ26&lt;&gt;"",CP26=""),AND(DX26&gt;=EK$47,DX26&lt;&gt;"",DZ26&gt;=EK$51,DZ26&lt;&gt;""),AND(EA26&gt;=EK$47,EA26&lt;&gt;"",EC26&gt;=EK$51,EC26&lt;&gt;""),AND(EE26&gt;=EK$47,EE26&lt;&gt;"",EG26&gt;=EK$51,EG26&lt;&gt;""),AND(EH26&gt;=EK$47,EH26&lt;&gt;"",EJ26&gt;=EK$51,EJ26&lt;&gt;""),AND(FF26&gt;=FS$47,FF26&lt;&gt;"",FH26&gt;=FS$51,FH26&lt;&gt;""),AND(FI26&gt;=FS$47,FI26&lt;&gt;"",FK26&gt;=FS$51,FK26&lt;&gt;""),AND(FM26&gt;=FS$47,FM26&lt;&gt;"",FO26&gt;=FS$51,FO26&lt;&gt;""),AND(FP26&gt;=FS$47,FP26&lt;&gt;"",FR26&gt;=FS$51,FR26&lt;&gt;""),AND(GN26&gt;=HA$47,GN26&lt;&gt;"",GP26&gt;=HA$51,GP26&lt;&gt;""),AND(GQ26&gt;=HA$47,GQ26&lt;&gt;"",GS26&gt;=HA$51,GS26&lt;&gt;""),AND(GU26&gt;=HA$47,GU26&lt;&gt;"",GW26&gt;=HA$51,GW26&lt;&gt;""),AND(GX26&gt;=HA$47,GX26&lt;&gt;"",GZ26&gt;=HA$51,GZ26&lt;&gt;""),AND(HV26&gt;=II$47,HV26&lt;&gt;"",HX26&gt;=II$51,HX26&lt;&gt;""),AND(HY26&gt;=II$47,HY26&lt;&gt;"",IA26&gt;=II$51,IA26&lt;&gt;""),AND(IC26&gt;=II$47,IC26&lt;&gt;"",IE26&gt;=II$51,IE26&lt;&gt;""),AND(IF26&gt;=II$47,IF26&lt;&gt;"",IH26&gt;=II$51,IH26&lt;&gt;""),AND(JD26&gt;=JQ$47,JD26&lt;&gt;"",JF26&gt;=JQ$51,JF26&lt;&gt;""),AND(JG26&gt;=JQ$47,JG26&lt;&gt;"",JI26&gt;=JQ$51,JI26&lt;&gt;""),AND(JK26&gt;=JQ$47,JK26&lt;&gt;"",JM26&gt;=JQ$51,JM26&lt;&gt;""),AND(JN26&gt;=JQ$47,JN26&lt;&gt;"",JP26&gt;=JQ$51,JP26&lt;&gt;""),AND(KL26&gt;=KY$47,KL26&lt;&gt;"",KN26&gt;=KY$51,KN26&lt;&gt;""),AND(KO26&gt;=KY$47,KO26&lt;&gt;"",KQ26&gt;=KY$51,KQ26&lt;&gt;""),AND(KS26&gt;=KY$47,KS26&lt;&gt;"",KU26&gt;=KY$51,KU26&lt;&gt;""),AND(KV26&gt;=KY$47,KV26&lt;&gt;"",KX26&gt;=KY$51,KX26&lt;&gt;""),AND(LT26&gt;=MG$47,LT26&lt;&gt;"",LV26&gt;=MG$51,LV26&lt;&gt;""),AND(LW26&gt;=MG$47,LW26&lt;&gt;"",LY26&gt;=MG$51,LY26&lt;&gt;""),AND(MA26&gt;=MG$47,MA26&lt;&gt;"",MC26&gt;=MG$51,MC26&lt;&gt;""),AND(MD26&gt;=MG$47,MD26&lt;&gt;"",MF26&gt;=MG$51,MF26&lt;&gt;""),AND(NB26&gt;=NO$47,NB26&lt;&gt;"",ND26&gt;=NO$51,ND26&lt;&gt;""),AND(NE26&gt;=NO$47,NE26&lt;&gt;"",NG26&gt;=NO$51,NG26&lt;&gt;""),AND(NI26&gt;=NO$47,NI26&lt;&gt;"",NK26&gt;=NO$51,NK26&lt;&gt;""),AND(NL26&gt;=NO$47,NL26&lt;&gt;"",NN26&gt;=NO$51,NN26&lt;&gt;""),AND(OJ26&gt;=OW$47,OJ26&lt;&gt;"",OL26&gt;=OW$51,OL26&lt;&gt;""),AND(OM26&gt;=OW$47,OM26&lt;&gt;"",OO26&gt;=OW$51,OO26&lt;&gt;""),AND(OQ26&gt;=OW$47,OQ26&lt;&gt;"",OS26&gt;=OW$51,OS26&lt;&gt;""),AND(OT26&gt;=OW$47,OT26&lt;&gt;"",OV26&gt;=OW$51,OV26&lt;&gt;""),AND(PR26&gt;=QE$47,PR26&lt;&gt;"",PT26&gt;=QE$51,PT26&lt;&gt;""),AND(PU26&gt;=QE$47,PU26&lt;&gt;"",PW26&gt;=QE$51,PW26&lt;&gt;""),AND(PY26&gt;=QE$47,PY26&lt;&gt;"",QA26&gt;=QE$51,QA26&lt;&gt;""),AND(QB26&gt;=QE$47,QB26&lt;&gt;"",QD26&gt;=QE$51,QD26&lt;&gt;""),AND(QZ26&gt;=RM$47,QZ26&lt;&gt;"",RB26&gt;=RM$51,RB26&lt;&gt;""),AND(RC26&gt;=RM$47,RC26&lt;&gt;"",RE26&gt;=RM$51,RE26&lt;&gt;""),AND(RG26&gt;=RM$47,RG26&lt;&gt;"",RI26&gt;=RM$51,RI26&lt;&gt;""),AND(RJ26&gt;=RM$47,RJ26&lt;&gt;"",RL26&gt;=RM$51,RL26&lt;&gt;""),AND(SH26&gt;=SU$47,SH26&lt;&gt;"",SJ26&gt;=SU$51,SJ26&lt;&gt;""),AND(SK26&gt;=SU$47,SK26&lt;&gt;"",SM26&gt;=SU$51,SM26&lt;&gt;""),AND(SO26&gt;=SU$47,SO26&lt;&gt;"",SQ26&gt;=SU$51,SQ26&lt;&gt;""),AND(SR26&gt;=SU$47,SR26&lt;&gt;"",ST26&gt;=SU$51,ST26&lt;&gt;"")),"Merit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Excellence",IF(K26="P","Worlds Team",IF(H26="P","National Team","")))))</f>
        <v/>
      </c>
      <c r="K26" s="3" t="str">
        <f>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P","")</f>
        <v/>
      </c>
      <c r="L26" s="8">
        <f>IF(COUNT(AQ26,AT26,BR26,BU26,CS26,CV26)&gt;0,LARGE((AQ26,AT26,BR26,BU26,CS26,CV26),1),0)</f>
        <v>47.58</v>
      </c>
      <c r="M26" s="8" t="str">
        <f>IF(L26="","",IF(OR(L26=CS26,L26=CV26),$CA$1,IF(OR(L26=BR26,L26=BU26),$AZ$1,IF(OR(L26=AQ26,L26=AT26),$Y$1,""))))</f>
        <v>2024 3rd Domestic Trial</v>
      </c>
      <c r="N26" s="8">
        <f>IF(COUNT(AQ26,AT26,BR26,BU26,CS26,CV26)&gt;1,LARGE((AQ26,AT26,BR26,BU26,CS26,CV26),2),0)</f>
        <v>47.5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44.419999999999995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$44,AP26,0),IF(AR26&gt;=$AY$44,AS26,0),IF(AV26&gt;=$AY$44,AW26,0),IF(BP26&gt;=$BZ$44,BQ26,0),IF(BS26&gt;=$BZ$44,BT26,0),IF(BW26&gt;=$BZ$44,BX26,0),IF(CQ26&gt;=$DA$44,CR26,0),IF(CT26&gt;=$DA$44,CU26,0),IF(CX26&gt;=$DA$44,CY26,0),IF(DX26&gt;=$EK$44,DY26,0),IF(EA26&gt;=$EK$44,EB26,0),IF(EE26&gt;=$EK$44,EF26,0),IF(EH26&gt;=$EK$44,EI26,0),IF(FF26&gt;=$FS$44,FG26,0),IF(FI26&gt;=$FS$44,FJ26,0),IF(FM26&gt;=$FS$44,FN26,0),IF(FP26&gt;=$FS$44,FQ26,0),IF(GN26&gt;=$HA$44,GO26,0),IF(GQ26&gt;=$HA$44,GR26,0),IF(GU26&gt;=$HA$44,GV26,0),IF(GX26&gt;=$HA$44,GY26,0),IF(HV26&gt;=$II$44,HW26,0),IF(HY26&gt;=$II$44,HZ26,0),IF(IC26&gt;=$II$44,ID26,0),IF(IF26&gt;=$II$44,IG26,0),IF(JD26&gt;=$JQ$44,JE26,0),IF(JG26&gt;=$JQ$44,JH26,0),IF(JK26&gt;=$JQ$44,JL26,0),IF(JN26&gt;=$JQ$44,JO26,0),IF(KL26&gt;=$KY$44,KM26,0),IF(KO26&gt;=$KY$44,KP26,0),IF(KS26&gt;=$KY$44,KT26,0),IF(KV26&gt;=$KY$44,KW26,0),IF(LT26&gt;=$MG$44,LU26,0),IF(LW26&gt;=$MG$44,LX26,0),IF(MA26&gt;=$MG$44,MB26,0),IF(MD26&gt;=$MG$44,ME26,0),IF(NB26&gt;=$NO$44,NC26,0),IF(NE26&gt;=$NO$44,NF26,0),IF(NI26&gt;=$NO$44,NJ26,0),IF(NL26&gt;=$NO$44,NM26,0),IF(OJ26&gt;=$OW$44,OK26,0),IF(OM26&gt;=$OW$44,ON26,0),IF(OQ26&gt;=$OW$44,OR26,0),IF(OT26&gt;=$OW$44,OU26,0),IF(PR26&gt;=$QE$44,PS26,0),IF(PU26&gt;=$QE$44,PV26,0),IF(PY26&gt;=$QE$44,PZ26,0),IF(QB26&gt;=$QE$44,QC26,0),IF(QZ26&gt;=$RM$44,RA26,0),IF(RC26&gt;=$RM$44,RD26,0),IF(RG26&gt;=$RM$44,RH26,0),IF(RJ26&gt;=$RM$44,RK26,0),IF(SH26&gt;=$SU$44,SI26,0),IF(SK26&gt;=$SU$44,SL26,0),IF(SO26&gt;=$SU$44,SP26,0),IF(SR26&gt;=$SU$44,SS26,0))&gt;0,MAX(IF(AO26&gt;=$AY$44,AP26,0),IF(AR26&gt;=$AY$44,AS26,0),IF(AV26&gt;=$AY$44,AW26,0),IF(BP26&gt;=$BZ$44,BQ26,0),IF(BS26&gt;=$BZ$44,BT26,0),IF(BW26&gt;=$BZ$44,BX26,0),IF(CQ26&gt;=$DA$44,CR26,0),IF(CT26&gt;=$DA$44,CU26,0),IF(CX26&gt;=$DA$44,CY26,0),IF(DX26&gt;=$EK$44,DY26,0),IF(EA26&gt;=$EK$44,EB26,0),IF(EE26&gt;=$EK$44,EF26,0),IF(EH26&gt;=$EK$44,EI26,0),IF(FF26&gt;=$FS$44,FG26,0),IF(FI26&gt;=$FS$44,FJ26,0),IF(FM26&gt;=$FS$44,FN26,0),IF(FP26&gt;=$FS$44,FQ26,0),IF(GN26&gt;=$HA$44,GO26,0),IF(GQ26&gt;=$HA$44,GR26,0),IF(GU26&gt;=$HA$44,GV26,0),IF(GX26&gt;=$HA$44,GY26,0),IF(HV26&gt;=$II$44,HW26,0),IF(HY26&gt;=$II$44,HZ26,0),IF(IC26&gt;=$II$44,ID26,0),IF(IF26&gt;=$II$44,IG26,0),IF(JD26&gt;=$JQ$44,JE26,0),IF(JG26&gt;=$JQ$44,JH26,0),IF(JK26&gt;=$JQ$44,JL26,0),IF(JN26&gt;=$JQ$44,JO26,0),IF(KL26&gt;=$KY$44,KM26,0),IF(KO26&gt;=$KY$44,KP26,0),IF(KS26&gt;=$KY$44,KT26,0),IF(KV26&gt;=$KY$44,KW26,0),IF(LT26&gt;=$MG$44,LU26,0),IF(LW26&gt;=$MG$44,LX26,0),IF(MA26&gt;=$MG$44,MB26,0),IF(MD26&gt;=$MG$44,ME26,0),IF(NB26&gt;=$NO$44,NC26,0),IF(NE26&gt;=$NO$44,NF26,0),IF(NI26&gt;=$NO$44,NJ26,0),IF(NL26&gt;=$NO$44,NM26,0),IF(OJ26&gt;=$OW$44,OK26,0),IF(OM26&gt;=$OW$44,ON26,0),IF(OQ26&gt;=$OW$44,OR26,0),IF(OT26&gt;=$OW$44,OU26,0),IF(PR26&gt;=$QE$44,PS26,0),IF(PU26&gt;=$QE$44,PV26,0),IF(PY26&gt;=$QE$44,PZ26,0),IF(QB26&gt;=$QE$44,QC26,0),IF(QZ26&gt;=$RM$44,RA26,0),IF(RC26&gt;=$RM$44,RD26,0),IF(RG26&gt;=$RM$44,RH26,0),IF(RJ26&gt;=$RM$44,RK26,0),IF(SH26&gt;=$SU$44,SI26,0),IF(SK26&gt;=$SU$44,SL26,0),IF(SO26&gt;=$SU$44,SP26,0),IF(SR26&gt;=$SU$44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13.2</v>
      </c>
      <c r="Z26" s="22">
        <v>9.1</v>
      </c>
      <c r="AA26" s="22">
        <v>10.6</v>
      </c>
      <c r="AB26" s="22">
        <v>14.6</v>
      </c>
      <c r="AC26" s="22">
        <v>0</v>
      </c>
      <c r="AD26" s="22">
        <v>12.2</v>
      </c>
      <c r="AE26" s="22">
        <v>8.8000000000000007</v>
      </c>
      <c r="AF26" s="22">
        <v>9</v>
      </c>
      <c r="AG26" s="22">
        <v>14.42</v>
      </c>
      <c r="AH26" s="22">
        <v>0.1</v>
      </c>
      <c r="AI26" s="22"/>
      <c r="AJ26" s="22"/>
      <c r="AK26" s="22"/>
      <c r="AL26" s="22"/>
      <c r="AM26" s="22"/>
      <c r="AN26" s="27"/>
      <c r="AO26" s="38">
        <f>IF(AA26&gt;0,AA26,"")</f>
        <v>10.6</v>
      </c>
      <c r="AP26" s="38">
        <f>IF(AB26&gt;0,AB26,"")</f>
        <v>14.6</v>
      </c>
      <c r="AQ26" s="40">
        <f>IF(SUM(Y26:AB26)-AC26&gt;0,SUM(Y26:AB26)-AC26,"")</f>
        <v>47.5</v>
      </c>
      <c r="AR26" s="40">
        <f>IF(AF26&gt;0,AF26,"")</f>
        <v>9</v>
      </c>
      <c r="AS26" s="40">
        <f>IF(AG26&gt;0,AG26,"")</f>
        <v>14.42</v>
      </c>
      <c r="AT26" s="40">
        <f>IF(SUM(AD26:AG26)-AH26&gt;0,SUM(AD26:AG26)-AH26,"")</f>
        <v>44.32</v>
      </c>
      <c r="AU26" s="40">
        <f>IF(AQ26="","",MAX(AQ26,AT26))</f>
        <v>47.5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47.5</v>
      </c>
      <c r="AZ26" s="26">
        <v>11.5</v>
      </c>
      <c r="BA26" s="26">
        <v>8.1999999999999993</v>
      </c>
      <c r="BB26" s="26">
        <v>11</v>
      </c>
      <c r="BC26" s="26">
        <v>12.67</v>
      </c>
      <c r="BD26" s="26">
        <v>0</v>
      </c>
      <c r="BE26" s="26">
        <v>12.5</v>
      </c>
      <c r="BF26" s="26">
        <v>9</v>
      </c>
      <c r="BG26" s="26">
        <v>8.9</v>
      </c>
      <c r="BH26" s="26">
        <v>14.22</v>
      </c>
      <c r="BI26" s="26">
        <v>0.2</v>
      </c>
      <c r="BJ26" s="26"/>
      <c r="BK26" s="26"/>
      <c r="BL26" s="26"/>
      <c r="BM26" s="26"/>
      <c r="BN26" s="26"/>
      <c r="BO26" s="28"/>
      <c r="BP26" s="39">
        <f>IF(BB26&gt;0,BB26,"")</f>
        <v>11</v>
      </c>
      <c r="BQ26" s="39">
        <f>IF(BC26&gt;0,BC26,"")</f>
        <v>12.67</v>
      </c>
      <c r="BR26" s="11">
        <f>IF(SUM(AZ26:BC26)-BD26&gt;0,SUM(AZ26:BC26)-BD26,"")</f>
        <v>43.37</v>
      </c>
      <c r="BS26" s="11">
        <f>IF(BG26&gt;0,BG26,"")</f>
        <v>8.9</v>
      </c>
      <c r="BT26" s="11">
        <f>IF(BH26&gt;0,BH26,"")</f>
        <v>14.22</v>
      </c>
      <c r="BU26" s="11">
        <f>IF(SUM(BE26:BH26)-BI26&gt;0,SUM(BE26:BH26)-BI26,"")</f>
        <v>44.419999999999995</v>
      </c>
      <c r="BV26" s="11">
        <f>IF(BR26="","",MAX(BR26,BU26))</f>
        <v>44.419999999999995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44.419999999999995</v>
      </c>
      <c r="CA26" s="22">
        <v>5.3</v>
      </c>
      <c r="CB26" s="22">
        <v>3.7</v>
      </c>
      <c r="CC26" s="22">
        <v>5.6</v>
      </c>
      <c r="CD26" s="22">
        <v>5.95</v>
      </c>
      <c r="CE26" s="22">
        <v>0</v>
      </c>
      <c r="CF26" s="22">
        <v>12.7</v>
      </c>
      <c r="CG26" s="22">
        <v>9.3000000000000007</v>
      </c>
      <c r="CH26" s="22">
        <v>10.8</v>
      </c>
      <c r="CI26" s="22">
        <v>14.78</v>
      </c>
      <c r="CJ26" s="22">
        <v>0</v>
      </c>
      <c r="CK26" s="22">
        <v>9.1</v>
      </c>
      <c r="CL26" s="22">
        <v>6.4</v>
      </c>
      <c r="CM26" s="22">
        <v>8.3000000000000007</v>
      </c>
      <c r="CN26" s="22">
        <v>10.34</v>
      </c>
      <c r="CO26" s="22">
        <v>0</v>
      </c>
      <c r="CP26" s="27"/>
      <c r="CQ26" s="38">
        <f>IF(CC26&gt;0,CC26,"")</f>
        <v>5.6</v>
      </c>
      <c r="CR26" s="38">
        <f>IF(CD26&gt;0,CD26,"")</f>
        <v>5.95</v>
      </c>
      <c r="CS26" s="40">
        <f>IF(SUM(CA26:CD26)-CE26&gt;0,SUM(CA26:CD26)-CE26,"")</f>
        <v>20.55</v>
      </c>
      <c r="CT26" s="40">
        <f>IF(CH26&gt;0,CH26,"")</f>
        <v>10.8</v>
      </c>
      <c r="CU26" s="40">
        <f>IF(CI26&gt;0,CI26,"")</f>
        <v>14.78</v>
      </c>
      <c r="CV26" s="40">
        <f>IF(SUM(CF26:CI26)-CJ26&gt;0,SUM(CF26:CI26)-CJ26,"")</f>
        <v>47.58</v>
      </c>
      <c r="CW26" s="40">
        <f>IF(CS26="","",MAX(CS26,CV26))</f>
        <v>47.58</v>
      </c>
      <c r="CX26" s="40">
        <f>IF(CM26&gt;0,CM26,"")</f>
        <v>8.3000000000000007</v>
      </c>
      <c r="CY26" s="40">
        <f>IF(CN26&gt;0,CN26,"")</f>
        <v>10.34</v>
      </c>
      <c r="CZ26" s="40">
        <f>IF(SUM(CK26:CN26)-CO26&gt;0,SUM(CK26:CN26)-CO26,"")</f>
        <v>34.14</v>
      </c>
      <c r="DA26" s="40">
        <f>IF(SUM(CW26,CZ26)&gt;0,SUM(CW26,CZ26),"")</f>
        <v>81.72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8.4</v>
      </c>
      <c r="SW26" s="22">
        <f>IF($CP26="P",CB26,(CB26+BA26)/2)</f>
        <v>5.9499999999999993</v>
      </c>
      <c r="SX26" s="22">
        <f>IF($CP26="P",CC26,(CC26+BB26)/2)</f>
        <v>8.3000000000000007</v>
      </c>
      <c r="SY26" s="22">
        <f>IF($CP26="P",CD26,(CD26+BC26)/2)</f>
        <v>9.31</v>
      </c>
      <c r="SZ26" s="22">
        <f>IF($CP26="P",CE26,(CE26+BD26)/2)</f>
        <v>0</v>
      </c>
      <c r="TA26" s="22">
        <f>IF($CP26="P",CF26,(CF26+BE26)/2)</f>
        <v>12.6</v>
      </c>
      <c r="TB26" s="22">
        <f>IF($CP26="P",CG26,(CG26+BF26)/2)</f>
        <v>9.15</v>
      </c>
      <c r="TC26" s="22">
        <f>IF($CP26="P",CH26,(CH26+BG26)/2)</f>
        <v>9.8500000000000014</v>
      </c>
      <c r="TD26" s="22">
        <f>IF($CP26="P",CI26,(CI26+BH26)/2)</f>
        <v>14.5</v>
      </c>
      <c r="TE26" s="22">
        <f>IF($CP26="P",CJ26,(CJ26+BI26)/2)</f>
        <v>0.1</v>
      </c>
      <c r="TF26" s="22">
        <f>IF($CP26="P",CK26,(CK26+BJ26)/2)</f>
        <v>4.55</v>
      </c>
      <c r="TG26" s="22">
        <f>IF($CP26="P",CL26,(CL26+BK26)/2)</f>
        <v>3.2</v>
      </c>
      <c r="TH26" s="22">
        <f>IF($CP26="P",CM26,(CM26+BL26)/2)</f>
        <v>4.1500000000000004</v>
      </c>
      <c r="TI26" s="22">
        <f>IF($CP26="P",CN26,(CN26+BM26)/2)</f>
        <v>5.17</v>
      </c>
      <c r="TJ26" s="22">
        <f>IF($CP26="P",CO26,(CO26+BN26)/2)</f>
        <v>0</v>
      </c>
      <c r="TK26" s="27" t="s">
        <v>46</v>
      </c>
      <c r="TL26" s="40">
        <f>IF(SX26&gt;0,SX26,"")</f>
        <v>8.3000000000000007</v>
      </c>
      <c r="TM26" s="40">
        <f>IF(SY26&gt;0,SY26,"")</f>
        <v>9.31</v>
      </c>
      <c r="TN26" s="40">
        <f>IF(SUM(SV26:SY26)-SZ26&gt;0,SUM(SV26:SY26)-SZ26,"")</f>
        <v>31.96</v>
      </c>
      <c r="TO26" s="40">
        <f>IF(TC26&gt;0,TC26,"")</f>
        <v>9.8500000000000014</v>
      </c>
      <c r="TP26" s="40">
        <f>IF(TD26&gt;0,TD26,"")</f>
        <v>14.5</v>
      </c>
      <c r="TQ26" s="40">
        <f>IF(SUM(TA26:TD26)-TE26&gt;0,SUM(TA26:TD26)-TE26,"")</f>
        <v>46</v>
      </c>
      <c r="TR26" s="40">
        <f>IF(MAX(TN26,TQ26)&gt;0,MAX(TN26,TQ26),"")</f>
        <v>46</v>
      </c>
      <c r="TS26" s="40">
        <f>IF(TH26&gt;0,TH26,"")</f>
        <v>4.1500000000000004</v>
      </c>
      <c r="TT26" s="40">
        <f>IF(TI26&gt;0,TI26,"")</f>
        <v>5.17</v>
      </c>
      <c r="TU26" s="40">
        <f>IF(SUM(TF26:TI26)-TJ26&gt;0,SUM(TF26:TI26)-TJ26,"")</f>
        <v>17.07</v>
      </c>
      <c r="TV26" s="40">
        <f>IF(SUM(TR26,TU26)&gt;0,SUM(TR26,TU26),"")</f>
        <v>63.07</v>
      </c>
    </row>
    <row r="27" spans="1:542" x14ac:dyDescent="0.2">
      <c r="A27" s="4" t="str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/>
      </c>
      <c r="B27" s="4" t="str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/>
      </c>
      <c r="C27" s="5" t="s">
        <v>220</v>
      </c>
      <c r="D27" s="4" t="s">
        <v>6</v>
      </c>
      <c r="E27" s="4">
        <v>2006</v>
      </c>
      <c r="F27" s="9">
        <f>SUM(L27:V27)+SUM(L27:T27)*0.0000001+SUM(L27)*0.0000000000001</f>
        <v>147.0500147050048</v>
      </c>
      <c r="G27" s="64"/>
      <c r="H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I27" s="3" t="str">
        <f>IF(OR(AND(AQ27&gt;=AY$48,AQ27&lt;&gt;"",AN27=""),AND(AT27&gt;=AY$48,AT27&lt;&gt;"",AN27=""),AND(AX27&gt;=AY$48,AX27&lt;&gt;"",AN27=""),AND(BR27&gt;=BZ$48,BR27&lt;&gt;"",BO27=""),AND(BU27&gt;=BZ$48,BU27&lt;&gt;"",BO27=""),AND(BY27&gt;=BZ$48,BY27&lt;&gt;"",BO27=""),AND(CS27&gt;=DA$48,CS27&lt;&gt;"",CP27=""),AND(CV27&gt;=DA$48,CV27&lt;&gt;"",CP27=""),AND(CZ27&gt;=DA$48,CZ27&lt;&gt;"",CP27=""),AND(DZ27&gt;=EK$48,DZ27&lt;&gt;""),AND(EC27&gt;=EK$48,EC27&lt;&gt;""),AND(EG27&gt;=EK$48,EG27&lt;&gt;""),AND(EJ27&gt;=EK$48,EJ27&lt;&gt;""),AND(FH27&gt;=FS$48,FH27&lt;&gt;""),AND(FK27&gt;=FS$48,FK27&lt;&gt;""),AND(FO27&gt;=FS$48,FO27&lt;&gt;""),AND(FR27&gt;=FS$48,FR27&lt;&gt;""),AND(GP27&gt;=HA$48,GP27&lt;&gt;""),AND(GS27&gt;=HA$48,GS27&lt;&gt;""),AND(GW27&gt;=HA$48,GW27&lt;&gt;""),AND(GZ27&gt;=HA$48,GZ27&lt;&gt;""),AND(HX27&gt;=II$48,HX27&lt;&gt;""),AND(IA27&gt;=II$48,IA27&lt;&gt;""),AND(IE27&gt;=II$48,IE27&lt;&gt;""),AND(IH27&gt;=II$48,IH27&lt;&gt;""),AND(JF27&gt;=JQ$48,JF27&lt;&gt;""),AND(JI27&gt;=JQ$48,JI27&lt;&gt;""),AND(JM27&gt;=JQ$48,JM27&lt;&gt;""),AND(JP27&gt;=JQ$48,JP27&lt;&gt;""),AND(KN27&gt;=KY$48,KN27&lt;&gt;""),AND(KQ27&gt;=KY$48,KQ27&lt;&gt;""),AND(KU27&gt;=KY$48,KU27&lt;&gt;""),AND(KX27&gt;=KY$48,KX27&lt;&gt;""),AND(LV27&gt;=MG$48,LV27&lt;&gt;""),AND(LY27&gt;=MG$48,LY27&lt;&gt;""),AND(MC27&gt;=MG$48,MC27&lt;&gt;""),AND(MF27&gt;=MG$48,MF27&lt;&gt;""),AND(ND27&gt;=NO$48,ND27&lt;&gt;""),AND(NG27&gt;=NO$48,NG27&lt;&gt;""),AND(NK27&gt;=NO$48,NK27&lt;&gt;""),AND(NN27&gt;=NO$48,NN27&lt;&gt;""),AND(OL27&gt;=OW$48,OL27&lt;&gt;""),AND(OO27&gt;=OW$48,OO27&lt;&gt;""),AND(OS27&gt;=OW$48,OS27&lt;&gt;""),AND(OV27&gt;=OW$48,OV27&lt;&gt;""),AND(PT27&gt;=QE$48,PT27&lt;&gt;""),AND(PW27&gt;=QE$48,PW27&lt;&gt;""),AND(QA27&gt;=QE$48,QA27&lt;&gt;""),AND(QD27&gt;=QE$48,QD27&lt;&gt;""),AND(RB27&gt;=RM$48,RB27&lt;&gt;""),AND(RE27&gt;=RM$48,RE27&lt;&gt;""),AND(RI27&gt;=RM$48,RI27&lt;&gt;""),AND(RL27&gt;=RM$48,RL27&lt;&gt;""),AND(SJ27&gt;=SU$48,SJ27&lt;&gt;""),AND(SM27&gt;=SU$48,SM27&lt;&gt;""),AND(SQ27&gt;=SU$48,SQ27&lt;&gt;""),AND(ST27&gt;=SU$48,ST27&lt;&gt;"")),"P","")</f>
        <v/>
      </c>
      <c r="J27" s="36" t="str">
        <f>IF(AND(I27="P",H27=""),"No DD",IF(OR(AND(AO27&gt;=AY$47,AO27&lt;&gt;"",AQ27&gt;=AY$51,AQ27&lt;&gt;"",AN27=""),AND(AR27&gt;=AY$47,AR27&lt;&gt;"",AT27&gt;=AY$51,AT27&lt;&gt;"",AN27=""),AND(AV27&gt;=AY$47,AV27&lt;&gt;"",AX27&gt;=AY$51,AX27&lt;&gt;"",AN27=""),AND(BP27&gt;=BZ$47,BP27&lt;&gt;"",BR27&gt;=BZ$51,BR27&lt;&gt;"",BO27=""),AND(BS27&gt;=BZ$47,BS27&lt;&gt;"",BU27&gt;=BZ$51,BU27&lt;&gt;"",BO27=""),AND(BW27&gt;=BZ$47,BW27&lt;&gt;"",BY27&gt;=BZ$51,BY27&lt;&gt;"",BO27=""),AND(CQ27&gt;=DA$47,CQ27&lt;&gt;"",CS27&gt;=DA$51,CS27&lt;&gt;"",CP27=""),AND(CT27&gt;=DA$47,CT27&lt;&gt;"",CV27&gt;=DA$51,CV27&lt;&gt;"",CP27=""),AND(CX27&gt;=DA$47,CX27&lt;&gt;"",CZ27&gt;=DA$51,CZ27&lt;&gt;"",CP27=""),AND(DX27&gt;=EK$47,DX27&lt;&gt;"",DZ27&gt;=EK$51,DZ27&lt;&gt;""),AND(EA27&gt;=EK$47,EA27&lt;&gt;"",EC27&gt;=EK$51,EC27&lt;&gt;""),AND(EE27&gt;=EK$47,EE27&lt;&gt;"",EG27&gt;=EK$51,EG27&lt;&gt;""),AND(EH27&gt;=EK$47,EH27&lt;&gt;"",EJ27&gt;=EK$51,EJ27&lt;&gt;""),AND(FF27&gt;=FS$47,FF27&lt;&gt;"",FH27&gt;=FS$51,FH27&lt;&gt;""),AND(FI27&gt;=FS$47,FI27&lt;&gt;"",FK27&gt;=FS$51,FK27&lt;&gt;""),AND(FM27&gt;=FS$47,FM27&lt;&gt;"",FO27&gt;=FS$51,FO27&lt;&gt;""),AND(FP27&gt;=FS$47,FP27&lt;&gt;"",FR27&gt;=FS$51,FR27&lt;&gt;""),AND(GN27&gt;=HA$47,GN27&lt;&gt;"",GP27&gt;=HA$51,GP27&lt;&gt;""),AND(GQ27&gt;=HA$47,GQ27&lt;&gt;"",GS27&gt;=HA$51,GS27&lt;&gt;""),AND(GU27&gt;=HA$47,GU27&lt;&gt;"",GW27&gt;=HA$51,GW27&lt;&gt;""),AND(GX27&gt;=HA$47,GX27&lt;&gt;"",GZ27&gt;=HA$51,GZ27&lt;&gt;""),AND(HV27&gt;=II$47,HV27&lt;&gt;"",HX27&gt;=II$51,HX27&lt;&gt;""),AND(HY27&gt;=II$47,HY27&lt;&gt;"",IA27&gt;=II$51,IA27&lt;&gt;""),AND(IC27&gt;=II$47,IC27&lt;&gt;"",IE27&gt;=II$51,IE27&lt;&gt;""),AND(IF27&gt;=II$47,IF27&lt;&gt;"",IH27&gt;=II$51,IH27&lt;&gt;""),AND(JD27&gt;=JQ$47,JD27&lt;&gt;"",JF27&gt;=JQ$51,JF27&lt;&gt;""),AND(JG27&gt;=JQ$47,JG27&lt;&gt;"",JI27&gt;=JQ$51,JI27&lt;&gt;""),AND(JK27&gt;=JQ$47,JK27&lt;&gt;"",JM27&gt;=JQ$51,JM27&lt;&gt;""),AND(JN27&gt;=JQ$47,JN27&lt;&gt;"",JP27&gt;=JQ$51,JP27&lt;&gt;""),AND(KL27&gt;=KY$47,KL27&lt;&gt;"",KN27&gt;=KY$51,KN27&lt;&gt;""),AND(KO27&gt;=KY$47,KO27&lt;&gt;"",KQ27&gt;=KY$51,KQ27&lt;&gt;""),AND(KS27&gt;=KY$47,KS27&lt;&gt;"",KU27&gt;=KY$51,KU27&lt;&gt;""),AND(KV27&gt;=KY$47,KV27&lt;&gt;"",KX27&gt;=KY$51,KX27&lt;&gt;""),AND(LT27&gt;=MG$47,LT27&lt;&gt;"",LV27&gt;=MG$51,LV27&lt;&gt;""),AND(LW27&gt;=MG$47,LW27&lt;&gt;"",LY27&gt;=MG$51,LY27&lt;&gt;""),AND(MA27&gt;=MG$47,MA27&lt;&gt;"",MC27&gt;=MG$51,MC27&lt;&gt;""),AND(MD27&gt;=MG$47,MD27&lt;&gt;"",MF27&gt;=MG$51,MF27&lt;&gt;""),AND(NB27&gt;=NO$47,NB27&lt;&gt;"",ND27&gt;=NO$51,ND27&lt;&gt;""),AND(NE27&gt;=NO$47,NE27&lt;&gt;"",NG27&gt;=NO$51,NG27&lt;&gt;""),AND(NI27&gt;=NO$47,NI27&lt;&gt;"",NK27&gt;=NO$51,NK27&lt;&gt;""),AND(NL27&gt;=NO$47,NL27&lt;&gt;"",NN27&gt;=NO$51,NN27&lt;&gt;""),AND(OJ27&gt;=OW$47,OJ27&lt;&gt;"",OL27&gt;=OW$51,OL27&lt;&gt;""),AND(OM27&gt;=OW$47,OM27&lt;&gt;"",OO27&gt;=OW$51,OO27&lt;&gt;""),AND(OQ27&gt;=OW$47,OQ27&lt;&gt;"",OS27&gt;=OW$51,OS27&lt;&gt;""),AND(OT27&gt;=OW$47,OT27&lt;&gt;"",OV27&gt;=OW$51,OV27&lt;&gt;""),AND(PR27&gt;=QE$47,PR27&lt;&gt;"",PT27&gt;=QE$51,PT27&lt;&gt;""),AND(PU27&gt;=QE$47,PU27&lt;&gt;"",PW27&gt;=QE$51,PW27&lt;&gt;""),AND(PY27&gt;=QE$47,PY27&lt;&gt;"",QA27&gt;=QE$51,QA27&lt;&gt;""),AND(QB27&gt;=QE$47,QB27&lt;&gt;"",QD27&gt;=QE$51,QD27&lt;&gt;""),AND(QZ27&gt;=RM$47,QZ27&lt;&gt;"",RB27&gt;=RM$51,RB27&lt;&gt;""),AND(RC27&gt;=RM$47,RC27&lt;&gt;"",RE27&gt;=RM$51,RE27&lt;&gt;""),AND(RG27&gt;=RM$47,RG27&lt;&gt;"",RI27&gt;=RM$51,RI27&lt;&gt;""),AND(RJ27&gt;=RM$47,RJ27&lt;&gt;"",RL27&gt;=RM$51,RL27&lt;&gt;""),AND(SH27&gt;=SU$47,SH27&lt;&gt;"",SJ27&gt;=SU$51,SJ27&lt;&gt;""),AND(SK27&gt;=SU$47,SK27&lt;&gt;"",SM27&gt;=SU$51,SM27&lt;&gt;""),AND(SO27&gt;=SU$47,SO27&lt;&gt;"",SQ27&gt;=SU$51,SQ27&lt;&gt;""),AND(SR27&gt;=SU$47,SR27&lt;&gt;"",ST27&gt;=SU$51,ST27&lt;&gt;"")),"Merit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Excellence",IF(K27="P","Worlds Team",IF(H27="P","National Team","")))))</f>
        <v/>
      </c>
      <c r="K27" s="3" t="str">
        <f>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P","")</f>
        <v/>
      </c>
      <c r="L27" s="8">
        <f>IF(COUNT(AQ27,AT27,BR27,BU27,CS27,CV27)&gt;0,LARGE((AQ27,AT27,BR27,BU27,CS27,CV27),1),0)</f>
        <v>47.989999999999995</v>
      </c>
      <c r="M27" s="8" t="str">
        <f>IF(L27="","",IF(OR(L27=CS27,L27=CV27),$CA$1,IF(OR(L27=BR27,L27=BU27),$AZ$1,IF(OR(L27=AQ27,L27=AT27),$Y$1,""))))</f>
        <v>2024 3rd Domestic Trial</v>
      </c>
      <c r="N27" s="8">
        <f>IF(COUNT(AQ27,AT27,BR27,BU27,CS27,CV27)&gt;1,LARGE((AQ27,AT27,BR27,BU27,CS27,CV27),2),0)</f>
        <v>40.04</v>
      </c>
      <c r="O27" s="8" t="str">
        <f>IF(N27="","",IF(OR(N27=CS27,N27=CV27),$CA$1,IF(OR(N27=BR27,N27=BU27),$AZ$1,IF(OR(N27=AQ27,N27=AT27),$Y$1,""))))</f>
        <v>2024 3rd Domestic Trial</v>
      </c>
      <c r="P27" s="8">
        <f>IF(COUNT(AQ27,AT27,BR27,BU27,CS27,CV27)&gt;2,MAX(AX27,BY27,CZ27,LARGE((AQ27,AT27,BR27,BU27,CS27,CV27),3)),IF(MAX(AX27,BY27,CZ27)&gt;0,MAX(AX27,BY27,CZ27),0))</f>
        <v>48.819999999999993</v>
      </c>
      <c r="Q27" s="8" t="str">
        <f>IF(P27="","",IF(P27=CZ27,$CA$1,IF(P27=BY27,$AZ$1,IF(P27=AX27,$Y$1,IF(OR(P27=CS27,P27=CV27,P27=CZ27),$CA$1,IF(OR(P27=BR27,P27=BU27,P27=BY27),$AZ$1,IF(OR(P27=AQ27,P27=AT27,P27=AX27),$Y$1,"")))))))</f>
        <v>2024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10.199999999999999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3rd Domestic Trial</v>
      </c>
      <c r="T27" s="8">
        <f>IF(MAX(IF(AO27&gt;=$AY$44,AP27,0),IF(AR27&gt;=$AY$44,AS27,0),IF(AV27&gt;=$AY$44,AW27,0),IF(BP27&gt;=$BZ$44,BQ27,0),IF(BS27&gt;=$BZ$44,BT27,0),IF(BW27&gt;=$BZ$44,BX27,0),IF(CQ27&gt;=$DA$44,CR27,0),IF(CT27&gt;=$DA$44,CU27,0),IF(CX27&gt;=$DA$44,CY27,0),IF(DX27&gt;=$EK$44,DY27,0),IF(EA27&gt;=$EK$44,EB27,0),IF(EE27&gt;=$EK$44,EF27,0),IF(EH27&gt;=$EK$44,EI27,0),IF(FF27&gt;=$FS$44,FG27,0),IF(FI27&gt;=$FS$44,FJ27,0),IF(FM27&gt;=$FS$44,FN27,0),IF(FP27&gt;=$FS$44,FQ27,0),IF(GN27&gt;=$HA$44,GO27,0),IF(GQ27&gt;=$HA$44,GR27,0),IF(GU27&gt;=$HA$44,GV27,0),IF(GX27&gt;=$HA$44,GY27,0),IF(HV27&gt;=$II$44,HW27,0),IF(HY27&gt;=$II$44,HZ27,0),IF(IC27&gt;=$II$44,ID27,0),IF(IF27&gt;=$II$44,IG27,0),IF(JD27&gt;=$JQ$44,JE27,0),IF(JG27&gt;=$JQ$44,JH27,0),IF(JK27&gt;=$JQ$44,JL27,0),IF(JN27&gt;=$JQ$44,JO27,0),IF(KL27&gt;=$KY$44,KM27,0),IF(KO27&gt;=$KY$44,KP27,0),IF(KS27&gt;=$KY$44,KT27,0),IF(KV27&gt;=$KY$44,KW27,0),IF(LT27&gt;=$MG$44,LU27,0),IF(LW27&gt;=$MG$44,LX27,0),IF(MA27&gt;=$MG$44,MB27,0),IF(MD27&gt;=$MG$44,ME27,0),IF(NB27&gt;=$NO$44,NC27,0),IF(NE27&gt;=$NO$44,NF27,0),IF(NI27&gt;=$NO$44,NJ27,0),IF(NL27&gt;=$NO$44,NM27,0),IF(OJ27&gt;=$OW$44,OK27,0),IF(OM27&gt;=$OW$44,ON27,0),IF(OQ27&gt;=$OW$44,OR27,0),IF(OT27&gt;=$OW$44,OU27,0),IF(PR27&gt;=$QE$44,PS27,0),IF(PU27&gt;=$QE$44,PV27,0),IF(PY27&gt;=$QE$44,PZ27,0),IF(QB27&gt;=$QE$44,QC27,0),IF(QZ27&gt;=$RM$44,RA27,0),IF(RC27&gt;=$RM$44,RD27,0),IF(RG27&gt;=$RM$44,RH27,0),IF(RJ27&gt;=$RM$44,RK27,0),IF(SH27&gt;=$SU$44,SI27,0),IF(SK27&gt;=$SU$44,SL27,0),IF(SO27&gt;=$SU$44,SP27,0),IF(SR27&gt;=$SU$44,SS27,0))&gt;0,MAX(IF(AO27&gt;=$AY$44,AP27,0),IF(AR27&gt;=$AY$44,AS27,0),IF(AV27&gt;=$AY$44,AW27,0),IF(BP27&gt;=$BZ$44,BQ27,0),IF(BS27&gt;=$BZ$44,BT27,0),IF(BW27&gt;=$BZ$44,BX27,0),IF(CQ27&gt;=$DA$44,CR27,0),IF(CT27&gt;=$DA$44,CU27,0),IF(CX27&gt;=$DA$44,CY27,0),IF(DX27&gt;=$EK$44,DY27,0),IF(EA27&gt;=$EK$44,EB27,0),IF(EE27&gt;=$EK$44,EF27,0),IF(EH27&gt;=$EK$44,EI27,0),IF(FF27&gt;=$FS$44,FG27,0),IF(FI27&gt;=$FS$44,FJ27,0),IF(FM27&gt;=$FS$44,FN27,0),IF(FP27&gt;=$FS$44,FQ27,0),IF(GN27&gt;=$HA$44,GO27,0),IF(GQ27&gt;=$HA$44,GR27,0),IF(GU27&gt;=$HA$44,GV27,0),IF(GX27&gt;=$HA$44,GY27,0),IF(HV27&gt;=$II$44,HW27,0),IF(HY27&gt;=$II$44,HZ27,0),IF(IC27&gt;=$II$44,ID27,0),IF(IF27&gt;=$II$44,IG27,0),IF(JD27&gt;=$JQ$44,JE27,0),IF(JG27&gt;=$JQ$44,JH27,0),IF(JK27&gt;=$JQ$44,JL27,0),IF(JN27&gt;=$JQ$44,JO27,0),IF(KL27&gt;=$KY$44,KM27,0),IF(KO27&gt;=$KY$44,KP27,0),IF(KS27&gt;=$KY$44,KT27,0),IF(KV27&gt;=$KY$44,KW27,0),IF(LT27&gt;=$MG$44,LU27,0),IF(LW27&gt;=$MG$44,LX27,0),IF(MA27&gt;=$MG$44,MB27,0),IF(MD27&gt;=$MG$44,ME27,0),IF(NB27&gt;=$NO$44,NC27,0),IF(NE27&gt;=$NO$44,NF27,0),IF(NI27&gt;=$NO$44,NJ27,0),IF(NL27&gt;=$NO$44,NM27,0),IF(OJ27&gt;=$OW$44,OK27,0),IF(OM27&gt;=$OW$44,ON27,0),IF(OQ27&gt;=$OW$44,OR27,0),IF(OT27&gt;=$OW$44,OU27,0),IF(PR27&gt;=$QE$44,PS27,0),IF(PU27&gt;=$QE$44,PV27,0),IF(PY27&gt;=$QE$44,PZ27,0),IF(QB27&gt;=$QE$44,QC27,0),IF(QZ27&gt;=$RM$44,RA27,0),IF(RC27&gt;=$RM$44,RD27,0),IF(RG27&gt;=$RM$44,RH27,0),IF(RJ27&gt;=$RM$44,RK27,0),IF(SH27&gt;=$SU$44,SI27,0),IF(SK27&gt;=$SU$44,SL27,0),IF(SO27&gt;=$SU$44,SP27,0),IF(SR27&gt;=$SU$44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11.7</v>
      </c>
      <c r="CB27" s="22">
        <v>8</v>
      </c>
      <c r="CC27" s="22">
        <v>7.5</v>
      </c>
      <c r="CD27" s="22">
        <v>12.84</v>
      </c>
      <c r="CE27" s="22">
        <v>0</v>
      </c>
      <c r="CF27" s="22">
        <v>13.2</v>
      </c>
      <c r="CG27" s="22">
        <v>9.5</v>
      </c>
      <c r="CH27" s="22">
        <v>10.199999999999999</v>
      </c>
      <c r="CI27" s="22">
        <v>15.09</v>
      </c>
      <c r="CJ27" s="22">
        <v>0</v>
      </c>
      <c r="CK27" s="22">
        <v>14</v>
      </c>
      <c r="CL27" s="22">
        <v>9.6</v>
      </c>
      <c r="CM27" s="22">
        <v>10.199999999999999</v>
      </c>
      <c r="CN27" s="22">
        <v>15.02</v>
      </c>
      <c r="CO27" s="22">
        <v>0</v>
      </c>
      <c r="CP27" s="27"/>
      <c r="CQ27" s="38">
        <f>IF(CC27&gt;0,CC27,"")</f>
        <v>7.5</v>
      </c>
      <c r="CR27" s="38">
        <f>IF(CD27&gt;0,CD27,"")</f>
        <v>12.84</v>
      </c>
      <c r="CS27" s="40">
        <f>IF(SUM(CA27:CD27)-CE27&gt;0,SUM(CA27:CD27)-CE27,"")</f>
        <v>40.04</v>
      </c>
      <c r="CT27" s="40">
        <f>IF(CH27&gt;0,CH27,"")</f>
        <v>10.199999999999999</v>
      </c>
      <c r="CU27" s="40">
        <f>IF(CI27&gt;0,CI27,"")</f>
        <v>15.09</v>
      </c>
      <c r="CV27" s="40">
        <f>IF(SUM(CF27:CI27)-CJ27&gt;0,SUM(CF27:CI27)-CJ27,"")</f>
        <v>47.989999999999995</v>
      </c>
      <c r="CW27" s="40">
        <f>IF(CS27="","",MAX(CS27,CV27))</f>
        <v>47.989999999999995</v>
      </c>
      <c r="CX27" s="40">
        <f>IF(CM27&gt;0,CM27,"")</f>
        <v>10.199999999999999</v>
      </c>
      <c r="CY27" s="40">
        <f>IF(CN27&gt;0,CN27,"")</f>
        <v>15.02</v>
      </c>
      <c r="CZ27" s="40">
        <f>IF(SUM(CK27:CN27)-CO27&gt;0,SUM(CK27:CN27)-CO27,"")</f>
        <v>48.819999999999993</v>
      </c>
      <c r="DA27" s="40">
        <f>IF(SUM(CW27,CZ27)&gt;0,SUM(CW27,CZ27),"")</f>
        <v>96.809999999999988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5.85</v>
      </c>
      <c r="SW27" s="22">
        <f>IF($CP27="P",CB27,(CB27+BA27)/2)</f>
        <v>4</v>
      </c>
      <c r="SX27" s="22">
        <f>IF($CP27="P",CC27,(CC27+BB27)/2)</f>
        <v>3.75</v>
      </c>
      <c r="SY27" s="22">
        <f>IF($CP27="P",CD27,(CD27+BC27)/2)</f>
        <v>6.42</v>
      </c>
      <c r="SZ27" s="22">
        <f>IF($CP27="P",CE27,(CE27+BD27)/2)</f>
        <v>0</v>
      </c>
      <c r="TA27" s="22">
        <f>IF($CP27="P",CF27,(CF27+BE27)/2)</f>
        <v>6.6</v>
      </c>
      <c r="TB27" s="22">
        <f>IF($CP27="P",CG27,(CG27+BF27)/2)</f>
        <v>4.75</v>
      </c>
      <c r="TC27" s="22">
        <f>IF($CP27="P",CH27,(CH27+BG27)/2)</f>
        <v>5.0999999999999996</v>
      </c>
      <c r="TD27" s="22">
        <f>IF($CP27="P",CI27,(CI27+BH27)/2)</f>
        <v>7.5449999999999999</v>
      </c>
      <c r="TE27" s="22">
        <f>IF($CP27="P",CJ27,(CJ27+BI27)/2)</f>
        <v>0</v>
      </c>
      <c r="TF27" s="22">
        <f>IF($CP27="P",CK27,(CK27+BJ27)/2)</f>
        <v>7</v>
      </c>
      <c r="TG27" s="22">
        <f>IF($CP27="P",CL27,(CL27+BK27)/2)</f>
        <v>4.8</v>
      </c>
      <c r="TH27" s="22">
        <f>IF($CP27="P",CM27,(CM27+BL27)/2)</f>
        <v>5.0999999999999996</v>
      </c>
      <c r="TI27" s="22">
        <f>IF($CP27="P",CN27,(CN27+BM27)/2)</f>
        <v>7.51</v>
      </c>
      <c r="TJ27" s="22">
        <f>IF($CP27="P",CO27,(CO27+BN27)/2)</f>
        <v>0</v>
      </c>
      <c r="TK27" s="27" t="s">
        <v>46</v>
      </c>
      <c r="TL27" s="40">
        <f>IF(SX27&gt;0,SX27,"")</f>
        <v>3.75</v>
      </c>
      <c r="TM27" s="40">
        <f>IF(SY27&gt;0,SY27,"")</f>
        <v>6.42</v>
      </c>
      <c r="TN27" s="40">
        <f>IF(SUM(SV27:SY27)-SZ27&gt;0,SUM(SV27:SY27)-SZ27,"")</f>
        <v>20.02</v>
      </c>
      <c r="TO27" s="40">
        <f>IF(TC27&gt;0,TC27,"")</f>
        <v>5.0999999999999996</v>
      </c>
      <c r="TP27" s="40">
        <f>IF(TD27&gt;0,TD27,"")</f>
        <v>7.5449999999999999</v>
      </c>
      <c r="TQ27" s="40">
        <f>IF(SUM(TA27:TD27)-TE27&gt;0,SUM(TA27:TD27)-TE27,"")</f>
        <v>23.994999999999997</v>
      </c>
      <c r="TR27" s="40">
        <f>IF(MAX(TN27,TQ27)&gt;0,MAX(TN27,TQ27),"")</f>
        <v>23.994999999999997</v>
      </c>
      <c r="TS27" s="40">
        <f>IF(TH27&gt;0,TH27,"")</f>
        <v>5.0999999999999996</v>
      </c>
      <c r="TT27" s="40">
        <f>IF(TI27&gt;0,TI27,"")</f>
        <v>7.51</v>
      </c>
      <c r="TU27" s="40">
        <f>IF(SUM(TF27:TI27)-TJ27&gt;0,SUM(TF27:TI27)-TJ27,"")</f>
        <v>24.409999999999997</v>
      </c>
      <c r="TV27" s="40">
        <f>IF(SUM(TR27,TU27)&gt;0,SUM(TR27,TU27),"")</f>
        <v>48.404999999999994</v>
      </c>
    </row>
    <row r="28" spans="1:542" x14ac:dyDescent="0.2">
      <c r="A28" s="4" t="str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/>
      </c>
      <c r="B28" s="4" t="str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/>
      </c>
      <c r="C28" s="5" t="s">
        <v>180</v>
      </c>
      <c r="D28" s="4" t="s">
        <v>5</v>
      </c>
      <c r="E28" s="4">
        <v>2007</v>
      </c>
      <c r="F28" s="9">
        <f>SUM(L28:V28)+SUM(L28:T28)*0.0000001+SUM(L28)*0.0000000000001</f>
        <v>144.83001448300473</v>
      </c>
      <c r="G28" s="64"/>
      <c r="H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I28" s="3" t="str">
        <f>IF(OR(AND(AQ28&gt;=AY$48,AQ28&lt;&gt;"",AN28=""),AND(AT28&gt;=AY$48,AT28&lt;&gt;"",AN28=""),AND(AX28&gt;=AY$48,AX28&lt;&gt;"",AN28=""),AND(BR28&gt;=BZ$48,BR28&lt;&gt;"",BO28=""),AND(BU28&gt;=BZ$48,BU28&lt;&gt;"",BO28=""),AND(BY28&gt;=BZ$48,BY28&lt;&gt;"",BO28=""),AND(CS28&gt;=DA$48,CS28&lt;&gt;"",CP28=""),AND(CV28&gt;=DA$48,CV28&lt;&gt;"",CP28=""),AND(CZ28&gt;=DA$48,CZ28&lt;&gt;"",CP28=""),AND(DZ28&gt;=EK$48,DZ28&lt;&gt;""),AND(EC28&gt;=EK$48,EC28&lt;&gt;""),AND(EG28&gt;=EK$48,EG28&lt;&gt;""),AND(EJ28&gt;=EK$48,EJ28&lt;&gt;""),AND(FH28&gt;=FS$48,FH28&lt;&gt;""),AND(FK28&gt;=FS$48,FK28&lt;&gt;""),AND(FO28&gt;=FS$48,FO28&lt;&gt;""),AND(FR28&gt;=FS$48,FR28&lt;&gt;""),AND(GP28&gt;=HA$48,GP28&lt;&gt;""),AND(GS28&gt;=HA$48,GS28&lt;&gt;""),AND(GW28&gt;=HA$48,GW28&lt;&gt;""),AND(GZ28&gt;=HA$48,GZ28&lt;&gt;""),AND(HX28&gt;=II$48,HX28&lt;&gt;""),AND(IA28&gt;=II$48,IA28&lt;&gt;""),AND(IE28&gt;=II$48,IE28&lt;&gt;""),AND(IH28&gt;=II$48,IH28&lt;&gt;""),AND(JF28&gt;=JQ$48,JF28&lt;&gt;""),AND(JI28&gt;=JQ$48,JI28&lt;&gt;""),AND(JM28&gt;=JQ$48,JM28&lt;&gt;""),AND(JP28&gt;=JQ$48,JP28&lt;&gt;""),AND(KN28&gt;=KY$48,KN28&lt;&gt;""),AND(KQ28&gt;=KY$48,KQ28&lt;&gt;""),AND(KU28&gt;=KY$48,KU28&lt;&gt;""),AND(KX28&gt;=KY$48,KX28&lt;&gt;""),AND(LV28&gt;=MG$48,LV28&lt;&gt;""),AND(LY28&gt;=MG$48,LY28&lt;&gt;""),AND(MC28&gt;=MG$48,MC28&lt;&gt;""),AND(MF28&gt;=MG$48,MF28&lt;&gt;""),AND(ND28&gt;=NO$48,ND28&lt;&gt;""),AND(NG28&gt;=NO$48,NG28&lt;&gt;""),AND(NK28&gt;=NO$48,NK28&lt;&gt;""),AND(NN28&gt;=NO$48,NN28&lt;&gt;""),AND(OL28&gt;=OW$48,OL28&lt;&gt;""),AND(OO28&gt;=OW$48,OO28&lt;&gt;""),AND(OS28&gt;=OW$48,OS28&lt;&gt;""),AND(OV28&gt;=OW$48,OV28&lt;&gt;""),AND(PT28&gt;=QE$48,PT28&lt;&gt;""),AND(PW28&gt;=QE$48,PW28&lt;&gt;""),AND(QA28&gt;=QE$48,QA28&lt;&gt;""),AND(QD28&gt;=QE$48,QD28&lt;&gt;""),AND(RB28&gt;=RM$48,RB28&lt;&gt;""),AND(RE28&gt;=RM$48,RE28&lt;&gt;""),AND(RI28&gt;=RM$48,RI28&lt;&gt;""),AND(RL28&gt;=RM$48,RL28&lt;&gt;""),AND(SJ28&gt;=SU$48,SJ28&lt;&gt;""),AND(SM28&gt;=SU$48,SM28&lt;&gt;""),AND(SQ28&gt;=SU$48,SQ28&lt;&gt;""),AND(ST28&gt;=SU$48,ST28&lt;&gt;"")),"P","")</f>
        <v/>
      </c>
      <c r="J28" s="36" t="str">
        <f>IF(AND(I28="P",H28=""),"No DD",IF(OR(AND(AO28&gt;=AY$47,AO28&lt;&gt;"",AQ28&gt;=AY$51,AQ28&lt;&gt;"",AN28=""),AND(AR28&gt;=AY$47,AR28&lt;&gt;"",AT28&gt;=AY$51,AT28&lt;&gt;"",AN28=""),AND(AV28&gt;=AY$47,AV28&lt;&gt;"",AX28&gt;=AY$51,AX28&lt;&gt;"",AN28=""),AND(BP28&gt;=BZ$47,BP28&lt;&gt;"",BR28&gt;=BZ$51,BR28&lt;&gt;"",BO28=""),AND(BS28&gt;=BZ$47,BS28&lt;&gt;"",BU28&gt;=BZ$51,BU28&lt;&gt;"",BO28=""),AND(BW28&gt;=BZ$47,BW28&lt;&gt;"",BY28&gt;=BZ$51,BY28&lt;&gt;"",BO28=""),AND(CQ28&gt;=DA$47,CQ28&lt;&gt;"",CS28&gt;=DA$51,CS28&lt;&gt;"",CP28=""),AND(CT28&gt;=DA$47,CT28&lt;&gt;"",CV28&gt;=DA$51,CV28&lt;&gt;"",CP28=""),AND(CX28&gt;=DA$47,CX28&lt;&gt;"",CZ28&gt;=DA$51,CZ28&lt;&gt;"",CP28=""),AND(DX28&gt;=EK$47,DX28&lt;&gt;"",DZ28&gt;=EK$51,DZ28&lt;&gt;""),AND(EA28&gt;=EK$47,EA28&lt;&gt;"",EC28&gt;=EK$51,EC28&lt;&gt;""),AND(EE28&gt;=EK$47,EE28&lt;&gt;"",EG28&gt;=EK$51,EG28&lt;&gt;""),AND(EH28&gt;=EK$47,EH28&lt;&gt;"",EJ28&gt;=EK$51,EJ28&lt;&gt;""),AND(FF28&gt;=FS$47,FF28&lt;&gt;"",FH28&gt;=FS$51,FH28&lt;&gt;""),AND(FI28&gt;=FS$47,FI28&lt;&gt;"",FK28&gt;=FS$51,FK28&lt;&gt;""),AND(FM28&gt;=FS$47,FM28&lt;&gt;"",FO28&gt;=FS$51,FO28&lt;&gt;""),AND(FP28&gt;=FS$47,FP28&lt;&gt;"",FR28&gt;=FS$51,FR28&lt;&gt;""),AND(GN28&gt;=HA$47,GN28&lt;&gt;"",GP28&gt;=HA$51,GP28&lt;&gt;""),AND(GQ28&gt;=HA$47,GQ28&lt;&gt;"",GS28&gt;=HA$51,GS28&lt;&gt;""),AND(GU28&gt;=HA$47,GU28&lt;&gt;"",GW28&gt;=HA$51,GW28&lt;&gt;""),AND(GX28&gt;=HA$47,GX28&lt;&gt;"",GZ28&gt;=HA$51,GZ28&lt;&gt;""),AND(HV28&gt;=II$47,HV28&lt;&gt;"",HX28&gt;=II$51,HX28&lt;&gt;""),AND(HY28&gt;=II$47,HY28&lt;&gt;"",IA28&gt;=II$51,IA28&lt;&gt;""),AND(IC28&gt;=II$47,IC28&lt;&gt;"",IE28&gt;=II$51,IE28&lt;&gt;""),AND(IF28&gt;=II$47,IF28&lt;&gt;"",IH28&gt;=II$51,IH28&lt;&gt;""),AND(JD28&gt;=JQ$47,JD28&lt;&gt;"",JF28&gt;=JQ$51,JF28&lt;&gt;""),AND(JG28&gt;=JQ$47,JG28&lt;&gt;"",JI28&gt;=JQ$51,JI28&lt;&gt;""),AND(JK28&gt;=JQ$47,JK28&lt;&gt;"",JM28&gt;=JQ$51,JM28&lt;&gt;""),AND(JN28&gt;=JQ$47,JN28&lt;&gt;"",JP28&gt;=JQ$51,JP28&lt;&gt;""),AND(KL28&gt;=KY$47,KL28&lt;&gt;"",KN28&gt;=KY$51,KN28&lt;&gt;""),AND(KO28&gt;=KY$47,KO28&lt;&gt;"",KQ28&gt;=KY$51,KQ28&lt;&gt;""),AND(KS28&gt;=KY$47,KS28&lt;&gt;"",KU28&gt;=KY$51,KU28&lt;&gt;""),AND(KV28&gt;=KY$47,KV28&lt;&gt;"",KX28&gt;=KY$51,KX28&lt;&gt;""),AND(LT28&gt;=MG$47,LT28&lt;&gt;"",LV28&gt;=MG$51,LV28&lt;&gt;""),AND(LW28&gt;=MG$47,LW28&lt;&gt;"",LY28&gt;=MG$51,LY28&lt;&gt;""),AND(MA28&gt;=MG$47,MA28&lt;&gt;"",MC28&gt;=MG$51,MC28&lt;&gt;""),AND(MD28&gt;=MG$47,MD28&lt;&gt;"",MF28&gt;=MG$51,MF28&lt;&gt;""),AND(NB28&gt;=NO$47,NB28&lt;&gt;"",ND28&gt;=NO$51,ND28&lt;&gt;""),AND(NE28&gt;=NO$47,NE28&lt;&gt;"",NG28&gt;=NO$51,NG28&lt;&gt;""),AND(NI28&gt;=NO$47,NI28&lt;&gt;"",NK28&gt;=NO$51,NK28&lt;&gt;""),AND(NL28&gt;=NO$47,NL28&lt;&gt;"",NN28&gt;=NO$51,NN28&lt;&gt;""),AND(OJ28&gt;=OW$47,OJ28&lt;&gt;"",OL28&gt;=OW$51,OL28&lt;&gt;""),AND(OM28&gt;=OW$47,OM28&lt;&gt;"",OO28&gt;=OW$51,OO28&lt;&gt;""),AND(OQ28&gt;=OW$47,OQ28&lt;&gt;"",OS28&gt;=OW$51,OS28&lt;&gt;""),AND(OT28&gt;=OW$47,OT28&lt;&gt;"",OV28&gt;=OW$51,OV28&lt;&gt;""),AND(PR28&gt;=QE$47,PR28&lt;&gt;"",PT28&gt;=QE$51,PT28&lt;&gt;""),AND(PU28&gt;=QE$47,PU28&lt;&gt;"",PW28&gt;=QE$51,PW28&lt;&gt;""),AND(PY28&gt;=QE$47,PY28&lt;&gt;"",QA28&gt;=QE$51,QA28&lt;&gt;""),AND(QB28&gt;=QE$47,QB28&lt;&gt;"",QD28&gt;=QE$51,QD28&lt;&gt;""),AND(QZ28&gt;=RM$47,QZ28&lt;&gt;"",RB28&gt;=RM$51,RB28&lt;&gt;""),AND(RC28&gt;=RM$47,RC28&lt;&gt;"",RE28&gt;=RM$51,RE28&lt;&gt;""),AND(RG28&gt;=RM$47,RG28&lt;&gt;"",RI28&gt;=RM$51,RI28&lt;&gt;""),AND(RJ28&gt;=RM$47,RJ28&lt;&gt;"",RL28&gt;=RM$51,RL28&lt;&gt;""),AND(SH28&gt;=SU$47,SH28&lt;&gt;"",SJ28&gt;=SU$51,SJ28&lt;&gt;""),AND(SK28&gt;=SU$47,SK28&lt;&gt;"",SM28&gt;=SU$51,SM28&lt;&gt;""),AND(SO28&gt;=SU$47,SO28&lt;&gt;"",SQ28&gt;=SU$51,SQ28&lt;&gt;""),AND(SR28&gt;=SU$47,SR28&lt;&gt;"",ST28&gt;=SU$51,ST28&lt;&gt;"")),"Merit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Excellence",IF(K28="P","Worlds Team",IF(H28="P","National Team","")))))</f>
        <v/>
      </c>
      <c r="K28" s="3" t="str">
        <f>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P","")</f>
        <v/>
      </c>
      <c r="L28" s="8">
        <f>IF(COUNT(AQ28,AT28,BR28,BU28,CS28,CV28)&gt;0,LARGE((AQ28,AT28,BR28,BU28,CS28,CV28),1),0)</f>
        <v>47.52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44.2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41.910000000000004</v>
      </c>
      <c r="Q28" s="8" t="str">
        <f>IF(P28="","",IF(P28=CZ28,$CA$1,IF(P28=BY28,$AZ$1,IF(P28=AX28,$Y$1,IF(OR(P28=CS28,P28=CV28,P28=CZ28),$CA$1,IF(OR(P28=BR28,P28=BU28,P28=BY28),$AZ$1,IF(OR(P28=AQ28,P28=AT28,P28=AX28),$Y$1,"")))))))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11.2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$44,AP28,0),IF(AR28&gt;=$AY$44,AS28,0),IF(AV28&gt;=$AY$44,AW28,0),IF(BP28&gt;=$BZ$44,BQ28,0),IF(BS28&gt;=$BZ$44,BT28,0),IF(BW28&gt;=$BZ$44,BX28,0),IF(CQ28&gt;=$DA$44,CR28,0),IF(CT28&gt;=$DA$44,CU28,0),IF(CX28&gt;=$DA$44,CY28,0),IF(DX28&gt;=$EK$44,DY28,0),IF(EA28&gt;=$EK$44,EB28,0),IF(EE28&gt;=$EK$44,EF28,0),IF(EH28&gt;=$EK$44,EI28,0),IF(FF28&gt;=$FS$44,FG28,0),IF(FI28&gt;=$FS$44,FJ28,0),IF(FM28&gt;=$FS$44,FN28,0),IF(FP28&gt;=$FS$44,FQ28,0),IF(GN28&gt;=$HA$44,GO28,0),IF(GQ28&gt;=$HA$44,GR28,0),IF(GU28&gt;=$HA$44,GV28,0),IF(GX28&gt;=$HA$44,GY28,0),IF(HV28&gt;=$II$44,HW28,0),IF(HY28&gt;=$II$44,HZ28,0),IF(IC28&gt;=$II$44,ID28,0),IF(IF28&gt;=$II$44,IG28,0),IF(JD28&gt;=$JQ$44,JE28,0),IF(JG28&gt;=$JQ$44,JH28,0),IF(JK28&gt;=$JQ$44,JL28,0),IF(JN28&gt;=$JQ$44,JO28,0),IF(KL28&gt;=$KY$44,KM28,0),IF(KO28&gt;=$KY$44,KP28,0),IF(KS28&gt;=$KY$44,KT28,0),IF(KV28&gt;=$KY$44,KW28,0),IF(LT28&gt;=$MG$44,LU28,0),IF(LW28&gt;=$MG$44,LX28,0),IF(MA28&gt;=$MG$44,MB28,0),IF(MD28&gt;=$MG$44,ME28,0),IF(NB28&gt;=$NO$44,NC28,0),IF(NE28&gt;=$NO$44,NF28,0),IF(NI28&gt;=$NO$44,NJ28,0),IF(NL28&gt;=$NO$44,NM28,0),IF(OJ28&gt;=$OW$44,OK28,0),IF(OM28&gt;=$OW$44,ON28,0),IF(OQ28&gt;=$OW$44,OR28,0),IF(OT28&gt;=$OW$44,OU28,0),IF(PR28&gt;=$QE$44,PS28,0),IF(PU28&gt;=$QE$44,PV28,0),IF(PY28&gt;=$QE$44,PZ28,0),IF(QB28&gt;=$QE$44,QC28,0),IF(QZ28&gt;=$RM$44,RA28,0),IF(RC28&gt;=$RM$44,RD28,0),IF(RG28&gt;=$RM$44,RH28,0),IF(RJ28&gt;=$RM$44,RK28,0),IF(SH28&gt;=$SU$44,SI28,0),IF(SK28&gt;=$SU$44,SL28,0),IF(SO28&gt;=$SU$44,SP28,0),IF(SR28&gt;=$SU$44,SS28,0))&gt;0,MAX(IF(AO28&gt;=$AY$44,AP28,0),IF(AR28&gt;=$AY$44,AS28,0),IF(AV28&gt;=$AY$44,AW28,0),IF(BP28&gt;=$BZ$44,BQ28,0),IF(BS28&gt;=$BZ$44,BT28,0),IF(BW28&gt;=$BZ$44,BX28,0),IF(CQ28&gt;=$DA$44,CR28,0),IF(CT28&gt;=$DA$44,CU28,0),IF(CX28&gt;=$DA$44,CY28,0),IF(DX28&gt;=$EK$44,DY28,0),IF(EA28&gt;=$EK$44,EB28,0),IF(EE28&gt;=$EK$44,EF28,0),IF(EH28&gt;=$EK$44,EI28,0),IF(FF28&gt;=$FS$44,FG28,0),IF(FI28&gt;=$FS$44,FJ28,0),IF(FM28&gt;=$FS$44,FN28,0),IF(FP28&gt;=$FS$44,FQ28,0),IF(GN28&gt;=$HA$44,GO28,0),IF(GQ28&gt;=$HA$44,GR28,0),IF(GU28&gt;=$HA$44,GV28,0),IF(GX28&gt;=$HA$44,GY28,0),IF(HV28&gt;=$II$44,HW28,0),IF(HY28&gt;=$II$44,HZ28,0),IF(IC28&gt;=$II$44,ID28,0),IF(IF28&gt;=$II$44,IG28,0),IF(JD28&gt;=$JQ$44,JE28,0),IF(JG28&gt;=$JQ$44,JH28,0),IF(JK28&gt;=$JQ$44,JL28,0),IF(JN28&gt;=$JQ$44,JO28,0),IF(KL28&gt;=$KY$44,KM28,0),IF(KO28&gt;=$KY$44,KP28,0),IF(KS28&gt;=$KY$44,KT28,0),IF(KV28&gt;=$KY$44,KW28,0),IF(LT28&gt;=$MG$44,LU28,0),IF(LW28&gt;=$MG$44,LX28,0),IF(MA28&gt;=$MG$44,MB28,0),IF(MD28&gt;=$MG$44,ME28,0),IF(NB28&gt;=$NO$44,NC28,0),IF(NE28&gt;=$NO$44,NF28,0),IF(NI28&gt;=$NO$44,NJ28,0),IF(NL28&gt;=$NO$44,NM28,0),IF(OJ28&gt;=$OW$44,OK28,0),IF(OM28&gt;=$OW$44,ON28,0),IF(OQ28&gt;=$OW$44,OR28,0),IF(OT28&gt;=$OW$44,OU28,0),IF(PR28&gt;=$QE$44,PS28,0),IF(PU28&gt;=$QE$44,PV28,0),IF(PY28&gt;=$QE$44,PZ28,0),IF(QB28&gt;=$QE$44,QC28,0),IF(QZ28&gt;=$RM$44,RA28,0),IF(RC28&gt;=$RM$44,RD28,0),IF(RG28&gt;=$RM$44,RH28,0),IF(RJ28&gt;=$RM$44,RK28,0),IF(SH28&gt;=$SU$44,SI28,0),IF(SK28&gt;=$SU$44,SL28,0),IF(SO28&gt;=$SU$44,SP28,0),IF(SR28&gt;=$SU$44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4.8</v>
      </c>
      <c r="Z28" s="22">
        <v>2.5</v>
      </c>
      <c r="AA28" s="22">
        <v>3.1</v>
      </c>
      <c r="AB28" s="22">
        <v>14.76</v>
      </c>
      <c r="AC28" s="22">
        <v>0</v>
      </c>
      <c r="AD28" s="22">
        <v>13.9</v>
      </c>
      <c r="AE28" s="22">
        <v>9.1</v>
      </c>
      <c r="AF28" s="22">
        <v>6.7</v>
      </c>
      <c r="AG28" s="22">
        <v>14.61</v>
      </c>
      <c r="AH28" s="22">
        <v>2.4</v>
      </c>
      <c r="AI28" s="22"/>
      <c r="AJ28" s="22"/>
      <c r="AK28" s="22"/>
      <c r="AL28" s="22"/>
      <c r="AM28" s="22"/>
      <c r="AN28" s="27"/>
      <c r="AO28" s="38">
        <f>IF(AA28&gt;0,AA28,"")</f>
        <v>3.1</v>
      </c>
      <c r="AP28" s="38">
        <f>IF(AB28&gt;0,AB28,"")</f>
        <v>14.76</v>
      </c>
      <c r="AQ28" s="40">
        <f>IF(SUM(Y28:AB28)-AC28&gt;0,SUM(Y28:AB28)-AC28,"")</f>
        <v>25.16</v>
      </c>
      <c r="AR28" s="40">
        <f>IF(AF28&gt;0,AF28,"")</f>
        <v>6.7</v>
      </c>
      <c r="AS28" s="40">
        <f>IF(AG28&gt;0,AG28,"")</f>
        <v>14.61</v>
      </c>
      <c r="AT28" s="40">
        <f>IF(SUM(AD28:AG28)-AH28&gt;0,SUM(AD28:AG28)-AH28,"")</f>
        <v>41.910000000000004</v>
      </c>
      <c r="AU28" s="40">
        <f>IF(AQ28="","",MAX(AQ28,AT28))</f>
        <v>41.910000000000004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41.910000000000004</v>
      </c>
      <c r="AZ28" s="26">
        <v>13.3</v>
      </c>
      <c r="BA28" s="26">
        <v>8.1999999999999993</v>
      </c>
      <c r="BB28" s="26">
        <v>10.1</v>
      </c>
      <c r="BC28" s="26">
        <v>12.6</v>
      </c>
      <c r="BD28" s="26">
        <v>0</v>
      </c>
      <c r="BE28" s="26">
        <v>13.4</v>
      </c>
      <c r="BF28" s="26">
        <v>9.1</v>
      </c>
      <c r="BG28" s="26">
        <v>11.2</v>
      </c>
      <c r="BH28" s="26">
        <v>13.82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10.1</v>
      </c>
      <c r="BQ28" s="39">
        <f>IF(BC28&gt;0,BC28,"")</f>
        <v>12.6</v>
      </c>
      <c r="BR28" s="11">
        <f>IF(SUM(AZ28:BC28)-BD28&gt;0,SUM(AZ28:BC28)-BD28,"")</f>
        <v>44.2</v>
      </c>
      <c r="BS28" s="11">
        <f>IF(BG28&gt;0,BG28,"")</f>
        <v>11.2</v>
      </c>
      <c r="BT28" s="11">
        <f>IF(BH28&gt;0,BH28,"")</f>
        <v>13.82</v>
      </c>
      <c r="BU28" s="11">
        <f>IF(SUM(BE28:BH28)-BI28&gt;0,SUM(BE28:BH28)-BI28,"")</f>
        <v>47.52</v>
      </c>
      <c r="BV28" s="11">
        <f>IF(BR28="","",MAX(BR28,BU28))</f>
        <v>47.52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47.52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6.65</v>
      </c>
      <c r="SW28" s="22">
        <f>IF($CP28="P",CB28,(CB28+BA28)/2)</f>
        <v>4.0999999999999996</v>
      </c>
      <c r="SX28" s="22">
        <f>IF($CP28="P",CC28,(CC28+BB28)/2)</f>
        <v>5.05</v>
      </c>
      <c r="SY28" s="22">
        <f>IF($CP28="P",CD28,(CD28+BC28)/2)</f>
        <v>6.3</v>
      </c>
      <c r="SZ28" s="22">
        <f>IF($CP28="P",CE28,(CE28+BD28)/2)</f>
        <v>0</v>
      </c>
      <c r="TA28" s="22">
        <f>IF($CP28="P",CF28,(CF28+BE28)/2)</f>
        <v>6.7</v>
      </c>
      <c r="TB28" s="22">
        <f>IF($CP28="P",CG28,(CG28+BF28)/2)</f>
        <v>4.55</v>
      </c>
      <c r="TC28" s="22">
        <f>IF($CP28="P",CH28,(CH28+BG28)/2)</f>
        <v>5.6</v>
      </c>
      <c r="TD28" s="22">
        <f>IF($CP28="P",CI28,(CI28+BH28)/2)</f>
        <v>6.91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5.05</v>
      </c>
      <c r="TM28" s="40">
        <f>IF(SY28&gt;0,SY28,"")</f>
        <v>6.3</v>
      </c>
      <c r="TN28" s="40">
        <f>IF(SUM(SV28:SY28)-SZ28&gt;0,SUM(SV28:SY28)-SZ28,"")</f>
        <v>22.1</v>
      </c>
      <c r="TO28" s="40">
        <f>IF(TC28&gt;0,TC28,"")</f>
        <v>5.6</v>
      </c>
      <c r="TP28" s="40">
        <f>IF(TD28&gt;0,TD28,"")</f>
        <v>6.91</v>
      </c>
      <c r="TQ28" s="40">
        <f>IF(SUM(TA28:TD28)-TE28&gt;0,SUM(TA28:TD28)-TE28,"")</f>
        <v>23.76</v>
      </c>
      <c r="TR28" s="40">
        <f>IF(MAX(TN28,TQ28)&gt;0,MAX(TN28,TQ28),"")</f>
        <v>23.76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23.76</v>
      </c>
    </row>
    <row r="29" spans="1:542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116</v>
      </c>
      <c r="D29" s="4" t="s">
        <v>4</v>
      </c>
      <c r="E29" s="4">
        <v>2005</v>
      </c>
      <c r="F29" s="9">
        <f>SUM(L29:V29)+SUM(L29:T29)*0.0000001+SUM(L29)*0.0000000000001</f>
        <v>144.77001447700474</v>
      </c>
      <c r="G29" s="64"/>
      <c r="H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I29" s="3" t="str">
        <f>IF(OR(AND(AQ29&gt;=AY$48,AQ29&lt;&gt;"",AN29=""),AND(AT29&gt;=AY$48,AT29&lt;&gt;"",AN29=""),AND(AX29&gt;=AY$48,AX29&lt;&gt;"",AN29=""),AND(BR29&gt;=BZ$48,BR29&lt;&gt;"",BO29=""),AND(BU29&gt;=BZ$48,BU29&lt;&gt;"",BO29=""),AND(BY29&gt;=BZ$48,BY29&lt;&gt;"",BO29=""),AND(CS29&gt;=DA$48,CS29&lt;&gt;"",CP29=""),AND(CV29&gt;=DA$48,CV29&lt;&gt;"",CP29=""),AND(CZ29&gt;=DA$48,CZ29&lt;&gt;"",CP29=""),AND(DZ29&gt;=EK$48,DZ29&lt;&gt;""),AND(EC29&gt;=EK$48,EC29&lt;&gt;""),AND(EG29&gt;=EK$48,EG29&lt;&gt;""),AND(EJ29&gt;=EK$48,EJ29&lt;&gt;""),AND(FH29&gt;=FS$48,FH29&lt;&gt;""),AND(FK29&gt;=FS$48,FK29&lt;&gt;""),AND(FO29&gt;=FS$48,FO29&lt;&gt;""),AND(FR29&gt;=FS$48,FR29&lt;&gt;""),AND(GP29&gt;=HA$48,GP29&lt;&gt;""),AND(GS29&gt;=HA$48,GS29&lt;&gt;""),AND(GW29&gt;=HA$48,GW29&lt;&gt;""),AND(GZ29&gt;=HA$48,GZ29&lt;&gt;""),AND(HX29&gt;=II$48,HX29&lt;&gt;""),AND(IA29&gt;=II$48,IA29&lt;&gt;""),AND(IE29&gt;=II$48,IE29&lt;&gt;""),AND(IH29&gt;=II$48,IH29&lt;&gt;""),AND(JF29&gt;=JQ$48,JF29&lt;&gt;""),AND(JI29&gt;=JQ$48,JI29&lt;&gt;""),AND(JM29&gt;=JQ$48,JM29&lt;&gt;""),AND(JP29&gt;=JQ$48,JP29&lt;&gt;""),AND(KN29&gt;=KY$48,KN29&lt;&gt;""),AND(KQ29&gt;=KY$48,KQ29&lt;&gt;""),AND(KU29&gt;=KY$48,KU29&lt;&gt;""),AND(KX29&gt;=KY$48,KX29&lt;&gt;""),AND(LV29&gt;=MG$48,LV29&lt;&gt;""),AND(LY29&gt;=MG$48,LY29&lt;&gt;""),AND(MC29&gt;=MG$48,MC29&lt;&gt;""),AND(MF29&gt;=MG$48,MF29&lt;&gt;""),AND(ND29&gt;=NO$48,ND29&lt;&gt;""),AND(NG29&gt;=NO$48,NG29&lt;&gt;""),AND(NK29&gt;=NO$48,NK29&lt;&gt;""),AND(NN29&gt;=NO$48,NN29&lt;&gt;""),AND(OL29&gt;=OW$48,OL29&lt;&gt;""),AND(OO29&gt;=OW$48,OO29&lt;&gt;""),AND(OS29&gt;=OW$48,OS29&lt;&gt;""),AND(OV29&gt;=OW$48,OV29&lt;&gt;""),AND(PT29&gt;=QE$48,PT29&lt;&gt;""),AND(PW29&gt;=QE$48,PW29&lt;&gt;""),AND(QA29&gt;=QE$48,QA29&lt;&gt;""),AND(QD29&gt;=QE$48,QD29&lt;&gt;""),AND(RB29&gt;=RM$48,RB29&lt;&gt;""),AND(RE29&gt;=RM$48,RE29&lt;&gt;""),AND(RI29&gt;=RM$48,RI29&lt;&gt;""),AND(RL29&gt;=RM$48,RL29&lt;&gt;""),AND(SJ29&gt;=SU$48,SJ29&lt;&gt;""),AND(SM29&gt;=SU$48,SM29&lt;&gt;""),AND(SQ29&gt;=SU$48,SQ29&lt;&gt;""),AND(ST29&gt;=SU$48,ST29&lt;&gt;"")),"P","")</f>
        <v/>
      </c>
      <c r="J29" s="36" t="str">
        <f>IF(AND(I29="P",H29=""),"No DD",IF(OR(AND(AO29&gt;=AY$47,AO29&lt;&gt;"",AQ29&gt;=AY$51,AQ29&lt;&gt;"",AN29=""),AND(AR29&gt;=AY$47,AR29&lt;&gt;"",AT29&gt;=AY$51,AT29&lt;&gt;"",AN29=""),AND(AV29&gt;=AY$47,AV29&lt;&gt;"",AX29&gt;=AY$51,AX29&lt;&gt;"",AN29=""),AND(BP29&gt;=BZ$47,BP29&lt;&gt;"",BR29&gt;=BZ$51,BR29&lt;&gt;"",BO29=""),AND(BS29&gt;=BZ$47,BS29&lt;&gt;"",BU29&gt;=BZ$51,BU29&lt;&gt;"",BO29=""),AND(BW29&gt;=BZ$47,BW29&lt;&gt;"",BY29&gt;=BZ$51,BY29&lt;&gt;"",BO29=""),AND(CQ29&gt;=DA$47,CQ29&lt;&gt;"",CS29&gt;=DA$51,CS29&lt;&gt;"",CP29=""),AND(CT29&gt;=DA$47,CT29&lt;&gt;"",CV29&gt;=DA$51,CV29&lt;&gt;"",CP29=""),AND(CX29&gt;=DA$47,CX29&lt;&gt;"",CZ29&gt;=DA$51,CZ29&lt;&gt;"",CP29=""),AND(DX29&gt;=EK$47,DX29&lt;&gt;"",DZ29&gt;=EK$51,DZ29&lt;&gt;""),AND(EA29&gt;=EK$47,EA29&lt;&gt;"",EC29&gt;=EK$51,EC29&lt;&gt;""),AND(EE29&gt;=EK$47,EE29&lt;&gt;"",EG29&gt;=EK$51,EG29&lt;&gt;""),AND(EH29&gt;=EK$47,EH29&lt;&gt;"",EJ29&gt;=EK$51,EJ29&lt;&gt;""),AND(FF29&gt;=FS$47,FF29&lt;&gt;"",FH29&gt;=FS$51,FH29&lt;&gt;""),AND(FI29&gt;=FS$47,FI29&lt;&gt;"",FK29&gt;=FS$51,FK29&lt;&gt;""),AND(FM29&gt;=FS$47,FM29&lt;&gt;"",FO29&gt;=FS$51,FO29&lt;&gt;""),AND(FP29&gt;=FS$47,FP29&lt;&gt;"",FR29&gt;=FS$51,FR29&lt;&gt;""),AND(GN29&gt;=HA$47,GN29&lt;&gt;"",GP29&gt;=HA$51,GP29&lt;&gt;""),AND(GQ29&gt;=HA$47,GQ29&lt;&gt;"",GS29&gt;=HA$51,GS29&lt;&gt;""),AND(GU29&gt;=HA$47,GU29&lt;&gt;"",GW29&gt;=HA$51,GW29&lt;&gt;""),AND(GX29&gt;=HA$47,GX29&lt;&gt;"",GZ29&gt;=HA$51,GZ29&lt;&gt;""),AND(HV29&gt;=II$47,HV29&lt;&gt;"",HX29&gt;=II$51,HX29&lt;&gt;""),AND(HY29&gt;=II$47,HY29&lt;&gt;"",IA29&gt;=II$51,IA29&lt;&gt;""),AND(IC29&gt;=II$47,IC29&lt;&gt;"",IE29&gt;=II$51,IE29&lt;&gt;""),AND(IF29&gt;=II$47,IF29&lt;&gt;"",IH29&gt;=II$51,IH29&lt;&gt;""),AND(JD29&gt;=JQ$47,JD29&lt;&gt;"",JF29&gt;=JQ$51,JF29&lt;&gt;""),AND(JG29&gt;=JQ$47,JG29&lt;&gt;"",JI29&gt;=JQ$51,JI29&lt;&gt;""),AND(JK29&gt;=JQ$47,JK29&lt;&gt;"",JM29&gt;=JQ$51,JM29&lt;&gt;""),AND(JN29&gt;=JQ$47,JN29&lt;&gt;"",JP29&gt;=JQ$51,JP29&lt;&gt;""),AND(KL29&gt;=KY$47,KL29&lt;&gt;"",KN29&gt;=KY$51,KN29&lt;&gt;""),AND(KO29&gt;=KY$47,KO29&lt;&gt;"",KQ29&gt;=KY$51,KQ29&lt;&gt;""),AND(KS29&gt;=KY$47,KS29&lt;&gt;"",KU29&gt;=KY$51,KU29&lt;&gt;""),AND(KV29&gt;=KY$47,KV29&lt;&gt;"",KX29&gt;=KY$51,KX29&lt;&gt;""),AND(LT29&gt;=MG$47,LT29&lt;&gt;"",LV29&gt;=MG$51,LV29&lt;&gt;""),AND(LW29&gt;=MG$47,LW29&lt;&gt;"",LY29&gt;=MG$51,LY29&lt;&gt;""),AND(MA29&gt;=MG$47,MA29&lt;&gt;"",MC29&gt;=MG$51,MC29&lt;&gt;""),AND(MD29&gt;=MG$47,MD29&lt;&gt;"",MF29&gt;=MG$51,MF29&lt;&gt;""),AND(NB29&gt;=NO$47,NB29&lt;&gt;"",ND29&gt;=NO$51,ND29&lt;&gt;""),AND(NE29&gt;=NO$47,NE29&lt;&gt;"",NG29&gt;=NO$51,NG29&lt;&gt;""),AND(NI29&gt;=NO$47,NI29&lt;&gt;"",NK29&gt;=NO$51,NK29&lt;&gt;""),AND(NL29&gt;=NO$47,NL29&lt;&gt;"",NN29&gt;=NO$51,NN29&lt;&gt;""),AND(OJ29&gt;=OW$47,OJ29&lt;&gt;"",OL29&gt;=OW$51,OL29&lt;&gt;""),AND(OM29&gt;=OW$47,OM29&lt;&gt;"",OO29&gt;=OW$51,OO29&lt;&gt;""),AND(OQ29&gt;=OW$47,OQ29&lt;&gt;"",OS29&gt;=OW$51,OS29&lt;&gt;""),AND(OT29&gt;=OW$47,OT29&lt;&gt;"",OV29&gt;=OW$51,OV29&lt;&gt;""),AND(PR29&gt;=QE$47,PR29&lt;&gt;"",PT29&gt;=QE$51,PT29&lt;&gt;""),AND(PU29&gt;=QE$47,PU29&lt;&gt;"",PW29&gt;=QE$51,PW29&lt;&gt;""),AND(PY29&gt;=QE$47,PY29&lt;&gt;"",QA29&gt;=QE$51,QA29&lt;&gt;""),AND(QB29&gt;=QE$47,QB29&lt;&gt;"",QD29&gt;=QE$51,QD29&lt;&gt;""),AND(QZ29&gt;=RM$47,QZ29&lt;&gt;"",RB29&gt;=RM$51,RB29&lt;&gt;""),AND(RC29&gt;=RM$47,RC29&lt;&gt;"",RE29&gt;=RM$51,RE29&lt;&gt;""),AND(RG29&gt;=RM$47,RG29&lt;&gt;"",RI29&gt;=RM$51,RI29&lt;&gt;""),AND(RJ29&gt;=RM$47,RJ29&lt;&gt;"",RL29&gt;=RM$51,RL29&lt;&gt;""),AND(SH29&gt;=SU$47,SH29&lt;&gt;"",SJ29&gt;=SU$51,SJ29&lt;&gt;""),AND(SK29&gt;=SU$47,SK29&lt;&gt;"",SM29&gt;=SU$51,SM29&lt;&gt;""),AND(SO29&gt;=SU$47,SO29&lt;&gt;"",SQ29&gt;=SU$51,SQ29&lt;&gt;""),AND(SR29&gt;=SU$47,SR29&lt;&gt;"",ST29&gt;=SU$51,ST29&lt;&gt;"")),"Merit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Excellence",IF(K29="P","Worlds Team",IF(H29="P","National Team","")))))</f>
        <v/>
      </c>
      <c r="K29" s="3" t="str">
        <f>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P","")</f>
        <v/>
      </c>
      <c r="L29" s="8">
        <f>IF(COUNT(AQ29,AT29,BR29,BU29,CS29,CV29)&gt;0,LARGE((AQ29,AT29,BR29,BU29,CS29,CV29),1),0)</f>
        <v>47.1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43.71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43.16</v>
      </c>
      <c r="Q29" s="8" t="str">
        <f>IF(P29="","",IF(P29=CZ29,$CA$1,IF(P29=BY29,$AZ$1,IF(P29=AX29,$Y$1,IF(OR(P29=CS29,P29=CV29,P29=CZ29),$CA$1,IF(OR(P29=BR29,P29=BU29,P29=BY29),$AZ$1,IF(OR(P29=AQ29,P29=AT29,P29=AX29),$Y$1,"")))))))</f>
        <v>2024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10.8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3rd Domestic Trial</v>
      </c>
      <c r="T29" s="8">
        <f>IF(MAX(IF(AO29&gt;=$AY$44,AP29,0),IF(AR29&gt;=$AY$44,AS29,0),IF(AV29&gt;=$AY$44,AW29,0),IF(BP29&gt;=$BZ$44,BQ29,0),IF(BS29&gt;=$BZ$44,BT29,0),IF(BW29&gt;=$BZ$44,BX29,0),IF(CQ29&gt;=$DA$44,CR29,0),IF(CT29&gt;=$DA$44,CU29,0),IF(CX29&gt;=$DA$44,CY29,0),IF(DX29&gt;=$EK$44,DY29,0),IF(EA29&gt;=$EK$44,EB29,0),IF(EE29&gt;=$EK$44,EF29,0),IF(EH29&gt;=$EK$44,EI29,0),IF(FF29&gt;=$FS$44,FG29,0),IF(FI29&gt;=$FS$44,FJ29,0),IF(FM29&gt;=$FS$44,FN29,0),IF(FP29&gt;=$FS$44,FQ29,0),IF(GN29&gt;=$HA$44,GO29,0),IF(GQ29&gt;=$HA$44,GR29,0),IF(GU29&gt;=$HA$44,GV29,0),IF(GX29&gt;=$HA$44,GY29,0),IF(HV29&gt;=$II$44,HW29,0),IF(HY29&gt;=$II$44,HZ29,0),IF(IC29&gt;=$II$44,ID29,0),IF(IF29&gt;=$II$44,IG29,0),IF(JD29&gt;=$JQ$44,JE29,0),IF(JG29&gt;=$JQ$44,JH29,0),IF(JK29&gt;=$JQ$44,JL29,0),IF(JN29&gt;=$JQ$44,JO29,0),IF(KL29&gt;=$KY$44,KM29,0),IF(KO29&gt;=$KY$44,KP29,0),IF(KS29&gt;=$KY$44,KT29,0),IF(KV29&gt;=$KY$44,KW29,0),IF(LT29&gt;=$MG$44,LU29,0),IF(LW29&gt;=$MG$44,LX29,0),IF(MA29&gt;=$MG$44,MB29,0),IF(MD29&gt;=$MG$44,ME29,0),IF(NB29&gt;=$NO$44,NC29,0),IF(NE29&gt;=$NO$44,NF29,0),IF(NI29&gt;=$NO$44,NJ29,0),IF(NL29&gt;=$NO$44,NM29,0),IF(OJ29&gt;=$OW$44,OK29,0),IF(OM29&gt;=$OW$44,ON29,0),IF(OQ29&gt;=$OW$44,OR29,0),IF(OT29&gt;=$OW$44,OU29,0),IF(PR29&gt;=$QE$44,PS29,0),IF(PU29&gt;=$QE$44,PV29,0),IF(PY29&gt;=$QE$44,PZ29,0),IF(QB29&gt;=$QE$44,QC29,0),IF(QZ29&gt;=$RM$44,RA29,0),IF(RC29&gt;=$RM$44,RD29,0),IF(RG29&gt;=$RM$44,RH29,0),IF(RJ29&gt;=$RM$44,RK29,0),IF(SH29&gt;=$SU$44,SI29,0),IF(SK29&gt;=$SU$44,SL29,0),IF(SO29&gt;=$SU$44,SP29,0),IF(SR29&gt;=$SU$44,SS29,0))&gt;0,MAX(IF(AO29&gt;=$AY$44,AP29,0),IF(AR29&gt;=$AY$44,AS29,0),IF(AV29&gt;=$AY$44,AW29,0),IF(BP29&gt;=$BZ$44,BQ29,0),IF(BS29&gt;=$BZ$44,BT29,0),IF(BW29&gt;=$BZ$44,BX29,0),IF(CQ29&gt;=$DA$44,CR29,0),IF(CT29&gt;=$DA$44,CU29,0),IF(CX29&gt;=$DA$44,CY29,0),IF(DX29&gt;=$EK$44,DY29,0),IF(EA29&gt;=$EK$44,EB29,0),IF(EE29&gt;=$EK$44,EF29,0),IF(EH29&gt;=$EK$44,EI29,0),IF(FF29&gt;=$FS$44,FG29,0),IF(FI29&gt;=$FS$44,FJ29,0),IF(FM29&gt;=$FS$44,FN29,0),IF(FP29&gt;=$FS$44,FQ29,0),IF(GN29&gt;=$HA$44,GO29,0),IF(GQ29&gt;=$HA$44,GR29,0),IF(GU29&gt;=$HA$44,GV29,0),IF(GX29&gt;=$HA$44,GY29,0),IF(HV29&gt;=$II$44,HW29,0),IF(HY29&gt;=$II$44,HZ29,0),IF(IC29&gt;=$II$44,ID29,0),IF(IF29&gt;=$II$44,IG29,0),IF(JD29&gt;=$JQ$44,JE29,0),IF(JG29&gt;=$JQ$44,JH29,0),IF(JK29&gt;=$JQ$44,JL29,0),IF(JN29&gt;=$JQ$44,JO29,0),IF(KL29&gt;=$KY$44,KM29,0),IF(KO29&gt;=$KY$44,KP29,0),IF(KS29&gt;=$KY$44,KT29,0),IF(KV29&gt;=$KY$44,KW29,0),IF(LT29&gt;=$MG$44,LU29,0),IF(LW29&gt;=$MG$44,LX29,0),IF(MA29&gt;=$MG$44,MB29,0),IF(MD29&gt;=$MG$44,ME29,0),IF(NB29&gt;=$NO$44,NC29,0),IF(NE29&gt;=$NO$44,NF29,0),IF(NI29&gt;=$NO$44,NJ29,0),IF(NL29&gt;=$NO$44,NM29,0),IF(OJ29&gt;=$OW$44,OK29,0),IF(OM29&gt;=$OW$44,ON29,0),IF(OQ29&gt;=$OW$44,OR29,0),IF(OT29&gt;=$OW$44,OU29,0),IF(PR29&gt;=$QE$44,PS29,0),IF(PU29&gt;=$QE$44,PV29,0),IF(PY29&gt;=$QE$44,PZ29,0),IF(QB29&gt;=$QE$44,QC29,0),IF(QZ29&gt;=$RM$44,RA29,0),IF(RC29&gt;=$RM$44,RD29,0),IF(RG29&gt;=$RM$44,RH29,0),IF(RJ29&gt;=$RM$44,RK29,0),IF(SH29&gt;=$SU$44,SI29,0),IF(SK29&gt;=$SU$44,SL29,0),IF(SO29&gt;=$SU$44,SP29,0),IF(SR29&gt;=$SU$44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10.199999999999999</v>
      </c>
      <c r="BA29" s="26">
        <v>8.6999999999999993</v>
      </c>
      <c r="BB29" s="26">
        <v>9.8000000000000007</v>
      </c>
      <c r="BC29" s="26">
        <v>15.01</v>
      </c>
      <c r="BD29" s="26">
        <v>0</v>
      </c>
      <c r="BE29" s="26">
        <v>12.3</v>
      </c>
      <c r="BF29" s="26">
        <v>8.9</v>
      </c>
      <c r="BG29" s="26">
        <v>10.5</v>
      </c>
      <c r="BH29" s="26">
        <v>15.4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9.8000000000000007</v>
      </c>
      <c r="BQ29" s="39">
        <f>IF(BC29&gt;0,BC29,"")</f>
        <v>15.01</v>
      </c>
      <c r="BR29" s="11">
        <f>IF(SUM(AZ29:BC29)-BD29&gt;0,SUM(AZ29:BC29)-BD29,"")</f>
        <v>43.71</v>
      </c>
      <c r="BS29" s="11">
        <f>IF(BG29&gt;0,BG29,"")</f>
        <v>10.5</v>
      </c>
      <c r="BT29" s="11">
        <f>IF(BH29&gt;0,BH29,"")</f>
        <v>15.4</v>
      </c>
      <c r="BU29" s="11">
        <f>IF(SUM(BE29:BH29)-BI29&gt;0,SUM(BE29:BH29)-BI29,"")</f>
        <v>47.1</v>
      </c>
      <c r="BV29" s="11">
        <f>IF(BR29="","",MAX(BR29,BU29))</f>
        <v>47.1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47.1</v>
      </c>
      <c r="CA29" s="22">
        <v>7.4</v>
      </c>
      <c r="CB29" s="22">
        <v>4.4000000000000004</v>
      </c>
      <c r="CC29" s="22">
        <v>6.9</v>
      </c>
      <c r="CD29" s="22">
        <v>8.5299999999999994</v>
      </c>
      <c r="CE29" s="22">
        <v>0</v>
      </c>
      <c r="CF29" s="22">
        <v>11.6</v>
      </c>
      <c r="CG29" s="22">
        <v>7.3</v>
      </c>
      <c r="CH29" s="22">
        <v>10.8</v>
      </c>
      <c r="CI29" s="22">
        <v>13.46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6.9</v>
      </c>
      <c r="CR29" s="38">
        <f>IF(CD29&gt;0,CD29,"")</f>
        <v>8.5299999999999994</v>
      </c>
      <c r="CS29" s="40">
        <f>IF(SUM(CA29:CD29)-CE29&gt;0,SUM(CA29:CD29)-CE29,"")</f>
        <v>27.230000000000004</v>
      </c>
      <c r="CT29" s="40">
        <f>IF(CH29&gt;0,CH29,"")</f>
        <v>10.8</v>
      </c>
      <c r="CU29" s="40">
        <f>IF(CI29&gt;0,CI29,"")</f>
        <v>13.46</v>
      </c>
      <c r="CV29" s="40">
        <f>IF(SUM(CF29:CI29)-CJ29&gt;0,SUM(CF29:CI29)-CJ29,"")</f>
        <v>43.16</v>
      </c>
      <c r="CW29" s="40">
        <f>IF(CS29="","",MAX(CS29,CV29))</f>
        <v>43.16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43.16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8.8000000000000007</v>
      </c>
      <c r="SW29" s="22">
        <f>IF($CP29="P",CB29,(CB29+BA29)/2)</f>
        <v>6.55</v>
      </c>
      <c r="SX29" s="22">
        <f>IF($CP29="P",CC29,(CC29+BB29)/2)</f>
        <v>8.3500000000000014</v>
      </c>
      <c r="SY29" s="22">
        <f>IF($CP29="P",CD29,(CD29+BC29)/2)</f>
        <v>11.77</v>
      </c>
      <c r="SZ29" s="22">
        <f>IF($CP29="P",CE29,(CE29+BD29)/2)</f>
        <v>0</v>
      </c>
      <c r="TA29" s="22">
        <f>IF($CP29="P",CF29,(CF29+BE29)/2)</f>
        <v>11.95</v>
      </c>
      <c r="TB29" s="22">
        <f>IF($CP29="P",CG29,(CG29+BF29)/2)</f>
        <v>8.1</v>
      </c>
      <c r="TC29" s="22">
        <f>IF($CP29="P",CH29,(CH29+BG29)/2)</f>
        <v>10.65</v>
      </c>
      <c r="TD29" s="22">
        <f>IF($CP29="P",CI29,(CI29+BH29)/2)</f>
        <v>14.43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8.3500000000000014</v>
      </c>
      <c r="TM29" s="40">
        <f>IF(SY29&gt;0,SY29,"")</f>
        <v>11.77</v>
      </c>
      <c r="TN29" s="40">
        <f>IF(SUM(SV29:SY29)-SZ29&gt;0,SUM(SV29:SY29)-SZ29,"")</f>
        <v>35.47</v>
      </c>
      <c r="TO29" s="40">
        <f>IF(TC29&gt;0,TC29,"")</f>
        <v>10.65</v>
      </c>
      <c r="TP29" s="40">
        <f>IF(TD29&gt;0,TD29,"")</f>
        <v>14.43</v>
      </c>
      <c r="TQ29" s="40">
        <f>IF(SUM(TA29:TD29)-TE29&gt;0,SUM(TA29:TD29)-TE29,"")</f>
        <v>45.129999999999995</v>
      </c>
      <c r="TR29" s="40">
        <f>IF(MAX(TN29,TQ29)&gt;0,MAX(TN29,TQ29),"")</f>
        <v>45.129999999999995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45.129999999999995</v>
      </c>
    </row>
    <row r="30" spans="1:542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110</v>
      </c>
      <c r="D30" s="4" t="s">
        <v>5</v>
      </c>
      <c r="E30" s="4">
        <v>2005</v>
      </c>
      <c r="F30" s="9">
        <f>SUM(L30:V30)+SUM(L30:T30)*0.0000001+SUM(L30)*0.0000000000001</f>
        <v>142.44001147200419</v>
      </c>
      <c r="G30" s="64"/>
      <c r="H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I30" s="3" t="str">
        <f>IF(OR(AND(AQ30&gt;=AY$48,AQ30&lt;&gt;"",AN30=""),AND(AT30&gt;=AY$48,AT30&lt;&gt;"",AN30=""),AND(AX30&gt;=AY$48,AX30&lt;&gt;"",AN30=""),AND(BR30&gt;=BZ$48,BR30&lt;&gt;"",BO30=""),AND(BU30&gt;=BZ$48,BU30&lt;&gt;"",BO30=""),AND(BY30&gt;=BZ$48,BY30&lt;&gt;"",BO30=""),AND(CS30&gt;=DA$48,CS30&lt;&gt;"",CP30=""),AND(CV30&gt;=DA$48,CV30&lt;&gt;"",CP30=""),AND(CZ30&gt;=DA$48,CZ30&lt;&gt;"",CP30=""),AND(DZ30&gt;=EK$48,DZ30&lt;&gt;""),AND(EC30&gt;=EK$48,EC30&lt;&gt;""),AND(EG30&gt;=EK$48,EG30&lt;&gt;""),AND(EJ30&gt;=EK$48,EJ30&lt;&gt;""),AND(FH30&gt;=FS$48,FH30&lt;&gt;""),AND(FK30&gt;=FS$48,FK30&lt;&gt;""),AND(FO30&gt;=FS$48,FO30&lt;&gt;""),AND(FR30&gt;=FS$48,FR30&lt;&gt;""),AND(GP30&gt;=HA$48,GP30&lt;&gt;""),AND(GS30&gt;=HA$48,GS30&lt;&gt;""),AND(GW30&gt;=HA$48,GW30&lt;&gt;""),AND(GZ30&gt;=HA$48,GZ30&lt;&gt;""),AND(HX30&gt;=II$48,HX30&lt;&gt;""),AND(IA30&gt;=II$48,IA30&lt;&gt;""),AND(IE30&gt;=II$48,IE30&lt;&gt;""),AND(IH30&gt;=II$48,IH30&lt;&gt;""),AND(JF30&gt;=JQ$48,JF30&lt;&gt;""),AND(JI30&gt;=JQ$48,JI30&lt;&gt;""),AND(JM30&gt;=JQ$48,JM30&lt;&gt;""),AND(JP30&gt;=JQ$48,JP30&lt;&gt;""),AND(KN30&gt;=KY$48,KN30&lt;&gt;""),AND(KQ30&gt;=KY$48,KQ30&lt;&gt;""),AND(KU30&gt;=KY$48,KU30&lt;&gt;""),AND(KX30&gt;=KY$48,KX30&lt;&gt;""),AND(LV30&gt;=MG$48,LV30&lt;&gt;""),AND(LY30&gt;=MG$48,LY30&lt;&gt;""),AND(MC30&gt;=MG$48,MC30&lt;&gt;""),AND(MF30&gt;=MG$48,MF30&lt;&gt;""),AND(ND30&gt;=NO$48,ND30&lt;&gt;""),AND(NG30&gt;=NO$48,NG30&lt;&gt;""),AND(NK30&gt;=NO$48,NK30&lt;&gt;""),AND(NN30&gt;=NO$48,NN30&lt;&gt;""),AND(OL30&gt;=OW$48,OL30&lt;&gt;""),AND(OO30&gt;=OW$48,OO30&lt;&gt;""),AND(OS30&gt;=OW$48,OS30&lt;&gt;""),AND(OV30&gt;=OW$48,OV30&lt;&gt;""),AND(PT30&gt;=QE$48,PT30&lt;&gt;""),AND(PW30&gt;=QE$48,PW30&lt;&gt;""),AND(QA30&gt;=QE$48,QA30&lt;&gt;""),AND(QD30&gt;=QE$48,QD30&lt;&gt;""),AND(RB30&gt;=RM$48,RB30&lt;&gt;""),AND(RE30&gt;=RM$48,RE30&lt;&gt;""),AND(RI30&gt;=RM$48,RI30&lt;&gt;""),AND(RL30&gt;=RM$48,RL30&lt;&gt;""),AND(SJ30&gt;=SU$48,SJ30&lt;&gt;""),AND(SM30&gt;=SU$48,SM30&lt;&gt;""),AND(SQ30&gt;=SU$48,SQ30&lt;&gt;""),AND(ST30&gt;=SU$48,ST30&lt;&gt;"")),"P","")</f>
        <v/>
      </c>
      <c r="J30" s="36" t="str">
        <f>IF(AND(I30="P",H30=""),"No DD",IF(OR(AND(AO30&gt;=AY$47,AO30&lt;&gt;"",AQ30&gt;=AY$51,AQ30&lt;&gt;"",AN30=""),AND(AR30&gt;=AY$47,AR30&lt;&gt;"",AT30&gt;=AY$51,AT30&lt;&gt;"",AN30=""),AND(AV30&gt;=AY$47,AV30&lt;&gt;"",AX30&gt;=AY$51,AX30&lt;&gt;"",AN30=""),AND(BP30&gt;=BZ$47,BP30&lt;&gt;"",BR30&gt;=BZ$51,BR30&lt;&gt;"",BO30=""),AND(BS30&gt;=BZ$47,BS30&lt;&gt;"",BU30&gt;=BZ$51,BU30&lt;&gt;"",BO30=""),AND(BW30&gt;=BZ$47,BW30&lt;&gt;"",BY30&gt;=BZ$51,BY30&lt;&gt;"",BO30=""),AND(CQ30&gt;=DA$47,CQ30&lt;&gt;"",CS30&gt;=DA$51,CS30&lt;&gt;"",CP30=""),AND(CT30&gt;=DA$47,CT30&lt;&gt;"",CV30&gt;=DA$51,CV30&lt;&gt;"",CP30=""),AND(CX30&gt;=DA$47,CX30&lt;&gt;"",CZ30&gt;=DA$51,CZ30&lt;&gt;"",CP30=""),AND(DX30&gt;=EK$47,DX30&lt;&gt;"",DZ30&gt;=EK$51,DZ30&lt;&gt;""),AND(EA30&gt;=EK$47,EA30&lt;&gt;"",EC30&gt;=EK$51,EC30&lt;&gt;""),AND(EE30&gt;=EK$47,EE30&lt;&gt;"",EG30&gt;=EK$51,EG30&lt;&gt;""),AND(EH30&gt;=EK$47,EH30&lt;&gt;"",EJ30&gt;=EK$51,EJ30&lt;&gt;""),AND(FF30&gt;=FS$47,FF30&lt;&gt;"",FH30&gt;=FS$51,FH30&lt;&gt;""),AND(FI30&gt;=FS$47,FI30&lt;&gt;"",FK30&gt;=FS$51,FK30&lt;&gt;""),AND(FM30&gt;=FS$47,FM30&lt;&gt;"",FO30&gt;=FS$51,FO30&lt;&gt;""),AND(FP30&gt;=FS$47,FP30&lt;&gt;"",FR30&gt;=FS$51,FR30&lt;&gt;""),AND(GN30&gt;=HA$47,GN30&lt;&gt;"",GP30&gt;=HA$51,GP30&lt;&gt;""),AND(GQ30&gt;=HA$47,GQ30&lt;&gt;"",GS30&gt;=HA$51,GS30&lt;&gt;""),AND(GU30&gt;=HA$47,GU30&lt;&gt;"",GW30&gt;=HA$51,GW30&lt;&gt;""),AND(GX30&gt;=HA$47,GX30&lt;&gt;"",GZ30&gt;=HA$51,GZ30&lt;&gt;""),AND(HV30&gt;=II$47,HV30&lt;&gt;"",HX30&gt;=II$51,HX30&lt;&gt;""),AND(HY30&gt;=II$47,HY30&lt;&gt;"",IA30&gt;=II$51,IA30&lt;&gt;""),AND(IC30&gt;=II$47,IC30&lt;&gt;"",IE30&gt;=II$51,IE30&lt;&gt;""),AND(IF30&gt;=II$47,IF30&lt;&gt;"",IH30&gt;=II$51,IH30&lt;&gt;""),AND(JD30&gt;=JQ$47,JD30&lt;&gt;"",JF30&gt;=JQ$51,JF30&lt;&gt;""),AND(JG30&gt;=JQ$47,JG30&lt;&gt;"",JI30&gt;=JQ$51,JI30&lt;&gt;""),AND(JK30&gt;=JQ$47,JK30&lt;&gt;"",JM30&gt;=JQ$51,JM30&lt;&gt;""),AND(JN30&gt;=JQ$47,JN30&lt;&gt;"",JP30&gt;=JQ$51,JP30&lt;&gt;""),AND(KL30&gt;=KY$47,KL30&lt;&gt;"",KN30&gt;=KY$51,KN30&lt;&gt;""),AND(KO30&gt;=KY$47,KO30&lt;&gt;"",KQ30&gt;=KY$51,KQ30&lt;&gt;""),AND(KS30&gt;=KY$47,KS30&lt;&gt;"",KU30&gt;=KY$51,KU30&lt;&gt;""),AND(KV30&gt;=KY$47,KV30&lt;&gt;"",KX30&gt;=KY$51,KX30&lt;&gt;""),AND(LT30&gt;=MG$47,LT30&lt;&gt;"",LV30&gt;=MG$51,LV30&lt;&gt;""),AND(LW30&gt;=MG$47,LW30&lt;&gt;"",LY30&gt;=MG$51,LY30&lt;&gt;""),AND(MA30&gt;=MG$47,MA30&lt;&gt;"",MC30&gt;=MG$51,MC30&lt;&gt;""),AND(MD30&gt;=MG$47,MD30&lt;&gt;"",MF30&gt;=MG$51,MF30&lt;&gt;""),AND(NB30&gt;=NO$47,NB30&lt;&gt;"",ND30&gt;=NO$51,ND30&lt;&gt;""),AND(NE30&gt;=NO$47,NE30&lt;&gt;"",NG30&gt;=NO$51,NG30&lt;&gt;""),AND(NI30&gt;=NO$47,NI30&lt;&gt;"",NK30&gt;=NO$51,NK30&lt;&gt;""),AND(NL30&gt;=NO$47,NL30&lt;&gt;"",NN30&gt;=NO$51,NN30&lt;&gt;""),AND(OJ30&gt;=OW$47,OJ30&lt;&gt;"",OL30&gt;=OW$51,OL30&lt;&gt;""),AND(OM30&gt;=OW$47,OM30&lt;&gt;"",OO30&gt;=OW$51,OO30&lt;&gt;""),AND(OQ30&gt;=OW$47,OQ30&lt;&gt;"",OS30&gt;=OW$51,OS30&lt;&gt;""),AND(OT30&gt;=OW$47,OT30&lt;&gt;"",OV30&gt;=OW$51,OV30&lt;&gt;""),AND(PR30&gt;=QE$47,PR30&lt;&gt;"",PT30&gt;=QE$51,PT30&lt;&gt;""),AND(PU30&gt;=QE$47,PU30&lt;&gt;"",PW30&gt;=QE$51,PW30&lt;&gt;""),AND(PY30&gt;=QE$47,PY30&lt;&gt;"",QA30&gt;=QE$51,QA30&lt;&gt;""),AND(QB30&gt;=QE$47,QB30&lt;&gt;"",QD30&gt;=QE$51,QD30&lt;&gt;""),AND(QZ30&gt;=RM$47,QZ30&lt;&gt;"",RB30&gt;=RM$51,RB30&lt;&gt;""),AND(RC30&gt;=RM$47,RC30&lt;&gt;"",RE30&gt;=RM$51,RE30&lt;&gt;""),AND(RG30&gt;=RM$47,RG30&lt;&gt;"",RI30&gt;=RM$51,RI30&lt;&gt;""),AND(RJ30&gt;=RM$47,RJ30&lt;&gt;"",RL30&gt;=RM$51,RL30&lt;&gt;""),AND(SH30&gt;=SU$47,SH30&lt;&gt;"",SJ30&gt;=SU$51,SJ30&lt;&gt;""),AND(SK30&gt;=SU$47,SK30&lt;&gt;"",SM30&gt;=SU$51,SM30&lt;&gt;""),AND(SO30&gt;=SU$47,SO30&lt;&gt;"",SQ30&gt;=SU$51,SQ30&lt;&gt;""),AND(SR30&gt;=SU$47,SR30&lt;&gt;"",ST30&gt;=SU$51,ST30&lt;&gt;"")),"Merit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Excellence",IF(K30="P","Worlds Team",IF(H30="P","National Team","")))))</f>
        <v/>
      </c>
      <c r="K30" s="3" t="str">
        <f>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P","")</f>
        <v/>
      </c>
      <c r="L30" s="8">
        <f>IF(COUNT(AQ30,AT30,BR30,BU30,CS30,CV30)&gt;0,LARGE((AQ30,AT30,BR30,BU30,CS30,CV30),1),0)</f>
        <v>41.67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35.459999999999994</v>
      </c>
      <c r="O30" s="8" t="str">
        <f>IF(N30="","",IF(OR(N30=CS30,N30=CV30),$CA$1,IF(OR(N30=BR30,N30=BU30),$AZ$1,IF(OR(N30=AQ30,N30=AT30),$Y$1,""))))</f>
        <v>2024 3rd Domestic Trial</v>
      </c>
      <c r="P30" s="8">
        <f>IF(COUNT(AQ30,AT30,BR30,BU30,CS30,CV30)&gt;2,MAX(AX30,BY30,CZ30,LARGE((AQ30,AT30,BR30,BU30,CS30,CV30),3)),IF(MAX(AX30,BY30,CZ30)&gt;0,MAX(AX30,BY30,CZ30),0))</f>
        <v>24.29</v>
      </c>
      <c r="Q30" s="8" t="str">
        <f>IF(P30="","",IF(P30=CZ30,$CA$1,IF(P30=BY30,$AZ$1,IF(P30=AX30,$Y$1,IF(OR(P30=CS30,P30=CV30,P30=CZ30),$CA$1,IF(OR(P30=BR30,P30=BU30,P30=BY30),$AZ$1,IF(OR(P30=AQ30,P30=AT30,P30=AX30),$Y$1,"")))))))</f>
        <v>2024 Elite Canada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13.3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Coimbra Gym Fest (July 7)</v>
      </c>
      <c r="T30" s="8">
        <f>IF(MAX(IF(AO30&gt;=$AY$44,AP30,0),IF(AR30&gt;=$AY$44,AS30,0),IF(AV30&gt;=$AY$44,AW30,0),IF(BP30&gt;=$BZ$44,BQ30,0),IF(BS30&gt;=$BZ$44,BT30,0),IF(BW30&gt;=$BZ$44,BX30,0),IF(CQ30&gt;=$DA$44,CR30,0),IF(CT30&gt;=$DA$44,CU30,0),IF(CX30&gt;=$DA$44,CY30,0),IF(DX30&gt;=$EK$44,DY30,0),IF(EA30&gt;=$EK$44,EB30,0),IF(EE30&gt;=$EK$44,EF30,0),IF(EH30&gt;=$EK$44,EI30,0),IF(FF30&gt;=$FS$44,FG30,0),IF(FI30&gt;=$FS$44,FJ30,0),IF(FM30&gt;=$FS$44,FN30,0),IF(FP30&gt;=$FS$44,FQ30,0),IF(GN30&gt;=$HA$44,GO30,0),IF(GQ30&gt;=$HA$44,GR30,0),IF(GU30&gt;=$HA$44,GV30,0),IF(GX30&gt;=$HA$44,GY30,0),IF(HV30&gt;=$II$44,HW30,0),IF(HY30&gt;=$II$44,HZ30,0),IF(IC30&gt;=$II$44,ID30,0),IF(IF30&gt;=$II$44,IG30,0),IF(JD30&gt;=$JQ$44,JE30,0),IF(JG30&gt;=$JQ$44,JH30,0),IF(JK30&gt;=$JQ$44,JL30,0),IF(JN30&gt;=$JQ$44,JO30,0),IF(KL30&gt;=$KY$44,KM30,0),IF(KO30&gt;=$KY$44,KP30,0),IF(KS30&gt;=$KY$44,KT30,0),IF(KV30&gt;=$KY$44,KW30,0),IF(LT30&gt;=$MG$44,LU30,0),IF(LW30&gt;=$MG$44,LX30,0),IF(MA30&gt;=$MG$44,MB30,0),IF(MD30&gt;=$MG$44,ME30,0),IF(NB30&gt;=$NO$44,NC30,0),IF(NE30&gt;=$NO$44,NF30,0),IF(NI30&gt;=$NO$44,NJ30,0),IF(NL30&gt;=$NO$44,NM30,0),IF(OJ30&gt;=$OW$44,OK30,0),IF(OM30&gt;=$OW$44,ON30,0),IF(OQ30&gt;=$OW$44,OR30,0),IF(OT30&gt;=$OW$44,OU30,0),IF(PR30&gt;=$QE$44,PS30,0),IF(PU30&gt;=$QE$44,PV30,0),IF(PY30&gt;=$QE$44,PZ30,0),IF(QB30&gt;=$QE$44,QC30,0),IF(QZ30&gt;=$RM$44,RA30,0),IF(RC30&gt;=$RM$44,RD30,0),IF(RG30&gt;=$RM$44,RH30,0),IF(RJ30&gt;=$RM$44,RK30,0),IF(SH30&gt;=$SU$44,SI30,0),IF(SK30&gt;=$SU$44,SL30,0),IF(SO30&gt;=$SU$44,SP30,0),IF(SR30&gt;=$SU$44,SS30,0))&gt;0,MAX(IF(AO30&gt;=$AY$44,AP30,0),IF(AR30&gt;=$AY$44,AS30,0),IF(AV30&gt;=$AY$44,AW30,0),IF(BP30&gt;=$BZ$44,BQ30,0),IF(BS30&gt;=$BZ$44,BT30,0),IF(BW30&gt;=$BZ$44,BX30,0),IF(CQ30&gt;=$DA$44,CR30,0),IF(CT30&gt;=$DA$44,CU30,0),IF(CX30&gt;=$DA$44,CY30,0),IF(DX30&gt;=$EK$44,DY30,0),IF(EA30&gt;=$EK$44,EB30,0),IF(EE30&gt;=$EK$44,EF30,0),IF(EH30&gt;=$EK$44,EI30,0),IF(FF30&gt;=$FS$44,FG30,0),IF(FI30&gt;=$FS$44,FJ30,0),IF(FM30&gt;=$FS$44,FN30,0),IF(FP30&gt;=$FS$44,FQ30,0),IF(GN30&gt;=$HA$44,GO30,0),IF(GQ30&gt;=$HA$44,GR30,0),IF(GU30&gt;=$HA$44,GV30,0),IF(GX30&gt;=$HA$44,GY30,0),IF(HV30&gt;=$II$44,HW30,0),IF(HY30&gt;=$II$44,HZ30,0),IF(IC30&gt;=$II$44,ID30,0),IF(IF30&gt;=$II$44,IG30,0),IF(JD30&gt;=$JQ$44,JE30,0),IF(JG30&gt;=$JQ$44,JH30,0),IF(JK30&gt;=$JQ$44,JL30,0),IF(JN30&gt;=$JQ$44,JO30,0),IF(KL30&gt;=$KY$44,KM30,0),IF(KO30&gt;=$KY$44,KP30,0),IF(KS30&gt;=$KY$44,KT30,0),IF(KV30&gt;=$KY$44,KW30,0),IF(LT30&gt;=$MG$44,LU30,0),IF(LW30&gt;=$MG$44,LX30,0),IF(MA30&gt;=$MG$44,MB30,0),IF(MD30&gt;=$MG$44,ME30,0),IF(NB30&gt;=$NO$44,NC30,0),IF(NE30&gt;=$NO$44,NF30,0),IF(NI30&gt;=$NO$44,NJ30,0),IF(NL30&gt;=$NO$44,NM30,0),IF(OJ30&gt;=$OW$44,OK30,0),IF(OM30&gt;=$OW$44,ON30,0),IF(OQ30&gt;=$OW$44,OR30,0),IF(OT30&gt;=$OW$44,OU30,0),IF(PR30&gt;=$QE$44,PS30,0),IF(PU30&gt;=$QE$44,PV30,0),IF(PY30&gt;=$QE$44,PZ30,0),IF(QB30&gt;=$QE$44,QC30,0),IF(QZ30&gt;=$RM$44,RA30,0),IF(RC30&gt;=$RM$44,RD30,0),IF(RG30&gt;=$RM$44,RH30,0),IF(RJ30&gt;=$RM$44,RK30,0),IF(SH30&gt;=$SU$44,SI30,0),IF(SK30&gt;=$SU$44,SL30,0),IF(SO30&gt;=$SU$44,SP30,0),IF(SR30&gt;=$SU$44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>
        <f>IF(MAX(DB30,DC30)&gt;0,MAX(DB30,DC30),"")</f>
        <v>27.720000000000006</v>
      </c>
      <c r="W30" s="11" t="str">
        <f>IF(V30="","",IF(V30=DB30,"("&amp;DB$2&amp;")",IF(V30=DC30,"("&amp;DC$2&amp;")")))</f>
        <v>(Final)</v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>2024 Coimbra Gym Fest (July 7)</v>
      </c>
      <c r="Y30" s="22">
        <v>6.6</v>
      </c>
      <c r="Z30" s="22">
        <v>4.5</v>
      </c>
      <c r="AA30" s="22">
        <v>5.8</v>
      </c>
      <c r="AB30" s="22">
        <v>7.39</v>
      </c>
      <c r="AC30" s="22">
        <v>0</v>
      </c>
      <c r="AD30" s="22">
        <v>3.9</v>
      </c>
      <c r="AE30" s="22">
        <v>2.7</v>
      </c>
      <c r="AF30" s="22">
        <v>4.2</v>
      </c>
      <c r="AG30" s="22">
        <v>4.59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5.8</v>
      </c>
      <c r="AP30" s="38">
        <f>IF(AB30&gt;0,AB30,"")</f>
        <v>7.39</v>
      </c>
      <c r="AQ30" s="40">
        <f>IF(SUM(Y30:AB30)-AC30&gt;0,SUM(Y30:AB30)-AC30,"")</f>
        <v>24.29</v>
      </c>
      <c r="AR30" s="40">
        <f>IF(AF30&gt;0,AF30,"")</f>
        <v>4.2</v>
      </c>
      <c r="AS30" s="40">
        <f>IF(AG30&gt;0,AG30,"")</f>
        <v>4.59</v>
      </c>
      <c r="AT30" s="40">
        <f>IF(SUM(AD30:AG30)-AH30&gt;0,SUM(AD30:AG30)-AH30,"")</f>
        <v>15.39</v>
      </c>
      <c r="AU30" s="40">
        <f>IF(AQ30="","",MAX(AQ30,AT30))</f>
        <v>24.29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24.29</v>
      </c>
      <c r="AZ30" s="26">
        <v>11.7</v>
      </c>
      <c r="BA30" s="26">
        <v>7.3</v>
      </c>
      <c r="BB30" s="26">
        <v>10.4</v>
      </c>
      <c r="BC30" s="26">
        <v>12.27</v>
      </c>
      <c r="BD30" s="26">
        <v>0</v>
      </c>
      <c r="BE30" s="26">
        <v>5.6</v>
      </c>
      <c r="BF30" s="26">
        <v>3.8</v>
      </c>
      <c r="BG30" s="26">
        <v>5.2</v>
      </c>
      <c r="BH30" s="26">
        <v>6.16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10.4</v>
      </c>
      <c r="BQ30" s="39">
        <f>IF(BC30&gt;0,BC30,"")</f>
        <v>12.27</v>
      </c>
      <c r="BR30" s="11">
        <f>IF(SUM(AZ30:BC30)-BD30&gt;0,SUM(AZ30:BC30)-BD30,"")</f>
        <v>41.67</v>
      </c>
      <c r="BS30" s="11">
        <f>IF(BG30&gt;0,BG30,"")</f>
        <v>5.2</v>
      </c>
      <c r="BT30" s="11">
        <f>IF(BH30&gt;0,BH30,"")</f>
        <v>6.16</v>
      </c>
      <c r="BU30" s="11">
        <f>IF(SUM(BE30:BH30)-BI30&gt;0,SUM(BE30:BH30)-BI30,"")</f>
        <v>20.759999999999998</v>
      </c>
      <c r="BV30" s="11">
        <f>IF(BR30="","",MAX(BR30,BU30))</f>
        <v>41.67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41.67</v>
      </c>
      <c r="CA30" s="22">
        <v>10</v>
      </c>
      <c r="CB30" s="22">
        <v>6.4</v>
      </c>
      <c r="CC30" s="22">
        <v>8.1999999999999993</v>
      </c>
      <c r="CD30" s="22">
        <v>10.86</v>
      </c>
      <c r="CE30" s="22">
        <v>0</v>
      </c>
      <c r="CF30" s="22">
        <v>4.3</v>
      </c>
      <c r="CG30" s="22">
        <v>2.2999999999999998</v>
      </c>
      <c r="CH30" s="22">
        <v>12.5</v>
      </c>
      <c r="CI30" s="22">
        <v>5.15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8.1999999999999993</v>
      </c>
      <c r="CR30" s="38">
        <f>IF(CD30&gt;0,CD30,"")</f>
        <v>10.86</v>
      </c>
      <c r="CS30" s="40">
        <f>IF(SUM(CA30:CD30)-CE30&gt;0,SUM(CA30:CD30)-CE30,"")</f>
        <v>35.459999999999994</v>
      </c>
      <c r="CT30" s="40">
        <f>IF(CH30&gt;0,CH30,"")</f>
        <v>12.5</v>
      </c>
      <c r="CU30" s="40">
        <f>IF(CI30&gt;0,CI30,"")</f>
        <v>5.15</v>
      </c>
      <c r="CV30" s="40">
        <f>IF(SUM(CF30:CI30)-CJ30&gt;0,SUM(CF30:CI30)-CJ30,"")</f>
        <v>24.25</v>
      </c>
      <c r="CW30" s="40">
        <f>IF(CS30="","",MAX(CS30,CV30))</f>
        <v>35.459999999999994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35.459999999999994</v>
      </c>
      <c r="DB30" s="50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>26.090000000000003</v>
      </c>
      <c r="DC30" s="50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>27.720000000000006</v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>
        <v>12.9</v>
      </c>
      <c r="HC30" s="18">
        <v>9.5</v>
      </c>
      <c r="HD30" s="18">
        <v>12.8</v>
      </c>
      <c r="HE30" s="18">
        <v>15.18</v>
      </c>
      <c r="HF30" s="18">
        <v>0</v>
      </c>
      <c r="HG30" s="18">
        <v>13.7</v>
      </c>
      <c r="HH30" s="18">
        <v>8.6999999999999993</v>
      </c>
      <c r="HI30" s="18">
        <v>12.5</v>
      </c>
      <c r="HJ30" s="18">
        <v>14.91</v>
      </c>
      <c r="HK30" s="18">
        <v>0</v>
      </c>
      <c r="HL30" s="18">
        <v>13.7</v>
      </c>
      <c r="HM30" s="18">
        <v>9.1999999999999993</v>
      </c>
      <c r="HN30" s="18">
        <v>13.3</v>
      </c>
      <c r="HO30" s="18">
        <v>15.33</v>
      </c>
      <c r="HP30" s="18">
        <v>0</v>
      </c>
      <c r="HQ30" s="18">
        <v>13.9</v>
      </c>
      <c r="HR30" s="18">
        <v>9.1999999999999993</v>
      </c>
      <c r="HS30" s="18">
        <v>13.3</v>
      </c>
      <c r="HT30" s="18">
        <v>15.61</v>
      </c>
      <c r="HU30" s="18">
        <v>0</v>
      </c>
      <c r="HV30" s="11">
        <f>IF(HD30&gt;0,HD30,"")</f>
        <v>12.8</v>
      </c>
      <c r="HW30" s="11">
        <f>IF(HE30&gt;0,HE30,"")</f>
        <v>15.18</v>
      </c>
      <c r="HX30" s="11">
        <f>IF(SUM(HB30:HE30)-HF30&gt;0,SUM(HB30:HE30)-HF30,"")</f>
        <v>50.38</v>
      </c>
      <c r="HY30" s="11">
        <f>IF(HI30&gt;0,HI30,"")</f>
        <v>12.5</v>
      </c>
      <c r="HZ30" s="11">
        <f>IF(HJ30&gt;0,HJ30,"")</f>
        <v>14.91</v>
      </c>
      <c r="IA30" s="11">
        <f>IF(SUM(HG30:HJ30)-HK30&gt;0,SUM(HG30:HJ30)-HK30,"")</f>
        <v>49.81</v>
      </c>
      <c r="IB30" s="11">
        <f>IF(MAX(HX30,IA30)&gt;0,MAX(HX30,IA30),"")</f>
        <v>50.38</v>
      </c>
      <c r="IC30" s="11">
        <f>IF(HN30&gt;0,HN30,"")</f>
        <v>13.3</v>
      </c>
      <c r="ID30" s="11">
        <f>IF(HO30&gt;0,HO30,"")</f>
        <v>15.33</v>
      </c>
      <c r="IE30" s="11">
        <f>IF(SUM(HL30:HO30)-HP30&gt;0,SUM(HL30:HO30)-HP30,"")</f>
        <v>51.53</v>
      </c>
      <c r="IF30" s="11">
        <f>IF(HS30&gt;0,HS30,"")</f>
        <v>13.3</v>
      </c>
      <c r="IG30" s="11">
        <f>IF(HT30&gt;0,HT30,"")</f>
        <v>15.61</v>
      </c>
      <c r="IH30" s="11">
        <f>IF(SUM(HQ30:HT30)-HU30&gt;0,SUM(HQ30:HT30)-HU30,"")</f>
        <v>52.010000000000005</v>
      </c>
      <c r="II30" s="11">
        <f>IF(SUM(IB30,IE30,IH30)&gt;0,SUM(IB30,IE30,IH30),"")</f>
        <v>153.92000000000002</v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10.85</v>
      </c>
      <c r="SW30" s="22">
        <f>IF($CP30="P",CB30,(CB30+BA30)/2)</f>
        <v>6.85</v>
      </c>
      <c r="SX30" s="22">
        <f>IF($CP30="P",CC30,(CC30+BB30)/2)</f>
        <v>9.3000000000000007</v>
      </c>
      <c r="SY30" s="22">
        <f>IF($CP30="P",CD30,(CD30+BC30)/2)</f>
        <v>11.565</v>
      </c>
      <c r="SZ30" s="22">
        <f>IF($CP30="P",CE30,(CE30+BD30)/2)</f>
        <v>0</v>
      </c>
      <c r="TA30" s="22">
        <f>IF($CP30="P",CF30,(CF30+BE30)/2)</f>
        <v>4.9499999999999993</v>
      </c>
      <c r="TB30" s="22">
        <f>IF($CP30="P",CG30,(CG30+BF30)/2)</f>
        <v>3.05</v>
      </c>
      <c r="TC30" s="22">
        <f>IF($CP30="P",CH30,(CH30+BG30)/2)</f>
        <v>8.85</v>
      </c>
      <c r="TD30" s="22">
        <f>IF($CP30="P",CI30,(CI30+BH30)/2)</f>
        <v>5.6550000000000002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9.3000000000000007</v>
      </c>
      <c r="TM30" s="40">
        <f>IF(SY30&gt;0,SY30,"")</f>
        <v>11.565</v>
      </c>
      <c r="TN30" s="40">
        <f>IF(SUM(SV30:SY30)-SZ30&gt;0,SUM(SV30:SY30)-SZ30,"")</f>
        <v>38.564999999999998</v>
      </c>
      <c r="TO30" s="40">
        <f>IF(TC30&gt;0,TC30,"")</f>
        <v>8.85</v>
      </c>
      <c r="TP30" s="40">
        <f>IF(TD30&gt;0,TD30,"")</f>
        <v>5.6550000000000002</v>
      </c>
      <c r="TQ30" s="40">
        <f>IF(SUM(TA30:TD30)-TE30&gt;0,SUM(TA30:TD30)-TE30,"")</f>
        <v>22.504999999999999</v>
      </c>
      <c r="TR30" s="40">
        <f>IF(MAX(TN30,TQ30)&gt;0,MAX(TN30,TQ30),"")</f>
        <v>38.564999999999998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38.564999999999998</v>
      </c>
    </row>
    <row r="31" spans="1:542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169</v>
      </c>
      <c r="D31" s="4" t="s">
        <v>5</v>
      </c>
      <c r="E31" s="4">
        <v>2007</v>
      </c>
      <c r="F31" s="9">
        <f>SUM(L31:V31)+SUM(L31:T31)*0.0000001+SUM(L31)*0.0000000000001</f>
        <v>132.70001327000463</v>
      </c>
      <c r="G31" s="64"/>
      <c r="H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I31" s="3" t="str">
        <f>IF(OR(AND(AQ31&gt;=AY$48,AQ31&lt;&gt;"",AN31=""),AND(AT31&gt;=AY$48,AT31&lt;&gt;"",AN31=""),AND(AX31&gt;=AY$48,AX31&lt;&gt;"",AN31=""),AND(BR31&gt;=BZ$48,BR31&lt;&gt;"",BO31=""),AND(BU31&gt;=BZ$48,BU31&lt;&gt;"",BO31=""),AND(BY31&gt;=BZ$48,BY31&lt;&gt;"",BO31=""),AND(CS31&gt;=DA$48,CS31&lt;&gt;"",CP31=""),AND(CV31&gt;=DA$48,CV31&lt;&gt;"",CP31=""),AND(CZ31&gt;=DA$48,CZ31&lt;&gt;"",CP31=""),AND(DZ31&gt;=EK$48,DZ31&lt;&gt;""),AND(EC31&gt;=EK$48,EC31&lt;&gt;""),AND(EG31&gt;=EK$48,EG31&lt;&gt;""),AND(EJ31&gt;=EK$48,EJ31&lt;&gt;""),AND(FH31&gt;=FS$48,FH31&lt;&gt;""),AND(FK31&gt;=FS$48,FK31&lt;&gt;""),AND(FO31&gt;=FS$48,FO31&lt;&gt;""),AND(FR31&gt;=FS$48,FR31&lt;&gt;""),AND(GP31&gt;=HA$48,GP31&lt;&gt;""),AND(GS31&gt;=HA$48,GS31&lt;&gt;""),AND(GW31&gt;=HA$48,GW31&lt;&gt;""),AND(GZ31&gt;=HA$48,GZ31&lt;&gt;""),AND(HX31&gt;=II$48,HX31&lt;&gt;""),AND(IA31&gt;=II$48,IA31&lt;&gt;""),AND(IE31&gt;=II$48,IE31&lt;&gt;""),AND(IH31&gt;=II$48,IH31&lt;&gt;""),AND(JF31&gt;=JQ$48,JF31&lt;&gt;""),AND(JI31&gt;=JQ$48,JI31&lt;&gt;""),AND(JM31&gt;=JQ$48,JM31&lt;&gt;""),AND(JP31&gt;=JQ$48,JP31&lt;&gt;""),AND(KN31&gt;=KY$48,KN31&lt;&gt;""),AND(KQ31&gt;=KY$48,KQ31&lt;&gt;""),AND(KU31&gt;=KY$48,KU31&lt;&gt;""),AND(KX31&gt;=KY$48,KX31&lt;&gt;""),AND(LV31&gt;=MG$48,LV31&lt;&gt;""),AND(LY31&gt;=MG$48,LY31&lt;&gt;""),AND(MC31&gt;=MG$48,MC31&lt;&gt;""),AND(MF31&gt;=MG$48,MF31&lt;&gt;""),AND(ND31&gt;=NO$48,ND31&lt;&gt;""),AND(NG31&gt;=NO$48,NG31&lt;&gt;""),AND(NK31&gt;=NO$48,NK31&lt;&gt;""),AND(NN31&gt;=NO$48,NN31&lt;&gt;""),AND(OL31&gt;=OW$48,OL31&lt;&gt;""),AND(OO31&gt;=OW$48,OO31&lt;&gt;""),AND(OS31&gt;=OW$48,OS31&lt;&gt;""),AND(OV31&gt;=OW$48,OV31&lt;&gt;""),AND(PT31&gt;=QE$48,PT31&lt;&gt;""),AND(PW31&gt;=QE$48,PW31&lt;&gt;""),AND(QA31&gt;=QE$48,QA31&lt;&gt;""),AND(QD31&gt;=QE$48,QD31&lt;&gt;""),AND(RB31&gt;=RM$48,RB31&lt;&gt;""),AND(RE31&gt;=RM$48,RE31&lt;&gt;""),AND(RI31&gt;=RM$48,RI31&lt;&gt;""),AND(RL31&gt;=RM$48,RL31&lt;&gt;""),AND(SJ31&gt;=SU$48,SJ31&lt;&gt;""),AND(SM31&gt;=SU$48,SM31&lt;&gt;""),AND(SQ31&gt;=SU$48,SQ31&lt;&gt;""),AND(ST31&gt;=SU$48,ST31&lt;&gt;"")),"P","")</f>
        <v/>
      </c>
      <c r="J31" s="36" t="str">
        <f>IF(AND(I31="P",H31=""),"No DD",IF(OR(AND(AO31&gt;=AY$47,AO31&lt;&gt;"",AQ31&gt;=AY$51,AQ31&lt;&gt;"",AN31=""),AND(AR31&gt;=AY$47,AR31&lt;&gt;"",AT31&gt;=AY$51,AT31&lt;&gt;"",AN31=""),AND(AV31&gt;=AY$47,AV31&lt;&gt;"",AX31&gt;=AY$51,AX31&lt;&gt;"",AN31=""),AND(BP31&gt;=BZ$47,BP31&lt;&gt;"",BR31&gt;=BZ$51,BR31&lt;&gt;"",BO31=""),AND(BS31&gt;=BZ$47,BS31&lt;&gt;"",BU31&gt;=BZ$51,BU31&lt;&gt;"",BO31=""),AND(BW31&gt;=BZ$47,BW31&lt;&gt;"",BY31&gt;=BZ$51,BY31&lt;&gt;"",BO31=""),AND(CQ31&gt;=DA$47,CQ31&lt;&gt;"",CS31&gt;=DA$51,CS31&lt;&gt;"",CP31=""),AND(CT31&gt;=DA$47,CT31&lt;&gt;"",CV31&gt;=DA$51,CV31&lt;&gt;"",CP31=""),AND(CX31&gt;=DA$47,CX31&lt;&gt;"",CZ31&gt;=DA$51,CZ31&lt;&gt;"",CP31=""),AND(DX31&gt;=EK$47,DX31&lt;&gt;"",DZ31&gt;=EK$51,DZ31&lt;&gt;""),AND(EA31&gt;=EK$47,EA31&lt;&gt;"",EC31&gt;=EK$51,EC31&lt;&gt;""),AND(EE31&gt;=EK$47,EE31&lt;&gt;"",EG31&gt;=EK$51,EG31&lt;&gt;""),AND(EH31&gt;=EK$47,EH31&lt;&gt;"",EJ31&gt;=EK$51,EJ31&lt;&gt;""),AND(FF31&gt;=FS$47,FF31&lt;&gt;"",FH31&gt;=FS$51,FH31&lt;&gt;""),AND(FI31&gt;=FS$47,FI31&lt;&gt;"",FK31&gt;=FS$51,FK31&lt;&gt;""),AND(FM31&gt;=FS$47,FM31&lt;&gt;"",FO31&gt;=FS$51,FO31&lt;&gt;""),AND(FP31&gt;=FS$47,FP31&lt;&gt;"",FR31&gt;=FS$51,FR31&lt;&gt;""),AND(GN31&gt;=HA$47,GN31&lt;&gt;"",GP31&gt;=HA$51,GP31&lt;&gt;""),AND(GQ31&gt;=HA$47,GQ31&lt;&gt;"",GS31&gt;=HA$51,GS31&lt;&gt;""),AND(GU31&gt;=HA$47,GU31&lt;&gt;"",GW31&gt;=HA$51,GW31&lt;&gt;""),AND(GX31&gt;=HA$47,GX31&lt;&gt;"",GZ31&gt;=HA$51,GZ31&lt;&gt;""),AND(HV31&gt;=II$47,HV31&lt;&gt;"",HX31&gt;=II$51,HX31&lt;&gt;""),AND(HY31&gt;=II$47,HY31&lt;&gt;"",IA31&gt;=II$51,IA31&lt;&gt;""),AND(IC31&gt;=II$47,IC31&lt;&gt;"",IE31&gt;=II$51,IE31&lt;&gt;""),AND(IF31&gt;=II$47,IF31&lt;&gt;"",IH31&gt;=II$51,IH31&lt;&gt;""),AND(JD31&gt;=JQ$47,JD31&lt;&gt;"",JF31&gt;=JQ$51,JF31&lt;&gt;""),AND(JG31&gt;=JQ$47,JG31&lt;&gt;"",JI31&gt;=JQ$51,JI31&lt;&gt;""),AND(JK31&gt;=JQ$47,JK31&lt;&gt;"",JM31&gt;=JQ$51,JM31&lt;&gt;""),AND(JN31&gt;=JQ$47,JN31&lt;&gt;"",JP31&gt;=JQ$51,JP31&lt;&gt;""),AND(KL31&gt;=KY$47,KL31&lt;&gt;"",KN31&gt;=KY$51,KN31&lt;&gt;""),AND(KO31&gt;=KY$47,KO31&lt;&gt;"",KQ31&gt;=KY$51,KQ31&lt;&gt;""),AND(KS31&gt;=KY$47,KS31&lt;&gt;"",KU31&gt;=KY$51,KU31&lt;&gt;""),AND(KV31&gt;=KY$47,KV31&lt;&gt;"",KX31&gt;=KY$51,KX31&lt;&gt;""),AND(LT31&gt;=MG$47,LT31&lt;&gt;"",LV31&gt;=MG$51,LV31&lt;&gt;""),AND(LW31&gt;=MG$47,LW31&lt;&gt;"",LY31&gt;=MG$51,LY31&lt;&gt;""),AND(MA31&gt;=MG$47,MA31&lt;&gt;"",MC31&gt;=MG$51,MC31&lt;&gt;""),AND(MD31&gt;=MG$47,MD31&lt;&gt;"",MF31&gt;=MG$51,MF31&lt;&gt;""),AND(NB31&gt;=NO$47,NB31&lt;&gt;"",ND31&gt;=NO$51,ND31&lt;&gt;""),AND(NE31&gt;=NO$47,NE31&lt;&gt;"",NG31&gt;=NO$51,NG31&lt;&gt;""),AND(NI31&gt;=NO$47,NI31&lt;&gt;"",NK31&gt;=NO$51,NK31&lt;&gt;""),AND(NL31&gt;=NO$47,NL31&lt;&gt;"",NN31&gt;=NO$51,NN31&lt;&gt;""),AND(OJ31&gt;=OW$47,OJ31&lt;&gt;"",OL31&gt;=OW$51,OL31&lt;&gt;""),AND(OM31&gt;=OW$47,OM31&lt;&gt;"",OO31&gt;=OW$51,OO31&lt;&gt;""),AND(OQ31&gt;=OW$47,OQ31&lt;&gt;"",OS31&gt;=OW$51,OS31&lt;&gt;""),AND(OT31&gt;=OW$47,OT31&lt;&gt;"",OV31&gt;=OW$51,OV31&lt;&gt;""),AND(PR31&gt;=QE$47,PR31&lt;&gt;"",PT31&gt;=QE$51,PT31&lt;&gt;""),AND(PU31&gt;=QE$47,PU31&lt;&gt;"",PW31&gt;=QE$51,PW31&lt;&gt;""),AND(PY31&gt;=QE$47,PY31&lt;&gt;"",QA31&gt;=QE$51,QA31&lt;&gt;""),AND(QB31&gt;=QE$47,QB31&lt;&gt;"",QD31&gt;=QE$51,QD31&lt;&gt;""),AND(QZ31&gt;=RM$47,QZ31&lt;&gt;"",RB31&gt;=RM$51,RB31&lt;&gt;""),AND(RC31&gt;=RM$47,RC31&lt;&gt;"",RE31&gt;=RM$51,RE31&lt;&gt;""),AND(RG31&gt;=RM$47,RG31&lt;&gt;"",RI31&gt;=RM$51,RI31&lt;&gt;""),AND(RJ31&gt;=RM$47,RJ31&lt;&gt;"",RL31&gt;=RM$51,RL31&lt;&gt;""),AND(SH31&gt;=SU$47,SH31&lt;&gt;"",SJ31&gt;=SU$51,SJ31&lt;&gt;""),AND(SK31&gt;=SU$47,SK31&lt;&gt;"",SM31&gt;=SU$51,SM31&lt;&gt;""),AND(SO31&gt;=SU$47,SO31&lt;&gt;"",SQ31&gt;=SU$51,SQ31&lt;&gt;""),AND(SR31&gt;=SU$47,SR31&lt;&gt;"",ST31&gt;=SU$51,ST31&lt;&gt;"")),"Merit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Excellence",IF(K31="P","Worlds Team",IF(H31="P","National Team","")))))</f>
        <v/>
      </c>
      <c r="K31" s="3" t="str">
        <f>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P","")</f>
        <v/>
      </c>
      <c r="L31" s="8">
        <f>IF(COUNT(AQ31,AT31,BR31,BU31,CS31,CV31)&gt;0,LARGE((AQ31,AT31,BR31,BU31,CS31,CV31),1),0)</f>
        <v>45.97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45.74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30.39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10.6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$44,AP31,0),IF(AR31&gt;=$AY$44,AS31,0),IF(AV31&gt;=$AY$44,AW31,0),IF(BP31&gt;=$BZ$44,BQ31,0),IF(BS31&gt;=$BZ$44,BT31,0),IF(BW31&gt;=$BZ$44,BX31,0),IF(CQ31&gt;=$DA$44,CR31,0),IF(CT31&gt;=$DA$44,CU31,0),IF(CX31&gt;=$DA$44,CY31,0),IF(DX31&gt;=$EK$44,DY31,0),IF(EA31&gt;=$EK$44,EB31,0),IF(EE31&gt;=$EK$44,EF31,0),IF(EH31&gt;=$EK$44,EI31,0),IF(FF31&gt;=$FS$44,FG31,0),IF(FI31&gt;=$FS$44,FJ31,0),IF(FM31&gt;=$FS$44,FN31,0),IF(FP31&gt;=$FS$44,FQ31,0),IF(GN31&gt;=$HA$44,GO31,0),IF(GQ31&gt;=$HA$44,GR31,0),IF(GU31&gt;=$HA$44,GV31,0),IF(GX31&gt;=$HA$44,GY31,0),IF(HV31&gt;=$II$44,HW31,0),IF(HY31&gt;=$II$44,HZ31,0),IF(IC31&gt;=$II$44,ID31,0),IF(IF31&gt;=$II$44,IG31,0),IF(JD31&gt;=$JQ$44,JE31,0),IF(JG31&gt;=$JQ$44,JH31,0),IF(JK31&gt;=$JQ$44,JL31,0),IF(JN31&gt;=$JQ$44,JO31,0),IF(KL31&gt;=$KY$44,KM31,0),IF(KO31&gt;=$KY$44,KP31,0),IF(KS31&gt;=$KY$44,KT31,0),IF(KV31&gt;=$KY$44,KW31,0),IF(LT31&gt;=$MG$44,LU31,0),IF(LW31&gt;=$MG$44,LX31,0),IF(MA31&gt;=$MG$44,MB31,0),IF(MD31&gt;=$MG$44,ME31,0),IF(NB31&gt;=$NO$44,NC31,0),IF(NE31&gt;=$NO$44,NF31,0),IF(NI31&gt;=$NO$44,NJ31,0),IF(NL31&gt;=$NO$44,NM31,0),IF(OJ31&gt;=$OW$44,OK31,0),IF(OM31&gt;=$OW$44,ON31,0),IF(OQ31&gt;=$OW$44,OR31,0),IF(OT31&gt;=$OW$44,OU31,0),IF(PR31&gt;=$QE$44,PS31,0),IF(PU31&gt;=$QE$44,PV31,0),IF(PY31&gt;=$QE$44,PZ31,0),IF(QB31&gt;=$QE$44,QC31,0),IF(QZ31&gt;=$RM$44,RA31,0),IF(RC31&gt;=$RM$44,RD31,0),IF(RG31&gt;=$RM$44,RH31,0),IF(RJ31&gt;=$RM$44,RK31,0),IF(SH31&gt;=$SU$44,SI31,0),IF(SK31&gt;=$SU$44,SL31,0),IF(SO31&gt;=$SU$44,SP31,0),IF(SR31&gt;=$SU$44,SS31,0))&gt;0,MAX(IF(AO31&gt;=$AY$44,AP31,0),IF(AR31&gt;=$AY$44,AS31,0),IF(AV31&gt;=$AY$44,AW31,0),IF(BP31&gt;=$BZ$44,BQ31,0),IF(BS31&gt;=$BZ$44,BT31,0),IF(BW31&gt;=$BZ$44,BX31,0),IF(CQ31&gt;=$DA$44,CR31,0),IF(CT31&gt;=$DA$44,CU31,0),IF(CX31&gt;=$DA$44,CY31,0),IF(DX31&gt;=$EK$44,DY31,0),IF(EA31&gt;=$EK$44,EB31,0),IF(EE31&gt;=$EK$44,EF31,0),IF(EH31&gt;=$EK$44,EI31,0),IF(FF31&gt;=$FS$44,FG31,0),IF(FI31&gt;=$FS$44,FJ31,0),IF(FM31&gt;=$FS$44,FN31,0),IF(FP31&gt;=$FS$44,FQ31,0),IF(GN31&gt;=$HA$44,GO31,0),IF(GQ31&gt;=$HA$44,GR31,0),IF(GU31&gt;=$HA$44,GV31,0),IF(GX31&gt;=$HA$44,GY31,0),IF(HV31&gt;=$II$44,HW31,0),IF(HY31&gt;=$II$44,HZ31,0),IF(IC31&gt;=$II$44,ID31,0),IF(IF31&gt;=$II$44,IG31,0),IF(JD31&gt;=$JQ$44,JE31,0),IF(JG31&gt;=$JQ$44,JH31,0),IF(JK31&gt;=$JQ$44,JL31,0),IF(JN31&gt;=$JQ$44,JO31,0),IF(KL31&gt;=$KY$44,KM31,0),IF(KO31&gt;=$KY$44,KP31,0),IF(KS31&gt;=$KY$44,KT31,0),IF(KV31&gt;=$KY$44,KW31,0),IF(LT31&gt;=$MG$44,LU31,0),IF(LW31&gt;=$MG$44,LX31,0),IF(MA31&gt;=$MG$44,MB31,0),IF(MD31&gt;=$MG$44,ME31,0),IF(NB31&gt;=$NO$44,NC31,0),IF(NE31&gt;=$NO$44,NF31,0),IF(NI31&gt;=$NO$44,NJ31,0),IF(NL31&gt;=$NO$44,NM31,0),IF(OJ31&gt;=$OW$44,OK31,0),IF(OM31&gt;=$OW$44,ON31,0),IF(OQ31&gt;=$OW$44,OR31,0),IF(OT31&gt;=$OW$44,OU31,0),IF(PR31&gt;=$QE$44,PS31,0),IF(PU31&gt;=$QE$44,PV31,0),IF(PY31&gt;=$QE$44,PZ31,0),IF(QB31&gt;=$QE$44,QC31,0),IF(QZ31&gt;=$RM$44,RA31,0),IF(RC31&gt;=$RM$44,RD31,0),IF(RG31&gt;=$RM$44,RH31,0),IF(RJ31&gt;=$RM$44,RK31,0),IF(SH31&gt;=$SU$44,SI31,0),IF(SK31&gt;=$SU$44,SL31,0),IF(SO31&gt;=$SU$44,SP31,0),IF(SR31&gt;=$SU$44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13.7</v>
      </c>
      <c r="Z31" s="22">
        <v>9.6</v>
      </c>
      <c r="AA31" s="22">
        <v>10</v>
      </c>
      <c r="AB31" s="22">
        <v>12.67</v>
      </c>
      <c r="AC31" s="22">
        <v>0</v>
      </c>
      <c r="AD31" s="22">
        <v>13.5</v>
      </c>
      <c r="AE31" s="22">
        <v>8.9</v>
      </c>
      <c r="AF31" s="22">
        <v>10.6</v>
      </c>
      <c r="AG31" s="22">
        <v>12.74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10</v>
      </c>
      <c r="AP31" s="38">
        <f>IF(AB31&gt;0,AB31,"")</f>
        <v>12.67</v>
      </c>
      <c r="AQ31" s="40">
        <f>IF(SUM(Y31:AB31)-AC31&gt;0,SUM(Y31:AB31)-AC31,"")</f>
        <v>45.97</v>
      </c>
      <c r="AR31" s="40">
        <f>IF(AF31&gt;0,AF31,"")</f>
        <v>10.6</v>
      </c>
      <c r="AS31" s="40">
        <f>IF(AG31&gt;0,AG31,"")</f>
        <v>12.74</v>
      </c>
      <c r="AT31" s="40">
        <f>IF(SUM(AD31:AG31)-AH31&gt;0,SUM(AD31:AG31)-AH31,"")</f>
        <v>45.74</v>
      </c>
      <c r="AU31" s="40">
        <f>IF(AQ31="","",MAX(AQ31,AT31))</f>
        <v>45.97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45.97</v>
      </c>
      <c r="AZ31" s="26">
        <v>1.4</v>
      </c>
      <c r="BA31" s="26">
        <v>1</v>
      </c>
      <c r="BB31" s="26">
        <v>1.5</v>
      </c>
      <c r="BC31" s="26">
        <v>1.43</v>
      </c>
      <c r="BD31" s="26">
        <v>0</v>
      </c>
      <c r="BE31" s="26">
        <v>9.5</v>
      </c>
      <c r="BF31" s="26">
        <v>6</v>
      </c>
      <c r="BG31" s="26">
        <v>5.9</v>
      </c>
      <c r="BH31" s="26">
        <v>8.99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1.5</v>
      </c>
      <c r="BQ31" s="39">
        <f>IF(BC31&gt;0,BC31,"")</f>
        <v>1.43</v>
      </c>
      <c r="BR31" s="11">
        <f>IF(SUM(AZ31:BC31)-BD31&gt;0,SUM(AZ31:BC31)-BD31,"")</f>
        <v>5.33</v>
      </c>
      <c r="BS31" s="11">
        <f>IF(BG31&gt;0,BG31,"")</f>
        <v>5.9</v>
      </c>
      <c r="BT31" s="11">
        <f>IF(BH31&gt;0,BH31,"")</f>
        <v>8.99</v>
      </c>
      <c r="BU31" s="11">
        <f>IF(SUM(BE31:BH31)-BI31&gt;0,SUM(BE31:BH31)-BI31,"")</f>
        <v>30.39</v>
      </c>
      <c r="BV31" s="11">
        <f>IF(BR31="","",MAX(BR31,BU31))</f>
        <v>30.39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30.39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0.7</v>
      </c>
      <c r="SW31" s="22">
        <f>IF($CP31="P",CB31,(CB31+BA31)/2)</f>
        <v>0.5</v>
      </c>
      <c r="SX31" s="22">
        <f>IF($CP31="P",CC31,(CC31+BB31)/2)</f>
        <v>0.75</v>
      </c>
      <c r="SY31" s="22">
        <f>IF($CP31="P",CD31,(CD31+BC31)/2)</f>
        <v>0.71499999999999997</v>
      </c>
      <c r="SZ31" s="22">
        <f>IF($CP31="P",CE31,(CE31+BD31)/2)</f>
        <v>0</v>
      </c>
      <c r="TA31" s="22">
        <f>IF($CP31="P",CF31,(CF31+BE31)/2)</f>
        <v>4.75</v>
      </c>
      <c r="TB31" s="22">
        <f>IF($CP31="P",CG31,(CG31+BF31)/2)</f>
        <v>3</v>
      </c>
      <c r="TC31" s="22">
        <f>IF($CP31="P",CH31,(CH31+BG31)/2)</f>
        <v>2.95</v>
      </c>
      <c r="TD31" s="22">
        <f>IF($CP31="P",CI31,(CI31+BH31)/2)</f>
        <v>4.4950000000000001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0.75</v>
      </c>
      <c r="TM31" s="40">
        <f>IF(SY31&gt;0,SY31,"")</f>
        <v>0.71499999999999997</v>
      </c>
      <c r="TN31" s="40">
        <f>IF(SUM(SV31:SY31)-SZ31&gt;0,SUM(SV31:SY31)-SZ31,"")</f>
        <v>2.665</v>
      </c>
      <c r="TO31" s="40">
        <f>IF(TC31&gt;0,TC31,"")</f>
        <v>2.95</v>
      </c>
      <c r="TP31" s="40">
        <f>IF(TD31&gt;0,TD31,"")</f>
        <v>4.4950000000000001</v>
      </c>
      <c r="TQ31" s="40">
        <f>IF(SUM(TA31:TD31)-TE31&gt;0,SUM(TA31:TD31)-TE31,"")</f>
        <v>15.195</v>
      </c>
      <c r="TR31" s="40">
        <f>IF(MAX(TN31,TQ31)&gt;0,MAX(TN31,TQ31),"")</f>
        <v>15.195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15.195</v>
      </c>
    </row>
    <row r="32" spans="1:542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171</v>
      </c>
      <c r="D32" s="4" t="s">
        <v>4</v>
      </c>
      <c r="E32" s="4">
        <v>2007</v>
      </c>
      <c r="F32" s="9">
        <f>SUM(L32:V32)+SUM(L32:T32)*0.0000001+SUM(L32)*0.0000000000001</f>
        <v>132.15001321500469</v>
      </c>
      <c r="G32" s="64"/>
      <c r="H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I32" s="3" t="str">
        <f>IF(OR(AND(AQ32&gt;=AY$48,AQ32&lt;&gt;"",AN32=""),AND(AT32&gt;=AY$48,AT32&lt;&gt;"",AN32=""),AND(AX32&gt;=AY$48,AX32&lt;&gt;"",AN32=""),AND(BR32&gt;=BZ$48,BR32&lt;&gt;"",BO32=""),AND(BU32&gt;=BZ$48,BU32&lt;&gt;"",BO32=""),AND(BY32&gt;=BZ$48,BY32&lt;&gt;"",BO32=""),AND(CS32&gt;=DA$48,CS32&lt;&gt;"",CP32=""),AND(CV32&gt;=DA$48,CV32&lt;&gt;"",CP32=""),AND(CZ32&gt;=DA$48,CZ32&lt;&gt;"",CP32=""),AND(DZ32&gt;=EK$48,DZ32&lt;&gt;""),AND(EC32&gt;=EK$48,EC32&lt;&gt;""),AND(EG32&gt;=EK$48,EG32&lt;&gt;""),AND(EJ32&gt;=EK$48,EJ32&lt;&gt;""),AND(FH32&gt;=FS$48,FH32&lt;&gt;""),AND(FK32&gt;=FS$48,FK32&lt;&gt;""),AND(FO32&gt;=FS$48,FO32&lt;&gt;""),AND(FR32&gt;=FS$48,FR32&lt;&gt;""),AND(GP32&gt;=HA$48,GP32&lt;&gt;""),AND(GS32&gt;=HA$48,GS32&lt;&gt;""),AND(GW32&gt;=HA$48,GW32&lt;&gt;""),AND(GZ32&gt;=HA$48,GZ32&lt;&gt;""),AND(HX32&gt;=II$48,HX32&lt;&gt;""),AND(IA32&gt;=II$48,IA32&lt;&gt;""),AND(IE32&gt;=II$48,IE32&lt;&gt;""),AND(IH32&gt;=II$48,IH32&lt;&gt;""),AND(JF32&gt;=JQ$48,JF32&lt;&gt;""),AND(JI32&gt;=JQ$48,JI32&lt;&gt;""),AND(JM32&gt;=JQ$48,JM32&lt;&gt;""),AND(JP32&gt;=JQ$48,JP32&lt;&gt;""),AND(KN32&gt;=KY$48,KN32&lt;&gt;""),AND(KQ32&gt;=KY$48,KQ32&lt;&gt;""),AND(KU32&gt;=KY$48,KU32&lt;&gt;""),AND(KX32&gt;=KY$48,KX32&lt;&gt;""),AND(LV32&gt;=MG$48,LV32&lt;&gt;""),AND(LY32&gt;=MG$48,LY32&lt;&gt;""),AND(MC32&gt;=MG$48,MC32&lt;&gt;""),AND(MF32&gt;=MG$48,MF32&lt;&gt;""),AND(ND32&gt;=NO$48,ND32&lt;&gt;""),AND(NG32&gt;=NO$48,NG32&lt;&gt;""),AND(NK32&gt;=NO$48,NK32&lt;&gt;""),AND(NN32&gt;=NO$48,NN32&lt;&gt;""),AND(OL32&gt;=OW$48,OL32&lt;&gt;""),AND(OO32&gt;=OW$48,OO32&lt;&gt;""),AND(OS32&gt;=OW$48,OS32&lt;&gt;""),AND(OV32&gt;=OW$48,OV32&lt;&gt;""),AND(PT32&gt;=QE$48,PT32&lt;&gt;""),AND(PW32&gt;=QE$48,PW32&lt;&gt;""),AND(QA32&gt;=QE$48,QA32&lt;&gt;""),AND(QD32&gt;=QE$48,QD32&lt;&gt;""),AND(RB32&gt;=RM$48,RB32&lt;&gt;""),AND(RE32&gt;=RM$48,RE32&lt;&gt;""),AND(RI32&gt;=RM$48,RI32&lt;&gt;""),AND(RL32&gt;=RM$48,RL32&lt;&gt;""),AND(SJ32&gt;=SU$48,SJ32&lt;&gt;""),AND(SM32&gt;=SU$48,SM32&lt;&gt;""),AND(SQ32&gt;=SU$48,SQ32&lt;&gt;""),AND(ST32&gt;=SU$48,ST32&lt;&gt;"")),"P","")</f>
        <v/>
      </c>
      <c r="J32" s="36" t="str">
        <f>IF(AND(I32="P",H32=""),"No DD",IF(OR(AND(AO32&gt;=AY$47,AO32&lt;&gt;"",AQ32&gt;=AY$51,AQ32&lt;&gt;"",AN32=""),AND(AR32&gt;=AY$47,AR32&lt;&gt;"",AT32&gt;=AY$51,AT32&lt;&gt;"",AN32=""),AND(AV32&gt;=AY$47,AV32&lt;&gt;"",AX32&gt;=AY$51,AX32&lt;&gt;"",AN32=""),AND(BP32&gt;=BZ$47,BP32&lt;&gt;"",BR32&gt;=BZ$51,BR32&lt;&gt;"",BO32=""),AND(BS32&gt;=BZ$47,BS32&lt;&gt;"",BU32&gt;=BZ$51,BU32&lt;&gt;"",BO32=""),AND(BW32&gt;=BZ$47,BW32&lt;&gt;"",BY32&gt;=BZ$51,BY32&lt;&gt;"",BO32=""),AND(CQ32&gt;=DA$47,CQ32&lt;&gt;"",CS32&gt;=DA$51,CS32&lt;&gt;"",CP32=""),AND(CT32&gt;=DA$47,CT32&lt;&gt;"",CV32&gt;=DA$51,CV32&lt;&gt;"",CP32=""),AND(CX32&gt;=DA$47,CX32&lt;&gt;"",CZ32&gt;=DA$51,CZ32&lt;&gt;"",CP32=""),AND(DX32&gt;=EK$47,DX32&lt;&gt;"",DZ32&gt;=EK$51,DZ32&lt;&gt;""),AND(EA32&gt;=EK$47,EA32&lt;&gt;"",EC32&gt;=EK$51,EC32&lt;&gt;""),AND(EE32&gt;=EK$47,EE32&lt;&gt;"",EG32&gt;=EK$51,EG32&lt;&gt;""),AND(EH32&gt;=EK$47,EH32&lt;&gt;"",EJ32&gt;=EK$51,EJ32&lt;&gt;""),AND(FF32&gt;=FS$47,FF32&lt;&gt;"",FH32&gt;=FS$51,FH32&lt;&gt;""),AND(FI32&gt;=FS$47,FI32&lt;&gt;"",FK32&gt;=FS$51,FK32&lt;&gt;""),AND(FM32&gt;=FS$47,FM32&lt;&gt;"",FO32&gt;=FS$51,FO32&lt;&gt;""),AND(FP32&gt;=FS$47,FP32&lt;&gt;"",FR32&gt;=FS$51,FR32&lt;&gt;""),AND(GN32&gt;=HA$47,GN32&lt;&gt;"",GP32&gt;=HA$51,GP32&lt;&gt;""),AND(GQ32&gt;=HA$47,GQ32&lt;&gt;"",GS32&gt;=HA$51,GS32&lt;&gt;""),AND(GU32&gt;=HA$47,GU32&lt;&gt;"",GW32&gt;=HA$51,GW32&lt;&gt;""),AND(GX32&gt;=HA$47,GX32&lt;&gt;"",GZ32&gt;=HA$51,GZ32&lt;&gt;""),AND(HV32&gt;=II$47,HV32&lt;&gt;"",HX32&gt;=II$51,HX32&lt;&gt;""),AND(HY32&gt;=II$47,HY32&lt;&gt;"",IA32&gt;=II$51,IA32&lt;&gt;""),AND(IC32&gt;=II$47,IC32&lt;&gt;"",IE32&gt;=II$51,IE32&lt;&gt;""),AND(IF32&gt;=II$47,IF32&lt;&gt;"",IH32&gt;=II$51,IH32&lt;&gt;""),AND(JD32&gt;=JQ$47,JD32&lt;&gt;"",JF32&gt;=JQ$51,JF32&lt;&gt;""),AND(JG32&gt;=JQ$47,JG32&lt;&gt;"",JI32&gt;=JQ$51,JI32&lt;&gt;""),AND(JK32&gt;=JQ$47,JK32&lt;&gt;"",JM32&gt;=JQ$51,JM32&lt;&gt;""),AND(JN32&gt;=JQ$47,JN32&lt;&gt;"",JP32&gt;=JQ$51,JP32&lt;&gt;""),AND(KL32&gt;=KY$47,KL32&lt;&gt;"",KN32&gt;=KY$51,KN32&lt;&gt;""),AND(KO32&gt;=KY$47,KO32&lt;&gt;"",KQ32&gt;=KY$51,KQ32&lt;&gt;""),AND(KS32&gt;=KY$47,KS32&lt;&gt;"",KU32&gt;=KY$51,KU32&lt;&gt;""),AND(KV32&gt;=KY$47,KV32&lt;&gt;"",KX32&gt;=KY$51,KX32&lt;&gt;""),AND(LT32&gt;=MG$47,LT32&lt;&gt;"",LV32&gt;=MG$51,LV32&lt;&gt;""),AND(LW32&gt;=MG$47,LW32&lt;&gt;"",LY32&gt;=MG$51,LY32&lt;&gt;""),AND(MA32&gt;=MG$47,MA32&lt;&gt;"",MC32&gt;=MG$51,MC32&lt;&gt;""),AND(MD32&gt;=MG$47,MD32&lt;&gt;"",MF32&gt;=MG$51,MF32&lt;&gt;""),AND(NB32&gt;=NO$47,NB32&lt;&gt;"",ND32&gt;=NO$51,ND32&lt;&gt;""),AND(NE32&gt;=NO$47,NE32&lt;&gt;"",NG32&gt;=NO$51,NG32&lt;&gt;""),AND(NI32&gt;=NO$47,NI32&lt;&gt;"",NK32&gt;=NO$51,NK32&lt;&gt;""),AND(NL32&gt;=NO$47,NL32&lt;&gt;"",NN32&gt;=NO$51,NN32&lt;&gt;""),AND(OJ32&gt;=OW$47,OJ32&lt;&gt;"",OL32&gt;=OW$51,OL32&lt;&gt;""),AND(OM32&gt;=OW$47,OM32&lt;&gt;"",OO32&gt;=OW$51,OO32&lt;&gt;""),AND(OQ32&gt;=OW$47,OQ32&lt;&gt;"",OS32&gt;=OW$51,OS32&lt;&gt;""),AND(OT32&gt;=OW$47,OT32&lt;&gt;"",OV32&gt;=OW$51,OV32&lt;&gt;""),AND(PR32&gt;=QE$47,PR32&lt;&gt;"",PT32&gt;=QE$51,PT32&lt;&gt;""),AND(PU32&gt;=QE$47,PU32&lt;&gt;"",PW32&gt;=QE$51,PW32&lt;&gt;""),AND(PY32&gt;=QE$47,PY32&lt;&gt;"",QA32&gt;=QE$51,QA32&lt;&gt;""),AND(QB32&gt;=QE$47,QB32&lt;&gt;"",QD32&gt;=QE$51,QD32&lt;&gt;""),AND(QZ32&gt;=RM$47,QZ32&lt;&gt;"",RB32&gt;=RM$51,RB32&lt;&gt;""),AND(RC32&gt;=RM$47,RC32&lt;&gt;"",RE32&gt;=RM$51,RE32&lt;&gt;""),AND(RG32&gt;=RM$47,RG32&lt;&gt;"",RI32&gt;=RM$51,RI32&lt;&gt;""),AND(RJ32&gt;=RM$47,RJ32&lt;&gt;"",RL32&gt;=RM$51,RL32&lt;&gt;""),AND(SH32&gt;=SU$47,SH32&lt;&gt;"",SJ32&gt;=SU$51,SJ32&lt;&gt;""),AND(SK32&gt;=SU$47,SK32&lt;&gt;"",SM32&gt;=SU$51,SM32&lt;&gt;""),AND(SO32&gt;=SU$47,SO32&lt;&gt;"",SQ32&gt;=SU$51,SQ32&lt;&gt;""),AND(SR32&gt;=SU$47,SR32&lt;&gt;"",ST32&gt;=SU$51,ST32&lt;&gt;"")),"Merit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Excellence",IF(K32="P","Worlds Team",IF(H32="P","National Team","")))))</f>
        <v/>
      </c>
      <c r="K32" s="3" t="str">
        <f>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P","")</f>
        <v/>
      </c>
      <c r="L32" s="8">
        <f>IF(COUNT(AQ32,AT32,BR32,BU32,CS32,CV32)&gt;0,LARGE((AQ32,AT32,BR32,BU32,CS32,CV32),1),0)</f>
        <v>46.97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46.67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26.91</v>
      </c>
      <c r="Q32" s="8" t="str">
        <f>IF(P32="","",IF(P32=CZ32,$CA$1,IF(P32=BY32,$AZ$1,IF(P32=AX32,$Y$1,IF(OR(P32=CS32,P32=CV32,P32=CZ32),$CA$1,IF(OR(P32=BR32,P32=BU32,P32=BY32),$AZ$1,IF(OR(P32=AQ32,P32=AT32,P32=AX32),$Y$1,"")))))))</f>
        <v>2024 Nationals</v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11.6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$44,AP32,0),IF(AR32&gt;=$AY$44,AS32,0),IF(AV32&gt;=$AY$44,AW32,0),IF(BP32&gt;=$BZ$44,BQ32,0),IF(BS32&gt;=$BZ$44,BT32,0),IF(BW32&gt;=$BZ$44,BX32,0),IF(CQ32&gt;=$DA$44,CR32,0),IF(CT32&gt;=$DA$44,CU32,0),IF(CX32&gt;=$DA$44,CY32,0),IF(DX32&gt;=$EK$44,DY32,0),IF(EA32&gt;=$EK$44,EB32,0),IF(EE32&gt;=$EK$44,EF32,0),IF(EH32&gt;=$EK$44,EI32,0),IF(FF32&gt;=$FS$44,FG32,0),IF(FI32&gt;=$FS$44,FJ32,0),IF(FM32&gt;=$FS$44,FN32,0),IF(FP32&gt;=$FS$44,FQ32,0),IF(GN32&gt;=$HA$44,GO32,0),IF(GQ32&gt;=$HA$44,GR32,0),IF(GU32&gt;=$HA$44,GV32,0),IF(GX32&gt;=$HA$44,GY32,0),IF(HV32&gt;=$II$44,HW32,0),IF(HY32&gt;=$II$44,HZ32,0),IF(IC32&gt;=$II$44,ID32,0),IF(IF32&gt;=$II$44,IG32,0),IF(JD32&gt;=$JQ$44,JE32,0),IF(JG32&gt;=$JQ$44,JH32,0),IF(JK32&gt;=$JQ$44,JL32,0),IF(JN32&gt;=$JQ$44,JO32,0),IF(KL32&gt;=$KY$44,KM32,0),IF(KO32&gt;=$KY$44,KP32,0),IF(KS32&gt;=$KY$44,KT32,0),IF(KV32&gt;=$KY$44,KW32,0),IF(LT32&gt;=$MG$44,LU32,0),IF(LW32&gt;=$MG$44,LX32,0),IF(MA32&gt;=$MG$44,MB32,0),IF(MD32&gt;=$MG$44,ME32,0),IF(NB32&gt;=$NO$44,NC32,0),IF(NE32&gt;=$NO$44,NF32,0),IF(NI32&gt;=$NO$44,NJ32,0),IF(NL32&gt;=$NO$44,NM32,0),IF(OJ32&gt;=$OW$44,OK32,0),IF(OM32&gt;=$OW$44,ON32,0),IF(OQ32&gt;=$OW$44,OR32,0),IF(OT32&gt;=$OW$44,OU32,0),IF(PR32&gt;=$QE$44,PS32,0),IF(PU32&gt;=$QE$44,PV32,0),IF(PY32&gt;=$QE$44,PZ32,0),IF(QB32&gt;=$QE$44,QC32,0),IF(QZ32&gt;=$RM$44,RA32,0),IF(RC32&gt;=$RM$44,RD32,0),IF(RG32&gt;=$RM$44,RH32,0),IF(RJ32&gt;=$RM$44,RK32,0),IF(SH32&gt;=$SU$44,SI32,0),IF(SK32&gt;=$SU$44,SL32,0),IF(SO32&gt;=$SU$44,SP32,0),IF(SR32&gt;=$SU$44,SS32,0))&gt;0,MAX(IF(AO32&gt;=$AY$44,AP32,0),IF(AR32&gt;=$AY$44,AS32,0),IF(AV32&gt;=$AY$44,AW32,0),IF(BP32&gt;=$BZ$44,BQ32,0),IF(BS32&gt;=$BZ$44,BT32,0),IF(BW32&gt;=$BZ$44,BX32,0),IF(CQ32&gt;=$DA$44,CR32,0),IF(CT32&gt;=$DA$44,CU32,0),IF(CX32&gt;=$DA$44,CY32,0),IF(DX32&gt;=$EK$44,DY32,0),IF(EA32&gt;=$EK$44,EB32,0),IF(EE32&gt;=$EK$44,EF32,0),IF(EH32&gt;=$EK$44,EI32,0),IF(FF32&gt;=$FS$44,FG32,0),IF(FI32&gt;=$FS$44,FJ32,0),IF(FM32&gt;=$FS$44,FN32,0),IF(FP32&gt;=$FS$44,FQ32,0),IF(GN32&gt;=$HA$44,GO32,0),IF(GQ32&gt;=$HA$44,GR32,0),IF(GU32&gt;=$HA$44,GV32,0),IF(GX32&gt;=$HA$44,GY32,0),IF(HV32&gt;=$II$44,HW32,0),IF(HY32&gt;=$II$44,HZ32,0),IF(IC32&gt;=$II$44,ID32,0),IF(IF32&gt;=$II$44,IG32,0),IF(JD32&gt;=$JQ$44,JE32,0),IF(JG32&gt;=$JQ$44,JH32,0),IF(JK32&gt;=$JQ$44,JL32,0),IF(JN32&gt;=$JQ$44,JO32,0),IF(KL32&gt;=$KY$44,KM32,0),IF(KO32&gt;=$KY$44,KP32,0),IF(KS32&gt;=$KY$44,KT32,0),IF(KV32&gt;=$KY$44,KW32,0),IF(LT32&gt;=$MG$44,LU32,0),IF(LW32&gt;=$MG$44,LX32,0),IF(MA32&gt;=$MG$44,MB32,0),IF(MD32&gt;=$MG$44,ME32,0),IF(NB32&gt;=$NO$44,NC32,0),IF(NE32&gt;=$NO$44,NF32,0),IF(NI32&gt;=$NO$44,NJ32,0),IF(NL32&gt;=$NO$44,NM32,0),IF(OJ32&gt;=$OW$44,OK32,0),IF(OM32&gt;=$OW$44,ON32,0),IF(OQ32&gt;=$OW$44,OR32,0),IF(OT32&gt;=$OW$44,OU32,0),IF(PR32&gt;=$QE$44,PS32,0),IF(PU32&gt;=$QE$44,PV32,0),IF(PY32&gt;=$QE$44,PZ32,0),IF(QB32&gt;=$QE$44,QC32,0),IF(QZ32&gt;=$RM$44,RA32,0),IF(RC32&gt;=$RM$44,RD32,0),IF(RG32&gt;=$RM$44,RH32,0),IF(RJ32&gt;=$RM$44,RK32,0),IF(SH32&gt;=$SU$44,SI32,0),IF(SK32&gt;=$SU$44,SL32,0),IF(SO32&gt;=$SU$44,SP32,0),IF(SR32&gt;=$SU$44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12.6</v>
      </c>
      <c r="Z32" s="22">
        <v>9</v>
      </c>
      <c r="AA32" s="22">
        <v>11.6</v>
      </c>
      <c r="AB32" s="22">
        <v>13.47</v>
      </c>
      <c r="AC32" s="22">
        <v>0</v>
      </c>
      <c r="AD32" s="22">
        <v>2.9</v>
      </c>
      <c r="AE32" s="22">
        <v>1.9</v>
      </c>
      <c r="AF32" s="22">
        <v>2.7</v>
      </c>
      <c r="AG32" s="22">
        <v>3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11.6</v>
      </c>
      <c r="AP32" s="38">
        <f>IF(AB32&gt;0,AB32,"")</f>
        <v>13.47</v>
      </c>
      <c r="AQ32" s="40">
        <f>IF(SUM(Y32:AB32)-AC32&gt;0,SUM(Y32:AB32)-AC32,"")</f>
        <v>46.67</v>
      </c>
      <c r="AR32" s="40">
        <f>IF(AF32&gt;0,AF32,"")</f>
        <v>2.7</v>
      </c>
      <c r="AS32" s="40">
        <f>IF(AG32&gt;0,AG32,"")</f>
        <v>3</v>
      </c>
      <c r="AT32" s="40">
        <f>IF(SUM(AD32:AG32)-AH32&gt;0,SUM(AD32:AG32)-AH32,"")</f>
        <v>10.5</v>
      </c>
      <c r="AU32" s="40">
        <f>IF(AQ32="","",MAX(AQ32,AT32))</f>
        <v>46.67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46.67</v>
      </c>
      <c r="AZ32" s="26">
        <v>12.8</v>
      </c>
      <c r="BA32" s="26">
        <v>8.9</v>
      </c>
      <c r="BB32" s="26">
        <v>11.4</v>
      </c>
      <c r="BC32" s="26">
        <v>13.87</v>
      </c>
      <c r="BD32" s="26">
        <v>0</v>
      </c>
      <c r="BE32" s="26">
        <v>7.9</v>
      </c>
      <c r="BF32" s="26">
        <v>5.2</v>
      </c>
      <c r="BG32" s="26">
        <v>6.2</v>
      </c>
      <c r="BH32" s="26">
        <v>7.61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11.4</v>
      </c>
      <c r="BQ32" s="39">
        <f>IF(BC32&gt;0,BC32,"")</f>
        <v>13.87</v>
      </c>
      <c r="BR32" s="11">
        <f>IF(SUM(AZ32:BC32)-BD32&gt;0,SUM(AZ32:BC32)-BD32,"")</f>
        <v>46.97</v>
      </c>
      <c r="BS32" s="11">
        <f>IF(BG32&gt;0,BG32,"")</f>
        <v>6.2</v>
      </c>
      <c r="BT32" s="11">
        <f>IF(BH32&gt;0,BH32,"")</f>
        <v>7.61</v>
      </c>
      <c r="BU32" s="11">
        <f>IF(SUM(BE32:BH32)-BI32&gt;0,SUM(BE32:BH32)-BI32,"")</f>
        <v>26.91</v>
      </c>
      <c r="BV32" s="11">
        <f>IF(BR32="","",MAX(BR32,BU32))</f>
        <v>46.97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46.97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6.4</v>
      </c>
      <c r="SW32" s="22">
        <f>IF($CP32="P",CB32,(CB32+BA32)/2)</f>
        <v>4.45</v>
      </c>
      <c r="SX32" s="22">
        <f>IF($CP32="P",CC32,(CC32+BB32)/2)</f>
        <v>5.7</v>
      </c>
      <c r="SY32" s="22">
        <f>IF($CP32="P",CD32,(CD32+BC32)/2)</f>
        <v>6.9349999999999996</v>
      </c>
      <c r="SZ32" s="22">
        <f>IF($CP32="P",CE32,(CE32+BD32)/2)</f>
        <v>0</v>
      </c>
      <c r="TA32" s="22">
        <f>IF($CP32="P",CF32,(CF32+BE32)/2)</f>
        <v>3.95</v>
      </c>
      <c r="TB32" s="22">
        <f>IF($CP32="P",CG32,(CG32+BF32)/2)</f>
        <v>2.6</v>
      </c>
      <c r="TC32" s="22">
        <f>IF($CP32="P",CH32,(CH32+BG32)/2)</f>
        <v>3.1</v>
      </c>
      <c r="TD32" s="22">
        <f>IF($CP32="P",CI32,(CI32+BH32)/2)</f>
        <v>3.8050000000000002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5.7</v>
      </c>
      <c r="TM32" s="40">
        <f>IF(SY32&gt;0,SY32,"")</f>
        <v>6.9349999999999996</v>
      </c>
      <c r="TN32" s="40">
        <f>IF(SUM(SV32:SY32)-SZ32&gt;0,SUM(SV32:SY32)-SZ32,"")</f>
        <v>23.484999999999999</v>
      </c>
      <c r="TO32" s="40">
        <f>IF(TC32&gt;0,TC32,"")</f>
        <v>3.1</v>
      </c>
      <c r="TP32" s="40">
        <f>IF(TD32&gt;0,TD32,"")</f>
        <v>3.8050000000000002</v>
      </c>
      <c r="TQ32" s="40">
        <f>IF(SUM(TA32:TD32)-TE32&gt;0,SUM(TA32:TD32)-TE32,"")</f>
        <v>13.455</v>
      </c>
      <c r="TR32" s="40">
        <f>IF(MAX(TN32,TQ32)&gt;0,MAX(TN32,TQ32),"")</f>
        <v>23.484999999999999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23.484999999999999</v>
      </c>
    </row>
    <row r="33" spans="1:542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107</v>
      </c>
      <c r="D33" s="4" t="s">
        <v>3</v>
      </c>
      <c r="E33" s="4">
        <v>2004</v>
      </c>
      <c r="F33" s="9">
        <f>SUM(L33:V33)+SUM(L33:T33)*0.0000001+SUM(L33)*0.0000000000001</f>
        <v>126.14001261400493</v>
      </c>
      <c r="G33" s="64"/>
      <c r="H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I33" s="3" t="str">
        <f>IF(OR(AND(AQ33&gt;=AY$48,AQ33&lt;&gt;"",AN33=""),AND(AT33&gt;=AY$48,AT33&lt;&gt;"",AN33=""),AND(AX33&gt;=AY$48,AX33&lt;&gt;"",AN33=""),AND(BR33&gt;=BZ$48,BR33&lt;&gt;"",BO33=""),AND(BU33&gt;=BZ$48,BU33&lt;&gt;"",BO33=""),AND(BY33&gt;=BZ$48,BY33&lt;&gt;"",BO33=""),AND(CS33&gt;=DA$48,CS33&lt;&gt;"",CP33=""),AND(CV33&gt;=DA$48,CV33&lt;&gt;"",CP33=""),AND(CZ33&gt;=DA$48,CZ33&lt;&gt;"",CP33=""),AND(DZ33&gt;=EK$48,DZ33&lt;&gt;""),AND(EC33&gt;=EK$48,EC33&lt;&gt;""),AND(EG33&gt;=EK$48,EG33&lt;&gt;""),AND(EJ33&gt;=EK$48,EJ33&lt;&gt;""),AND(FH33&gt;=FS$48,FH33&lt;&gt;""),AND(FK33&gt;=FS$48,FK33&lt;&gt;""),AND(FO33&gt;=FS$48,FO33&lt;&gt;""),AND(FR33&gt;=FS$48,FR33&lt;&gt;""),AND(GP33&gt;=HA$48,GP33&lt;&gt;""),AND(GS33&gt;=HA$48,GS33&lt;&gt;""),AND(GW33&gt;=HA$48,GW33&lt;&gt;""),AND(GZ33&gt;=HA$48,GZ33&lt;&gt;""),AND(HX33&gt;=II$48,HX33&lt;&gt;""),AND(IA33&gt;=II$48,IA33&lt;&gt;""),AND(IE33&gt;=II$48,IE33&lt;&gt;""),AND(IH33&gt;=II$48,IH33&lt;&gt;""),AND(JF33&gt;=JQ$48,JF33&lt;&gt;""),AND(JI33&gt;=JQ$48,JI33&lt;&gt;""),AND(JM33&gt;=JQ$48,JM33&lt;&gt;""),AND(JP33&gt;=JQ$48,JP33&lt;&gt;""),AND(KN33&gt;=KY$48,KN33&lt;&gt;""),AND(KQ33&gt;=KY$48,KQ33&lt;&gt;""),AND(KU33&gt;=KY$48,KU33&lt;&gt;""),AND(KX33&gt;=KY$48,KX33&lt;&gt;""),AND(LV33&gt;=MG$48,LV33&lt;&gt;""),AND(LY33&gt;=MG$48,LY33&lt;&gt;""),AND(MC33&gt;=MG$48,MC33&lt;&gt;""),AND(MF33&gt;=MG$48,MF33&lt;&gt;""),AND(ND33&gt;=NO$48,ND33&lt;&gt;""),AND(NG33&gt;=NO$48,NG33&lt;&gt;""),AND(NK33&gt;=NO$48,NK33&lt;&gt;""),AND(NN33&gt;=NO$48,NN33&lt;&gt;""),AND(OL33&gt;=OW$48,OL33&lt;&gt;""),AND(OO33&gt;=OW$48,OO33&lt;&gt;""),AND(OS33&gt;=OW$48,OS33&lt;&gt;""),AND(OV33&gt;=OW$48,OV33&lt;&gt;""),AND(PT33&gt;=QE$48,PT33&lt;&gt;""),AND(PW33&gt;=QE$48,PW33&lt;&gt;""),AND(QA33&gt;=QE$48,QA33&lt;&gt;""),AND(QD33&gt;=QE$48,QD33&lt;&gt;""),AND(RB33&gt;=RM$48,RB33&lt;&gt;""),AND(RE33&gt;=RM$48,RE33&lt;&gt;""),AND(RI33&gt;=RM$48,RI33&lt;&gt;""),AND(RL33&gt;=RM$48,RL33&lt;&gt;""),AND(SJ33&gt;=SU$48,SJ33&lt;&gt;""),AND(SM33&gt;=SU$48,SM33&lt;&gt;""),AND(SQ33&gt;=SU$48,SQ33&lt;&gt;""),AND(ST33&gt;=SU$48,ST33&lt;&gt;"")),"P","")</f>
        <v/>
      </c>
      <c r="J33" s="36" t="str">
        <f>IF(AND(I33="P",H33=""),"No DD",IF(OR(AND(AO33&gt;=AY$47,AO33&lt;&gt;"",AQ33&gt;=AY$51,AQ33&lt;&gt;"",AN33=""),AND(AR33&gt;=AY$47,AR33&lt;&gt;"",AT33&gt;=AY$51,AT33&lt;&gt;"",AN33=""),AND(AV33&gt;=AY$47,AV33&lt;&gt;"",AX33&gt;=AY$51,AX33&lt;&gt;"",AN33=""),AND(BP33&gt;=BZ$47,BP33&lt;&gt;"",BR33&gt;=BZ$51,BR33&lt;&gt;"",BO33=""),AND(BS33&gt;=BZ$47,BS33&lt;&gt;"",BU33&gt;=BZ$51,BU33&lt;&gt;"",BO33=""),AND(BW33&gt;=BZ$47,BW33&lt;&gt;"",BY33&gt;=BZ$51,BY33&lt;&gt;"",BO33=""),AND(CQ33&gt;=DA$47,CQ33&lt;&gt;"",CS33&gt;=DA$51,CS33&lt;&gt;"",CP33=""),AND(CT33&gt;=DA$47,CT33&lt;&gt;"",CV33&gt;=DA$51,CV33&lt;&gt;"",CP33=""),AND(CX33&gt;=DA$47,CX33&lt;&gt;"",CZ33&gt;=DA$51,CZ33&lt;&gt;"",CP33=""),AND(DX33&gt;=EK$47,DX33&lt;&gt;"",DZ33&gt;=EK$51,DZ33&lt;&gt;""),AND(EA33&gt;=EK$47,EA33&lt;&gt;"",EC33&gt;=EK$51,EC33&lt;&gt;""),AND(EE33&gt;=EK$47,EE33&lt;&gt;"",EG33&gt;=EK$51,EG33&lt;&gt;""),AND(EH33&gt;=EK$47,EH33&lt;&gt;"",EJ33&gt;=EK$51,EJ33&lt;&gt;""),AND(FF33&gt;=FS$47,FF33&lt;&gt;"",FH33&gt;=FS$51,FH33&lt;&gt;""),AND(FI33&gt;=FS$47,FI33&lt;&gt;"",FK33&gt;=FS$51,FK33&lt;&gt;""),AND(FM33&gt;=FS$47,FM33&lt;&gt;"",FO33&gt;=FS$51,FO33&lt;&gt;""),AND(FP33&gt;=FS$47,FP33&lt;&gt;"",FR33&gt;=FS$51,FR33&lt;&gt;""),AND(GN33&gt;=HA$47,GN33&lt;&gt;"",GP33&gt;=HA$51,GP33&lt;&gt;""),AND(GQ33&gt;=HA$47,GQ33&lt;&gt;"",GS33&gt;=HA$51,GS33&lt;&gt;""),AND(GU33&gt;=HA$47,GU33&lt;&gt;"",GW33&gt;=HA$51,GW33&lt;&gt;""),AND(GX33&gt;=HA$47,GX33&lt;&gt;"",GZ33&gt;=HA$51,GZ33&lt;&gt;""),AND(HV33&gt;=II$47,HV33&lt;&gt;"",HX33&gt;=II$51,HX33&lt;&gt;""),AND(HY33&gt;=II$47,HY33&lt;&gt;"",IA33&gt;=II$51,IA33&lt;&gt;""),AND(IC33&gt;=II$47,IC33&lt;&gt;"",IE33&gt;=II$51,IE33&lt;&gt;""),AND(IF33&gt;=II$47,IF33&lt;&gt;"",IH33&gt;=II$51,IH33&lt;&gt;""),AND(JD33&gt;=JQ$47,JD33&lt;&gt;"",JF33&gt;=JQ$51,JF33&lt;&gt;""),AND(JG33&gt;=JQ$47,JG33&lt;&gt;"",JI33&gt;=JQ$51,JI33&lt;&gt;""),AND(JK33&gt;=JQ$47,JK33&lt;&gt;"",JM33&gt;=JQ$51,JM33&lt;&gt;""),AND(JN33&gt;=JQ$47,JN33&lt;&gt;"",JP33&gt;=JQ$51,JP33&lt;&gt;""),AND(KL33&gt;=KY$47,KL33&lt;&gt;"",KN33&gt;=KY$51,KN33&lt;&gt;""),AND(KO33&gt;=KY$47,KO33&lt;&gt;"",KQ33&gt;=KY$51,KQ33&lt;&gt;""),AND(KS33&gt;=KY$47,KS33&lt;&gt;"",KU33&gt;=KY$51,KU33&lt;&gt;""),AND(KV33&gt;=KY$47,KV33&lt;&gt;"",KX33&gt;=KY$51,KX33&lt;&gt;""),AND(LT33&gt;=MG$47,LT33&lt;&gt;"",LV33&gt;=MG$51,LV33&lt;&gt;""),AND(LW33&gt;=MG$47,LW33&lt;&gt;"",LY33&gt;=MG$51,LY33&lt;&gt;""),AND(MA33&gt;=MG$47,MA33&lt;&gt;"",MC33&gt;=MG$51,MC33&lt;&gt;""),AND(MD33&gt;=MG$47,MD33&lt;&gt;"",MF33&gt;=MG$51,MF33&lt;&gt;""),AND(NB33&gt;=NO$47,NB33&lt;&gt;"",ND33&gt;=NO$51,ND33&lt;&gt;""),AND(NE33&gt;=NO$47,NE33&lt;&gt;"",NG33&gt;=NO$51,NG33&lt;&gt;""),AND(NI33&gt;=NO$47,NI33&lt;&gt;"",NK33&gt;=NO$51,NK33&lt;&gt;""),AND(NL33&gt;=NO$47,NL33&lt;&gt;"",NN33&gt;=NO$51,NN33&lt;&gt;""),AND(OJ33&gt;=OW$47,OJ33&lt;&gt;"",OL33&gt;=OW$51,OL33&lt;&gt;""),AND(OM33&gt;=OW$47,OM33&lt;&gt;"",OO33&gt;=OW$51,OO33&lt;&gt;""),AND(OQ33&gt;=OW$47,OQ33&lt;&gt;"",OS33&gt;=OW$51,OS33&lt;&gt;""),AND(OT33&gt;=OW$47,OT33&lt;&gt;"",OV33&gt;=OW$51,OV33&lt;&gt;""),AND(PR33&gt;=QE$47,PR33&lt;&gt;"",PT33&gt;=QE$51,PT33&lt;&gt;""),AND(PU33&gt;=QE$47,PU33&lt;&gt;"",PW33&gt;=QE$51,PW33&lt;&gt;""),AND(PY33&gt;=QE$47,PY33&lt;&gt;"",QA33&gt;=QE$51,QA33&lt;&gt;""),AND(QB33&gt;=QE$47,QB33&lt;&gt;"",QD33&gt;=QE$51,QD33&lt;&gt;""),AND(QZ33&gt;=RM$47,QZ33&lt;&gt;"",RB33&gt;=RM$51,RB33&lt;&gt;""),AND(RC33&gt;=RM$47,RC33&lt;&gt;"",RE33&gt;=RM$51,RE33&lt;&gt;""),AND(RG33&gt;=RM$47,RG33&lt;&gt;"",RI33&gt;=RM$51,RI33&lt;&gt;""),AND(RJ33&gt;=RM$47,RJ33&lt;&gt;"",RL33&gt;=RM$51,RL33&lt;&gt;""),AND(SH33&gt;=SU$47,SH33&lt;&gt;"",SJ33&gt;=SU$51,SJ33&lt;&gt;""),AND(SK33&gt;=SU$47,SK33&lt;&gt;"",SM33&gt;=SU$51,SM33&lt;&gt;""),AND(SO33&gt;=SU$47,SO33&lt;&gt;"",SQ33&gt;=SU$51,SQ33&lt;&gt;""),AND(SR33&gt;=SU$47,SR33&lt;&gt;"",ST33&gt;=SU$51,ST33&lt;&gt;"")),"Merit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Excellence",IF(K33="P","Worlds Team",IF(H33="P","National Team","")))))</f>
        <v/>
      </c>
      <c r="K33" s="3" t="str">
        <f>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P","")</f>
        <v/>
      </c>
      <c r="L33" s="8">
        <f>IF(COUNT(AQ33,AT33,BR33,BU33,CS33,CV33)&gt;0,LARGE((AQ33,AT33,BR33,BU33,CS33,CV33),1),0)</f>
        <v>49.25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48.64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13.5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$44,AP33,0),IF(AR33&gt;=$AY$44,AS33,0),IF(AV33&gt;=$AY$44,AW33,0),IF(BP33&gt;=$BZ$44,BQ33,0),IF(BS33&gt;=$BZ$44,BT33,0),IF(BW33&gt;=$BZ$44,BX33,0),IF(CQ33&gt;=$DA$44,CR33,0),IF(CT33&gt;=$DA$44,CU33,0),IF(CX33&gt;=$DA$44,CY33,0),IF(DX33&gt;=$EK$44,DY33,0),IF(EA33&gt;=$EK$44,EB33,0),IF(EE33&gt;=$EK$44,EF33,0),IF(EH33&gt;=$EK$44,EI33,0),IF(FF33&gt;=$FS$44,FG33,0),IF(FI33&gt;=$FS$44,FJ33,0),IF(FM33&gt;=$FS$44,FN33,0),IF(FP33&gt;=$FS$44,FQ33,0),IF(GN33&gt;=$HA$44,GO33,0),IF(GQ33&gt;=$HA$44,GR33,0),IF(GU33&gt;=$HA$44,GV33,0),IF(GX33&gt;=$HA$44,GY33,0),IF(HV33&gt;=$II$44,HW33,0),IF(HY33&gt;=$II$44,HZ33,0),IF(IC33&gt;=$II$44,ID33,0),IF(IF33&gt;=$II$44,IG33,0),IF(JD33&gt;=$JQ$44,JE33,0),IF(JG33&gt;=$JQ$44,JH33,0),IF(JK33&gt;=$JQ$44,JL33,0),IF(JN33&gt;=$JQ$44,JO33,0),IF(KL33&gt;=$KY$44,KM33,0),IF(KO33&gt;=$KY$44,KP33,0),IF(KS33&gt;=$KY$44,KT33,0),IF(KV33&gt;=$KY$44,KW33,0),IF(LT33&gt;=$MG$44,LU33,0),IF(LW33&gt;=$MG$44,LX33,0),IF(MA33&gt;=$MG$44,MB33,0),IF(MD33&gt;=$MG$44,ME33,0),IF(NB33&gt;=$NO$44,NC33,0),IF(NE33&gt;=$NO$44,NF33,0),IF(NI33&gt;=$NO$44,NJ33,0),IF(NL33&gt;=$NO$44,NM33,0),IF(OJ33&gt;=$OW$44,OK33,0),IF(OM33&gt;=$OW$44,ON33,0),IF(OQ33&gt;=$OW$44,OR33,0),IF(OT33&gt;=$OW$44,OU33,0),IF(PR33&gt;=$QE$44,PS33,0),IF(PU33&gt;=$QE$44,PV33,0),IF(PY33&gt;=$QE$44,PZ33,0),IF(QB33&gt;=$QE$44,QC33,0),IF(QZ33&gt;=$RM$44,RA33,0),IF(RC33&gt;=$RM$44,RD33,0),IF(RG33&gt;=$RM$44,RH33,0),IF(RJ33&gt;=$RM$44,RK33,0),IF(SH33&gt;=$SU$44,SI33,0),IF(SK33&gt;=$SU$44,SL33,0),IF(SO33&gt;=$SU$44,SP33,0),IF(SR33&gt;=$SU$44,SS33,0))&gt;0,MAX(IF(AO33&gt;=$AY$44,AP33,0),IF(AR33&gt;=$AY$44,AS33,0),IF(AV33&gt;=$AY$44,AW33,0),IF(BP33&gt;=$BZ$44,BQ33,0),IF(BS33&gt;=$BZ$44,BT33,0),IF(BW33&gt;=$BZ$44,BX33,0),IF(CQ33&gt;=$DA$44,CR33,0),IF(CT33&gt;=$DA$44,CU33,0),IF(CX33&gt;=$DA$44,CY33,0),IF(DX33&gt;=$EK$44,DY33,0),IF(EA33&gt;=$EK$44,EB33,0),IF(EE33&gt;=$EK$44,EF33,0),IF(EH33&gt;=$EK$44,EI33,0),IF(FF33&gt;=$FS$44,FG33,0),IF(FI33&gt;=$FS$44,FJ33,0),IF(FM33&gt;=$FS$44,FN33,0),IF(FP33&gt;=$FS$44,FQ33,0),IF(GN33&gt;=$HA$44,GO33,0),IF(GQ33&gt;=$HA$44,GR33,0),IF(GU33&gt;=$HA$44,GV33,0),IF(GX33&gt;=$HA$44,GY33,0),IF(HV33&gt;=$II$44,HW33,0),IF(HY33&gt;=$II$44,HZ33,0),IF(IC33&gt;=$II$44,ID33,0),IF(IF33&gt;=$II$44,IG33,0),IF(JD33&gt;=$JQ$44,JE33,0),IF(JG33&gt;=$JQ$44,JH33,0),IF(JK33&gt;=$JQ$44,JL33,0),IF(JN33&gt;=$JQ$44,JO33,0),IF(KL33&gt;=$KY$44,KM33,0),IF(KO33&gt;=$KY$44,KP33,0),IF(KS33&gt;=$KY$44,KT33,0),IF(KV33&gt;=$KY$44,KW33,0),IF(LT33&gt;=$MG$44,LU33,0),IF(LW33&gt;=$MG$44,LX33,0),IF(MA33&gt;=$MG$44,MB33,0),IF(MD33&gt;=$MG$44,ME33,0),IF(NB33&gt;=$NO$44,NC33,0),IF(NE33&gt;=$NO$44,NF33,0),IF(NI33&gt;=$NO$44,NJ33,0),IF(NL33&gt;=$NO$44,NM33,0),IF(OJ33&gt;=$OW$44,OK33,0),IF(OM33&gt;=$OW$44,ON33,0),IF(OQ33&gt;=$OW$44,OR33,0),IF(OT33&gt;=$OW$44,OU33,0),IF(PR33&gt;=$QE$44,PS33,0),IF(PU33&gt;=$QE$44,PV33,0),IF(PY33&gt;=$QE$44,PZ33,0),IF(QB33&gt;=$QE$44,QC33,0),IF(QZ33&gt;=$RM$44,RA33,0),IF(RC33&gt;=$RM$44,RD33,0),IF(RG33&gt;=$RM$44,RH33,0),IF(RJ33&gt;=$RM$44,RK33,0),IF(SH33&gt;=$SU$44,SI33,0),IF(SK33&gt;=$SU$44,SL33,0),IF(SO33&gt;=$SU$44,SP33,0),IF(SR33&gt;=$SU$44,SS33,0)),0)</f>
        <v>14.75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>2024 Nationals</v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11.9</v>
      </c>
      <c r="BA33" s="26">
        <v>9.1</v>
      </c>
      <c r="BB33" s="26">
        <v>13.5</v>
      </c>
      <c r="BC33" s="26">
        <v>14.75</v>
      </c>
      <c r="BD33" s="26">
        <v>0</v>
      </c>
      <c r="BE33" s="26">
        <v>13.4</v>
      </c>
      <c r="BF33" s="26">
        <v>8.6999999999999993</v>
      </c>
      <c r="BG33" s="26">
        <v>11.7</v>
      </c>
      <c r="BH33" s="26">
        <v>14.84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13.5</v>
      </c>
      <c r="BQ33" s="39">
        <f>IF(BC33&gt;0,BC33,"")</f>
        <v>14.75</v>
      </c>
      <c r="BR33" s="11">
        <f>IF(SUM(AZ33:BC33)-BD33&gt;0,SUM(AZ33:BC33)-BD33,"")</f>
        <v>49.25</v>
      </c>
      <c r="BS33" s="11">
        <f>IF(BG33&gt;0,BG33,"")</f>
        <v>11.7</v>
      </c>
      <c r="BT33" s="11">
        <f>IF(BH33&gt;0,BH33,"")</f>
        <v>14.84</v>
      </c>
      <c r="BU33" s="11">
        <f>IF(SUM(BE33:BH33)-BI33&gt;0,SUM(BE33:BH33)-BI33,"")</f>
        <v>48.64</v>
      </c>
      <c r="BV33" s="11">
        <f>IF(BR33="","",MAX(BR33,BU33))</f>
        <v>49.25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49.25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5.95</v>
      </c>
      <c r="SW33" s="22">
        <f>IF($CP33="P",CB33,(CB33+BA33)/2)</f>
        <v>4.55</v>
      </c>
      <c r="SX33" s="22">
        <f>IF($CP33="P",CC33,(CC33+BB33)/2)</f>
        <v>6.75</v>
      </c>
      <c r="SY33" s="22">
        <f>IF($CP33="P",CD33,(CD33+BC33)/2)</f>
        <v>7.375</v>
      </c>
      <c r="SZ33" s="22">
        <f>IF($CP33="P",CE33,(CE33+BD33)/2)</f>
        <v>0</v>
      </c>
      <c r="TA33" s="22">
        <f>IF($CP33="P",CF33,(CF33+BE33)/2)</f>
        <v>6.7</v>
      </c>
      <c r="TB33" s="22">
        <f>IF($CP33="P",CG33,(CG33+BF33)/2)</f>
        <v>4.3499999999999996</v>
      </c>
      <c r="TC33" s="22">
        <f>IF($CP33="P",CH33,(CH33+BG33)/2)</f>
        <v>5.85</v>
      </c>
      <c r="TD33" s="22">
        <f>IF($CP33="P",CI33,(CI33+BH33)/2)</f>
        <v>7.42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6.75</v>
      </c>
      <c r="TM33" s="40">
        <f>IF(SY33&gt;0,SY33,"")</f>
        <v>7.375</v>
      </c>
      <c r="TN33" s="40">
        <f>IF(SUM(SV33:SY33)-SZ33&gt;0,SUM(SV33:SY33)-SZ33,"")</f>
        <v>24.625</v>
      </c>
      <c r="TO33" s="40">
        <f>IF(TC33&gt;0,TC33,"")</f>
        <v>5.85</v>
      </c>
      <c r="TP33" s="40">
        <f>IF(TD33&gt;0,TD33,"")</f>
        <v>7.42</v>
      </c>
      <c r="TQ33" s="40">
        <f>IF(SUM(TA33:TD33)-TE33&gt;0,SUM(TA33:TD33)-TE33,"")</f>
        <v>24.32</v>
      </c>
      <c r="TR33" s="40">
        <f>IF(MAX(TN33,TQ33)&gt;0,MAX(TN33,TQ33),"")</f>
        <v>24.625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24.625</v>
      </c>
    </row>
    <row r="34" spans="1:542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213</v>
      </c>
      <c r="D34" s="4" t="s">
        <v>3</v>
      </c>
      <c r="E34" s="4">
        <v>2006</v>
      </c>
      <c r="F34" s="9">
        <f>SUM(L34:V34)+SUM(L34:T34)*0.0000001+SUM(L34)*0.0000000000001</f>
        <v>103.01001030100487</v>
      </c>
      <c r="G34" s="64"/>
      <c r="H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I34" s="3" t="str">
        <f>IF(OR(AND(AQ34&gt;=AY$48,AQ34&lt;&gt;"",AN34=""),AND(AT34&gt;=AY$48,AT34&lt;&gt;"",AN34=""),AND(AX34&gt;=AY$48,AX34&lt;&gt;"",AN34=""),AND(BR34&gt;=BZ$48,BR34&lt;&gt;"",BO34=""),AND(BU34&gt;=BZ$48,BU34&lt;&gt;"",BO34=""),AND(BY34&gt;=BZ$48,BY34&lt;&gt;"",BO34=""),AND(CS34&gt;=DA$48,CS34&lt;&gt;"",CP34=""),AND(CV34&gt;=DA$48,CV34&lt;&gt;"",CP34=""),AND(CZ34&gt;=DA$48,CZ34&lt;&gt;"",CP34=""),AND(DZ34&gt;=EK$48,DZ34&lt;&gt;""),AND(EC34&gt;=EK$48,EC34&lt;&gt;""),AND(EG34&gt;=EK$48,EG34&lt;&gt;""),AND(EJ34&gt;=EK$48,EJ34&lt;&gt;""),AND(FH34&gt;=FS$48,FH34&lt;&gt;""),AND(FK34&gt;=FS$48,FK34&lt;&gt;""),AND(FO34&gt;=FS$48,FO34&lt;&gt;""),AND(FR34&gt;=FS$48,FR34&lt;&gt;""),AND(GP34&gt;=HA$48,GP34&lt;&gt;""),AND(GS34&gt;=HA$48,GS34&lt;&gt;""),AND(GW34&gt;=HA$48,GW34&lt;&gt;""),AND(GZ34&gt;=HA$48,GZ34&lt;&gt;""),AND(HX34&gt;=II$48,HX34&lt;&gt;""),AND(IA34&gt;=II$48,IA34&lt;&gt;""),AND(IE34&gt;=II$48,IE34&lt;&gt;""),AND(IH34&gt;=II$48,IH34&lt;&gt;""),AND(JF34&gt;=JQ$48,JF34&lt;&gt;""),AND(JI34&gt;=JQ$48,JI34&lt;&gt;""),AND(JM34&gt;=JQ$48,JM34&lt;&gt;""),AND(JP34&gt;=JQ$48,JP34&lt;&gt;""),AND(KN34&gt;=KY$48,KN34&lt;&gt;""),AND(KQ34&gt;=KY$48,KQ34&lt;&gt;""),AND(KU34&gt;=KY$48,KU34&lt;&gt;""),AND(KX34&gt;=KY$48,KX34&lt;&gt;""),AND(LV34&gt;=MG$48,LV34&lt;&gt;""),AND(LY34&gt;=MG$48,LY34&lt;&gt;""),AND(MC34&gt;=MG$48,MC34&lt;&gt;""),AND(MF34&gt;=MG$48,MF34&lt;&gt;""),AND(ND34&gt;=NO$48,ND34&lt;&gt;""),AND(NG34&gt;=NO$48,NG34&lt;&gt;""),AND(NK34&gt;=NO$48,NK34&lt;&gt;""),AND(NN34&gt;=NO$48,NN34&lt;&gt;""),AND(OL34&gt;=OW$48,OL34&lt;&gt;""),AND(OO34&gt;=OW$48,OO34&lt;&gt;""),AND(OS34&gt;=OW$48,OS34&lt;&gt;""),AND(OV34&gt;=OW$48,OV34&lt;&gt;""),AND(PT34&gt;=QE$48,PT34&lt;&gt;""),AND(PW34&gt;=QE$48,PW34&lt;&gt;""),AND(QA34&gt;=QE$48,QA34&lt;&gt;""),AND(QD34&gt;=QE$48,QD34&lt;&gt;""),AND(RB34&gt;=RM$48,RB34&lt;&gt;""),AND(RE34&gt;=RM$48,RE34&lt;&gt;""),AND(RI34&gt;=RM$48,RI34&lt;&gt;""),AND(RL34&gt;=RM$48,RL34&lt;&gt;""),AND(SJ34&gt;=SU$48,SJ34&lt;&gt;""),AND(SM34&gt;=SU$48,SM34&lt;&gt;""),AND(SQ34&gt;=SU$48,SQ34&lt;&gt;""),AND(ST34&gt;=SU$48,ST34&lt;&gt;"")),"P","")</f>
        <v/>
      </c>
      <c r="J34" s="36" t="str">
        <f>IF(AND(I34="P",H34=""),"No DD",IF(OR(AND(AO34&gt;=AY$47,AO34&lt;&gt;"",AQ34&gt;=AY$51,AQ34&lt;&gt;"",AN34=""),AND(AR34&gt;=AY$47,AR34&lt;&gt;"",AT34&gt;=AY$51,AT34&lt;&gt;"",AN34=""),AND(AV34&gt;=AY$47,AV34&lt;&gt;"",AX34&gt;=AY$51,AX34&lt;&gt;"",AN34=""),AND(BP34&gt;=BZ$47,BP34&lt;&gt;"",BR34&gt;=BZ$51,BR34&lt;&gt;"",BO34=""),AND(BS34&gt;=BZ$47,BS34&lt;&gt;"",BU34&gt;=BZ$51,BU34&lt;&gt;"",BO34=""),AND(BW34&gt;=BZ$47,BW34&lt;&gt;"",BY34&gt;=BZ$51,BY34&lt;&gt;"",BO34=""),AND(CQ34&gt;=DA$47,CQ34&lt;&gt;"",CS34&gt;=DA$51,CS34&lt;&gt;"",CP34=""),AND(CT34&gt;=DA$47,CT34&lt;&gt;"",CV34&gt;=DA$51,CV34&lt;&gt;"",CP34=""),AND(CX34&gt;=DA$47,CX34&lt;&gt;"",CZ34&gt;=DA$51,CZ34&lt;&gt;"",CP34=""),AND(DX34&gt;=EK$47,DX34&lt;&gt;"",DZ34&gt;=EK$51,DZ34&lt;&gt;""),AND(EA34&gt;=EK$47,EA34&lt;&gt;"",EC34&gt;=EK$51,EC34&lt;&gt;""),AND(EE34&gt;=EK$47,EE34&lt;&gt;"",EG34&gt;=EK$51,EG34&lt;&gt;""),AND(EH34&gt;=EK$47,EH34&lt;&gt;"",EJ34&gt;=EK$51,EJ34&lt;&gt;""),AND(FF34&gt;=FS$47,FF34&lt;&gt;"",FH34&gt;=FS$51,FH34&lt;&gt;""),AND(FI34&gt;=FS$47,FI34&lt;&gt;"",FK34&gt;=FS$51,FK34&lt;&gt;""),AND(FM34&gt;=FS$47,FM34&lt;&gt;"",FO34&gt;=FS$51,FO34&lt;&gt;""),AND(FP34&gt;=FS$47,FP34&lt;&gt;"",FR34&gt;=FS$51,FR34&lt;&gt;""),AND(GN34&gt;=HA$47,GN34&lt;&gt;"",GP34&gt;=HA$51,GP34&lt;&gt;""),AND(GQ34&gt;=HA$47,GQ34&lt;&gt;"",GS34&gt;=HA$51,GS34&lt;&gt;""),AND(GU34&gt;=HA$47,GU34&lt;&gt;"",GW34&gt;=HA$51,GW34&lt;&gt;""),AND(GX34&gt;=HA$47,GX34&lt;&gt;"",GZ34&gt;=HA$51,GZ34&lt;&gt;""),AND(HV34&gt;=II$47,HV34&lt;&gt;"",HX34&gt;=II$51,HX34&lt;&gt;""),AND(HY34&gt;=II$47,HY34&lt;&gt;"",IA34&gt;=II$51,IA34&lt;&gt;""),AND(IC34&gt;=II$47,IC34&lt;&gt;"",IE34&gt;=II$51,IE34&lt;&gt;""),AND(IF34&gt;=II$47,IF34&lt;&gt;"",IH34&gt;=II$51,IH34&lt;&gt;""),AND(JD34&gt;=JQ$47,JD34&lt;&gt;"",JF34&gt;=JQ$51,JF34&lt;&gt;""),AND(JG34&gt;=JQ$47,JG34&lt;&gt;"",JI34&gt;=JQ$51,JI34&lt;&gt;""),AND(JK34&gt;=JQ$47,JK34&lt;&gt;"",JM34&gt;=JQ$51,JM34&lt;&gt;""),AND(JN34&gt;=JQ$47,JN34&lt;&gt;"",JP34&gt;=JQ$51,JP34&lt;&gt;""),AND(KL34&gt;=KY$47,KL34&lt;&gt;"",KN34&gt;=KY$51,KN34&lt;&gt;""),AND(KO34&gt;=KY$47,KO34&lt;&gt;"",KQ34&gt;=KY$51,KQ34&lt;&gt;""),AND(KS34&gt;=KY$47,KS34&lt;&gt;"",KU34&gt;=KY$51,KU34&lt;&gt;""),AND(KV34&gt;=KY$47,KV34&lt;&gt;"",KX34&gt;=KY$51,KX34&lt;&gt;""),AND(LT34&gt;=MG$47,LT34&lt;&gt;"",LV34&gt;=MG$51,LV34&lt;&gt;""),AND(LW34&gt;=MG$47,LW34&lt;&gt;"",LY34&gt;=MG$51,LY34&lt;&gt;""),AND(MA34&gt;=MG$47,MA34&lt;&gt;"",MC34&gt;=MG$51,MC34&lt;&gt;""),AND(MD34&gt;=MG$47,MD34&lt;&gt;"",MF34&gt;=MG$51,MF34&lt;&gt;""),AND(NB34&gt;=NO$47,NB34&lt;&gt;"",ND34&gt;=NO$51,ND34&lt;&gt;""),AND(NE34&gt;=NO$47,NE34&lt;&gt;"",NG34&gt;=NO$51,NG34&lt;&gt;""),AND(NI34&gt;=NO$47,NI34&lt;&gt;"",NK34&gt;=NO$51,NK34&lt;&gt;""),AND(NL34&gt;=NO$47,NL34&lt;&gt;"",NN34&gt;=NO$51,NN34&lt;&gt;""),AND(OJ34&gt;=OW$47,OJ34&lt;&gt;"",OL34&gt;=OW$51,OL34&lt;&gt;""),AND(OM34&gt;=OW$47,OM34&lt;&gt;"",OO34&gt;=OW$51,OO34&lt;&gt;""),AND(OQ34&gt;=OW$47,OQ34&lt;&gt;"",OS34&gt;=OW$51,OS34&lt;&gt;""),AND(OT34&gt;=OW$47,OT34&lt;&gt;"",OV34&gt;=OW$51,OV34&lt;&gt;""),AND(PR34&gt;=QE$47,PR34&lt;&gt;"",PT34&gt;=QE$51,PT34&lt;&gt;""),AND(PU34&gt;=QE$47,PU34&lt;&gt;"",PW34&gt;=QE$51,PW34&lt;&gt;""),AND(PY34&gt;=QE$47,PY34&lt;&gt;"",QA34&gt;=QE$51,QA34&lt;&gt;""),AND(QB34&gt;=QE$47,QB34&lt;&gt;"",QD34&gt;=QE$51,QD34&lt;&gt;""),AND(QZ34&gt;=RM$47,QZ34&lt;&gt;"",RB34&gt;=RM$51,RB34&lt;&gt;""),AND(RC34&gt;=RM$47,RC34&lt;&gt;"",RE34&gt;=RM$51,RE34&lt;&gt;""),AND(RG34&gt;=RM$47,RG34&lt;&gt;"",RI34&gt;=RM$51,RI34&lt;&gt;""),AND(RJ34&gt;=RM$47,RJ34&lt;&gt;"",RL34&gt;=RM$51,RL34&lt;&gt;""),AND(SH34&gt;=SU$47,SH34&lt;&gt;"",SJ34&gt;=SU$51,SJ34&lt;&gt;""),AND(SK34&gt;=SU$47,SK34&lt;&gt;"",SM34&gt;=SU$51,SM34&lt;&gt;""),AND(SO34&gt;=SU$47,SO34&lt;&gt;"",SQ34&gt;=SU$51,SQ34&lt;&gt;""),AND(SR34&gt;=SU$47,SR34&lt;&gt;"",ST34&gt;=SU$51,ST34&lt;&gt;"")),"Merit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Excellence",IF(K34="P","Worlds Team",IF(H34="P","National Team","")))))</f>
        <v/>
      </c>
      <c r="K34" s="3" t="str">
        <f>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P","")</f>
        <v/>
      </c>
      <c r="L34" s="8">
        <f>IF(COUNT(AQ34,AT34,BR34,BU34,CS34,CV34)&gt;0,LARGE((AQ34,AT34,BR34,BU34,CS34,CV34),1),0)</f>
        <v>48.49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44.120000000000005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10.4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$44,AP34,0),IF(AR34&gt;=$AY$44,AS34,0),IF(AV34&gt;=$AY$44,AW34,0),IF(BP34&gt;=$BZ$44,BQ34,0),IF(BS34&gt;=$BZ$44,BT34,0),IF(BW34&gt;=$BZ$44,BX34,0),IF(CQ34&gt;=$DA$44,CR34,0),IF(CT34&gt;=$DA$44,CU34,0),IF(CX34&gt;=$DA$44,CY34,0),IF(DX34&gt;=$EK$44,DY34,0),IF(EA34&gt;=$EK$44,EB34,0),IF(EE34&gt;=$EK$44,EF34,0),IF(EH34&gt;=$EK$44,EI34,0),IF(FF34&gt;=$FS$44,FG34,0),IF(FI34&gt;=$FS$44,FJ34,0),IF(FM34&gt;=$FS$44,FN34,0),IF(FP34&gt;=$FS$44,FQ34,0),IF(GN34&gt;=$HA$44,GO34,0),IF(GQ34&gt;=$HA$44,GR34,0),IF(GU34&gt;=$HA$44,GV34,0),IF(GX34&gt;=$HA$44,GY34,0),IF(HV34&gt;=$II$44,HW34,0),IF(HY34&gt;=$II$44,HZ34,0),IF(IC34&gt;=$II$44,ID34,0),IF(IF34&gt;=$II$44,IG34,0),IF(JD34&gt;=$JQ$44,JE34,0),IF(JG34&gt;=$JQ$44,JH34,0),IF(JK34&gt;=$JQ$44,JL34,0),IF(JN34&gt;=$JQ$44,JO34,0),IF(KL34&gt;=$KY$44,KM34,0),IF(KO34&gt;=$KY$44,KP34,0),IF(KS34&gt;=$KY$44,KT34,0),IF(KV34&gt;=$KY$44,KW34,0),IF(LT34&gt;=$MG$44,LU34,0),IF(LW34&gt;=$MG$44,LX34,0),IF(MA34&gt;=$MG$44,MB34,0),IF(MD34&gt;=$MG$44,ME34,0),IF(NB34&gt;=$NO$44,NC34,0),IF(NE34&gt;=$NO$44,NF34,0),IF(NI34&gt;=$NO$44,NJ34,0),IF(NL34&gt;=$NO$44,NM34,0),IF(OJ34&gt;=$OW$44,OK34,0),IF(OM34&gt;=$OW$44,ON34,0),IF(OQ34&gt;=$OW$44,OR34,0),IF(OT34&gt;=$OW$44,OU34,0),IF(PR34&gt;=$QE$44,PS34,0),IF(PU34&gt;=$QE$44,PV34,0),IF(PY34&gt;=$QE$44,PZ34,0),IF(QB34&gt;=$QE$44,QC34,0),IF(QZ34&gt;=$RM$44,RA34,0),IF(RC34&gt;=$RM$44,RD34,0),IF(RG34&gt;=$RM$44,RH34,0),IF(RJ34&gt;=$RM$44,RK34,0),IF(SH34&gt;=$SU$44,SI34,0),IF(SK34&gt;=$SU$44,SL34,0),IF(SO34&gt;=$SU$44,SP34,0),IF(SR34&gt;=$SU$44,SS34,0))&gt;0,MAX(IF(AO34&gt;=$AY$44,AP34,0),IF(AR34&gt;=$AY$44,AS34,0),IF(AV34&gt;=$AY$44,AW34,0),IF(BP34&gt;=$BZ$44,BQ34,0),IF(BS34&gt;=$BZ$44,BT34,0),IF(BW34&gt;=$BZ$44,BX34,0),IF(CQ34&gt;=$DA$44,CR34,0),IF(CT34&gt;=$DA$44,CU34,0),IF(CX34&gt;=$DA$44,CY34,0),IF(DX34&gt;=$EK$44,DY34,0),IF(EA34&gt;=$EK$44,EB34,0),IF(EE34&gt;=$EK$44,EF34,0),IF(EH34&gt;=$EK$44,EI34,0),IF(FF34&gt;=$FS$44,FG34,0),IF(FI34&gt;=$FS$44,FJ34,0),IF(FM34&gt;=$FS$44,FN34,0),IF(FP34&gt;=$FS$44,FQ34,0),IF(GN34&gt;=$HA$44,GO34,0),IF(GQ34&gt;=$HA$44,GR34,0),IF(GU34&gt;=$HA$44,GV34,0),IF(GX34&gt;=$HA$44,GY34,0),IF(HV34&gt;=$II$44,HW34,0),IF(HY34&gt;=$II$44,HZ34,0),IF(IC34&gt;=$II$44,ID34,0),IF(IF34&gt;=$II$44,IG34,0),IF(JD34&gt;=$JQ$44,JE34,0),IF(JG34&gt;=$JQ$44,JH34,0),IF(JK34&gt;=$JQ$44,JL34,0),IF(JN34&gt;=$JQ$44,JO34,0),IF(KL34&gt;=$KY$44,KM34,0),IF(KO34&gt;=$KY$44,KP34,0),IF(KS34&gt;=$KY$44,KT34,0),IF(KV34&gt;=$KY$44,KW34,0),IF(LT34&gt;=$MG$44,LU34,0),IF(LW34&gt;=$MG$44,LX34,0),IF(MA34&gt;=$MG$44,MB34,0),IF(MD34&gt;=$MG$44,ME34,0),IF(NB34&gt;=$NO$44,NC34,0),IF(NE34&gt;=$NO$44,NF34,0),IF(NI34&gt;=$NO$44,NJ34,0),IF(NL34&gt;=$NO$44,NM34,0),IF(OJ34&gt;=$OW$44,OK34,0),IF(OM34&gt;=$OW$44,ON34,0),IF(OQ34&gt;=$OW$44,OR34,0),IF(OT34&gt;=$OW$44,OU34,0),IF(PR34&gt;=$QE$44,PS34,0),IF(PU34&gt;=$QE$44,PV34,0),IF(PY34&gt;=$QE$44,PZ34,0),IF(QB34&gt;=$QE$44,QC34,0),IF(QZ34&gt;=$RM$44,RA34,0),IF(RC34&gt;=$RM$44,RD34,0),IF(RG34&gt;=$RM$44,RH34,0),IF(RJ34&gt;=$RM$44,RK34,0),IF(SH34&gt;=$SU$44,SI34,0),IF(SK34&gt;=$SU$44,SL34,0),IF(SO34&gt;=$SU$44,SP34,0),IF(SR34&gt;=$SU$44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13.4</v>
      </c>
      <c r="BA34" s="26">
        <v>8.6</v>
      </c>
      <c r="BB34" s="26">
        <v>9.1</v>
      </c>
      <c r="BC34" s="26">
        <v>13.02</v>
      </c>
      <c r="BD34" s="26">
        <v>0</v>
      </c>
      <c r="BE34" s="26">
        <v>14.9</v>
      </c>
      <c r="BF34" s="26">
        <v>9.1999999999999993</v>
      </c>
      <c r="BG34" s="26">
        <v>10.4</v>
      </c>
      <c r="BH34" s="26">
        <v>13.99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9.1</v>
      </c>
      <c r="BQ34" s="39">
        <f>IF(BC34&gt;0,BC34,"")</f>
        <v>13.02</v>
      </c>
      <c r="BR34" s="11">
        <f>IF(SUM(AZ34:BC34)-BD34&gt;0,SUM(AZ34:BC34)-BD34,"")</f>
        <v>44.120000000000005</v>
      </c>
      <c r="BS34" s="11">
        <f>IF(BG34&gt;0,BG34,"")</f>
        <v>10.4</v>
      </c>
      <c r="BT34" s="11">
        <f>IF(BH34&gt;0,BH34,"")</f>
        <v>13.99</v>
      </c>
      <c r="BU34" s="11">
        <f>IF(SUM(BE34:BH34)-BI34&gt;0,SUM(BE34:BH34)-BI34,"")</f>
        <v>48.49</v>
      </c>
      <c r="BV34" s="11">
        <f>IF(BR34="","",MAX(BR34,BU34))</f>
        <v>48.49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48.49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6.7</v>
      </c>
      <c r="SW34" s="22">
        <f>IF($CP34="P",CB34,(CB34+BA34)/2)</f>
        <v>4.3</v>
      </c>
      <c r="SX34" s="22">
        <f>IF($CP34="P",CC34,(CC34+BB34)/2)</f>
        <v>4.55</v>
      </c>
      <c r="SY34" s="22">
        <f>IF($CP34="P",CD34,(CD34+BC34)/2)</f>
        <v>6.51</v>
      </c>
      <c r="SZ34" s="22">
        <f>IF($CP34="P",CE34,(CE34+BD34)/2)</f>
        <v>0</v>
      </c>
      <c r="TA34" s="22">
        <f>IF($CP34="P",CF34,(CF34+BE34)/2)</f>
        <v>7.45</v>
      </c>
      <c r="TB34" s="22">
        <f>IF($CP34="P",CG34,(CG34+BF34)/2)</f>
        <v>4.5999999999999996</v>
      </c>
      <c r="TC34" s="22">
        <f>IF($CP34="P",CH34,(CH34+BG34)/2)</f>
        <v>5.2</v>
      </c>
      <c r="TD34" s="22">
        <f>IF($CP34="P",CI34,(CI34+BH34)/2)</f>
        <v>6.9950000000000001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4.55</v>
      </c>
      <c r="TM34" s="40">
        <f>IF(SY34&gt;0,SY34,"")</f>
        <v>6.51</v>
      </c>
      <c r="TN34" s="40">
        <f>IF(SUM(SV34:SY34)-SZ34&gt;0,SUM(SV34:SY34)-SZ34,"")</f>
        <v>22.060000000000002</v>
      </c>
      <c r="TO34" s="40">
        <f>IF(TC34&gt;0,TC34,"")</f>
        <v>5.2</v>
      </c>
      <c r="TP34" s="40">
        <f>IF(TD34&gt;0,TD34,"")</f>
        <v>6.9950000000000001</v>
      </c>
      <c r="TQ34" s="40">
        <f>IF(SUM(TA34:TD34)-TE34&gt;0,SUM(TA34:TD34)-TE34,"")</f>
        <v>24.245000000000001</v>
      </c>
      <c r="TR34" s="40">
        <f>IF(MAX(TN34,TQ34)&gt;0,MAX(TN34,TQ34),"")</f>
        <v>24.245000000000001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24.245000000000001</v>
      </c>
    </row>
    <row r="35" spans="1:542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144</v>
      </c>
      <c r="D35" s="4" t="s">
        <v>3</v>
      </c>
      <c r="E35" s="4">
        <v>2006</v>
      </c>
      <c r="F35" s="9">
        <f>SUM(L35:V35)+SUM(L35:T35)*0.0000001+SUM(L35)*0.0000000000001</f>
        <v>101.1600101160046</v>
      </c>
      <c r="G35" s="64"/>
      <c r="H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I35" s="3" t="str">
        <f>IF(OR(AND(AQ35&gt;=AY$48,AQ35&lt;&gt;"",AN35=""),AND(AT35&gt;=AY$48,AT35&lt;&gt;"",AN35=""),AND(AX35&gt;=AY$48,AX35&lt;&gt;"",AN35=""),AND(BR35&gt;=BZ$48,BR35&lt;&gt;"",BO35=""),AND(BU35&gt;=BZ$48,BU35&lt;&gt;"",BO35=""),AND(BY35&gt;=BZ$48,BY35&lt;&gt;"",BO35=""),AND(CS35&gt;=DA$48,CS35&lt;&gt;"",CP35=""),AND(CV35&gt;=DA$48,CV35&lt;&gt;"",CP35=""),AND(CZ35&gt;=DA$48,CZ35&lt;&gt;"",CP35=""),AND(DZ35&gt;=EK$48,DZ35&lt;&gt;""),AND(EC35&gt;=EK$48,EC35&lt;&gt;""),AND(EG35&gt;=EK$48,EG35&lt;&gt;""),AND(EJ35&gt;=EK$48,EJ35&lt;&gt;""),AND(FH35&gt;=FS$48,FH35&lt;&gt;""),AND(FK35&gt;=FS$48,FK35&lt;&gt;""),AND(FO35&gt;=FS$48,FO35&lt;&gt;""),AND(FR35&gt;=FS$48,FR35&lt;&gt;""),AND(GP35&gt;=HA$48,GP35&lt;&gt;""),AND(GS35&gt;=HA$48,GS35&lt;&gt;""),AND(GW35&gt;=HA$48,GW35&lt;&gt;""),AND(GZ35&gt;=HA$48,GZ35&lt;&gt;""),AND(HX35&gt;=II$48,HX35&lt;&gt;""),AND(IA35&gt;=II$48,IA35&lt;&gt;""),AND(IE35&gt;=II$48,IE35&lt;&gt;""),AND(IH35&gt;=II$48,IH35&lt;&gt;""),AND(JF35&gt;=JQ$48,JF35&lt;&gt;""),AND(JI35&gt;=JQ$48,JI35&lt;&gt;""),AND(JM35&gt;=JQ$48,JM35&lt;&gt;""),AND(JP35&gt;=JQ$48,JP35&lt;&gt;""),AND(KN35&gt;=KY$48,KN35&lt;&gt;""),AND(KQ35&gt;=KY$48,KQ35&lt;&gt;""),AND(KU35&gt;=KY$48,KU35&lt;&gt;""),AND(KX35&gt;=KY$48,KX35&lt;&gt;""),AND(LV35&gt;=MG$48,LV35&lt;&gt;""),AND(LY35&gt;=MG$48,LY35&lt;&gt;""),AND(MC35&gt;=MG$48,MC35&lt;&gt;""),AND(MF35&gt;=MG$48,MF35&lt;&gt;""),AND(ND35&gt;=NO$48,ND35&lt;&gt;""),AND(NG35&gt;=NO$48,NG35&lt;&gt;""),AND(NK35&gt;=NO$48,NK35&lt;&gt;""),AND(NN35&gt;=NO$48,NN35&lt;&gt;""),AND(OL35&gt;=OW$48,OL35&lt;&gt;""),AND(OO35&gt;=OW$48,OO35&lt;&gt;""),AND(OS35&gt;=OW$48,OS35&lt;&gt;""),AND(OV35&gt;=OW$48,OV35&lt;&gt;""),AND(PT35&gt;=QE$48,PT35&lt;&gt;""),AND(PW35&gt;=QE$48,PW35&lt;&gt;""),AND(QA35&gt;=QE$48,QA35&lt;&gt;""),AND(QD35&gt;=QE$48,QD35&lt;&gt;""),AND(RB35&gt;=RM$48,RB35&lt;&gt;""),AND(RE35&gt;=RM$48,RE35&lt;&gt;""),AND(RI35&gt;=RM$48,RI35&lt;&gt;""),AND(RL35&gt;=RM$48,RL35&lt;&gt;""),AND(SJ35&gt;=SU$48,SJ35&lt;&gt;""),AND(SM35&gt;=SU$48,SM35&lt;&gt;""),AND(SQ35&gt;=SU$48,SQ35&lt;&gt;""),AND(ST35&gt;=SU$48,ST35&lt;&gt;"")),"P","")</f>
        <v/>
      </c>
      <c r="J35" s="36" t="str">
        <f>IF(AND(I35="P",H35=""),"No DD",IF(OR(AND(AO35&gt;=AY$47,AO35&lt;&gt;"",AQ35&gt;=AY$51,AQ35&lt;&gt;"",AN35=""),AND(AR35&gt;=AY$47,AR35&lt;&gt;"",AT35&gt;=AY$51,AT35&lt;&gt;"",AN35=""),AND(AV35&gt;=AY$47,AV35&lt;&gt;"",AX35&gt;=AY$51,AX35&lt;&gt;"",AN35=""),AND(BP35&gt;=BZ$47,BP35&lt;&gt;"",BR35&gt;=BZ$51,BR35&lt;&gt;"",BO35=""),AND(BS35&gt;=BZ$47,BS35&lt;&gt;"",BU35&gt;=BZ$51,BU35&lt;&gt;"",BO35=""),AND(BW35&gt;=BZ$47,BW35&lt;&gt;"",BY35&gt;=BZ$51,BY35&lt;&gt;"",BO35=""),AND(CQ35&gt;=DA$47,CQ35&lt;&gt;"",CS35&gt;=DA$51,CS35&lt;&gt;"",CP35=""),AND(CT35&gt;=DA$47,CT35&lt;&gt;"",CV35&gt;=DA$51,CV35&lt;&gt;"",CP35=""),AND(CX35&gt;=DA$47,CX35&lt;&gt;"",CZ35&gt;=DA$51,CZ35&lt;&gt;"",CP35=""),AND(DX35&gt;=EK$47,DX35&lt;&gt;"",DZ35&gt;=EK$51,DZ35&lt;&gt;""),AND(EA35&gt;=EK$47,EA35&lt;&gt;"",EC35&gt;=EK$51,EC35&lt;&gt;""),AND(EE35&gt;=EK$47,EE35&lt;&gt;"",EG35&gt;=EK$51,EG35&lt;&gt;""),AND(EH35&gt;=EK$47,EH35&lt;&gt;"",EJ35&gt;=EK$51,EJ35&lt;&gt;""),AND(FF35&gt;=FS$47,FF35&lt;&gt;"",FH35&gt;=FS$51,FH35&lt;&gt;""),AND(FI35&gt;=FS$47,FI35&lt;&gt;"",FK35&gt;=FS$51,FK35&lt;&gt;""),AND(FM35&gt;=FS$47,FM35&lt;&gt;"",FO35&gt;=FS$51,FO35&lt;&gt;""),AND(FP35&gt;=FS$47,FP35&lt;&gt;"",FR35&gt;=FS$51,FR35&lt;&gt;""),AND(GN35&gt;=HA$47,GN35&lt;&gt;"",GP35&gt;=HA$51,GP35&lt;&gt;""),AND(GQ35&gt;=HA$47,GQ35&lt;&gt;"",GS35&gt;=HA$51,GS35&lt;&gt;""),AND(GU35&gt;=HA$47,GU35&lt;&gt;"",GW35&gt;=HA$51,GW35&lt;&gt;""),AND(GX35&gt;=HA$47,GX35&lt;&gt;"",GZ35&gt;=HA$51,GZ35&lt;&gt;""),AND(HV35&gt;=II$47,HV35&lt;&gt;"",HX35&gt;=II$51,HX35&lt;&gt;""),AND(HY35&gt;=II$47,HY35&lt;&gt;"",IA35&gt;=II$51,IA35&lt;&gt;""),AND(IC35&gt;=II$47,IC35&lt;&gt;"",IE35&gt;=II$51,IE35&lt;&gt;""),AND(IF35&gt;=II$47,IF35&lt;&gt;"",IH35&gt;=II$51,IH35&lt;&gt;""),AND(JD35&gt;=JQ$47,JD35&lt;&gt;"",JF35&gt;=JQ$51,JF35&lt;&gt;""),AND(JG35&gt;=JQ$47,JG35&lt;&gt;"",JI35&gt;=JQ$51,JI35&lt;&gt;""),AND(JK35&gt;=JQ$47,JK35&lt;&gt;"",JM35&gt;=JQ$51,JM35&lt;&gt;""),AND(JN35&gt;=JQ$47,JN35&lt;&gt;"",JP35&gt;=JQ$51,JP35&lt;&gt;""),AND(KL35&gt;=KY$47,KL35&lt;&gt;"",KN35&gt;=KY$51,KN35&lt;&gt;""),AND(KO35&gt;=KY$47,KO35&lt;&gt;"",KQ35&gt;=KY$51,KQ35&lt;&gt;""),AND(KS35&gt;=KY$47,KS35&lt;&gt;"",KU35&gt;=KY$51,KU35&lt;&gt;""),AND(KV35&gt;=KY$47,KV35&lt;&gt;"",KX35&gt;=KY$51,KX35&lt;&gt;""),AND(LT35&gt;=MG$47,LT35&lt;&gt;"",LV35&gt;=MG$51,LV35&lt;&gt;""),AND(LW35&gt;=MG$47,LW35&lt;&gt;"",LY35&gt;=MG$51,LY35&lt;&gt;""),AND(MA35&gt;=MG$47,MA35&lt;&gt;"",MC35&gt;=MG$51,MC35&lt;&gt;""),AND(MD35&gt;=MG$47,MD35&lt;&gt;"",MF35&gt;=MG$51,MF35&lt;&gt;""),AND(NB35&gt;=NO$47,NB35&lt;&gt;"",ND35&gt;=NO$51,ND35&lt;&gt;""),AND(NE35&gt;=NO$47,NE35&lt;&gt;"",NG35&gt;=NO$51,NG35&lt;&gt;""),AND(NI35&gt;=NO$47,NI35&lt;&gt;"",NK35&gt;=NO$51,NK35&lt;&gt;""),AND(NL35&gt;=NO$47,NL35&lt;&gt;"",NN35&gt;=NO$51,NN35&lt;&gt;""),AND(OJ35&gt;=OW$47,OJ35&lt;&gt;"",OL35&gt;=OW$51,OL35&lt;&gt;""),AND(OM35&gt;=OW$47,OM35&lt;&gt;"",OO35&gt;=OW$51,OO35&lt;&gt;""),AND(OQ35&gt;=OW$47,OQ35&lt;&gt;"",OS35&gt;=OW$51,OS35&lt;&gt;""),AND(OT35&gt;=OW$47,OT35&lt;&gt;"",OV35&gt;=OW$51,OV35&lt;&gt;""),AND(PR35&gt;=QE$47,PR35&lt;&gt;"",PT35&gt;=QE$51,PT35&lt;&gt;""),AND(PU35&gt;=QE$47,PU35&lt;&gt;"",PW35&gt;=QE$51,PW35&lt;&gt;""),AND(PY35&gt;=QE$47,PY35&lt;&gt;"",QA35&gt;=QE$51,QA35&lt;&gt;""),AND(QB35&gt;=QE$47,QB35&lt;&gt;"",QD35&gt;=QE$51,QD35&lt;&gt;""),AND(QZ35&gt;=RM$47,QZ35&lt;&gt;"",RB35&gt;=RM$51,RB35&lt;&gt;""),AND(RC35&gt;=RM$47,RC35&lt;&gt;"",RE35&gt;=RM$51,RE35&lt;&gt;""),AND(RG35&gt;=RM$47,RG35&lt;&gt;"",RI35&gt;=RM$51,RI35&lt;&gt;""),AND(RJ35&gt;=RM$47,RJ35&lt;&gt;"",RL35&gt;=RM$51,RL35&lt;&gt;""),AND(SH35&gt;=SU$47,SH35&lt;&gt;"",SJ35&gt;=SU$51,SJ35&lt;&gt;""),AND(SK35&gt;=SU$47,SK35&lt;&gt;"",SM35&gt;=SU$51,SM35&lt;&gt;""),AND(SO35&gt;=SU$47,SO35&lt;&gt;"",SQ35&gt;=SU$51,SQ35&lt;&gt;""),AND(SR35&gt;=SU$47,SR35&lt;&gt;"",ST35&gt;=SU$51,ST35&lt;&gt;"")),"Merit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Excellence",IF(K35="P","Worlds Team",IF(H35="P","National Team","")))))</f>
        <v/>
      </c>
      <c r="K35" s="3" t="str">
        <f>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P","")</f>
        <v/>
      </c>
      <c r="L35" s="8">
        <f>IF(COUNT(AQ35,AT35,BR35,BU35,CS35,CV35)&gt;0,LARGE((AQ35,AT35,BR35,BU35,CS35,CV35),1),0)</f>
        <v>45.93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44.53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10.7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$44,AP35,0),IF(AR35&gt;=$AY$44,AS35,0),IF(AV35&gt;=$AY$44,AW35,0),IF(BP35&gt;=$BZ$44,BQ35,0),IF(BS35&gt;=$BZ$44,BT35,0),IF(BW35&gt;=$BZ$44,BX35,0),IF(CQ35&gt;=$DA$44,CR35,0),IF(CT35&gt;=$DA$44,CU35,0),IF(CX35&gt;=$DA$44,CY35,0),IF(DX35&gt;=$EK$44,DY35,0),IF(EA35&gt;=$EK$44,EB35,0),IF(EE35&gt;=$EK$44,EF35,0),IF(EH35&gt;=$EK$44,EI35,0),IF(FF35&gt;=$FS$44,FG35,0),IF(FI35&gt;=$FS$44,FJ35,0),IF(FM35&gt;=$FS$44,FN35,0),IF(FP35&gt;=$FS$44,FQ35,0),IF(GN35&gt;=$HA$44,GO35,0),IF(GQ35&gt;=$HA$44,GR35,0),IF(GU35&gt;=$HA$44,GV35,0),IF(GX35&gt;=$HA$44,GY35,0),IF(HV35&gt;=$II$44,HW35,0),IF(HY35&gt;=$II$44,HZ35,0),IF(IC35&gt;=$II$44,ID35,0),IF(IF35&gt;=$II$44,IG35,0),IF(JD35&gt;=$JQ$44,JE35,0),IF(JG35&gt;=$JQ$44,JH35,0),IF(JK35&gt;=$JQ$44,JL35,0),IF(JN35&gt;=$JQ$44,JO35,0),IF(KL35&gt;=$KY$44,KM35,0),IF(KO35&gt;=$KY$44,KP35,0),IF(KS35&gt;=$KY$44,KT35,0),IF(KV35&gt;=$KY$44,KW35,0),IF(LT35&gt;=$MG$44,LU35,0),IF(LW35&gt;=$MG$44,LX35,0),IF(MA35&gt;=$MG$44,MB35,0),IF(MD35&gt;=$MG$44,ME35,0),IF(NB35&gt;=$NO$44,NC35,0),IF(NE35&gt;=$NO$44,NF35,0),IF(NI35&gt;=$NO$44,NJ35,0),IF(NL35&gt;=$NO$44,NM35,0),IF(OJ35&gt;=$OW$44,OK35,0),IF(OM35&gt;=$OW$44,ON35,0),IF(OQ35&gt;=$OW$44,OR35,0),IF(OT35&gt;=$OW$44,OU35,0),IF(PR35&gt;=$QE$44,PS35,0),IF(PU35&gt;=$QE$44,PV35,0),IF(PY35&gt;=$QE$44,PZ35,0),IF(QB35&gt;=$QE$44,QC35,0),IF(QZ35&gt;=$RM$44,RA35,0),IF(RC35&gt;=$RM$44,RD35,0),IF(RG35&gt;=$RM$44,RH35,0),IF(RJ35&gt;=$RM$44,RK35,0),IF(SH35&gt;=$SU$44,SI35,0),IF(SK35&gt;=$SU$44,SL35,0),IF(SO35&gt;=$SU$44,SP35,0),IF(SR35&gt;=$SU$44,SS35,0))&gt;0,MAX(IF(AO35&gt;=$AY$44,AP35,0),IF(AR35&gt;=$AY$44,AS35,0),IF(AV35&gt;=$AY$44,AW35,0),IF(BP35&gt;=$BZ$44,BQ35,0),IF(BS35&gt;=$BZ$44,BT35,0),IF(BW35&gt;=$BZ$44,BX35,0),IF(CQ35&gt;=$DA$44,CR35,0),IF(CT35&gt;=$DA$44,CU35,0),IF(CX35&gt;=$DA$44,CY35,0),IF(DX35&gt;=$EK$44,DY35,0),IF(EA35&gt;=$EK$44,EB35,0),IF(EE35&gt;=$EK$44,EF35,0),IF(EH35&gt;=$EK$44,EI35,0),IF(FF35&gt;=$FS$44,FG35,0),IF(FI35&gt;=$FS$44,FJ35,0),IF(FM35&gt;=$FS$44,FN35,0),IF(FP35&gt;=$FS$44,FQ35,0),IF(GN35&gt;=$HA$44,GO35,0),IF(GQ35&gt;=$HA$44,GR35,0),IF(GU35&gt;=$HA$44,GV35,0),IF(GX35&gt;=$HA$44,GY35,0),IF(HV35&gt;=$II$44,HW35,0),IF(HY35&gt;=$II$44,HZ35,0),IF(IC35&gt;=$II$44,ID35,0),IF(IF35&gt;=$II$44,IG35,0),IF(JD35&gt;=$JQ$44,JE35,0),IF(JG35&gt;=$JQ$44,JH35,0),IF(JK35&gt;=$JQ$44,JL35,0),IF(JN35&gt;=$JQ$44,JO35,0),IF(KL35&gt;=$KY$44,KM35,0),IF(KO35&gt;=$KY$44,KP35,0),IF(KS35&gt;=$KY$44,KT35,0),IF(KV35&gt;=$KY$44,KW35,0),IF(LT35&gt;=$MG$44,LU35,0),IF(LW35&gt;=$MG$44,LX35,0),IF(MA35&gt;=$MG$44,MB35,0),IF(MD35&gt;=$MG$44,ME35,0),IF(NB35&gt;=$NO$44,NC35,0),IF(NE35&gt;=$NO$44,NF35,0),IF(NI35&gt;=$NO$44,NJ35,0),IF(NL35&gt;=$NO$44,NM35,0),IF(OJ35&gt;=$OW$44,OK35,0),IF(OM35&gt;=$OW$44,ON35,0),IF(OQ35&gt;=$OW$44,OR35,0),IF(OT35&gt;=$OW$44,OU35,0),IF(PR35&gt;=$QE$44,PS35,0),IF(PU35&gt;=$QE$44,PV35,0),IF(PY35&gt;=$QE$44,PZ35,0),IF(QB35&gt;=$QE$44,QC35,0),IF(QZ35&gt;=$RM$44,RA35,0),IF(RC35&gt;=$RM$44,RD35,0),IF(RG35&gt;=$RM$44,RH35,0),IF(RJ35&gt;=$RM$44,RK35,0),IF(SH35&gt;=$SU$44,SI35,0),IF(SK35&gt;=$SU$44,SL35,0),IF(SO35&gt;=$SU$44,SP35,0),IF(SR35&gt;=$SU$44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12.6</v>
      </c>
      <c r="BA35" s="26">
        <v>9.5</v>
      </c>
      <c r="BB35" s="26">
        <v>9.8000000000000007</v>
      </c>
      <c r="BC35" s="26">
        <v>14.03</v>
      </c>
      <c r="BD35" s="26">
        <v>0</v>
      </c>
      <c r="BE35" s="26">
        <v>11</v>
      </c>
      <c r="BF35" s="26">
        <v>9</v>
      </c>
      <c r="BG35" s="26">
        <v>10.7</v>
      </c>
      <c r="BH35" s="26">
        <v>13.83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9.8000000000000007</v>
      </c>
      <c r="BQ35" s="39">
        <f>IF(BC35&gt;0,BC35,"")</f>
        <v>14.03</v>
      </c>
      <c r="BR35" s="11">
        <f>IF(SUM(AZ35:BC35)-BD35&gt;0,SUM(AZ35:BC35)-BD35,"")</f>
        <v>45.93</v>
      </c>
      <c r="BS35" s="11">
        <f>IF(BG35&gt;0,BG35,"")</f>
        <v>10.7</v>
      </c>
      <c r="BT35" s="11">
        <f>IF(BH35&gt;0,BH35,"")</f>
        <v>13.83</v>
      </c>
      <c r="BU35" s="11">
        <f>IF(SUM(BE35:BH35)-BI35&gt;0,SUM(BE35:BH35)-BI35,"")</f>
        <v>44.53</v>
      </c>
      <c r="BV35" s="11">
        <f>IF(BR35="","",MAX(BR35,BU35))</f>
        <v>45.93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45.93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6.3</v>
      </c>
      <c r="SW35" s="22">
        <f>IF($CP35="P",CB35,(CB35+BA35)/2)</f>
        <v>4.75</v>
      </c>
      <c r="SX35" s="22">
        <f>IF($CP35="P",CC35,(CC35+BB35)/2)</f>
        <v>4.9000000000000004</v>
      </c>
      <c r="SY35" s="22">
        <f>IF($CP35="P",CD35,(CD35+BC35)/2)</f>
        <v>7.0149999999999997</v>
      </c>
      <c r="SZ35" s="22">
        <f>IF($CP35="P",CE35,(CE35+BD35)/2)</f>
        <v>0</v>
      </c>
      <c r="TA35" s="22">
        <f>IF($CP35="P",CF35,(CF35+BE35)/2)</f>
        <v>5.5</v>
      </c>
      <c r="TB35" s="22">
        <f>IF($CP35="P",CG35,(CG35+BF35)/2)</f>
        <v>4.5</v>
      </c>
      <c r="TC35" s="22">
        <f>IF($CP35="P",CH35,(CH35+BG35)/2)</f>
        <v>5.35</v>
      </c>
      <c r="TD35" s="22">
        <f>IF($CP35="P",CI35,(CI35+BH35)/2)</f>
        <v>6.915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4.9000000000000004</v>
      </c>
      <c r="TM35" s="40">
        <f>IF(SY35&gt;0,SY35,"")</f>
        <v>7.0149999999999997</v>
      </c>
      <c r="TN35" s="40">
        <f>IF(SUM(SV35:SY35)-SZ35&gt;0,SUM(SV35:SY35)-SZ35,"")</f>
        <v>22.965</v>
      </c>
      <c r="TO35" s="40">
        <f>IF(TC35&gt;0,TC35,"")</f>
        <v>5.35</v>
      </c>
      <c r="TP35" s="40">
        <f>IF(TD35&gt;0,TD35,"")</f>
        <v>6.915</v>
      </c>
      <c r="TQ35" s="40">
        <f>IF(SUM(TA35:TD35)-TE35&gt;0,SUM(TA35:TD35)-TE35,"")</f>
        <v>22.265000000000001</v>
      </c>
      <c r="TR35" s="40">
        <f>IF(MAX(TN35,TQ35)&gt;0,MAX(TN35,TQ35),"")</f>
        <v>22.965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22.965</v>
      </c>
    </row>
    <row r="36" spans="1:542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214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4"/>
      <c r="H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I36" s="3" t="str">
        <f>IF(OR(AND(AQ36&gt;=AY$48,AQ36&lt;&gt;"",AN36=""),AND(AT36&gt;=AY$48,AT36&lt;&gt;"",AN36=""),AND(AX36&gt;=AY$48,AX36&lt;&gt;"",AN36=""),AND(BR36&gt;=BZ$48,BR36&lt;&gt;"",BO36=""),AND(BU36&gt;=BZ$48,BU36&lt;&gt;"",BO36=""),AND(BY36&gt;=BZ$48,BY36&lt;&gt;"",BO36=""),AND(CS36&gt;=DA$48,CS36&lt;&gt;"",CP36=""),AND(CV36&gt;=DA$48,CV36&lt;&gt;"",CP36=""),AND(CZ36&gt;=DA$48,CZ36&lt;&gt;"",CP36=""),AND(DZ36&gt;=EK$48,DZ36&lt;&gt;""),AND(EC36&gt;=EK$48,EC36&lt;&gt;""),AND(EG36&gt;=EK$48,EG36&lt;&gt;""),AND(EJ36&gt;=EK$48,EJ36&lt;&gt;""),AND(FH36&gt;=FS$48,FH36&lt;&gt;""),AND(FK36&gt;=FS$48,FK36&lt;&gt;""),AND(FO36&gt;=FS$48,FO36&lt;&gt;""),AND(FR36&gt;=FS$48,FR36&lt;&gt;""),AND(GP36&gt;=HA$48,GP36&lt;&gt;""),AND(GS36&gt;=HA$48,GS36&lt;&gt;""),AND(GW36&gt;=HA$48,GW36&lt;&gt;""),AND(GZ36&gt;=HA$48,GZ36&lt;&gt;""),AND(HX36&gt;=II$48,HX36&lt;&gt;""),AND(IA36&gt;=II$48,IA36&lt;&gt;""),AND(IE36&gt;=II$48,IE36&lt;&gt;""),AND(IH36&gt;=II$48,IH36&lt;&gt;""),AND(JF36&gt;=JQ$48,JF36&lt;&gt;""),AND(JI36&gt;=JQ$48,JI36&lt;&gt;""),AND(JM36&gt;=JQ$48,JM36&lt;&gt;""),AND(JP36&gt;=JQ$48,JP36&lt;&gt;""),AND(KN36&gt;=KY$48,KN36&lt;&gt;""),AND(KQ36&gt;=KY$48,KQ36&lt;&gt;""),AND(KU36&gt;=KY$48,KU36&lt;&gt;""),AND(KX36&gt;=KY$48,KX36&lt;&gt;""),AND(LV36&gt;=MG$48,LV36&lt;&gt;""),AND(LY36&gt;=MG$48,LY36&lt;&gt;""),AND(MC36&gt;=MG$48,MC36&lt;&gt;""),AND(MF36&gt;=MG$48,MF36&lt;&gt;""),AND(ND36&gt;=NO$48,ND36&lt;&gt;""),AND(NG36&gt;=NO$48,NG36&lt;&gt;""),AND(NK36&gt;=NO$48,NK36&lt;&gt;""),AND(NN36&gt;=NO$48,NN36&lt;&gt;""),AND(OL36&gt;=OW$48,OL36&lt;&gt;""),AND(OO36&gt;=OW$48,OO36&lt;&gt;""),AND(OS36&gt;=OW$48,OS36&lt;&gt;""),AND(OV36&gt;=OW$48,OV36&lt;&gt;""),AND(PT36&gt;=QE$48,PT36&lt;&gt;""),AND(PW36&gt;=QE$48,PW36&lt;&gt;""),AND(QA36&gt;=QE$48,QA36&lt;&gt;""),AND(QD36&gt;=QE$48,QD36&lt;&gt;""),AND(RB36&gt;=RM$48,RB36&lt;&gt;""),AND(RE36&gt;=RM$48,RE36&lt;&gt;""),AND(RI36&gt;=RM$48,RI36&lt;&gt;""),AND(RL36&gt;=RM$48,RL36&lt;&gt;""),AND(SJ36&gt;=SU$48,SJ36&lt;&gt;""),AND(SM36&gt;=SU$48,SM36&lt;&gt;""),AND(SQ36&gt;=SU$48,SQ36&lt;&gt;""),AND(ST36&gt;=SU$48,ST36&lt;&gt;"")),"P","")</f>
        <v/>
      </c>
      <c r="J36" s="36" t="str">
        <f>IF(AND(I36="P",H36=""),"No DD",IF(OR(AND(AO36&gt;=AY$47,AO36&lt;&gt;"",AQ36&gt;=AY$51,AQ36&lt;&gt;"",AN36=""),AND(AR36&gt;=AY$47,AR36&lt;&gt;"",AT36&gt;=AY$51,AT36&lt;&gt;"",AN36=""),AND(AV36&gt;=AY$47,AV36&lt;&gt;"",AX36&gt;=AY$51,AX36&lt;&gt;"",AN36=""),AND(BP36&gt;=BZ$47,BP36&lt;&gt;"",BR36&gt;=BZ$51,BR36&lt;&gt;"",BO36=""),AND(BS36&gt;=BZ$47,BS36&lt;&gt;"",BU36&gt;=BZ$51,BU36&lt;&gt;"",BO36=""),AND(BW36&gt;=BZ$47,BW36&lt;&gt;"",BY36&gt;=BZ$51,BY36&lt;&gt;"",BO36=""),AND(CQ36&gt;=DA$47,CQ36&lt;&gt;"",CS36&gt;=DA$51,CS36&lt;&gt;"",CP36=""),AND(CT36&gt;=DA$47,CT36&lt;&gt;"",CV36&gt;=DA$51,CV36&lt;&gt;"",CP36=""),AND(CX36&gt;=DA$47,CX36&lt;&gt;"",CZ36&gt;=DA$51,CZ36&lt;&gt;"",CP36=""),AND(DX36&gt;=EK$47,DX36&lt;&gt;"",DZ36&gt;=EK$51,DZ36&lt;&gt;""),AND(EA36&gt;=EK$47,EA36&lt;&gt;"",EC36&gt;=EK$51,EC36&lt;&gt;""),AND(EE36&gt;=EK$47,EE36&lt;&gt;"",EG36&gt;=EK$51,EG36&lt;&gt;""),AND(EH36&gt;=EK$47,EH36&lt;&gt;"",EJ36&gt;=EK$51,EJ36&lt;&gt;""),AND(FF36&gt;=FS$47,FF36&lt;&gt;"",FH36&gt;=FS$51,FH36&lt;&gt;""),AND(FI36&gt;=FS$47,FI36&lt;&gt;"",FK36&gt;=FS$51,FK36&lt;&gt;""),AND(FM36&gt;=FS$47,FM36&lt;&gt;"",FO36&gt;=FS$51,FO36&lt;&gt;""),AND(FP36&gt;=FS$47,FP36&lt;&gt;"",FR36&gt;=FS$51,FR36&lt;&gt;""),AND(GN36&gt;=HA$47,GN36&lt;&gt;"",GP36&gt;=HA$51,GP36&lt;&gt;""),AND(GQ36&gt;=HA$47,GQ36&lt;&gt;"",GS36&gt;=HA$51,GS36&lt;&gt;""),AND(GU36&gt;=HA$47,GU36&lt;&gt;"",GW36&gt;=HA$51,GW36&lt;&gt;""),AND(GX36&gt;=HA$47,GX36&lt;&gt;"",GZ36&gt;=HA$51,GZ36&lt;&gt;""),AND(HV36&gt;=II$47,HV36&lt;&gt;"",HX36&gt;=II$51,HX36&lt;&gt;""),AND(HY36&gt;=II$47,HY36&lt;&gt;"",IA36&gt;=II$51,IA36&lt;&gt;""),AND(IC36&gt;=II$47,IC36&lt;&gt;"",IE36&gt;=II$51,IE36&lt;&gt;""),AND(IF36&gt;=II$47,IF36&lt;&gt;"",IH36&gt;=II$51,IH36&lt;&gt;""),AND(JD36&gt;=JQ$47,JD36&lt;&gt;"",JF36&gt;=JQ$51,JF36&lt;&gt;""),AND(JG36&gt;=JQ$47,JG36&lt;&gt;"",JI36&gt;=JQ$51,JI36&lt;&gt;""),AND(JK36&gt;=JQ$47,JK36&lt;&gt;"",JM36&gt;=JQ$51,JM36&lt;&gt;""),AND(JN36&gt;=JQ$47,JN36&lt;&gt;"",JP36&gt;=JQ$51,JP36&lt;&gt;""),AND(KL36&gt;=KY$47,KL36&lt;&gt;"",KN36&gt;=KY$51,KN36&lt;&gt;""),AND(KO36&gt;=KY$47,KO36&lt;&gt;"",KQ36&gt;=KY$51,KQ36&lt;&gt;""),AND(KS36&gt;=KY$47,KS36&lt;&gt;"",KU36&gt;=KY$51,KU36&lt;&gt;""),AND(KV36&gt;=KY$47,KV36&lt;&gt;"",KX36&gt;=KY$51,KX36&lt;&gt;""),AND(LT36&gt;=MG$47,LT36&lt;&gt;"",LV36&gt;=MG$51,LV36&lt;&gt;""),AND(LW36&gt;=MG$47,LW36&lt;&gt;"",LY36&gt;=MG$51,LY36&lt;&gt;""),AND(MA36&gt;=MG$47,MA36&lt;&gt;"",MC36&gt;=MG$51,MC36&lt;&gt;""),AND(MD36&gt;=MG$47,MD36&lt;&gt;"",MF36&gt;=MG$51,MF36&lt;&gt;""),AND(NB36&gt;=NO$47,NB36&lt;&gt;"",ND36&gt;=NO$51,ND36&lt;&gt;""),AND(NE36&gt;=NO$47,NE36&lt;&gt;"",NG36&gt;=NO$51,NG36&lt;&gt;""),AND(NI36&gt;=NO$47,NI36&lt;&gt;"",NK36&gt;=NO$51,NK36&lt;&gt;""),AND(NL36&gt;=NO$47,NL36&lt;&gt;"",NN36&gt;=NO$51,NN36&lt;&gt;""),AND(OJ36&gt;=OW$47,OJ36&lt;&gt;"",OL36&gt;=OW$51,OL36&lt;&gt;""),AND(OM36&gt;=OW$47,OM36&lt;&gt;"",OO36&gt;=OW$51,OO36&lt;&gt;""),AND(OQ36&gt;=OW$47,OQ36&lt;&gt;"",OS36&gt;=OW$51,OS36&lt;&gt;""),AND(OT36&gt;=OW$47,OT36&lt;&gt;"",OV36&gt;=OW$51,OV36&lt;&gt;""),AND(PR36&gt;=QE$47,PR36&lt;&gt;"",PT36&gt;=QE$51,PT36&lt;&gt;""),AND(PU36&gt;=QE$47,PU36&lt;&gt;"",PW36&gt;=QE$51,PW36&lt;&gt;""),AND(PY36&gt;=QE$47,PY36&lt;&gt;"",QA36&gt;=QE$51,QA36&lt;&gt;""),AND(QB36&gt;=QE$47,QB36&lt;&gt;"",QD36&gt;=QE$51,QD36&lt;&gt;""),AND(QZ36&gt;=RM$47,QZ36&lt;&gt;"",RB36&gt;=RM$51,RB36&lt;&gt;""),AND(RC36&gt;=RM$47,RC36&lt;&gt;"",RE36&gt;=RM$51,RE36&lt;&gt;""),AND(RG36&gt;=RM$47,RG36&lt;&gt;"",RI36&gt;=RM$51,RI36&lt;&gt;""),AND(RJ36&gt;=RM$47,RJ36&lt;&gt;"",RL36&gt;=RM$51,RL36&lt;&gt;""),AND(SH36&gt;=SU$47,SH36&lt;&gt;"",SJ36&gt;=SU$51,SJ36&lt;&gt;""),AND(SK36&gt;=SU$47,SK36&lt;&gt;"",SM36&gt;=SU$51,SM36&lt;&gt;""),AND(SO36&gt;=SU$47,SO36&lt;&gt;"",SQ36&gt;=SU$51,SQ36&lt;&gt;""),AND(SR36&gt;=SU$47,SR36&lt;&gt;"",ST36&gt;=SU$51,ST36&lt;&gt;"")),"Merit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Excellence",IF(K36="P","Worlds Team",IF(H36="P","National Team","")))))</f>
        <v/>
      </c>
      <c r="K36" s="3" t="str">
        <f>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$44,AP36,0),IF(AR36&gt;=$AY$44,AS36,0),IF(AV36&gt;=$AY$44,AW36,0),IF(BP36&gt;=$BZ$44,BQ36,0),IF(BS36&gt;=$BZ$44,BT36,0),IF(BW36&gt;=$BZ$44,BX36,0),IF(CQ36&gt;=$DA$44,CR36,0),IF(CT36&gt;=$DA$44,CU36,0),IF(CX36&gt;=$DA$44,CY36,0),IF(DX36&gt;=$EK$44,DY36,0),IF(EA36&gt;=$EK$44,EB36,0),IF(EE36&gt;=$EK$44,EF36,0),IF(EH36&gt;=$EK$44,EI36,0),IF(FF36&gt;=$FS$44,FG36,0),IF(FI36&gt;=$FS$44,FJ36,0),IF(FM36&gt;=$FS$44,FN36,0),IF(FP36&gt;=$FS$44,FQ36,0),IF(GN36&gt;=$HA$44,GO36,0),IF(GQ36&gt;=$HA$44,GR36,0),IF(GU36&gt;=$HA$44,GV36,0),IF(GX36&gt;=$HA$44,GY36,0),IF(HV36&gt;=$II$44,HW36,0),IF(HY36&gt;=$II$44,HZ36,0),IF(IC36&gt;=$II$44,ID36,0),IF(IF36&gt;=$II$44,IG36,0),IF(JD36&gt;=$JQ$44,JE36,0),IF(JG36&gt;=$JQ$44,JH36,0),IF(JK36&gt;=$JQ$44,JL36,0),IF(JN36&gt;=$JQ$44,JO36,0),IF(KL36&gt;=$KY$44,KM36,0),IF(KO36&gt;=$KY$44,KP36,0),IF(KS36&gt;=$KY$44,KT36,0),IF(KV36&gt;=$KY$44,KW36,0),IF(LT36&gt;=$MG$44,LU36,0),IF(LW36&gt;=$MG$44,LX36,0),IF(MA36&gt;=$MG$44,MB36,0),IF(MD36&gt;=$MG$44,ME36,0),IF(NB36&gt;=$NO$44,NC36,0),IF(NE36&gt;=$NO$44,NF36,0),IF(NI36&gt;=$NO$44,NJ36,0),IF(NL36&gt;=$NO$44,NM36,0),IF(OJ36&gt;=$OW$44,OK36,0),IF(OM36&gt;=$OW$44,ON36,0),IF(OQ36&gt;=$OW$44,OR36,0),IF(OT36&gt;=$OW$44,OU36,0),IF(PR36&gt;=$QE$44,PS36,0),IF(PU36&gt;=$QE$44,PV36,0),IF(PY36&gt;=$QE$44,PZ36,0),IF(QB36&gt;=$QE$44,QC36,0),IF(QZ36&gt;=$RM$44,RA36,0),IF(RC36&gt;=$RM$44,RD36,0),IF(RG36&gt;=$RM$44,RH36,0),IF(RJ36&gt;=$RM$44,RK36,0),IF(SH36&gt;=$SU$44,SI36,0),IF(SK36&gt;=$SU$44,SL36,0),IF(SO36&gt;=$SU$44,SP36,0),IF(SR36&gt;=$SU$44,SS36,0))&gt;0,MAX(IF(AO36&gt;=$AY$44,AP36,0),IF(AR36&gt;=$AY$44,AS36,0),IF(AV36&gt;=$AY$44,AW36,0),IF(BP36&gt;=$BZ$44,BQ36,0),IF(BS36&gt;=$BZ$44,BT36,0),IF(BW36&gt;=$BZ$44,BX36,0),IF(CQ36&gt;=$DA$44,CR36,0),IF(CT36&gt;=$DA$44,CU36,0),IF(CX36&gt;=$DA$44,CY36,0),IF(DX36&gt;=$EK$44,DY36,0),IF(EA36&gt;=$EK$44,EB36,0),IF(EE36&gt;=$EK$44,EF36,0),IF(EH36&gt;=$EK$44,EI36,0),IF(FF36&gt;=$FS$44,FG36,0),IF(FI36&gt;=$FS$44,FJ36,0),IF(FM36&gt;=$FS$44,FN36,0),IF(FP36&gt;=$FS$44,FQ36,0),IF(GN36&gt;=$HA$44,GO36,0),IF(GQ36&gt;=$HA$44,GR36,0),IF(GU36&gt;=$HA$44,GV36,0),IF(GX36&gt;=$HA$44,GY36,0),IF(HV36&gt;=$II$44,HW36,0),IF(HY36&gt;=$II$44,HZ36,0),IF(IC36&gt;=$II$44,ID36,0),IF(IF36&gt;=$II$44,IG36,0),IF(JD36&gt;=$JQ$44,JE36,0),IF(JG36&gt;=$JQ$44,JH36,0),IF(JK36&gt;=$JQ$44,JL36,0),IF(JN36&gt;=$JQ$44,JO36,0),IF(KL36&gt;=$KY$44,KM36,0),IF(KO36&gt;=$KY$44,KP36,0),IF(KS36&gt;=$KY$44,KT36,0),IF(KV36&gt;=$KY$44,KW36,0),IF(LT36&gt;=$MG$44,LU36,0),IF(LW36&gt;=$MG$44,LX36,0),IF(MA36&gt;=$MG$44,MB36,0),IF(MD36&gt;=$MG$44,ME36,0),IF(NB36&gt;=$NO$44,NC36,0),IF(NE36&gt;=$NO$44,NF36,0),IF(NI36&gt;=$NO$44,NJ36,0),IF(NL36&gt;=$NO$44,NM36,0),IF(OJ36&gt;=$OW$44,OK36,0),IF(OM36&gt;=$OW$44,ON36,0),IF(OQ36&gt;=$OW$44,OR36,0),IF(OT36&gt;=$OW$44,OU36,0),IF(PR36&gt;=$QE$44,PS36,0),IF(PU36&gt;=$QE$44,PV36,0),IF(PY36&gt;=$QE$44,PZ36,0),IF(QB36&gt;=$QE$44,QC36,0),IF(QZ36&gt;=$RM$44,RA36,0),IF(RC36&gt;=$RM$44,RD36,0),IF(RG36&gt;=$RM$44,RH36,0),IF(RJ36&gt;=$RM$44,RK36,0),IF(SH36&gt;=$SU$44,SI36,0),IF(SK36&gt;=$SU$44,SL36,0),IF(SO36&gt;=$SU$44,SP36,0),IF(SR36&gt;=$SU$44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11.9</v>
      </c>
      <c r="BA36" s="26">
        <v>8</v>
      </c>
      <c r="BB36" s="26">
        <v>8.4</v>
      </c>
      <c r="BC36" s="26">
        <v>12.97</v>
      </c>
      <c r="BD36" s="26">
        <v>0</v>
      </c>
      <c r="BE36" s="26">
        <v>13.3</v>
      </c>
      <c r="BF36" s="26">
        <v>9</v>
      </c>
      <c r="BG36" s="26">
        <v>11.1</v>
      </c>
      <c r="BH36" s="26">
        <v>14.23</v>
      </c>
      <c r="BI36" s="26">
        <v>0</v>
      </c>
      <c r="BJ36" s="26"/>
      <c r="BK36" s="26"/>
      <c r="BL36" s="26"/>
      <c r="BM36" s="26"/>
      <c r="BN36" s="26"/>
      <c r="BO36" s="28"/>
      <c r="BP36" s="39">
        <f>IF(BB36&gt;0,BB36,"")</f>
        <v>8.4</v>
      </c>
      <c r="BQ36" s="39">
        <f>IF(BC36&gt;0,BC36,"")</f>
        <v>12.97</v>
      </c>
      <c r="BR36" s="11">
        <f>IF(SUM(AZ36:BC36)-BD36&gt;0,SUM(AZ36:BC36)-BD36,"")</f>
        <v>41.269999999999996</v>
      </c>
      <c r="BS36" s="11">
        <f>IF(BG36&gt;0,BG36,"")</f>
        <v>11.1</v>
      </c>
      <c r="BT36" s="11">
        <f>IF(BH36&gt;0,BH36,"")</f>
        <v>14.23</v>
      </c>
      <c r="BU36" s="11">
        <f>IF(SUM(BE36:BH36)-BI36&gt;0,SUM(BE36:BH36)-BI36,"")</f>
        <v>47.629999999999995</v>
      </c>
      <c r="BV36" s="11">
        <f>IF(BR36="","",MAX(BR36,BU36))</f>
        <v>47.629999999999995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47.629999999999995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179</v>
      </c>
      <c r="D37" s="4" t="s">
        <v>152</v>
      </c>
      <c r="E37" s="4">
        <v>2003</v>
      </c>
      <c r="F37" s="9">
        <f>SUM(L37:V37)+SUM(L37:T37)*0.0000001+SUM(L37)*0.0000000000001</f>
        <v>98.590009859004553</v>
      </c>
      <c r="G37" s="64"/>
      <c r="H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I37" s="3" t="str">
        <f>IF(OR(AND(AQ37&gt;=AY$48,AQ37&lt;&gt;"",AN37=""),AND(AT37&gt;=AY$48,AT37&lt;&gt;"",AN37=""),AND(AX37&gt;=AY$48,AX37&lt;&gt;"",AN37=""),AND(BR37&gt;=BZ$48,BR37&lt;&gt;"",BO37=""),AND(BU37&gt;=BZ$48,BU37&lt;&gt;"",BO37=""),AND(BY37&gt;=BZ$48,BY37&lt;&gt;"",BO37=""),AND(CS37&gt;=DA$48,CS37&lt;&gt;"",CP37=""),AND(CV37&gt;=DA$48,CV37&lt;&gt;"",CP37=""),AND(CZ37&gt;=DA$48,CZ37&lt;&gt;"",CP37=""),AND(DZ37&gt;=EK$48,DZ37&lt;&gt;""),AND(EC37&gt;=EK$48,EC37&lt;&gt;""),AND(EG37&gt;=EK$48,EG37&lt;&gt;""),AND(EJ37&gt;=EK$48,EJ37&lt;&gt;""),AND(FH37&gt;=FS$48,FH37&lt;&gt;""),AND(FK37&gt;=FS$48,FK37&lt;&gt;""),AND(FO37&gt;=FS$48,FO37&lt;&gt;""),AND(FR37&gt;=FS$48,FR37&lt;&gt;""),AND(GP37&gt;=HA$48,GP37&lt;&gt;""),AND(GS37&gt;=HA$48,GS37&lt;&gt;""),AND(GW37&gt;=HA$48,GW37&lt;&gt;""),AND(GZ37&gt;=HA$48,GZ37&lt;&gt;""),AND(HX37&gt;=II$48,HX37&lt;&gt;""),AND(IA37&gt;=II$48,IA37&lt;&gt;""),AND(IE37&gt;=II$48,IE37&lt;&gt;""),AND(IH37&gt;=II$48,IH37&lt;&gt;""),AND(JF37&gt;=JQ$48,JF37&lt;&gt;""),AND(JI37&gt;=JQ$48,JI37&lt;&gt;""),AND(JM37&gt;=JQ$48,JM37&lt;&gt;""),AND(JP37&gt;=JQ$48,JP37&lt;&gt;""),AND(KN37&gt;=KY$48,KN37&lt;&gt;""),AND(KQ37&gt;=KY$48,KQ37&lt;&gt;""),AND(KU37&gt;=KY$48,KU37&lt;&gt;""),AND(KX37&gt;=KY$48,KX37&lt;&gt;""),AND(LV37&gt;=MG$48,LV37&lt;&gt;""),AND(LY37&gt;=MG$48,LY37&lt;&gt;""),AND(MC37&gt;=MG$48,MC37&lt;&gt;""),AND(MF37&gt;=MG$48,MF37&lt;&gt;""),AND(ND37&gt;=NO$48,ND37&lt;&gt;""),AND(NG37&gt;=NO$48,NG37&lt;&gt;""),AND(NK37&gt;=NO$48,NK37&lt;&gt;""),AND(NN37&gt;=NO$48,NN37&lt;&gt;""),AND(OL37&gt;=OW$48,OL37&lt;&gt;""),AND(OO37&gt;=OW$48,OO37&lt;&gt;""),AND(OS37&gt;=OW$48,OS37&lt;&gt;""),AND(OV37&gt;=OW$48,OV37&lt;&gt;""),AND(PT37&gt;=QE$48,PT37&lt;&gt;""),AND(PW37&gt;=QE$48,PW37&lt;&gt;""),AND(QA37&gt;=QE$48,QA37&lt;&gt;""),AND(QD37&gt;=QE$48,QD37&lt;&gt;""),AND(RB37&gt;=RM$48,RB37&lt;&gt;""),AND(RE37&gt;=RM$48,RE37&lt;&gt;""),AND(RI37&gt;=RM$48,RI37&lt;&gt;""),AND(RL37&gt;=RM$48,RL37&lt;&gt;""),AND(SJ37&gt;=SU$48,SJ37&lt;&gt;""),AND(SM37&gt;=SU$48,SM37&lt;&gt;""),AND(SQ37&gt;=SU$48,SQ37&lt;&gt;""),AND(ST37&gt;=SU$48,ST37&lt;&gt;"")),"P","")</f>
        <v/>
      </c>
      <c r="J37" s="36" t="str">
        <f>IF(AND(I37="P",H37=""),"No DD",IF(OR(AND(AO37&gt;=AY$47,AO37&lt;&gt;"",AQ37&gt;=AY$51,AQ37&lt;&gt;"",AN37=""),AND(AR37&gt;=AY$47,AR37&lt;&gt;"",AT37&gt;=AY$51,AT37&lt;&gt;"",AN37=""),AND(AV37&gt;=AY$47,AV37&lt;&gt;"",AX37&gt;=AY$51,AX37&lt;&gt;"",AN37=""),AND(BP37&gt;=BZ$47,BP37&lt;&gt;"",BR37&gt;=BZ$51,BR37&lt;&gt;"",BO37=""),AND(BS37&gt;=BZ$47,BS37&lt;&gt;"",BU37&gt;=BZ$51,BU37&lt;&gt;"",BO37=""),AND(BW37&gt;=BZ$47,BW37&lt;&gt;"",BY37&gt;=BZ$51,BY37&lt;&gt;"",BO37=""),AND(CQ37&gt;=DA$47,CQ37&lt;&gt;"",CS37&gt;=DA$51,CS37&lt;&gt;"",CP37=""),AND(CT37&gt;=DA$47,CT37&lt;&gt;"",CV37&gt;=DA$51,CV37&lt;&gt;"",CP37=""),AND(CX37&gt;=DA$47,CX37&lt;&gt;"",CZ37&gt;=DA$51,CZ37&lt;&gt;"",CP37=""),AND(DX37&gt;=EK$47,DX37&lt;&gt;"",DZ37&gt;=EK$51,DZ37&lt;&gt;""),AND(EA37&gt;=EK$47,EA37&lt;&gt;"",EC37&gt;=EK$51,EC37&lt;&gt;""),AND(EE37&gt;=EK$47,EE37&lt;&gt;"",EG37&gt;=EK$51,EG37&lt;&gt;""),AND(EH37&gt;=EK$47,EH37&lt;&gt;"",EJ37&gt;=EK$51,EJ37&lt;&gt;""),AND(FF37&gt;=FS$47,FF37&lt;&gt;"",FH37&gt;=FS$51,FH37&lt;&gt;""),AND(FI37&gt;=FS$47,FI37&lt;&gt;"",FK37&gt;=FS$51,FK37&lt;&gt;""),AND(FM37&gt;=FS$47,FM37&lt;&gt;"",FO37&gt;=FS$51,FO37&lt;&gt;""),AND(FP37&gt;=FS$47,FP37&lt;&gt;"",FR37&gt;=FS$51,FR37&lt;&gt;""),AND(GN37&gt;=HA$47,GN37&lt;&gt;"",GP37&gt;=HA$51,GP37&lt;&gt;""),AND(GQ37&gt;=HA$47,GQ37&lt;&gt;"",GS37&gt;=HA$51,GS37&lt;&gt;""),AND(GU37&gt;=HA$47,GU37&lt;&gt;"",GW37&gt;=HA$51,GW37&lt;&gt;""),AND(GX37&gt;=HA$47,GX37&lt;&gt;"",GZ37&gt;=HA$51,GZ37&lt;&gt;""),AND(HV37&gt;=II$47,HV37&lt;&gt;"",HX37&gt;=II$51,HX37&lt;&gt;""),AND(HY37&gt;=II$47,HY37&lt;&gt;"",IA37&gt;=II$51,IA37&lt;&gt;""),AND(IC37&gt;=II$47,IC37&lt;&gt;"",IE37&gt;=II$51,IE37&lt;&gt;""),AND(IF37&gt;=II$47,IF37&lt;&gt;"",IH37&gt;=II$51,IH37&lt;&gt;""),AND(JD37&gt;=JQ$47,JD37&lt;&gt;"",JF37&gt;=JQ$51,JF37&lt;&gt;""),AND(JG37&gt;=JQ$47,JG37&lt;&gt;"",JI37&gt;=JQ$51,JI37&lt;&gt;""),AND(JK37&gt;=JQ$47,JK37&lt;&gt;"",JM37&gt;=JQ$51,JM37&lt;&gt;""),AND(JN37&gt;=JQ$47,JN37&lt;&gt;"",JP37&gt;=JQ$51,JP37&lt;&gt;""),AND(KL37&gt;=KY$47,KL37&lt;&gt;"",KN37&gt;=KY$51,KN37&lt;&gt;""),AND(KO37&gt;=KY$47,KO37&lt;&gt;"",KQ37&gt;=KY$51,KQ37&lt;&gt;""),AND(KS37&gt;=KY$47,KS37&lt;&gt;"",KU37&gt;=KY$51,KU37&lt;&gt;""),AND(KV37&gt;=KY$47,KV37&lt;&gt;"",KX37&gt;=KY$51,KX37&lt;&gt;""),AND(LT37&gt;=MG$47,LT37&lt;&gt;"",LV37&gt;=MG$51,LV37&lt;&gt;""),AND(LW37&gt;=MG$47,LW37&lt;&gt;"",LY37&gt;=MG$51,LY37&lt;&gt;""),AND(MA37&gt;=MG$47,MA37&lt;&gt;"",MC37&gt;=MG$51,MC37&lt;&gt;""),AND(MD37&gt;=MG$47,MD37&lt;&gt;"",MF37&gt;=MG$51,MF37&lt;&gt;""),AND(NB37&gt;=NO$47,NB37&lt;&gt;"",ND37&gt;=NO$51,ND37&lt;&gt;""),AND(NE37&gt;=NO$47,NE37&lt;&gt;"",NG37&gt;=NO$51,NG37&lt;&gt;""),AND(NI37&gt;=NO$47,NI37&lt;&gt;"",NK37&gt;=NO$51,NK37&lt;&gt;""),AND(NL37&gt;=NO$47,NL37&lt;&gt;"",NN37&gt;=NO$51,NN37&lt;&gt;""),AND(OJ37&gt;=OW$47,OJ37&lt;&gt;"",OL37&gt;=OW$51,OL37&lt;&gt;""),AND(OM37&gt;=OW$47,OM37&lt;&gt;"",OO37&gt;=OW$51,OO37&lt;&gt;""),AND(OQ37&gt;=OW$47,OQ37&lt;&gt;"",OS37&gt;=OW$51,OS37&lt;&gt;""),AND(OT37&gt;=OW$47,OT37&lt;&gt;"",OV37&gt;=OW$51,OV37&lt;&gt;""),AND(PR37&gt;=QE$47,PR37&lt;&gt;"",PT37&gt;=QE$51,PT37&lt;&gt;""),AND(PU37&gt;=QE$47,PU37&lt;&gt;"",PW37&gt;=QE$51,PW37&lt;&gt;""),AND(PY37&gt;=QE$47,PY37&lt;&gt;"",QA37&gt;=QE$51,QA37&lt;&gt;""),AND(QB37&gt;=QE$47,QB37&lt;&gt;"",QD37&gt;=QE$51,QD37&lt;&gt;""),AND(QZ37&gt;=RM$47,QZ37&lt;&gt;"",RB37&gt;=RM$51,RB37&lt;&gt;""),AND(RC37&gt;=RM$47,RC37&lt;&gt;"",RE37&gt;=RM$51,RE37&lt;&gt;""),AND(RG37&gt;=RM$47,RG37&lt;&gt;"",RI37&gt;=RM$51,RI37&lt;&gt;""),AND(RJ37&gt;=RM$47,RJ37&lt;&gt;"",RL37&gt;=RM$51,RL37&lt;&gt;""),AND(SH37&gt;=SU$47,SH37&lt;&gt;"",SJ37&gt;=SU$51,SJ37&lt;&gt;""),AND(SK37&gt;=SU$47,SK37&lt;&gt;"",SM37&gt;=SU$51,SM37&lt;&gt;""),AND(SO37&gt;=SU$47,SO37&lt;&gt;"",SQ37&gt;=SU$51,SQ37&lt;&gt;""),AND(SR37&gt;=SU$47,SR37&lt;&gt;"",ST37&gt;=SU$51,ST37&lt;&gt;"")),"Merit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Excellence",IF(K37="P","Worlds Team",IF(H37="P","National Team","")))))</f>
        <v/>
      </c>
      <c r="K37" s="3" t="str">
        <f>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$44,AP37,0),IF(AR37&gt;=$AY$44,AS37,0),IF(AV37&gt;=$AY$44,AW37,0),IF(BP37&gt;=$BZ$44,BQ37,0),IF(BS37&gt;=$BZ$44,BT37,0),IF(BW37&gt;=$BZ$44,BX37,0),IF(CQ37&gt;=$DA$44,CR37,0),IF(CT37&gt;=$DA$44,CU37,0),IF(CX37&gt;=$DA$44,CY37,0),IF(DX37&gt;=$EK$44,DY37,0),IF(EA37&gt;=$EK$44,EB37,0),IF(EE37&gt;=$EK$44,EF37,0),IF(EH37&gt;=$EK$44,EI37,0),IF(FF37&gt;=$FS$44,FG37,0),IF(FI37&gt;=$FS$44,FJ37,0),IF(FM37&gt;=$FS$44,FN37,0),IF(FP37&gt;=$FS$44,FQ37,0),IF(GN37&gt;=$HA$44,GO37,0),IF(GQ37&gt;=$HA$44,GR37,0),IF(GU37&gt;=$HA$44,GV37,0),IF(GX37&gt;=$HA$44,GY37,0),IF(HV37&gt;=$II$44,HW37,0),IF(HY37&gt;=$II$44,HZ37,0),IF(IC37&gt;=$II$44,ID37,0),IF(IF37&gt;=$II$44,IG37,0),IF(JD37&gt;=$JQ$44,JE37,0),IF(JG37&gt;=$JQ$44,JH37,0),IF(JK37&gt;=$JQ$44,JL37,0),IF(JN37&gt;=$JQ$44,JO37,0),IF(KL37&gt;=$KY$44,KM37,0),IF(KO37&gt;=$KY$44,KP37,0),IF(KS37&gt;=$KY$44,KT37,0),IF(KV37&gt;=$KY$44,KW37,0),IF(LT37&gt;=$MG$44,LU37,0),IF(LW37&gt;=$MG$44,LX37,0),IF(MA37&gt;=$MG$44,MB37,0),IF(MD37&gt;=$MG$44,ME37,0),IF(NB37&gt;=$NO$44,NC37,0),IF(NE37&gt;=$NO$44,NF37,0),IF(NI37&gt;=$NO$44,NJ37,0),IF(NL37&gt;=$NO$44,NM37,0),IF(OJ37&gt;=$OW$44,OK37,0),IF(OM37&gt;=$OW$44,ON37,0),IF(OQ37&gt;=$OW$44,OR37,0),IF(OT37&gt;=$OW$44,OU37,0),IF(PR37&gt;=$QE$44,PS37,0),IF(PU37&gt;=$QE$44,PV37,0),IF(PY37&gt;=$QE$44,PZ37,0),IF(QB37&gt;=$QE$44,QC37,0),IF(QZ37&gt;=$RM$44,RA37,0),IF(RC37&gt;=$RM$44,RD37,0),IF(RG37&gt;=$RM$44,RH37,0),IF(RJ37&gt;=$RM$44,RK37,0),IF(SH37&gt;=$SU$44,SI37,0),IF(SK37&gt;=$SU$44,SL37,0),IF(SO37&gt;=$SU$44,SP37,0),IF(SR37&gt;=$SU$44,SS37,0))&gt;0,MAX(IF(AO37&gt;=$AY$44,AP37,0),IF(AR37&gt;=$AY$44,AS37,0),IF(AV37&gt;=$AY$44,AW37,0),IF(BP37&gt;=$BZ$44,BQ37,0),IF(BS37&gt;=$BZ$44,BT37,0),IF(BW37&gt;=$BZ$44,BX37,0),IF(CQ37&gt;=$DA$44,CR37,0),IF(CT37&gt;=$DA$44,CU37,0),IF(CX37&gt;=$DA$44,CY37,0),IF(DX37&gt;=$EK$44,DY37,0),IF(EA37&gt;=$EK$44,EB37,0),IF(EE37&gt;=$EK$44,EF37,0),IF(EH37&gt;=$EK$44,EI37,0),IF(FF37&gt;=$FS$44,FG37,0),IF(FI37&gt;=$FS$44,FJ37,0),IF(FM37&gt;=$FS$44,FN37,0),IF(FP37&gt;=$FS$44,FQ37,0),IF(GN37&gt;=$HA$44,GO37,0),IF(GQ37&gt;=$HA$44,GR37,0),IF(GU37&gt;=$HA$44,GV37,0),IF(GX37&gt;=$HA$44,GY37,0),IF(HV37&gt;=$II$44,HW37,0),IF(HY37&gt;=$II$44,HZ37,0),IF(IC37&gt;=$II$44,ID37,0),IF(IF37&gt;=$II$44,IG37,0),IF(JD37&gt;=$JQ$44,JE37,0),IF(JG37&gt;=$JQ$44,JH37,0),IF(JK37&gt;=$JQ$44,JL37,0),IF(JN37&gt;=$JQ$44,JO37,0),IF(KL37&gt;=$KY$44,KM37,0),IF(KO37&gt;=$KY$44,KP37,0),IF(KS37&gt;=$KY$44,KT37,0),IF(KV37&gt;=$KY$44,KW37,0),IF(LT37&gt;=$MG$44,LU37,0),IF(LW37&gt;=$MG$44,LX37,0),IF(MA37&gt;=$MG$44,MB37,0),IF(MD37&gt;=$MG$44,ME37,0),IF(NB37&gt;=$NO$44,NC37,0),IF(NE37&gt;=$NO$44,NF37,0),IF(NI37&gt;=$NO$44,NJ37,0),IF(NL37&gt;=$NO$44,NM37,0),IF(OJ37&gt;=$OW$44,OK37,0),IF(OM37&gt;=$OW$44,ON37,0),IF(OQ37&gt;=$OW$44,OR37,0),IF(OT37&gt;=$OW$44,OU37,0),IF(PR37&gt;=$QE$44,PS37,0),IF(PU37&gt;=$QE$44,PV37,0),IF(PY37&gt;=$QE$44,PZ37,0),IF(QB37&gt;=$QE$44,QC37,0),IF(QZ37&gt;=$RM$44,RA37,0),IF(RC37&gt;=$RM$44,RD37,0),IF(RG37&gt;=$RM$44,RH37,0),IF(RJ37&gt;=$RM$44,RK37,0),IF(SH37&gt;=$SU$44,SI37,0),IF(SK37&gt;=$SU$44,SL37,0),IF(SO37&gt;=$SU$44,SP37,0),IF(SR37&gt;=$SU$44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>
        <v>15.1</v>
      </c>
      <c r="Z37" s="22">
        <v>9.1999999999999993</v>
      </c>
      <c r="AA37" s="22">
        <v>8.6</v>
      </c>
      <c r="AB37" s="22">
        <v>13.02</v>
      </c>
      <c r="AC37" s="22">
        <v>0.5</v>
      </c>
      <c r="AD37" s="22">
        <v>13.6</v>
      </c>
      <c r="AE37" s="22">
        <v>9.4</v>
      </c>
      <c r="AF37" s="22">
        <v>8.8000000000000007</v>
      </c>
      <c r="AG37" s="22">
        <v>12.87</v>
      </c>
      <c r="AH37" s="22">
        <v>0.3</v>
      </c>
      <c r="AI37" s="22"/>
      <c r="AJ37" s="22"/>
      <c r="AK37" s="22"/>
      <c r="AL37" s="22"/>
      <c r="AM37" s="22"/>
      <c r="AN37" s="27"/>
      <c r="AO37" s="38">
        <f>IF(AA37&gt;0,AA37,"")</f>
        <v>8.6</v>
      </c>
      <c r="AP37" s="38">
        <f>IF(AB37&gt;0,AB37,"")</f>
        <v>13.02</v>
      </c>
      <c r="AQ37" s="40">
        <f>IF(SUM(Y37:AB37)-AC37&gt;0,SUM(Y37:AB37)-AC37,"")</f>
        <v>45.42</v>
      </c>
      <c r="AR37" s="40">
        <f>IF(AF37&gt;0,AF37,"")</f>
        <v>8.8000000000000007</v>
      </c>
      <c r="AS37" s="40">
        <f>IF(AG37&gt;0,AG37,"")</f>
        <v>12.87</v>
      </c>
      <c r="AT37" s="40">
        <f>IF(SUM(AD37:AG37)-AH37&gt;0,SUM(AD37:AG37)-AH37,"")</f>
        <v>44.370000000000005</v>
      </c>
      <c r="AU37" s="40">
        <f>IF(AQ37="","",MAX(AQ37,AT37))</f>
        <v>45.42</v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>
        <f>IF(SUM(AU37,AX37)&gt;0,SUM(AU37,AX37),"")</f>
        <v>45.42</v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</v>
      </c>
      <c r="SW37" s="22">
        <f>IF($CP37="P",CB37,(CB37+BA37)/2)</f>
        <v>0</v>
      </c>
      <c r="SX37" s="22">
        <f>IF($CP37="P",CC37,(CC37+BB37)/2)</f>
        <v>0</v>
      </c>
      <c r="SY37" s="22">
        <f>IF($CP37="P",CD37,(CD37+BC37)/2)</f>
        <v>0</v>
      </c>
      <c r="SZ37" s="22">
        <f>IF($CP37="P",CE37,(CE37+BD37)/2)</f>
        <v>0</v>
      </c>
      <c r="TA37" s="22">
        <f>IF($CP37="P",CF37,(CF37+BE37)/2)</f>
        <v>0</v>
      </c>
      <c r="TB37" s="22">
        <f>IF($CP37="P",CG37,(CG37+BF37)/2)</f>
        <v>0</v>
      </c>
      <c r="TC37" s="22">
        <f>IF($CP37="P",CH37,(CH37+BG37)/2)</f>
        <v>0</v>
      </c>
      <c r="TD37" s="22">
        <f>IF($CP37="P",CI37,(CI37+BH37)/2)</f>
        <v>0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 t="str">
        <f>IF(SX37&gt;0,SX37,"")</f>
        <v/>
      </c>
      <c r="TM37" s="40" t="str">
        <f>IF(SY37&gt;0,SY37,"")</f>
        <v/>
      </c>
      <c r="TN37" s="40" t="str">
        <f>IF(SUM(SV37:SY37)-SZ37&gt;0,SUM(SV37:SY37)-SZ37,"")</f>
        <v/>
      </c>
      <c r="TO37" s="40" t="str">
        <f>IF(TC37&gt;0,TC37,"")</f>
        <v/>
      </c>
      <c r="TP37" s="40" t="str">
        <f>IF(TD37&gt;0,TD37,"")</f>
        <v/>
      </c>
      <c r="TQ37" s="40" t="str">
        <f>IF(SUM(TA37:TD37)-TE37&gt;0,SUM(TA37:TD37)-TE37,"")</f>
        <v/>
      </c>
      <c r="TR37" s="40" t="str">
        <f>IF(MAX(TN37,TQ37)&gt;0,MAX(TN37,TQ37),"")</f>
        <v/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 t="str">
        <f>IF(SUM(TR37,TU37)&gt;0,SUM(TR37,TU37),"")</f>
        <v/>
      </c>
    </row>
    <row r="38" spans="1:542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216</v>
      </c>
      <c r="D38" s="4" t="s">
        <v>152</v>
      </c>
      <c r="E38" s="4">
        <v>2005</v>
      </c>
      <c r="F38" s="9">
        <f>SUM(L38:V38)+SUM(L38:T38)*0.0000001+SUM(L38)*0.0000000000001</f>
        <v>89.66000896600417</v>
      </c>
      <c r="G38" s="64"/>
      <c r="H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I38" s="3" t="str">
        <f>IF(OR(AND(AQ38&gt;=AY$48,AQ38&lt;&gt;"",AN38=""),AND(AT38&gt;=AY$48,AT38&lt;&gt;"",AN38=""),AND(AX38&gt;=AY$48,AX38&lt;&gt;"",AN38=""),AND(BR38&gt;=BZ$48,BR38&lt;&gt;"",BO38=""),AND(BU38&gt;=BZ$48,BU38&lt;&gt;"",BO38=""),AND(BY38&gt;=BZ$48,BY38&lt;&gt;"",BO38=""),AND(CS38&gt;=DA$48,CS38&lt;&gt;"",CP38=""),AND(CV38&gt;=DA$48,CV38&lt;&gt;"",CP38=""),AND(CZ38&gt;=DA$48,CZ38&lt;&gt;"",CP38=""),AND(DZ38&gt;=EK$48,DZ38&lt;&gt;""),AND(EC38&gt;=EK$48,EC38&lt;&gt;""),AND(EG38&gt;=EK$48,EG38&lt;&gt;""),AND(EJ38&gt;=EK$48,EJ38&lt;&gt;""),AND(FH38&gt;=FS$48,FH38&lt;&gt;""),AND(FK38&gt;=FS$48,FK38&lt;&gt;""),AND(FO38&gt;=FS$48,FO38&lt;&gt;""),AND(FR38&gt;=FS$48,FR38&lt;&gt;""),AND(GP38&gt;=HA$48,GP38&lt;&gt;""),AND(GS38&gt;=HA$48,GS38&lt;&gt;""),AND(GW38&gt;=HA$48,GW38&lt;&gt;""),AND(GZ38&gt;=HA$48,GZ38&lt;&gt;""),AND(HX38&gt;=II$48,HX38&lt;&gt;""),AND(IA38&gt;=II$48,IA38&lt;&gt;""),AND(IE38&gt;=II$48,IE38&lt;&gt;""),AND(IH38&gt;=II$48,IH38&lt;&gt;""),AND(JF38&gt;=JQ$48,JF38&lt;&gt;""),AND(JI38&gt;=JQ$48,JI38&lt;&gt;""),AND(JM38&gt;=JQ$48,JM38&lt;&gt;""),AND(JP38&gt;=JQ$48,JP38&lt;&gt;""),AND(KN38&gt;=KY$48,KN38&lt;&gt;""),AND(KQ38&gt;=KY$48,KQ38&lt;&gt;""),AND(KU38&gt;=KY$48,KU38&lt;&gt;""),AND(KX38&gt;=KY$48,KX38&lt;&gt;""),AND(LV38&gt;=MG$48,LV38&lt;&gt;""),AND(LY38&gt;=MG$48,LY38&lt;&gt;""),AND(MC38&gt;=MG$48,MC38&lt;&gt;""),AND(MF38&gt;=MG$48,MF38&lt;&gt;""),AND(ND38&gt;=NO$48,ND38&lt;&gt;""),AND(NG38&gt;=NO$48,NG38&lt;&gt;""),AND(NK38&gt;=NO$48,NK38&lt;&gt;""),AND(NN38&gt;=NO$48,NN38&lt;&gt;""),AND(OL38&gt;=OW$48,OL38&lt;&gt;""),AND(OO38&gt;=OW$48,OO38&lt;&gt;""),AND(OS38&gt;=OW$48,OS38&lt;&gt;""),AND(OV38&gt;=OW$48,OV38&lt;&gt;""),AND(PT38&gt;=QE$48,PT38&lt;&gt;""),AND(PW38&gt;=QE$48,PW38&lt;&gt;""),AND(QA38&gt;=QE$48,QA38&lt;&gt;""),AND(QD38&gt;=QE$48,QD38&lt;&gt;""),AND(RB38&gt;=RM$48,RB38&lt;&gt;""),AND(RE38&gt;=RM$48,RE38&lt;&gt;""),AND(RI38&gt;=RM$48,RI38&lt;&gt;""),AND(RL38&gt;=RM$48,RL38&lt;&gt;""),AND(SJ38&gt;=SU$48,SJ38&lt;&gt;""),AND(SM38&gt;=SU$48,SM38&lt;&gt;""),AND(SQ38&gt;=SU$48,SQ38&lt;&gt;""),AND(ST38&gt;=SU$48,ST38&lt;&gt;"")),"P","")</f>
        <v/>
      </c>
      <c r="J38" s="36" t="str">
        <f>IF(AND(I38="P",H38=""),"No DD",IF(OR(AND(AO38&gt;=AY$47,AO38&lt;&gt;"",AQ38&gt;=AY$51,AQ38&lt;&gt;"",AN38=""),AND(AR38&gt;=AY$47,AR38&lt;&gt;"",AT38&gt;=AY$51,AT38&lt;&gt;"",AN38=""),AND(AV38&gt;=AY$47,AV38&lt;&gt;"",AX38&gt;=AY$51,AX38&lt;&gt;"",AN38=""),AND(BP38&gt;=BZ$47,BP38&lt;&gt;"",BR38&gt;=BZ$51,BR38&lt;&gt;"",BO38=""),AND(BS38&gt;=BZ$47,BS38&lt;&gt;"",BU38&gt;=BZ$51,BU38&lt;&gt;"",BO38=""),AND(BW38&gt;=BZ$47,BW38&lt;&gt;"",BY38&gt;=BZ$51,BY38&lt;&gt;"",BO38=""),AND(CQ38&gt;=DA$47,CQ38&lt;&gt;"",CS38&gt;=DA$51,CS38&lt;&gt;"",CP38=""),AND(CT38&gt;=DA$47,CT38&lt;&gt;"",CV38&gt;=DA$51,CV38&lt;&gt;"",CP38=""),AND(CX38&gt;=DA$47,CX38&lt;&gt;"",CZ38&gt;=DA$51,CZ38&lt;&gt;"",CP38=""),AND(DX38&gt;=EK$47,DX38&lt;&gt;"",DZ38&gt;=EK$51,DZ38&lt;&gt;""),AND(EA38&gt;=EK$47,EA38&lt;&gt;"",EC38&gt;=EK$51,EC38&lt;&gt;""),AND(EE38&gt;=EK$47,EE38&lt;&gt;"",EG38&gt;=EK$51,EG38&lt;&gt;""),AND(EH38&gt;=EK$47,EH38&lt;&gt;"",EJ38&gt;=EK$51,EJ38&lt;&gt;""),AND(FF38&gt;=FS$47,FF38&lt;&gt;"",FH38&gt;=FS$51,FH38&lt;&gt;""),AND(FI38&gt;=FS$47,FI38&lt;&gt;"",FK38&gt;=FS$51,FK38&lt;&gt;""),AND(FM38&gt;=FS$47,FM38&lt;&gt;"",FO38&gt;=FS$51,FO38&lt;&gt;""),AND(FP38&gt;=FS$47,FP38&lt;&gt;"",FR38&gt;=FS$51,FR38&lt;&gt;""),AND(GN38&gt;=HA$47,GN38&lt;&gt;"",GP38&gt;=HA$51,GP38&lt;&gt;""),AND(GQ38&gt;=HA$47,GQ38&lt;&gt;"",GS38&gt;=HA$51,GS38&lt;&gt;""),AND(GU38&gt;=HA$47,GU38&lt;&gt;"",GW38&gt;=HA$51,GW38&lt;&gt;""),AND(GX38&gt;=HA$47,GX38&lt;&gt;"",GZ38&gt;=HA$51,GZ38&lt;&gt;""),AND(HV38&gt;=II$47,HV38&lt;&gt;"",HX38&gt;=II$51,HX38&lt;&gt;""),AND(HY38&gt;=II$47,HY38&lt;&gt;"",IA38&gt;=II$51,IA38&lt;&gt;""),AND(IC38&gt;=II$47,IC38&lt;&gt;"",IE38&gt;=II$51,IE38&lt;&gt;""),AND(IF38&gt;=II$47,IF38&lt;&gt;"",IH38&gt;=II$51,IH38&lt;&gt;""),AND(JD38&gt;=JQ$47,JD38&lt;&gt;"",JF38&gt;=JQ$51,JF38&lt;&gt;""),AND(JG38&gt;=JQ$47,JG38&lt;&gt;"",JI38&gt;=JQ$51,JI38&lt;&gt;""),AND(JK38&gt;=JQ$47,JK38&lt;&gt;"",JM38&gt;=JQ$51,JM38&lt;&gt;""),AND(JN38&gt;=JQ$47,JN38&lt;&gt;"",JP38&gt;=JQ$51,JP38&lt;&gt;""),AND(KL38&gt;=KY$47,KL38&lt;&gt;"",KN38&gt;=KY$51,KN38&lt;&gt;""),AND(KO38&gt;=KY$47,KO38&lt;&gt;"",KQ38&gt;=KY$51,KQ38&lt;&gt;""),AND(KS38&gt;=KY$47,KS38&lt;&gt;"",KU38&gt;=KY$51,KU38&lt;&gt;""),AND(KV38&gt;=KY$47,KV38&lt;&gt;"",KX38&gt;=KY$51,KX38&lt;&gt;""),AND(LT38&gt;=MG$47,LT38&lt;&gt;"",LV38&gt;=MG$51,LV38&lt;&gt;""),AND(LW38&gt;=MG$47,LW38&lt;&gt;"",LY38&gt;=MG$51,LY38&lt;&gt;""),AND(MA38&gt;=MG$47,MA38&lt;&gt;"",MC38&gt;=MG$51,MC38&lt;&gt;""),AND(MD38&gt;=MG$47,MD38&lt;&gt;"",MF38&gt;=MG$51,MF38&lt;&gt;""),AND(NB38&gt;=NO$47,NB38&lt;&gt;"",ND38&gt;=NO$51,ND38&lt;&gt;""),AND(NE38&gt;=NO$47,NE38&lt;&gt;"",NG38&gt;=NO$51,NG38&lt;&gt;""),AND(NI38&gt;=NO$47,NI38&lt;&gt;"",NK38&gt;=NO$51,NK38&lt;&gt;""),AND(NL38&gt;=NO$47,NL38&lt;&gt;"",NN38&gt;=NO$51,NN38&lt;&gt;""),AND(OJ38&gt;=OW$47,OJ38&lt;&gt;"",OL38&gt;=OW$51,OL38&lt;&gt;""),AND(OM38&gt;=OW$47,OM38&lt;&gt;"",OO38&gt;=OW$51,OO38&lt;&gt;""),AND(OQ38&gt;=OW$47,OQ38&lt;&gt;"",OS38&gt;=OW$51,OS38&lt;&gt;""),AND(OT38&gt;=OW$47,OT38&lt;&gt;"",OV38&gt;=OW$51,OV38&lt;&gt;""),AND(PR38&gt;=QE$47,PR38&lt;&gt;"",PT38&gt;=QE$51,PT38&lt;&gt;""),AND(PU38&gt;=QE$47,PU38&lt;&gt;"",PW38&gt;=QE$51,PW38&lt;&gt;""),AND(PY38&gt;=QE$47,PY38&lt;&gt;"",QA38&gt;=QE$51,QA38&lt;&gt;""),AND(QB38&gt;=QE$47,QB38&lt;&gt;"",QD38&gt;=QE$51,QD38&lt;&gt;""),AND(QZ38&gt;=RM$47,QZ38&lt;&gt;"",RB38&gt;=RM$51,RB38&lt;&gt;""),AND(RC38&gt;=RM$47,RC38&lt;&gt;"",RE38&gt;=RM$51,RE38&lt;&gt;""),AND(RG38&gt;=RM$47,RG38&lt;&gt;"",RI38&gt;=RM$51,RI38&lt;&gt;""),AND(RJ38&gt;=RM$47,RJ38&lt;&gt;"",RL38&gt;=RM$51,RL38&lt;&gt;""),AND(SH38&gt;=SU$47,SH38&lt;&gt;"",SJ38&gt;=SU$51,SJ38&lt;&gt;""),AND(SK38&gt;=SU$47,SK38&lt;&gt;"",SM38&gt;=SU$51,SM38&lt;&gt;""),AND(SO38&gt;=SU$47,SO38&lt;&gt;"",SQ38&gt;=SU$51,SQ38&lt;&gt;""),AND(SR38&gt;=SU$47,SR38&lt;&gt;"",ST38&gt;=SU$51,ST38&lt;&gt;"")),"Merit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Excellence",IF(K38="P","Worlds Team",IF(H38="P","National Team","")))))</f>
        <v/>
      </c>
      <c r="K38" s="3" t="str">
        <f>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$44,AP38,0),IF(AR38&gt;=$AY$44,AS38,0),IF(AV38&gt;=$AY$44,AW38,0),IF(BP38&gt;=$BZ$44,BQ38,0),IF(BS38&gt;=$BZ$44,BT38,0),IF(BW38&gt;=$BZ$44,BX38,0),IF(CQ38&gt;=$DA$44,CR38,0),IF(CT38&gt;=$DA$44,CU38,0),IF(CX38&gt;=$DA$44,CY38,0),IF(DX38&gt;=$EK$44,DY38,0),IF(EA38&gt;=$EK$44,EB38,0),IF(EE38&gt;=$EK$44,EF38,0),IF(EH38&gt;=$EK$44,EI38,0),IF(FF38&gt;=$FS$44,FG38,0),IF(FI38&gt;=$FS$44,FJ38,0),IF(FM38&gt;=$FS$44,FN38,0),IF(FP38&gt;=$FS$44,FQ38,0),IF(GN38&gt;=$HA$44,GO38,0),IF(GQ38&gt;=$HA$44,GR38,0),IF(GU38&gt;=$HA$44,GV38,0),IF(GX38&gt;=$HA$44,GY38,0),IF(HV38&gt;=$II$44,HW38,0),IF(HY38&gt;=$II$44,HZ38,0),IF(IC38&gt;=$II$44,ID38,0),IF(IF38&gt;=$II$44,IG38,0),IF(JD38&gt;=$JQ$44,JE38,0),IF(JG38&gt;=$JQ$44,JH38,0),IF(JK38&gt;=$JQ$44,JL38,0),IF(JN38&gt;=$JQ$44,JO38,0),IF(KL38&gt;=$KY$44,KM38,0),IF(KO38&gt;=$KY$44,KP38,0),IF(KS38&gt;=$KY$44,KT38,0),IF(KV38&gt;=$KY$44,KW38,0),IF(LT38&gt;=$MG$44,LU38,0),IF(LW38&gt;=$MG$44,LX38,0),IF(MA38&gt;=$MG$44,MB38,0),IF(MD38&gt;=$MG$44,ME38,0),IF(NB38&gt;=$NO$44,NC38,0),IF(NE38&gt;=$NO$44,NF38,0),IF(NI38&gt;=$NO$44,NJ38,0),IF(NL38&gt;=$NO$44,NM38,0),IF(OJ38&gt;=$OW$44,OK38,0),IF(OM38&gt;=$OW$44,ON38,0),IF(OQ38&gt;=$OW$44,OR38,0),IF(OT38&gt;=$OW$44,OU38,0),IF(PR38&gt;=$QE$44,PS38,0),IF(PU38&gt;=$QE$44,PV38,0),IF(PY38&gt;=$QE$44,PZ38,0),IF(QB38&gt;=$QE$44,QC38,0),IF(QZ38&gt;=$RM$44,RA38,0),IF(RC38&gt;=$RM$44,RD38,0),IF(RG38&gt;=$RM$44,RH38,0),IF(RJ38&gt;=$RM$44,RK38,0),IF(SH38&gt;=$SU$44,SI38,0),IF(SK38&gt;=$SU$44,SL38,0),IF(SO38&gt;=$SU$44,SP38,0),IF(SR38&gt;=$SU$44,SS38,0))&gt;0,MAX(IF(AO38&gt;=$AY$44,AP38,0),IF(AR38&gt;=$AY$44,AS38,0),IF(AV38&gt;=$AY$44,AW38,0),IF(BP38&gt;=$BZ$44,BQ38,0),IF(BS38&gt;=$BZ$44,BT38,0),IF(BW38&gt;=$BZ$44,BX38,0),IF(CQ38&gt;=$DA$44,CR38,0),IF(CT38&gt;=$DA$44,CU38,0),IF(CX38&gt;=$DA$44,CY38,0),IF(DX38&gt;=$EK$44,DY38,0),IF(EA38&gt;=$EK$44,EB38,0),IF(EE38&gt;=$EK$44,EF38,0),IF(EH38&gt;=$EK$44,EI38,0),IF(FF38&gt;=$FS$44,FG38,0),IF(FI38&gt;=$FS$44,FJ38,0),IF(FM38&gt;=$FS$44,FN38,0),IF(FP38&gt;=$FS$44,FQ38,0),IF(GN38&gt;=$HA$44,GO38,0),IF(GQ38&gt;=$HA$44,GR38,0),IF(GU38&gt;=$HA$44,GV38,0),IF(GX38&gt;=$HA$44,GY38,0),IF(HV38&gt;=$II$44,HW38,0),IF(HY38&gt;=$II$44,HZ38,0),IF(IC38&gt;=$II$44,ID38,0),IF(IF38&gt;=$II$44,IG38,0),IF(JD38&gt;=$JQ$44,JE38,0),IF(JG38&gt;=$JQ$44,JH38,0),IF(JK38&gt;=$JQ$44,JL38,0),IF(JN38&gt;=$JQ$44,JO38,0),IF(KL38&gt;=$KY$44,KM38,0),IF(KO38&gt;=$KY$44,KP38,0),IF(KS38&gt;=$KY$44,KT38,0),IF(KV38&gt;=$KY$44,KW38,0),IF(LT38&gt;=$MG$44,LU38,0),IF(LW38&gt;=$MG$44,LX38,0),IF(MA38&gt;=$MG$44,MB38,0),IF(MD38&gt;=$MG$44,ME38,0),IF(NB38&gt;=$NO$44,NC38,0),IF(NE38&gt;=$NO$44,NF38,0),IF(NI38&gt;=$NO$44,NJ38,0),IF(NL38&gt;=$NO$44,NM38,0),IF(OJ38&gt;=$OW$44,OK38,0),IF(OM38&gt;=$OW$44,ON38,0),IF(OQ38&gt;=$OW$44,OR38,0),IF(OT38&gt;=$OW$44,OU38,0),IF(PR38&gt;=$QE$44,PS38,0),IF(PU38&gt;=$QE$44,PV38,0),IF(PY38&gt;=$QE$44,PZ38,0),IF(QB38&gt;=$QE$44,QC38,0),IF(QZ38&gt;=$RM$44,RA38,0),IF(RC38&gt;=$RM$44,RD38,0),IF(RG38&gt;=$RM$44,RH38,0),IF(RJ38&gt;=$RM$44,RK38,0),IF(SH38&gt;=$SU$44,SI38,0),IF(SK38&gt;=$SU$44,SL38,0),IF(SO38&gt;=$SU$44,SP38,0),IF(SR38&gt;=$SU$44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>
        <v>13.2</v>
      </c>
      <c r="BA38" s="26">
        <v>8.8000000000000007</v>
      </c>
      <c r="BB38" s="26">
        <v>7.9</v>
      </c>
      <c r="BC38" s="26">
        <v>12.92</v>
      </c>
      <c r="BD38" s="26">
        <v>1.2</v>
      </c>
      <c r="BE38" s="26">
        <v>13.4</v>
      </c>
      <c r="BF38" s="26">
        <v>8.8000000000000007</v>
      </c>
      <c r="BG38" s="26">
        <v>7.3</v>
      </c>
      <c r="BH38" s="26">
        <v>12.44</v>
      </c>
      <c r="BI38" s="26">
        <v>1.8</v>
      </c>
      <c r="BJ38" s="26"/>
      <c r="BK38" s="26"/>
      <c r="BL38" s="26"/>
      <c r="BM38" s="26"/>
      <c r="BN38" s="26"/>
      <c r="BO38" s="28"/>
      <c r="BP38" s="39">
        <f>IF(BB38&gt;0,BB38,"")</f>
        <v>7.9</v>
      </c>
      <c r="BQ38" s="39">
        <f>IF(BC38&gt;0,BC38,"")</f>
        <v>12.92</v>
      </c>
      <c r="BR38" s="11">
        <f>IF(SUM(AZ38:BC38)-BD38&gt;0,SUM(AZ38:BC38)-BD38,"")</f>
        <v>41.62</v>
      </c>
      <c r="BS38" s="11">
        <f>IF(BG38&gt;0,BG38,"")</f>
        <v>7.3</v>
      </c>
      <c r="BT38" s="11">
        <f>IF(BH38&gt;0,BH38,"")</f>
        <v>12.44</v>
      </c>
      <c r="BU38" s="11">
        <f>IF(SUM(BE38:BH38)-BI38&gt;0,SUM(BE38:BH38)-BI38,"")</f>
        <v>40.140000000000008</v>
      </c>
      <c r="BV38" s="11">
        <f>IF(BR38="","",MAX(BR38,BU38))</f>
        <v>41.62</v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>
        <f>IF(SUM(BV38,BY38)&gt;0,SUM(BV38,BY38),"")</f>
        <v>41.62</v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159</v>
      </c>
      <c r="D39" s="4" t="s">
        <v>3</v>
      </c>
      <c r="E39" s="4">
        <v>2008</v>
      </c>
      <c r="F39" s="9">
        <f>SUM(L39:V39)+SUM(L39:T39)*0.0000001+SUM(L39)*0.0000000000001</f>
        <v>79.240007924004601</v>
      </c>
      <c r="G39" s="64"/>
      <c r="H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I39" s="3" t="str">
        <f>IF(OR(AND(AQ39&gt;=AY$48,AQ39&lt;&gt;"",AN39=""),AND(AT39&gt;=AY$48,AT39&lt;&gt;"",AN39=""),AND(AX39&gt;=AY$48,AX39&lt;&gt;"",AN39=""),AND(BR39&gt;=BZ$48,BR39&lt;&gt;"",BO39=""),AND(BU39&gt;=BZ$48,BU39&lt;&gt;"",BO39=""),AND(BY39&gt;=BZ$48,BY39&lt;&gt;"",BO39=""),AND(CS39&gt;=DA$48,CS39&lt;&gt;"",CP39=""),AND(CV39&gt;=DA$48,CV39&lt;&gt;"",CP39=""),AND(CZ39&gt;=DA$48,CZ39&lt;&gt;"",CP39=""),AND(DZ39&gt;=EK$48,DZ39&lt;&gt;""),AND(EC39&gt;=EK$48,EC39&lt;&gt;""),AND(EG39&gt;=EK$48,EG39&lt;&gt;""),AND(EJ39&gt;=EK$48,EJ39&lt;&gt;""),AND(FH39&gt;=FS$48,FH39&lt;&gt;""),AND(FK39&gt;=FS$48,FK39&lt;&gt;""),AND(FO39&gt;=FS$48,FO39&lt;&gt;""),AND(FR39&gt;=FS$48,FR39&lt;&gt;""),AND(GP39&gt;=HA$48,GP39&lt;&gt;""),AND(GS39&gt;=HA$48,GS39&lt;&gt;""),AND(GW39&gt;=HA$48,GW39&lt;&gt;""),AND(GZ39&gt;=HA$48,GZ39&lt;&gt;""),AND(HX39&gt;=II$48,HX39&lt;&gt;""),AND(IA39&gt;=II$48,IA39&lt;&gt;""),AND(IE39&gt;=II$48,IE39&lt;&gt;""),AND(IH39&gt;=II$48,IH39&lt;&gt;""),AND(JF39&gt;=JQ$48,JF39&lt;&gt;""),AND(JI39&gt;=JQ$48,JI39&lt;&gt;""),AND(JM39&gt;=JQ$48,JM39&lt;&gt;""),AND(JP39&gt;=JQ$48,JP39&lt;&gt;""),AND(KN39&gt;=KY$48,KN39&lt;&gt;""),AND(KQ39&gt;=KY$48,KQ39&lt;&gt;""),AND(KU39&gt;=KY$48,KU39&lt;&gt;""),AND(KX39&gt;=KY$48,KX39&lt;&gt;""),AND(LV39&gt;=MG$48,LV39&lt;&gt;""),AND(LY39&gt;=MG$48,LY39&lt;&gt;""),AND(MC39&gt;=MG$48,MC39&lt;&gt;""),AND(MF39&gt;=MG$48,MF39&lt;&gt;""),AND(ND39&gt;=NO$48,ND39&lt;&gt;""),AND(NG39&gt;=NO$48,NG39&lt;&gt;""),AND(NK39&gt;=NO$48,NK39&lt;&gt;""),AND(NN39&gt;=NO$48,NN39&lt;&gt;""),AND(OL39&gt;=OW$48,OL39&lt;&gt;""),AND(OO39&gt;=OW$48,OO39&lt;&gt;""),AND(OS39&gt;=OW$48,OS39&lt;&gt;""),AND(OV39&gt;=OW$48,OV39&lt;&gt;""),AND(PT39&gt;=QE$48,PT39&lt;&gt;""),AND(PW39&gt;=QE$48,PW39&lt;&gt;""),AND(QA39&gt;=QE$48,QA39&lt;&gt;""),AND(QD39&gt;=QE$48,QD39&lt;&gt;""),AND(RB39&gt;=RM$48,RB39&lt;&gt;""),AND(RE39&gt;=RM$48,RE39&lt;&gt;""),AND(RI39&gt;=RM$48,RI39&lt;&gt;""),AND(RL39&gt;=RM$48,RL39&lt;&gt;""),AND(SJ39&gt;=SU$48,SJ39&lt;&gt;""),AND(SM39&gt;=SU$48,SM39&lt;&gt;""),AND(SQ39&gt;=SU$48,SQ39&lt;&gt;""),AND(ST39&gt;=SU$48,ST39&lt;&gt;"")),"P","")</f>
        <v/>
      </c>
      <c r="J39" s="36" t="str">
        <f>IF(AND(I39="P",H39=""),"No DD",IF(OR(AND(AO39&gt;=AY$47,AO39&lt;&gt;"",AQ39&gt;=AY$51,AQ39&lt;&gt;"",AN39=""),AND(AR39&gt;=AY$47,AR39&lt;&gt;"",AT39&gt;=AY$51,AT39&lt;&gt;"",AN39=""),AND(AV39&gt;=AY$47,AV39&lt;&gt;"",AX39&gt;=AY$51,AX39&lt;&gt;"",AN39=""),AND(BP39&gt;=BZ$47,BP39&lt;&gt;"",BR39&gt;=BZ$51,BR39&lt;&gt;"",BO39=""),AND(BS39&gt;=BZ$47,BS39&lt;&gt;"",BU39&gt;=BZ$51,BU39&lt;&gt;"",BO39=""),AND(BW39&gt;=BZ$47,BW39&lt;&gt;"",BY39&gt;=BZ$51,BY39&lt;&gt;"",BO39=""),AND(CQ39&gt;=DA$47,CQ39&lt;&gt;"",CS39&gt;=DA$51,CS39&lt;&gt;"",CP39=""),AND(CT39&gt;=DA$47,CT39&lt;&gt;"",CV39&gt;=DA$51,CV39&lt;&gt;"",CP39=""),AND(CX39&gt;=DA$47,CX39&lt;&gt;"",CZ39&gt;=DA$51,CZ39&lt;&gt;"",CP39=""),AND(DX39&gt;=EK$47,DX39&lt;&gt;"",DZ39&gt;=EK$51,DZ39&lt;&gt;""),AND(EA39&gt;=EK$47,EA39&lt;&gt;"",EC39&gt;=EK$51,EC39&lt;&gt;""),AND(EE39&gt;=EK$47,EE39&lt;&gt;"",EG39&gt;=EK$51,EG39&lt;&gt;""),AND(EH39&gt;=EK$47,EH39&lt;&gt;"",EJ39&gt;=EK$51,EJ39&lt;&gt;""),AND(FF39&gt;=FS$47,FF39&lt;&gt;"",FH39&gt;=FS$51,FH39&lt;&gt;""),AND(FI39&gt;=FS$47,FI39&lt;&gt;"",FK39&gt;=FS$51,FK39&lt;&gt;""),AND(FM39&gt;=FS$47,FM39&lt;&gt;"",FO39&gt;=FS$51,FO39&lt;&gt;""),AND(FP39&gt;=FS$47,FP39&lt;&gt;"",FR39&gt;=FS$51,FR39&lt;&gt;""),AND(GN39&gt;=HA$47,GN39&lt;&gt;"",GP39&gt;=HA$51,GP39&lt;&gt;""),AND(GQ39&gt;=HA$47,GQ39&lt;&gt;"",GS39&gt;=HA$51,GS39&lt;&gt;""),AND(GU39&gt;=HA$47,GU39&lt;&gt;"",GW39&gt;=HA$51,GW39&lt;&gt;""),AND(GX39&gt;=HA$47,GX39&lt;&gt;"",GZ39&gt;=HA$51,GZ39&lt;&gt;""),AND(HV39&gt;=II$47,HV39&lt;&gt;"",HX39&gt;=II$51,HX39&lt;&gt;""),AND(HY39&gt;=II$47,HY39&lt;&gt;"",IA39&gt;=II$51,IA39&lt;&gt;""),AND(IC39&gt;=II$47,IC39&lt;&gt;"",IE39&gt;=II$51,IE39&lt;&gt;""),AND(IF39&gt;=II$47,IF39&lt;&gt;"",IH39&gt;=II$51,IH39&lt;&gt;""),AND(JD39&gt;=JQ$47,JD39&lt;&gt;"",JF39&gt;=JQ$51,JF39&lt;&gt;""),AND(JG39&gt;=JQ$47,JG39&lt;&gt;"",JI39&gt;=JQ$51,JI39&lt;&gt;""),AND(JK39&gt;=JQ$47,JK39&lt;&gt;"",JM39&gt;=JQ$51,JM39&lt;&gt;""),AND(JN39&gt;=JQ$47,JN39&lt;&gt;"",JP39&gt;=JQ$51,JP39&lt;&gt;""),AND(KL39&gt;=KY$47,KL39&lt;&gt;"",KN39&gt;=KY$51,KN39&lt;&gt;""),AND(KO39&gt;=KY$47,KO39&lt;&gt;"",KQ39&gt;=KY$51,KQ39&lt;&gt;""),AND(KS39&gt;=KY$47,KS39&lt;&gt;"",KU39&gt;=KY$51,KU39&lt;&gt;""),AND(KV39&gt;=KY$47,KV39&lt;&gt;"",KX39&gt;=KY$51,KX39&lt;&gt;""),AND(LT39&gt;=MG$47,LT39&lt;&gt;"",LV39&gt;=MG$51,LV39&lt;&gt;""),AND(LW39&gt;=MG$47,LW39&lt;&gt;"",LY39&gt;=MG$51,LY39&lt;&gt;""),AND(MA39&gt;=MG$47,MA39&lt;&gt;"",MC39&gt;=MG$51,MC39&lt;&gt;""),AND(MD39&gt;=MG$47,MD39&lt;&gt;"",MF39&gt;=MG$51,MF39&lt;&gt;""),AND(NB39&gt;=NO$47,NB39&lt;&gt;"",ND39&gt;=NO$51,ND39&lt;&gt;""),AND(NE39&gt;=NO$47,NE39&lt;&gt;"",NG39&gt;=NO$51,NG39&lt;&gt;""),AND(NI39&gt;=NO$47,NI39&lt;&gt;"",NK39&gt;=NO$51,NK39&lt;&gt;""),AND(NL39&gt;=NO$47,NL39&lt;&gt;"",NN39&gt;=NO$51,NN39&lt;&gt;""),AND(OJ39&gt;=OW$47,OJ39&lt;&gt;"",OL39&gt;=OW$51,OL39&lt;&gt;""),AND(OM39&gt;=OW$47,OM39&lt;&gt;"",OO39&gt;=OW$51,OO39&lt;&gt;""),AND(OQ39&gt;=OW$47,OQ39&lt;&gt;"",OS39&gt;=OW$51,OS39&lt;&gt;""),AND(OT39&gt;=OW$47,OT39&lt;&gt;"",OV39&gt;=OW$51,OV39&lt;&gt;""),AND(PR39&gt;=QE$47,PR39&lt;&gt;"",PT39&gt;=QE$51,PT39&lt;&gt;""),AND(PU39&gt;=QE$47,PU39&lt;&gt;"",PW39&gt;=QE$51,PW39&lt;&gt;""),AND(PY39&gt;=QE$47,PY39&lt;&gt;"",QA39&gt;=QE$51,QA39&lt;&gt;""),AND(QB39&gt;=QE$47,QB39&lt;&gt;"",QD39&gt;=QE$51,QD39&lt;&gt;""),AND(QZ39&gt;=RM$47,QZ39&lt;&gt;"",RB39&gt;=RM$51,RB39&lt;&gt;""),AND(RC39&gt;=RM$47,RC39&lt;&gt;"",RE39&gt;=RM$51,RE39&lt;&gt;""),AND(RG39&gt;=RM$47,RG39&lt;&gt;"",RI39&gt;=RM$51,RI39&lt;&gt;""),AND(RJ39&gt;=RM$47,RJ39&lt;&gt;"",RL39&gt;=RM$51,RL39&lt;&gt;""),AND(SH39&gt;=SU$47,SH39&lt;&gt;"",SJ39&gt;=SU$51,SJ39&lt;&gt;""),AND(SK39&gt;=SU$47,SK39&lt;&gt;"",SM39&gt;=SU$51,SM39&lt;&gt;""),AND(SO39&gt;=SU$47,SO39&lt;&gt;"",SQ39&gt;=SU$51,SQ39&lt;&gt;""),AND(SR39&gt;=SU$47,SR39&lt;&gt;"",ST39&gt;=SU$51,ST39&lt;&gt;"")),"Merit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Excellence",IF(K39="P","Worlds Team",IF(H39="P","National Team","")))))</f>
        <v/>
      </c>
      <c r="K39" s="3" t="str">
        <f>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P","")</f>
        <v/>
      </c>
      <c r="L39" s="8">
        <f>IF(COUNT(AQ39,AT39,BR39,BU39,CS39,CV39)&gt;0,LARGE((AQ39,AT39,BR39,BU39,CS39,CV39),1),0)</f>
        <v>46.03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24.009999999999998</v>
      </c>
      <c r="O39" s="8" t="str">
        <f>IF(N39="","",IF(OR(N39=CS39,N39=CV39),$CA$1,IF(OR(N39=BR39,N39=BU39),$AZ$1,IF(OR(N39=AQ39,N39=AT39),$Y$1,""))))</f>
        <v>2024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IF(P39="","",IF(P39=CZ39,$CA$1,IF(P39=BY39,$AZ$1,IF(P39=AX39,$Y$1,IF(OR(P39=CS39,P39=CV39,P39=CZ39),$CA$1,IF(OR(P39=BR39,P39=BU39,P39=BY39),$AZ$1,IF(OR(P39=AQ39,P39=AT39,P39=AX39),$Y$1,"")))))))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9.1999999999999993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$44,AP39,0),IF(AR39&gt;=$AY$44,AS39,0),IF(AV39&gt;=$AY$44,AW39,0),IF(BP39&gt;=$BZ$44,BQ39,0),IF(BS39&gt;=$BZ$44,BT39,0),IF(BW39&gt;=$BZ$44,BX39,0),IF(CQ39&gt;=$DA$44,CR39,0),IF(CT39&gt;=$DA$44,CU39,0),IF(CX39&gt;=$DA$44,CY39,0),IF(DX39&gt;=$EK$44,DY39,0),IF(EA39&gt;=$EK$44,EB39,0),IF(EE39&gt;=$EK$44,EF39,0),IF(EH39&gt;=$EK$44,EI39,0),IF(FF39&gt;=$FS$44,FG39,0),IF(FI39&gt;=$FS$44,FJ39,0),IF(FM39&gt;=$FS$44,FN39,0),IF(FP39&gt;=$FS$44,FQ39,0),IF(GN39&gt;=$HA$44,GO39,0),IF(GQ39&gt;=$HA$44,GR39,0),IF(GU39&gt;=$HA$44,GV39,0),IF(GX39&gt;=$HA$44,GY39,0),IF(HV39&gt;=$II$44,HW39,0),IF(HY39&gt;=$II$44,HZ39,0),IF(IC39&gt;=$II$44,ID39,0),IF(IF39&gt;=$II$44,IG39,0),IF(JD39&gt;=$JQ$44,JE39,0),IF(JG39&gt;=$JQ$44,JH39,0),IF(JK39&gt;=$JQ$44,JL39,0),IF(JN39&gt;=$JQ$44,JO39,0),IF(KL39&gt;=$KY$44,KM39,0),IF(KO39&gt;=$KY$44,KP39,0),IF(KS39&gt;=$KY$44,KT39,0),IF(KV39&gt;=$KY$44,KW39,0),IF(LT39&gt;=$MG$44,LU39,0),IF(LW39&gt;=$MG$44,LX39,0),IF(MA39&gt;=$MG$44,MB39,0),IF(MD39&gt;=$MG$44,ME39,0),IF(NB39&gt;=$NO$44,NC39,0),IF(NE39&gt;=$NO$44,NF39,0),IF(NI39&gt;=$NO$44,NJ39,0),IF(NL39&gt;=$NO$44,NM39,0),IF(OJ39&gt;=$OW$44,OK39,0),IF(OM39&gt;=$OW$44,ON39,0),IF(OQ39&gt;=$OW$44,OR39,0),IF(OT39&gt;=$OW$44,OU39,0),IF(PR39&gt;=$QE$44,PS39,0),IF(PU39&gt;=$QE$44,PV39,0),IF(PY39&gt;=$QE$44,PZ39,0),IF(QB39&gt;=$QE$44,QC39,0),IF(QZ39&gt;=$RM$44,RA39,0),IF(RC39&gt;=$RM$44,RD39,0),IF(RG39&gt;=$RM$44,RH39,0),IF(RJ39&gt;=$RM$44,RK39,0),IF(SH39&gt;=$SU$44,SI39,0),IF(SK39&gt;=$SU$44,SL39,0),IF(SO39&gt;=$SU$44,SP39,0),IF(SR39&gt;=$SU$44,SS39,0))&gt;0,MAX(IF(AO39&gt;=$AY$44,AP39,0),IF(AR39&gt;=$AY$44,AS39,0),IF(AV39&gt;=$AY$44,AW39,0),IF(BP39&gt;=$BZ$44,BQ39,0),IF(BS39&gt;=$BZ$44,BT39,0),IF(BW39&gt;=$BZ$44,BX39,0),IF(CQ39&gt;=$DA$44,CR39,0),IF(CT39&gt;=$DA$44,CU39,0),IF(CX39&gt;=$DA$44,CY39,0),IF(DX39&gt;=$EK$44,DY39,0),IF(EA39&gt;=$EK$44,EB39,0),IF(EE39&gt;=$EK$44,EF39,0),IF(EH39&gt;=$EK$44,EI39,0),IF(FF39&gt;=$FS$44,FG39,0),IF(FI39&gt;=$FS$44,FJ39,0),IF(FM39&gt;=$FS$44,FN39,0),IF(FP39&gt;=$FS$44,FQ39,0),IF(GN39&gt;=$HA$44,GO39,0),IF(GQ39&gt;=$HA$44,GR39,0),IF(GU39&gt;=$HA$44,GV39,0),IF(GX39&gt;=$HA$44,GY39,0),IF(HV39&gt;=$II$44,HW39,0),IF(HY39&gt;=$II$44,HZ39,0),IF(IC39&gt;=$II$44,ID39,0),IF(IF39&gt;=$II$44,IG39,0),IF(JD39&gt;=$JQ$44,JE39,0),IF(JG39&gt;=$JQ$44,JH39,0),IF(JK39&gt;=$JQ$44,JL39,0),IF(JN39&gt;=$JQ$44,JO39,0),IF(KL39&gt;=$KY$44,KM39,0),IF(KO39&gt;=$KY$44,KP39,0),IF(KS39&gt;=$KY$44,KT39,0),IF(KV39&gt;=$KY$44,KW39,0),IF(LT39&gt;=$MG$44,LU39,0),IF(LW39&gt;=$MG$44,LX39,0),IF(MA39&gt;=$MG$44,MB39,0),IF(MD39&gt;=$MG$44,ME39,0),IF(NB39&gt;=$NO$44,NC39,0),IF(NE39&gt;=$NO$44,NF39,0),IF(NI39&gt;=$NO$44,NJ39,0),IF(NL39&gt;=$NO$44,NM39,0),IF(OJ39&gt;=$OW$44,OK39,0),IF(OM39&gt;=$OW$44,ON39,0),IF(OQ39&gt;=$OW$44,OR39,0),IF(OT39&gt;=$OW$44,OU39,0),IF(PR39&gt;=$QE$44,PS39,0),IF(PU39&gt;=$QE$44,PV39,0),IF(PY39&gt;=$QE$44,PZ39,0),IF(QB39&gt;=$QE$44,QC39,0),IF(QZ39&gt;=$RM$44,RA39,0),IF(RC39&gt;=$RM$44,RD39,0),IF(RG39&gt;=$RM$44,RH39,0),IF(RJ39&gt;=$RM$44,RK39,0),IF(SH39&gt;=$SU$44,SI39,0),IF(SK39&gt;=$SU$44,SL39,0),IF(SO39&gt;=$SU$44,SP39,0),IF(SR39&gt;=$SU$44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7.1</v>
      </c>
      <c r="BA39" s="26">
        <v>4.5999999999999996</v>
      </c>
      <c r="BB39" s="26">
        <v>5.2</v>
      </c>
      <c r="BC39" s="26">
        <v>7.11</v>
      </c>
      <c r="BD39" s="26">
        <v>0</v>
      </c>
      <c r="BE39" s="26">
        <v>13.6</v>
      </c>
      <c r="BF39" s="26">
        <v>9.1</v>
      </c>
      <c r="BG39" s="26">
        <v>9.1999999999999993</v>
      </c>
      <c r="BH39" s="26">
        <v>14.13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5.2</v>
      </c>
      <c r="BQ39" s="39">
        <f>IF(BC39&gt;0,BC39,"")</f>
        <v>7.11</v>
      </c>
      <c r="BR39" s="11">
        <f>IF(SUM(AZ39:BC39)-BD39&gt;0,SUM(AZ39:BC39)-BD39,"")</f>
        <v>24.009999999999998</v>
      </c>
      <c r="BS39" s="11">
        <f>IF(BG39&gt;0,BG39,"")</f>
        <v>9.1999999999999993</v>
      </c>
      <c r="BT39" s="11">
        <f>IF(BH39&gt;0,BH39,"")</f>
        <v>14.13</v>
      </c>
      <c r="BU39" s="11">
        <f>IF(SUM(BE39:BH39)-BI39&gt;0,SUM(BE39:BH39)-BI39,"")</f>
        <v>46.03</v>
      </c>
      <c r="BV39" s="11">
        <f>IF(BR39="","",MAX(BR39,BU39))</f>
        <v>46.03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46.03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3.55</v>
      </c>
      <c r="SW39" s="22">
        <f>IF($CP39="P",CB39,(CB39+BA39)/2)</f>
        <v>2.2999999999999998</v>
      </c>
      <c r="SX39" s="22">
        <f>IF($CP39="P",CC39,(CC39+BB39)/2)</f>
        <v>2.6</v>
      </c>
      <c r="SY39" s="22">
        <f>IF($CP39="P",CD39,(CD39+BC39)/2)</f>
        <v>3.5550000000000002</v>
      </c>
      <c r="SZ39" s="22">
        <f>IF($CP39="P",CE39,(CE39+BD39)/2)</f>
        <v>0</v>
      </c>
      <c r="TA39" s="22">
        <f>IF($CP39="P",CF39,(CF39+BE39)/2)</f>
        <v>6.8</v>
      </c>
      <c r="TB39" s="22">
        <f>IF($CP39="P",CG39,(CG39+BF39)/2)</f>
        <v>4.55</v>
      </c>
      <c r="TC39" s="22">
        <f>IF($CP39="P",CH39,(CH39+BG39)/2)</f>
        <v>4.5999999999999996</v>
      </c>
      <c r="TD39" s="22">
        <f>IF($CP39="P",CI39,(CI39+BH39)/2)</f>
        <v>7.0650000000000004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2.6</v>
      </c>
      <c r="TM39" s="40">
        <f>IF(SY39&gt;0,SY39,"")</f>
        <v>3.5550000000000002</v>
      </c>
      <c r="TN39" s="40">
        <f>IF(SUM(SV39:SY39)-SZ39&gt;0,SUM(SV39:SY39)-SZ39,"")</f>
        <v>12.004999999999999</v>
      </c>
      <c r="TO39" s="40">
        <f>IF(TC39&gt;0,TC39,"")</f>
        <v>4.5999999999999996</v>
      </c>
      <c r="TP39" s="40">
        <f>IF(TD39&gt;0,TD39,"")</f>
        <v>7.0650000000000004</v>
      </c>
      <c r="TQ39" s="40">
        <f>IF(SUM(TA39:TD39)-TE39&gt;0,SUM(TA39:TD39)-TE39,"")</f>
        <v>23.015000000000001</v>
      </c>
      <c r="TR39" s="40">
        <f>IF(MAX(TN39,TQ39)&gt;0,MAX(TN39,TQ39),"")</f>
        <v>23.015000000000001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23.015000000000001</v>
      </c>
    </row>
    <row r="40" spans="1:542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215</v>
      </c>
      <c r="D40" s="4" t="s">
        <v>99</v>
      </c>
      <c r="E40" s="4">
        <v>2007</v>
      </c>
      <c r="F40" s="9">
        <f>SUM(L40:V40)+SUM(L40:T40)*0.0000001+SUM(L40)*0.0000000000001</f>
        <v>67.360006736004735</v>
      </c>
      <c r="G40" s="64"/>
      <c r="H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I40" s="3" t="str">
        <f>IF(OR(AND(AQ40&gt;=AY$48,AQ40&lt;&gt;"",AN40=""),AND(AT40&gt;=AY$48,AT40&lt;&gt;"",AN40=""),AND(AX40&gt;=AY$48,AX40&lt;&gt;"",AN40=""),AND(BR40&gt;=BZ$48,BR40&lt;&gt;"",BO40=""),AND(BU40&gt;=BZ$48,BU40&lt;&gt;"",BO40=""),AND(BY40&gt;=BZ$48,BY40&lt;&gt;"",BO40=""),AND(CS40&gt;=DA$48,CS40&lt;&gt;"",CP40=""),AND(CV40&gt;=DA$48,CV40&lt;&gt;"",CP40=""),AND(CZ40&gt;=DA$48,CZ40&lt;&gt;"",CP40=""),AND(DZ40&gt;=EK$48,DZ40&lt;&gt;""),AND(EC40&gt;=EK$48,EC40&lt;&gt;""),AND(EG40&gt;=EK$48,EG40&lt;&gt;""),AND(EJ40&gt;=EK$48,EJ40&lt;&gt;""),AND(FH40&gt;=FS$48,FH40&lt;&gt;""),AND(FK40&gt;=FS$48,FK40&lt;&gt;""),AND(FO40&gt;=FS$48,FO40&lt;&gt;""),AND(FR40&gt;=FS$48,FR40&lt;&gt;""),AND(GP40&gt;=HA$48,GP40&lt;&gt;""),AND(GS40&gt;=HA$48,GS40&lt;&gt;""),AND(GW40&gt;=HA$48,GW40&lt;&gt;""),AND(GZ40&gt;=HA$48,GZ40&lt;&gt;""),AND(HX40&gt;=II$48,HX40&lt;&gt;""),AND(IA40&gt;=II$48,IA40&lt;&gt;""),AND(IE40&gt;=II$48,IE40&lt;&gt;""),AND(IH40&gt;=II$48,IH40&lt;&gt;""),AND(JF40&gt;=JQ$48,JF40&lt;&gt;""),AND(JI40&gt;=JQ$48,JI40&lt;&gt;""),AND(JM40&gt;=JQ$48,JM40&lt;&gt;""),AND(JP40&gt;=JQ$48,JP40&lt;&gt;""),AND(KN40&gt;=KY$48,KN40&lt;&gt;""),AND(KQ40&gt;=KY$48,KQ40&lt;&gt;""),AND(KU40&gt;=KY$48,KU40&lt;&gt;""),AND(KX40&gt;=KY$48,KX40&lt;&gt;""),AND(LV40&gt;=MG$48,LV40&lt;&gt;""),AND(LY40&gt;=MG$48,LY40&lt;&gt;""),AND(MC40&gt;=MG$48,MC40&lt;&gt;""),AND(MF40&gt;=MG$48,MF40&lt;&gt;""),AND(ND40&gt;=NO$48,ND40&lt;&gt;""),AND(NG40&gt;=NO$48,NG40&lt;&gt;""),AND(NK40&gt;=NO$48,NK40&lt;&gt;""),AND(NN40&gt;=NO$48,NN40&lt;&gt;""),AND(OL40&gt;=OW$48,OL40&lt;&gt;""),AND(OO40&gt;=OW$48,OO40&lt;&gt;""),AND(OS40&gt;=OW$48,OS40&lt;&gt;""),AND(OV40&gt;=OW$48,OV40&lt;&gt;""),AND(PT40&gt;=QE$48,PT40&lt;&gt;""),AND(PW40&gt;=QE$48,PW40&lt;&gt;""),AND(QA40&gt;=QE$48,QA40&lt;&gt;""),AND(QD40&gt;=QE$48,QD40&lt;&gt;""),AND(RB40&gt;=RM$48,RB40&lt;&gt;""),AND(RE40&gt;=RM$48,RE40&lt;&gt;""),AND(RI40&gt;=RM$48,RI40&lt;&gt;""),AND(RL40&gt;=RM$48,RL40&lt;&gt;""),AND(SJ40&gt;=SU$48,SJ40&lt;&gt;""),AND(SM40&gt;=SU$48,SM40&lt;&gt;""),AND(SQ40&gt;=SU$48,SQ40&lt;&gt;""),AND(ST40&gt;=SU$48,ST40&lt;&gt;"")),"P","")</f>
        <v/>
      </c>
      <c r="J40" s="36" t="str">
        <f>IF(AND(I40="P",H40=""),"No DD",IF(OR(AND(AO40&gt;=AY$47,AO40&lt;&gt;"",AQ40&gt;=AY$51,AQ40&lt;&gt;"",AN40=""),AND(AR40&gt;=AY$47,AR40&lt;&gt;"",AT40&gt;=AY$51,AT40&lt;&gt;"",AN40=""),AND(AV40&gt;=AY$47,AV40&lt;&gt;"",AX40&gt;=AY$51,AX40&lt;&gt;"",AN40=""),AND(BP40&gt;=BZ$47,BP40&lt;&gt;"",BR40&gt;=BZ$51,BR40&lt;&gt;"",BO40=""),AND(BS40&gt;=BZ$47,BS40&lt;&gt;"",BU40&gt;=BZ$51,BU40&lt;&gt;"",BO40=""),AND(BW40&gt;=BZ$47,BW40&lt;&gt;"",BY40&gt;=BZ$51,BY40&lt;&gt;"",BO40=""),AND(CQ40&gt;=DA$47,CQ40&lt;&gt;"",CS40&gt;=DA$51,CS40&lt;&gt;"",CP40=""),AND(CT40&gt;=DA$47,CT40&lt;&gt;"",CV40&gt;=DA$51,CV40&lt;&gt;"",CP40=""),AND(CX40&gt;=DA$47,CX40&lt;&gt;"",CZ40&gt;=DA$51,CZ40&lt;&gt;"",CP40=""),AND(DX40&gt;=EK$47,DX40&lt;&gt;"",DZ40&gt;=EK$51,DZ40&lt;&gt;""),AND(EA40&gt;=EK$47,EA40&lt;&gt;"",EC40&gt;=EK$51,EC40&lt;&gt;""),AND(EE40&gt;=EK$47,EE40&lt;&gt;"",EG40&gt;=EK$51,EG40&lt;&gt;""),AND(EH40&gt;=EK$47,EH40&lt;&gt;"",EJ40&gt;=EK$51,EJ40&lt;&gt;""),AND(FF40&gt;=FS$47,FF40&lt;&gt;"",FH40&gt;=FS$51,FH40&lt;&gt;""),AND(FI40&gt;=FS$47,FI40&lt;&gt;"",FK40&gt;=FS$51,FK40&lt;&gt;""),AND(FM40&gt;=FS$47,FM40&lt;&gt;"",FO40&gt;=FS$51,FO40&lt;&gt;""),AND(FP40&gt;=FS$47,FP40&lt;&gt;"",FR40&gt;=FS$51,FR40&lt;&gt;""),AND(GN40&gt;=HA$47,GN40&lt;&gt;"",GP40&gt;=HA$51,GP40&lt;&gt;""),AND(GQ40&gt;=HA$47,GQ40&lt;&gt;"",GS40&gt;=HA$51,GS40&lt;&gt;""),AND(GU40&gt;=HA$47,GU40&lt;&gt;"",GW40&gt;=HA$51,GW40&lt;&gt;""),AND(GX40&gt;=HA$47,GX40&lt;&gt;"",GZ40&gt;=HA$51,GZ40&lt;&gt;""),AND(HV40&gt;=II$47,HV40&lt;&gt;"",HX40&gt;=II$51,HX40&lt;&gt;""),AND(HY40&gt;=II$47,HY40&lt;&gt;"",IA40&gt;=II$51,IA40&lt;&gt;""),AND(IC40&gt;=II$47,IC40&lt;&gt;"",IE40&gt;=II$51,IE40&lt;&gt;""),AND(IF40&gt;=II$47,IF40&lt;&gt;"",IH40&gt;=II$51,IH40&lt;&gt;""),AND(JD40&gt;=JQ$47,JD40&lt;&gt;"",JF40&gt;=JQ$51,JF40&lt;&gt;""),AND(JG40&gt;=JQ$47,JG40&lt;&gt;"",JI40&gt;=JQ$51,JI40&lt;&gt;""),AND(JK40&gt;=JQ$47,JK40&lt;&gt;"",JM40&gt;=JQ$51,JM40&lt;&gt;""),AND(JN40&gt;=JQ$47,JN40&lt;&gt;"",JP40&gt;=JQ$51,JP40&lt;&gt;""),AND(KL40&gt;=KY$47,KL40&lt;&gt;"",KN40&gt;=KY$51,KN40&lt;&gt;""),AND(KO40&gt;=KY$47,KO40&lt;&gt;"",KQ40&gt;=KY$51,KQ40&lt;&gt;""),AND(KS40&gt;=KY$47,KS40&lt;&gt;"",KU40&gt;=KY$51,KU40&lt;&gt;""),AND(KV40&gt;=KY$47,KV40&lt;&gt;"",KX40&gt;=KY$51,KX40&lt;&gt;""),AND(LT40&gt;=MG$47,LT40&lt;&gt;"",LV40&gt;=MG$51,LV40&lt;&gt;""),AND(LW40&gt;=MG$47,LW40&lt;&gt;"",LY40&gt;=MG$51,LY40&lt;&gt;""),AND(MA40&gt;=MG$47,MA40&lt;&gt;"",MC40&gt;=MG$51,MC40&lt;&gt;""),AND(MD40&gt;=MG$47,MD40&lt;&gt;"",MF40&gt;=MG$51,MF40&lt;&gt;""),AND(NB40&gt;=NO$47,NB40&lt;&gt;"",ND40&gt;=NO$51,ND40&lt;&gt;""),AND(NE40&gt;=NO$47,NE40&lt;&gt;"",NG40&gt;=NO$51,NG40&lt;&gt;""),AND(NI40&gt;=NO$47,NI40&lt;&gt;"",NK40&gt;=NO$51,NK40&lt;&gt;""),AND(NL40&gt;=NO$47,NL40&lt;&gt;"",NN40&gt;=NO$51,NN40&lt;&gt;""),AND(OJ40&gt;=OW$47,OJ40&lt;&gt;"",OL40&gt;=OW$51,OL40&lt;&gt;""),AND(OM40&gt;=OW$47,OM40&lt;&gt;"",OO40&gt;=OW$51,OO40&lt;&gt;""),AND(OQ40&gt;=OW$47,OQ40&lt;&gt;"",OS40&gt;=OW$51,OS40&lt;&gt;""),AND(OT40&gt;=OW$47,OT40&lt;&gt;"",OV40&gt;=OW$51,OV40&lt;&gt;""),AND(PR40&gt;=QE$47,PR40&lt;&gt;"",PT40&gt;=QE$51,PT40&lt;&gt;""),AND(PU40&gt;=QE$47,PU40&lt;&gt;"",PW40&gt;=QE$51,PW40&lt;&gt;""),AND(PY40&gt;=QE$47,PY40&lt;&gt;"",QA40&gt;=QE$51,QA40&lt;&gt;""),AND(QB40&gt;=QE$47,QB40&lt;&gt;"",QD40&gt;=QE$51,QD40&lt;&gt;""),AND(QZ40&gt;=RM$47,QZ40&lt;&gt;"",RB40&gt;=RM$51,RB40&lt;&gt;""),AND(RC40&gt;=RM$47,RC40&lt;&gt;"",RE40&gt;=RM$51,RE40&lt;&gt;""),AND(RG40&gt;=RM$47,RG40&lt;&gt;"",RI40&gt;=RM$51,RI40&lt;&gt;""),AND(RJ40&gt;=RM$47,RJ40&lt;&gt;"",RL40&gt;=RM$51,RL40&lt;&gt;""),AND(SH40&gt;=SU$47,SH40&lt;&gt;"",SJ40&gt;=SU$51,SJ40&lt;&gt;""),AND(SK40&gt;=SU$47,SK40&lt;&gt;"",SM40&gt;=SU$51,SM40&lt;&gt;""),AND(SO40&gt;=SU$47,SO40&lt;&gt;"",SQ40&gt;=SU$51,SQ40&lt;&gt;""),AND(SR40&gt;=SU$47,SR40&lt;&gt;"",ST40&gt;=SU$51,ST40&lt;&gt;"")),"Merit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Excellence",IF(K40="P","Worlds Team",IF(H40="P","National Team","")))))</f>
        <v/>
      </c>
      <c r="K40" s="3" t="str">
        <f>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IF(P40="","",IF(P40=CZ40,$CA$1,IF(P40=BY40,$AZ$1,IF(P40=AX40,$Y$1,IF(OR(P40=CS40,P40=CV40,P40=CZ40),$CA$1,IF(OR(P40=BR40,P40=BU40,P40=BY40),$AZ$1,IF(OR(P40=AQ40,P40=AT40,P40=AX40),$Y$1,"")))))))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$44,AP40,0),IF(AR40&gt;=$AY$44,AS40,0),IF(AV40&gt;=$AY$44,AW40,0),IF(BP40&gt;=$BZ$44,BQ40,0),IF(BS40&gt;=$BZ$44,BT40,0),IF(BW40&gt;=$BZ$44,BX40,0),IF(CQ40&gt;=$DA$44,CR40,0),IF(CT40&gt;=$DA$44,CU40,0),IF(CX40&gt;=$DA$44,CY40,0),IF(DX40&gt;=$EK$44,DY40,0),IF(EA40&gt;=$EK$44,EB40,0),IF(EE40&gt;=$EK$44,EF40,0),IF(EH40&gt;=$EK$44,EI40,0),IF(FF40&gt;=$FS$44,FG40,0),IF(FI40&gt;=$FS$44,FJ40,0),IF(FM40&gt;=$FS$44,FN40,0),IF(FP40&gt;=$FS$44,FQ40,0),IF(GN40&gt;=$HA$44,GO40,0),IF(GQ40&gt;=$HA$44,GR40,0),IF(GU40&gt;=$HA$44,GV40,0),IF(GX40&gt;=$HA$44,GY40,0),IF(HV40&gt;=$II$44,HW40,0),IF(HY40&gt;=$II$44,HZ40,0),IF(IC40&gt;=$II$44,ID40,0),IF(IF40&gt;=$II$44,IG40,0),IF(JD40&gt;=$JQ$44,JE40,0),IF(JG40&gt;=$JQ$44,JH40,0),IF(JK40&gt;=$JQ$44,JL40,0),IF(JN40&gt;=$JQ$44,JO40,0),IF(KL40&gt;=$KY$44,KM40,0),IF(KO40&gt;=$KY$44,KP40,0),IF(KS40&gt;=$KY$44,KT40,0),IF(KV40&gt;=$KY$44,KW40,0),IF(LT40&gt;=$MG$44,LU40,0),IF(LW40&gt;=$MG$44,LX40,0),IF(MA40&gt;=$MG$44,MB40,0),IF(MD40&gt;=$MG$44,ME40,0),IF(NB40&gt;=$NO$44,NC40,0),IF(NE40&gt;=$NO$44,NF40,0),IF(NI40&gt;=$NO$44,NJ40,0),IF(NL40&gt;=$NO$44,NM40,0),IF(OJ40&gt;=$OW$44,OK40,0),IF(OM40&gt;=$OW$44,ON40,0),IF(OQ40&gt;=$OW$44,OR40,0),IF(OT40&gt;=$OW$44,OU40,0),IF(PR40&gt;=$QE$44,PS40,0),IF(PU40&gt;=$QE$44,PV40,0),IF(PY40&gt;=$QE$44,PZ40,0),IF(QB40&gt;=$QE$44,QC40,0),IF(QZ40&gt;=$RM$44,RA40,0),IF(RC40&gt;=$RM$44,RD40,0),IF(RG40&gt;=$RM$44,RH40,0),IF(RJ40&gt;=$RM$44,RK40,0),IF(SH40&gt;=$SU$44,SI40,0),IF(SK40&gt;=$SU$44,SL40,0),IF(SO40&gt;=$SU$44,SP40,0),IF(SR40&gt;=$SU$44,SS40,0))&gt;0,MAX(IF(AO40&gt;=$AY$44,AP40,0),IF(AR40&gt;=$AY$44,AS40,0),IF(AV40&gt;=$AY$44,AW40,0),IF(BP40&gt;=$BZ$44,BQ40,0),IF(BS40&gt;=$BZ$44,BT40,0),IF(BW40&gt;=$BZ$44,BX40,0),IF(CQ40&gt;=$DA$44,CR40,0),IF(CT40&gt;=$DA$44,CU40,0),IF(CX40&gt;=$DA$44,CY40,0),IF(DX40&gt;=$EK$44,DY40,0),IF(EA40&gt;=$EK$44,EB40,0),IF(EE40&gt;=$EK$44,EF40,0),IF(EH40&gt;=$EK$44,EI40,0),IF(FF40&gt;=$FS$44,FG40,0),IF(FI40&gt;=$FS$44,FJ40,0),IF(FM40&gt;=$FS$44,FN40,0),IF(FP40&gt;=$FS$44,FQ40,0),IF(GN40&gt;=$HA$44,GO40,0),IF(GQ40&gt;=$HA$44,GR40,0),IF(GU40&gt;=$HA$44,GV40,0),IF(GX40&gt;=$HA$44,GY40,0),IF(HV40&gt;=$II$44,HW40,0),IF(HY40&gt;=$II$44,HZ40,0),IF(IC40&gt;=$II$44,ID40,0),IF(IF40&gt;=$II$44,IG40,0),IF(JD40&gt;=$JQ$44,JE40,0),IF(JG40&gt;=$JQ$44,JH40,0),IF(JK40&gt;=$JQ$44,JL40,0),IF(JN40&gt;=$JQ$44,JO40,0),IF(KL40&gt;=$KY$44,KM40,0),IF(KO40&gt;=$KY$44,KP40,0),IF(KS40&gt;=$KY$44,KT40,0),IF(KV40&gt;=$KY$44,KW40,0),IF(LT40&gt;=$MG$44,LU40,0),IF(LW40&gt;=$MG$44,LX40,0),IF(MA40&gt;=$MG$44,MB40,0),IF(MD40&gt;=$MG$44,ME40,0),IF(NB40&gt;=$NO$44,NC40,0),IF(NE40&gt;=$NO$44,NF40,0),IF(NI40&gt;=$NO$44,NJ40,0),IF(NL40&gt;=$NO$44,NM40,0),IF(OJ40&gt;=$OW$44,OK40,0),IF(OM40&gt;=$OW$44,ON40,0),IF(OQ40&gt;=$OW$44,OR40,0),IF(OT40&gt;=$OW$44,OU40,0),IF(PR40&gt;=$QE$44,PS40,0),IF(PU40&gt;=$QE$44,PV40,0),IF(PY40&gt;=$QE$44,PZ40,0),IF(QB40&gt;=$QE$44,QC40,0),IF(QZ40&gt;=$RM$44,RA40,0),IF(RC40&gt;=$RM$44,RD40,0),IF(RG40&gt;=$RM$44,RH40,0),IF(RJ40&gt;=$RM$44,RK40,0),IF(SH40&gt;=$SU$44,SI40,0),IF(SK40&gt;=$SU$44,SL40,0),IF(SO40&gt;=$SU$44,SP40,0),IF(SR40&gt;=$SU$44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>
        <v>14.3</v>
      </c>
      <c r="BA40" s="26">
        <v>9.1999999999999993</v>
      </c>
      <c r="BB40" s="26">
        <v>10.1</v>
      </c>
      <c r="BC40" s="26">
        <v>13.67</v>
      </c>
      <c r="BD40" s="26">
        <v>0</v>
      </c>
      <c r="BE40" s="26">
        <v>3</v>
      </c>
      <c r="BF40" s="26">
        <v>2</v>
      </c>
      <c r="BG40" s="26">
        <v>2.1</v>
      </c>
      <c r="BH40" s="26">
        <v>2.89</v>
      </c>
      <c r="BI40" s="26">
        <v>0</v>
      </c>
      <c r="BJ40" s="26"/>
      <c r="BK40" s="26"/>
      <c r="BL40" s="26"/>
      <c r="BM40" s="26"/>
      <c r="BN40" s="26"/>
      <c r="BO40" s="28"/>
      <c r="BP40" s="39">
        <f>IF(BB40&gt;0,BB40,"")</f>
        <v>10.1</v>
      </c>
      <c r="BQ40" s="39">
        <f>IF(BC40&gt;0,BC40,"")</f>
        <v>13.67</v>
      </c>
      <c r="BR40" s="11">
        <f>IF(SUM(AZ40:BC40)-BD40&gt;0,SUM(AZ40:BC40)-BD40,"")</f>
        <v>47.27</v>
      </c>
      <c r="BS40" s="11">
        <f>IF(BG40&gt;0,BG40,"")</f>
        <v>2.1</v>
      </c>
      <c r="BT40" s="11">
        <f>IF(BH40&gt;0,BH40,"")</f>
        <v>2.89</v>
      </c>
      <c r="BU40" s="11">
        <f>IF(SUM(BE40:BH40)-BI40&gt;0,SUM(BE40:BH40)-BI40,"")</f>
        <v>9.99</v>
      </c>
      <c r="BV40" s="11">
        <f>IF(BR40="","",MAX(BR40,BU40))</f>
        <v>47.27</v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>
        <f>IF(SUM(BV40,BY40)&gt;0,SUM(BV40,BY40),"")</f>
        <v>47.27</v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>IF(CC40&gt;0,CC40,"")</f>
        <v/>
      </c>
      <c r="CR40" s="38" t="str">
        <f>IF(CD40&gt;0,CD40,"")</f>
        <v/>
      </c>
      <c r="CS40" s="40" t="str">
        <f>IF(SUM(CA40:CD40)-CE40&gt;0,SUM(CA40:CD40)-CE40,"")</f>
        <v/>
      </c>
      <c r="CT40" s="40" t="str">
        <f>IF(CH40&gt;0,CH40,"")</f>
        <v/>
      </c>
      <c r="CU40" s="40" t="str">
        <f>IF(CI40&gt;0,CI40,"")</f>
        <v/>
      </c>
      <c r="CV40" s="40" t="str">
        <f>IF(SUM(CF40:CI40)-CJ40&gt;0,SUM(CF40:CI40)-CJ40,"")</f>
        <v/>
      </c>
      <c r="CW40" s="40" t="str">
        <f>IF(CS40="","",MAX(CS40,CV40))</f>
        <v/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 t="str">
        <f>IF(SUM(CW40,CZ40)&gt;0,SUM(CW40,CZ40),"")</f>
        <v/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134</v>
      </c>
      <c r="D41" s="4" t="s">
        <v>6</v>
      </c>
      <c r="E41" s="4">
        <v>2004</v>
      </c>
      <c r="F41" s="9">
        <f>SUM(L41:V41)+SUM(L41:T41)*0.0000001+SUM(L41)*0.0000000000001</f>
        <v>64.360006436003914</v>
      </c>
      <c r="G41" s="64"/>
      <c r="H41" s="3" t="str">
        <f>IF(OR(AND(AO41&gt;=AY$44,AO41&lt;&gt;"",AQ41&gt;=AY$48,AQ41&lt;&gt;"",AN41=""),AND(AR41&gt;=AY$44,AR41&lt;&gt;"",AT41&gt;=AY$48,AT41&lt;&gt;"",AN41=""),AND(AV41&gt;=AY$44,AV41&lt;&gt;"",AX41&gt;=AY$48,AX41&lt;&gt;"",AN41=""),AND(BP41&gt;=BZ$44,BP41&lt;&gt;"",BR41&gt;=BZ$48,BR41&lt;&gt;"",BO41=""),AND(BS41&gt;=BZ$44,BS41&lt;&gt;"",BU41&gt;=BZ$48,BU41&lt;&gt;"",BO41=""),AND(BW41&gt;=BZ$44,BW41&lt;&gt;"",BY41&gt;=BZ$48,BY41&lt;&gt;"",BO41=""),AND(CQ41&gt;=DA$44,CQ41&lt;&gt;"",CS41&gt;=DA$48,CS41&lt;&gt;"",CP41=""),AND(CT41&gt;=DA$44,CT41&lt;&gt;"",CV41&gt;=DA$48,CV41&lt;&gt;"",CP41=""),AND(CX41&gt;=DA$44,CX41&lt;&gt;"",CZ41&gt;=DA$48,CZ41&lt;&gt;"",CP41=""),AND(DX41&gt;=EK$44,DX41&lt;&gt;"",DZ41&gt;=EK$48,DZ41&lt;&gt;""),AND(EA41&gt;=EK$44,EA41&lt;&gt;"",EC41&gt;=EK$48,EC41&lt;&gt;""),AND(EE41&gt;=EK$44,EE41&lt;&gt;"",EG41&gt;=EK$48,EG41&lt;&gt;""),AND(EH41&gt;=EK$44,EH41&lt;&gt;"",EJ41&gt;=EK$48,EJ41&lt;&gt;""),AND(FF41&gt;=FS$44,FF41&lt;&gt;"",FH41&gt;=FS$48,FH41&lt;&gt;""),AND(FI41&gt;=FS$44,FI41&lt;&gt;"",FK41&gt;=FS$48,FK41&lt;&gt;""),AND(FM41&gt;=FS$44,FM41&lt;&gt;"",FO41&gt;=FS$48,FO41&lt;&gt;""),AND(FP41&gt;=FS$44,FP41&lt;&gt;"",FR41&gt;=FS$48,FR41&lt;&gt;""),AND(GN41&gt;=HA$44,GN41&lt;&gt;"",GP41&gt;=HA$48,GP41&lt;&gt;""),AND(GQ41&gt;=HA$44,GQ41&lt;&gt;"",GS41&gt;=HA$48,GS41&lt;&gt;""),AND(GU41&gt;=HA$44,GU41&lt;&gt;"",GW41&gt;=HA$48,GW41&lt;&gt;""),AND(GX41&gt;=HA$44,GX41&lt;&gt;"",GZ41&gt;=HA$48,GZ41&lt;&gt;""),AND(HV41&gt;=II$44,HV41&lt;&gt;"",HX41&gt;=II$48,HX41&lt;&gt;""),AND(HY41&gt;=II$44,HY41&lt;&gt;"",IA41&gt;=II$48,IA41&lt;&gt;""),AND(IC41&gt;=II$44,IC41&lt;&gt;"",IE41&gt;=II$48,IE41&lt;&gt;""),AND(IF41&gt;=II$44,IF41&lt;&gt;"",IH41&gt;=II$48,IH41&lt;&gt;""),AND(JD41&gt;=JQ$44,JD41&lt;&gt;"",JF41&gt;=JQ$48,JF41&lt;&gt;""),AND(JG41&gt;=JQ$44,JG41&lt;&gt;"",JI41&gt;=JQ$48,JI41&lt;&gt;""),AND(JK41&gt;=JQ$44,JK41&lt;&gt;"",JM41&gt;=JQ$48,JM41&lt;&gt;""),AND(JN41&gt;=JQ$44,JN41&lt;&gt;"",JP41&gt;=JQ$48,JP41&lt;&gt;""),AND(KL41&gt;=KY$44,KL41&lt;&gt;"",KN41&gt;=KY$48,KN41&lt;&gt;""),AND(KO41&gt;=KY$44,KO41&lt;&gt;"",KQ41&gt;=KY$48,KQ41&lt;&gt;""),AND(KS41&gt;=KY$44,KS41&lt;&gt;"",KU41&gt;=KY$48,KU41&lt;&gt;""),AND(KV41&gt;=KY$44,KV41&lt;&gt;"",KX41&gt;=KY$48,KX41&lt;&gt;""),AND(LT41&gt;=MG$44,LT41&lt;&gt;"",LV41&gt;=MG$48,LV41&lt;&gt;""),AND(LW41&gt;=MG$44,LW41&lt;&gt;"",LY41&gt;=MG$48,LY41&lt;&gt;""),AND(MA41&gt;=MG$44,MA41&lt;&gt;"",MC41&gt;=MG$48,MC41&lt;&gt;""),AND(MD41&gt;=MG$44,MD41&lt;&gt;"",MF41&gt;=MG$48,MF41&lt;&gt;""),AND(NB41&gt;=NO$44,NB41&lt;&gt;"",ND41&gt;=NO$48,ND41&lt;&gt;""),AND(NE41&gt;=NO$44,NE41&lt;&gt;"",NG41&gt;=NO$48,NG41&lt;&gt;""),AND(NI41&gt;=NO$44,NI41&lt;&gt;"",NK41&gt;=NO$48,NK41&lt;&gt;""),AND(NL41&gt;=NO$44,NL41&lt;&gt;"",NN41&gt;=NO$48,NN41&lt;&gt;""),AND(OJ41&gt;=OW$44,OJ41&lt;&gt;"",OL41&gt;=OW$48,OL41&lt;&gt;""),AND(OM41&gt;=OW$44,OM41&lt;&gt;"",OO41&gt;=OW$48,OO41&lt;&gt;""),AND(OQ41&gt;=OW$44,OQ41&lt;&gt;"",OS41&gt;=OW$48,OS41&lt;&gt;""),AND(OT41&gt;=OW$44,OT41&lt;&gt;"",OV41&gt;=OW$48,OV41&lt;&gt;""),AND(PR41&gt;=QE$44,PR41&lt;&gt;"",PT41&gt;=QE$48,PT41&lt;&gt;""),AND(PU41&gt;=QE$44,PU41&lt;&gt;"",PW41&gt;=QE$48,PW41&lt;&gt;""),AND(PY41&gt;=QE$44,PY41&lt;&gt;"",QA41&gt;=QE$48,QA41&lt;&gt;""),AND(QB41&gt;=QE$44,QB41&lt;&gt;"",QD41&gt;=QE$48,QD41&lt;&gt;""),AND(QZ41&gt;=RM$44,QZ41&lt;&gt;"",RB41&gt;=RM$48,RB41&lt;&gt;""),AND(RC41&gt;=RM$44,RC41&lt;&gt;"",RE41&gt;=RM$48,RE41&lt;&gt;""),AND(RG41&gt;=RM$44,RG41&lt;&gt;"",RI41&gt;=RM$48,RI41&lt;&gt;""),AND(RJ41&gt;=RM$44,RJ41&lt;&gt;"",RL41&gt;=RM$48,RL41&lt;&gt;""),AND(SH41&gt;=SU$44,SH41&lt;&gt;"",SJ41&gt;=SU$48,SJ41&lt;&gt;""),AND(SK41&gt;=SU$44,SK41&lt;&gt;"",SM41&gt;=SU$48,SM41&lt;&gt;""),AND(SO41&gt;=SU$44,SO41&lt;&gt;"",SQ41&gt;=SU$48,SQ41&lt;&gt;""),AND(SR41&gt;=SU$44,SR41&lt;&gt;"",ST41&gt;=SU$48,ST41&lt;&gt;"")),"P","")</f>
        <v/>
      </c>
      <c r="I41" s="3" t="str">
        <f>IF(OR(AND(AQ41&gt;=AY$48,AQ41&lt;&gt;"",AN41=""),AND(AT41&gt;=AY$48,AT41&lt;&gt;"",AN41=""),AND(AX41&gt;=AY$48,AX41&lt;&gt;"",AN41=""),AND(BR41&gt;=BZ$48,BR41&lt;&gt;"",BO41=""),AND(BU41&gt;=BZ$48,BU41&lt;&gt;"",BO41=""),AND(BY41&gt;=BZ$48,BY41&lt;&gt;"",BO41=""),AND(CS41&gt;=DA$48,CS41&lt;&gt;"",CP41=""),AND(CV41&gt;=DA$48,CV41&lt;&gt;"",CP41=""),AND(CZ41&gt;=DA$48,CZ41&lt;&gt;"",CP41=""),AND(DZ41&gt;=EK$48,DZ41&lt;&gt;""),AND(EC41&gt;=EK$48,EC41&lt;&gt;""),AND(EG41&gt;=EK$48,EG41&lt;&gt;""),AND(EJ41&gt;=EK$48,EJ41&lt;&gt;""),AND(FH41&gt;=FS$48,FH41&lt;&gt;""),AND(FK41&gt;=FS$48,FK41&lt;&gt;""),AND(FO41&gt;=FS$48,FO41&lt;&gt;""),AND(FR41&gt;=FS$48,FR41&lt;&gt;""),AND(GP41&gt;=HA$48,GP41&lt;&gt;""),AND(GS41&gt;=HA$48,GS41&lt;&gt;""),AND(GW41&gt;=HA$48,GW41&lt;&gt;""),AND(GZ41&gt;=HA$48,GZ41&lt;&gt;""),AND(HX41&gt;=II$48,HX41&lt;&gt;""),AND(IA41&gt;=II$48,IA41&lt;&gt;""),AND(IE41&gt;=II$48,IE41&lt;&gt;""),AND(IH41&gt;=II$48,IH41&lt;&gt;""),AND(JF41&gt;=JQ$48,JF41&lt;&gt;""),AND(JI41&gt;=JQ$48,JI41&lt;&gt;""),AND(JM41&gt;=JQ$48,JM41&lt;&gt;""),AND(JP41&gt;=JQ$48,JP41&lt;&gt;""),AND(KN41&gt;=KY$48,KN41&lt;&gt;""),AND(KQ41&gt;=KY$48,KQ41&lt;&gt;""),AND(KU41&gt;=KY$48,KU41&lt;&gt;""),AND(KX41&gt;=KY$48,KX41&lt;&gt;""),AND(LV41&gt;=MG$48,LV41&lt;&gt;""),AND(LY41&gt;=MG$48,LY41&lt;&gt;""),AND(MC41&gt;=MG$48,MC41&lt;&gt;""),AND(MF41&gt;=MG$48,MF41&lt;&gt;""),AND(ND41&gt;=NO$48,ND41&lt;&gt;""),AND(NG41&gt;=NO$48,NG41&lt;&gt;""),AND(NK41&gt;=NO$48,NK41&lt;&gt;""),AND(NN41&gt;=NO$48,NN41&lt;&gt;""),AND(OL41&gt;=OW$48,OL41&lt;&gt;""),AND(OO41&gt;=OW$48,OO41&lt;&gt;""),AND(OS41&gt;=OW$48,OS41&lt;&gt;""),AND(OV41&gt;=OW$48,OV41&lt;&gt;""),AND(PT41&gt;=QE$48,PT41&lt;&gt;""),AND(PW41&gt;=QE$48,PW41&lt;&gt;""),AND(QA41&gt;=QE$48,QA41&lt;&gt;""),AND(QD41&gt;=QE$48,QD41&lt;&gt;""),AND(RB41&gt;=RM$48,RB41&lt;&gt;""),AND(RE41&gt;=RM$48,RE41&lt;&gt;""),AND(RI41&gt;=RM$48,RI41&lt;&gt;""),AND(RL41&gt;=RM$48,RL41&lt;&gt;""),AND(SJ41&gt;=SU$48,SJ41&lt;&gt;""),AND(SM41&gt;=SU$48,SM41&lt;&gt;""),AND(SQ41&gt;=SU$48,SQ41&lt;&gt;""),AND(ST41&gt;=SU$48,ST41&lt;&gt;"")),"P","")</f>
        <v/>
      </c>
      <c r="J41" s="36" t="str">
        <f>IF(AND(I41="P",H41=""),"No DD",IF(OR(AND(AO41&gt;=AY$47,AO41&lt;&gt;"",AQ41&gt;=AY$51,AQ41&lt;&gt;"",AN41=""),AND(AR41&gt;=AY$47,AR41&lt;&gt;"",AT41&gt;=AY$51,AT41&lt;&gt;"",AN41=""),AND(AV41&gt;=AY$47,AV41&lt;&gt;"",AX41&gt;=AY$51,AX41&lt;&gt;"",AN41=""),AND(BP41&gt;=BZ$47,BP41&lt;&gt;"",BR41&gt;=BZ$51,BR41&lt;&gt;"",BO41=""),AND(BS41&gt;=BZ$47,BS41&lt;&gt;"",BU41&gt;=BZ$51,BU41&lt;&gt;"",BO41=""),AND(BW41&gt;=BZ$47,BW41&lt;&gt;"",BY41&gt;=BZ$51,BY41&lt;&gt;"",BO41=""),AND(CQ41&gt;=DA$47,CQ41&lt;&gt;"",CS41&gt;=DA$51,CS41&lt;&gt;"",CP41=""),AND(CT41&gt;=DA$47,CT41&lt;&gt;"",CV41&gt;=DA$51,CV41&lt;&gt;"",CP41=""),AND(CX41&gt;=DA$47,CX41&lt;&gt;"",CZ41&gt;=DA$51,CZ41&lt;&gt;"",CP41=""),AND(DX41&gt;=EK$47,DX41&lt;&gt;"",DZ41&gt;=EK$51,DZ41&lt;&gt;""),AND(EA41&gt;=EK$47,EA41&lt;&gt;"",EC41&gt;=EK$51,EC41&lt;&gt;""),AND(EE41&gt;=EK$47,EE41&lt;&gt;"",EG41&gt;=EK$51,EG41&lt;&gt;""),AND(EH41&gt;=EK$47,EH41&lt;&gt;"",EJ41&gt;=EK$51,EJ41&lt;&gt;""),AND(FF41&gt;=FS$47,FF41&lt;&gt;"",FH41&gt;=FS$51,FH41&lt;&gt;""),AND(FI41&gt;=FS$47,FI41&lt;&gt;"",FK41&gt;=FS$51,FK41&lt;&gt;""),AND(FM41&gt;=FS$47,FM41&lt;&gt;"",FO41&gt;=FS$51,FO41&lt;&gt;""),AND(FP41&gt;=FS$47,FP41&lt;&gt;"",FR41&gt;=FS$51,FR41&lt;&gt;""),AND(GN41&gt;=HA$47,GN41&lt;&gt;"",GP41&gt;=HA$51,GP41&lt;&gt;""),AND(GQ41&gt;=HA$47,GQ41&lt;&gt;"",GS41&gt;=HA$51,GS41&lt;&gt;""),AND(GU41&gt;=HA$47,GU41&lt;&gt;"",GW41&gt;=HA$51,GW41&lt;&gt;""),AND(GX41&gt;=HA$47,GX41&lt;&gt;"",GZ41&gt;=HA$51,GZ41&lt;&gt;""),AND(HV41&gt;=II$47,HV41&lt;&gt;"",HX41&gt;=II$51,HX41&lt;&gt;""),AND(HY41&gt;=II$47,HY41&lt;&gt;"",IA41&gt;=II$51,IA41&lt;&gt;""),AND(IC41&gt;=II$47,IC41&lt;&gt;"",IE41&gt;=II$51,IE41&lt;&gt;""),AND(IF41&gt;=II$47,IF41&lt;&gt;"",IH41&gt;=II$51,IH41&lt;&gt;""),AND(JD41&gt;=JQ$47,JD41&lt;&gt;"",JF41&gt;=JQ$51,JF41&lt;&gt;""),AND(JG41&gt;=JQ$47,JG41&lt;&gt;"",JI41&gt;=JQ$51,JI41&lt;&gt;""),AND(JK41&gt;=JQ$47,JK41&lt;&gt;"",JM41&gt;=JQ$51,JM41&lt;&gt;""),AND(JN41&gt;=JQ$47,JN41&lt;&gt;"",JP41&gt;=JQ$51,JP41&lt;&gt;""),AND(KL41&gt;=KY$47,KL41&lt;&gt;"",KN41&gt;=KY$51,KN41&lt;&gt;""),AND(KO41&gt;=KY$47,KO41&lt;&gt;"",KQ41&gt;=KY$51,KQ41&lt;&gt;""),AND(KS41&gt;=KY$47,KS41&lt;&gt;"",KU41&gt;=KY$51,KU41&lt;&gt;""),AND(KV41&gt;=KY$47,KV41&lt;&gt;"",KX41&gt;=KY$51,KX41&lt;&gt;""),AND(LT41&gt;=MG$47,LT41&lt;&gt;"",LV41&gt;=MG$51,LV41&lt;&gt;""),AND(LW41&gt;=MG$47,LW41&lt;&gt;"",LY41&gt;=MG$51,LY41&lt;&gt;""),AND(MA41&gt;=MG$47,MA41&lt;&gt;"",MC41&gt;=MG$51,MC41&lt;&gt;""),AND(MD41&gt;=MG$47,MD41&lt;&gt;"",MF41&gt;=MG$51,MF41&lt;&gt;""),AND(NB41&gt;=NO$47,NB41&lt;&gt;"",ND41&gt;=NO$51,ND41&lt;&gt;""),AND(NE41&gt;=NO$47,NE41&lt;&gt;"",NG41&gt;=NO$51,NG41&lt;&gt;""),AND(NI41&gt;=NO$47,NI41&lt;&gt;"",NK41&gt;=NO$51,NK41&lt;&gt;""),AND(NL41&gt;=NO$47,NL41&lt;&gt;"",NN41&gt;=NO$51,NN41&lt;&gt;""),AND(OJ41&gt;=OW$47,OJ41&lt;&gt;"",OL41&gt;=OW$51,OL41&lt;&gt;""),AND(OM41&gt;=OW$47,OM41&lt;&gt;"",OO41&gt;=OW$51,OO41&lt;&gt;""),AND(OQ41&gt;=OW$47,OQ41&lt;&gt;"",OS41&gt;=OW$51,OS41&lt;&gt;""),AND(OT41&gt;=OW$47,OT41&lt;&gt;"",OV41&gt;=OW$51,OV41&lt;&gt;""),AND(PR41&gt;=QE$47,PR41&lt;&gt;"",PT41&gt;=QE$51,PT41&lt;&gt;""),AND(PU41&gt;=QE$47,PU41&lt;&gt;"",PW41&gt;=QE$51,PW41&lt;&gt;""),AND(PY41&gt;=QE$47,PY41&lt;&gt;"",QA41&gt;=QE$51,QA41&lt;&gt;""),AND(QB41&gt;=QE$47,QB41&lt;&gt;"",QD41&gt;=QE$51,QD41&lt;&gt;""),AND(QZ41&gt;=RM$47,QZ41&lt;&gt;"",RB41&gt;=RM$51,RB41&lt;&gt;""),AND(RC41&gt;=RM$47,RC41&lt;&gt;"",RE41&gt;=RM$51,RE41&lt;&gt;""),AND(RG41&gt;=RM$47,RG41&lt;&gt;"",RI41&gt;=RM$51,RI41&lt;&gt;""),AND(RJ41&gt;=RM$47,RJ41&lt;&gt;"",RL41&gt;=RM$51,RL41&lt;&gt;""),AND(SH41&gt;=SU$47,SH41&lt;&gt;"",SJ41&gt;=SU$51,SJ41&lt;&gt;""),AND(SK41&gt;=SU$47,SK41&lt;&gt;"",SM41&gt;=SU$51,SM41&lt;&gt;""),AND(SO41&gt;=SU$47,SO41&lt;&gt;"",SQ41&gt;=SU$51,SQ41&lt;&gt;""),AND(SR41&gt;=SU$47,SR41&lt;&gt;"",ST41&gt;=SU$51,ST41&lt;&gt;"")),"Merit",IF(OR(AND(AO41&gt;=AY$46,AO41&lt;&gt;"",AQ41&gt;=AY$50,AQ41&lt;&gt;"",AN41=""),AND(AR41&gt;=AY$46,AR41&lt;&gt;"",AT41&gt;=AY$50,AT41&lt;&gt;"",AN41=""),AND(AV41&gt;=AY$46,AV41&lt;&gt;"",AX41&gt;=AY$50,AX41&lt;&gt;"",AN41=""),AND(BP41&gt;=BZ$46,BP41&lt;&gt;"",BR41&gt;=BZ$50,BR41&lt;&gt;"",BO41=""),AND(BS41&gt;=BZ$46,BS41&lt;&gt;"",BU41&gt;=BZ$50,BU41&lt;&gt;"",BO41=""),AND(BW41&gt;=BZ$46,BW41&lt;&gt;"",BY41&gt;=BZ$50,BY41&lt;&gt;"",BO41=""),AND(CQ41&gt;=DA$46,CQ41&lt;&gt;"",CS41&gt;=DA$50,CS41&lt;&gt;"",CP41=""),AND(CT41&gt;=DA$46,CT41&lt;&gt;"",CV41&gt;=DA$50,CV41&lt;&gt;"",CP41=""),AND(CX41&gt;=DA$46,CX41&lt;&gt;"",CZ41&gt;=DA$50,CZ41&lt;&gt;"",CP41=""),AND(DX41&gt;=EK$46,DX41&lt;&gt;"",DZ41&gt;=EK$50,DZ41&lt;&gt;""),AND(EA41&gt;=EK$46,EA41&lt;&gt;"",EC41&gt;=EK$50,EC41&lt;&gt;""),AND(EE41&gt;=EK$46,EE41&lt;&gt;"",EG41&gt;=EK$50,EG41&lt;&gt;""),AND(EH41&gt;=EK$46,EH41&lt;&gt;"",EJ41&gt;=EK$50,EJ41&lt;&gt;""),AND(FF41&gt;=FS$46,FF41&lt;&gt;"",FH41&gt;=FS$50,FH41&lt;&gt;""),AND(FI41&gt;=FS$46,FI41&lt;&gt;"",FK41&gt;=FS$50,FK41&lt;&gt;""),AND(FM41&gt;=FS$46,FM41&lt;&gt;"",FO41&gt;=FS$50,FO41&lt;&gt;""),AND(FP41&gt;=FS$46,FP41&lt;&gt;"",FR41&gt;=FS$50,FR41&lt;&gt;""),AND(GN41&gt;=HA$46,GN41&lt;&gt;"",GP41&gt;=HA$50,GP41&lt;&gt;""),AND(GQ41&gt;=HA$46,GQ41&lt;&gt;"",GS41&gt;=HA$50,GS41&lt;&gt;""),AND(GU41&gt;=HA$46,GU41&lt;&gt;"",GW41&gt;=HA$50,GW41&lt;&gt;""),AND(GX41&gt;=HA$46,GX41&lt;&gt;"",GZ41&gt;=HA$50,GZ41&lt;&gt;""),AND(HV41&gt;=II$46,HV41&lt;&gt;"",HX41&gt;=II$50,HX41&lt;&gt;""),AND(HY41&gt;=II$46,HY41&lt;&gt;"",IA41&gt;=II$50,IA41&lt;&gt;""),AND(IC41&gt;=II$46,IC41&lt;&gt;"",IE41&gt;=II$50,IE41&lt;&gt;""),AND(IF41&gt;=II$46,IF41&lt;&gt;"",IH41&gt;=II$50,IH41&lt;&gt;""),AND(JD41&gt;=JQ$46,JD41&lt;&gt;"",JF41&gt;=JQ$50,JF41&lt;&gt;""),AND(JG41&gt;=JQ$46,JG41&lt;&gt;"",JI41&gt;=JQ$50,JI41&lt;&gt;""),AND(JK41&gt;=JQ$46,JK41&lt;&gt;"",JM41&gt;=JQ$50,JM41&lt;&gt;""),AND(JN41&gt;=JQ$46,JN41&lt;&gt;"",JP41&gt;=JQ$50,JP41&lt;&gt;""),AND(KL41&gt;=KY$46,KL41&lt;&gt;"",KN41&gt;=KY$50,KN41&lt;&gt;""),AND(KO41&gt;=KY$46,KO41&lt;&gt;"",KQ41&gt;=KY$50,KQ41&lt;&gt;""),AND(KS41&gt;=KY$46,KS41&lt;&gt;"",KU41&gt;=KY$50,KU41&lt;&gt;""),AND(KV41&gt;=KY$46,KV41&lt;&gt;"",KX41&gt;=KY$50,KX41&lt;&gt;""),AND(LT41&gt;=MG$46,LT41&lt;&gt;"",LV41&gt;=MG$50,LV41&lt;&gt;""),AND(LW41&gt;=MG$46,LW41&lt;&gt;"",LY41&gt;=MG$50,LY41&lt;&gt;""),AND(MA41&gt;=MG$46,MA41&lt;&gt;"",MC41&gt;=MG$50,MC41&lt;&gt;""),AND(MD41&gt;=MG$46,MD41&lt;&gt;"",MF41&gt;=MG$50,MF41&lt;&gt;""),AND(NB41&gt;=NO$46,NB41&lt;&gt;"",ND41&gt;=NO$50,ND41&lt;&gt;""),AND(NE41&gt;=NO$46,NE41&lt;&gt;"",NG41&gt;=NO$50,NG41&lt;&gt;""),AND(NI41&gt;=NO$46,NI41&lt;&gt;"",NK41&gt;=NO$50,NK41&lt;&gt;""),AND(NL41&gt;=NO$46,NL41&lt;&gt;"",NN41&gt;=NO$50,NN41&lt;&gt;""),AND(OJ41&gt;=OW$46,OJ41&lt;&gt;"",OL41&gt;=OW$50,OL41&lt;&gt;""),AND(OM41&gt;=OW$46,OM41&lt;&gt;"",OO41&gt;=OW$50,OO41&lt;&gt;""),AND(OQ41&gt;=OW$46,OQ41&lt;&gt;"",OS41&gt;=OW$50,OS41&lt;&gt;""),AND(OT41&gt;=OW$46,OT41&lt;&gt;"",OV41&gt;=OW$50,OV41&lt;&gt;""),AND(PR41&gt;=QE$46,PR41&lt;&gt;"",PT41&gt;=QE$50,PT41&lt;&gt;""),AND(PU41&gt;=QE$46,PU41&lt;&gt;"",PW41&gt;=QE$50,PW41&lt;&gt;""),AND(PY41&gt;=QE$46,PY41&lt;&gt;"",QA41&gt;=QE$50,QA41&lt;&gt;""),AND(QB41&gt;=QE$46,QB41&lt;&gt;"",QD41&gt;=QE$50,QD41&lt;&gt;""),AND(QZ41&gt;=RM$46,QZ41&lt;&gt;"",RB41&gt;=RM$50,RB41&lt;&gt;""),AND(RC41&gt;=RM$46,RC41&lt;&gt;"",RE41&gt;=RM$50,RE41&lt;&gt;""),AND(RG41&gt;=RM$46,RG41&lt;&gt;"",RI41&gt;=RM$50,RI41&lt;&gt;""),AND(RJ41&gt;=RM$46,RJ41&lt;&gt;"",RL41&gt;=RM$50,RL41&lt;&gt;""),AND(SH41&gt;=SU$46,SH41&lt;&gt;"",SJ41&gt;=SU$50,SJ41&lt;&gt;""),AND(SK41&gt;=SU$46,SK41&lt;&gt;"",SM41&gt;=SU$50,SM41&lt;&gt;""),AND(SO41&gt;=SU$46,SO41&lt;&gt;"",SQ41&gt;=SU$50,SQ41&lt;&gt;""),AND(SR41&gt;=SU$46,SR41&lt;&gt;"",ST41&gt;=SU$50,ST41&lt;&gt;"")),"Excellence",IF(K41="P","Worlds Team",IF(H41="P","National Team","")))))</f>
        <v/>
      </c>
      <c r="K41" s="3" t="str">
        <f>IF(OR(AND(AO41&gt;=AY$45,AO41&lt;&gt;"",AQ41&gt;=AY$49,AQ41&lt;&gt;"",AN41=""),AND(AR41&gt;=AY$45,AR41&lt;&gt;"",AT41&gt;=AY$49,AT41&lt;&gt;"",AN41=""),AND(AV41&gt;=AY$45,AV41&lt;&gt;"",AX41&gt;=AY$49,AX41&lt;&gt;"",AN41=""),AND(BP41&gt;=BZ$45,BP41&lt;&gt;"",BR41&gt;=BZ$49,BR41&lt;&gt;"",BO41=""),AND(BS41&gt;=BZ$45,BS41&lt;&gt;"",BU41&gt;=BZ$49,BU41&lt;&gt;"",BO41=""),AND(BW41&gt;=BZ$45,BW41&lt;&gt;"",BY41&gt;=BZ$49,BY41&lt;&gt;"",BO41=""),AND(CQ41&gt;=DA$45,CQ41&lt;&gt;"",CS41&gt;=DA$49,CS41&lt;&gt;"",CP41=""),AND(CT41&gt;=DA$45,CT41&lt;&gt;"",CV41&gt;=DA$49,CV41&lt;&gt;"",CP41=""),AND(CX41&gt;=DA$45,CX41&lt;&gt;"",CZ41&gt;=DA$49,CZ41&lt;&gt;"",CP41=""),AND(DX41&gt;=EK$45,DX41&lt;&gt;"",DZ41&gt;=EK$49,DZ41&lt;&gt;""),AND(EA41&gt;=EK$45,EA41&lt;&gt;"",EC41&gt;=EK$49,EC41&lt;&gt;""),AND(EE41&gt;=EK$45,EE41&lt;&gt;"",EG41&gt;=EK$49,EG41&lt;&gt;""),AND(EH41&gt;=EK$45,EH41&lt;&gt;"",EJ41&gt;=EK$49,EJ41&lt;&gt;""),AND(FF41&gt;=FS$45,FF41&lt;&gt;"",FH41&gt;=FS$49,FH41&lt;&gt;""),AND(FI41&gt;=FS$45,FI41&lt;&gt;"",FK41&gt;=FS$49,FK41&lt;&gt;""),AND(FM41&gt;=FS$45,FM41&lt;&gt;"",FO41&gt;=FS$49,FO41&lt;&gt;""),AND(FP41&gt;=FS$45,FP41&lt;&gt;"",FR41&gt;=FS$49,FR41&lt;&gt;""),AND(GN41&gt;=HA$45,GN41&lt;&gt;"",GP41&gt;=HA$49,GP41&lt;&gt;""),AND(GQ41&gt;=HA$45,GQ41&lt;&gt;"",GS41&gt;=HA$49,GS41&lt;&gt;""),AND(GU41&gt;=HA$45,GU41&lt;&gt;"",GW41&gt;=HA$49,GW41&lt;&gt;""),AND(GX41&gt;=HA$45,GX41&lt;&gt;"",GZ41&gt;=HA$49,GZ41&lt;&gt;""),AND(HV41&gt;=II$45,HV41&lt;&gt;"",HX41&gt;=II$49,HX41&lt;&gt;""),AND(HY41&gt;=II$45,HY41&lt;&gt;"",IA41&gt;=II$49,IA41&lt;&gt;""),AND(IC41&gt;=II$45,IC41&lt;&gt;"",IE41&gt;=II$49,IE41&lt;&gt;""),AND(IF41&gt;=II$45,IF41&lt;&gt;"",IH41&gt;=II$49,IH41&lt;&gt;""),AND(JD41&gt;=JQ$45,JD41&lt;&gt;"",JF41&gt;=JQ$49,JF41&lt;&gt;""),AND(JG41&gt;=JQ$45,JG41&lt;&gt;"",JI41&gt;=JQ$49,JI41&lt;&gt;""),AND(JK41&gt;=JQ$45,JK41&lt;&gt;"",JM41&gt;=JQ$49,JM41&lt;&gt;""),AND(JN41&gt;=JQ$45,JN41&lt;&gt;"",JP41&gt;=JQ$49,JP41&lt;&gt;""),AND(KL41&gt;=KY$45,KL41&lt;&gt;"",KN41&gt;=KY$49,KN41&lt;&gt;""),AND(KO41&gt;=KY$45,KO41&lt;&gt;"",KQ41&gt;=KY$49,KQ41&lt;&gt;""),AND(KS41&gt;=KY$45,KS41&lt;&gt;"",KU41&gt;=KY$49,KU41&lt;&gt;""),AND(KV41&gt;=KY$45,KV41&lt;&gt;"",KX41&gt;=KY$49,KX41&lt;&gt;""),AND(LT41&gt;=MG$45,LT41&lt;&gt;"",LV41&gt;=MG$49,LV41&lt;&gt;""),AND(LW41&gt;=MG$45,LW41&lt;&gt;"",LY41&gt;=MG$49,LY41&lt;&gt;""),AND(MA41&gt;=MG$45,MA41&lt;&gt;"",MC41&gt;=MG$49,MC41&lt;&gt;""),AND(MD41&gt;=MG$45,MD41&lt;&gt;"",MF41&gt;=MG$49,MF41&lt;&gt;""),AND(NB41&gt;=NO$45,NB41&lt;&gt;"",ND41&gt;=NO$49,ND41&lt;&gt;""),AND(NE41&gt;=NO$45,NE41&lt;&gt;"",NG41&gt;=NO$49,NG41&lt;&gt;""),AND(NI41&gt;=NO$45,NI41&lt;&gt;"",NK41&gt;=NO$49,NK41&lt;&gt;""),AND(NL41&gt;=NO$45,NL41&lt;&gt;"",NN41&gt;=NO$49,NN41&lt;&gt;""),AND(OJ41&gt;=OW$45,OJ41&lt;&gt;"",OL41&gt;=OW$49,OL41&lt;&gt;""),AND(OM41&gt;=OW$45,OM41&lt;&gt;"",OO41&gt;=OW$49,OO41&lt;&gt;""),AND(OQ41&gt;=OW$45,OQ41&lt;&gt;"",OS41&gt;=OW$49,OS41&lt;&gt;""),AND(OT41&gt;=OW$45,OT41&lt;&gt;"",OV41&gt;=OW$49,OV41&lt;&gt;""),AND(PR41&gt;=QE$45,PR41&lt;&gt;"",PT41&gt;=QE$49,PT41&lt;&gt;""),AND(PU41&gt;=QE$45,PU41&lt;&gt;"",PW41&gt;=QE$49,PW41&lt;&gt;""),AND(PY41&gt;=QE$45,PY41&lt;&gt;"",QA41&gt;=QE$49,QA41&lt;&gt;""),AND(QB41&gt;=QE$45,QB41&lt;&gt;"",QD41&gt;=QE$49,QD41&lt;&gt;""),AND(QZ41&gt;=RM$45,QZ41&lt;&gt;"",RB41&gt;=RM$49,RB41&lt;&gt;""),AND(RC41&gt;=RM$45,RC41&lt;&gt;"",RE41&gt;=RM$49,RE41&lt;&gt;""),AND(RG41&gt;=RM$45,RG41&lt;&gt;"",RI41&gt;=RM$49,RI41&lt;&gt;""),AND(RJ41&gt;=RM$45,RJ41&lt;&gt;"",RL41&gt;=RM$49,RL41&lt;&gt;""),AND(SH41&gt;=SU$45,SH41&lt;&gt;"",SJ41&gt;=SU$49,SJ41&lt;&gt;""),AND(SK41&gt;=SU$45,SK41&lt;&gt;"",SM41&gt;=SU$49,SM41&lt;&gt;""),AND(SO41&gt;=SU$45,SO41&lt;&gt;"",SQ41&gt;=SU$49,SQ41&lt;&gt;""),AND(SR41&gt;=SU$45,SR41&lt;&gt;"",ST41&gt;=SU$49,ST41&lt;&gt;"")),"P","")</f>
        <v/>
      </c>
      <c r="L41" s="8">
        <f>IF(COUNT(AQ41,AT41,BR41,BU41,CS41,CV41)&gt;0,LARGE((AQ41,AT41,BR41,BU41,CS41,CV41),1),0)</f>
        <v>39.06</v>
      </c>
      <c r="M41" s="8" t="str">
        <f>IF(L41="","",IF(OR(L41=CS41,L41=CV41),$CA$1,IF(OR(L41=BR41,L41=BU41),$AZ$1,IF(OR(L41=AQ41,L41=AT41),$Y$1,""))))</f>
        <v>2024 Elite Canada</v>
      </c>
      <c r="N41" s="8">
        <f>IF(COUNT(AQ41,AT41,BR41,BU41,CS41,CV41)&gt;1,LARGE((AQ41,AT41,BR41,BU41,CS41,CV41),2),0)</f>
        <v>15.9</v>
      </c>
      <c r="O41" s="8" t="str">
        <f>IF(N41="","",IF(OR(N41=CS41,N41=CV41),$CA$1,IF(OR(N41=BR41,N41=BU41),$AZ$1,IF(OR(N41=AQ41,N41=AT41),$Y$1,""))))</f>
        <v>2024 Elite Canada</v>
      </c>
      <c r="P41" s="8">
        <f>IF(COUNT(AQ41,AT41,BR41,BU41,CS41,CV41)&gt;2,MAX(AX41,BY41,CZ41,LARGE((AQ41,AT41,BR41,BU41,CS41,CV41),3)),IF(MAX(AX41,BY41,CZ41)&gt;0,MAX(AX41,BY41,CZ41),0))</f>
        <v>0</v>
      </c>
      <c r="Q41" s="8" t="str">
        <f>IF(P41="","",IF(P41=CZ41,$CA$1,IF(P41=BY41,$AZ$1,IF(P41=AX41,$Y$1,IF(OR(P41=CS41,P41=CV41,P41=CZ41),$CA$1,IF(OR(P41=BR41,P41=BU41,P41=BY41),$AZ$1,IF(OR(P41=AQ41,P41=AT41,P41=AX41),$Y$1,"")))))))</f>
        <v/>
      </c>
      <c r="R41" s="8">
        <f>IF(MAX(AO41,AR41,AV41,BP41,BS41,BW41,CQ41,CT41,CX41,DX41,EA41,EE41,EH41,FF41,FI41,FM41,FP41,GN41,GQ41,GU41,GX41,HV41,HY41,IC41,IF41,JD41,JG41,JK41,JN41,KL41,KO41,KS41,KV41,LT41,LW41,MA41,MD41,NB41,NE41,NI41,NL41,OJ41,OM41,OQ41,OT41,PR41,PU41,PY41,QB41,QZ41,RC41,RG41,RJ41,SH41,SK41,SO41,SR41)&gt;0,MAX(AO41,AR41,AV41,BP41,BS41,BW41,CQ41,CT41,CX41,DX41,EA41,EE41,EH41,FF41,FI41,FM41,FP41,GN41,GQ41,GU41,GX41,HV41,HY41,IC41,IF41,JD41,JG41,JK41,JN41,KL41,KO41,KS41,KV41,LT41,LW41,MA41,MD41,NB41,NE41,NI41,NL41,OJ41,OM41,OQ41,OT41,PR41,PU41,PY41,QB41,QZ41,RC41,RG41,RJ41,SH41,SK41,SO41,SR41),0)</f>
        <v>9.4</v>
      </c>
      <c r="S41" s="8" t="str">
        <f>IF(R41=0,"",IF(OR(R41=CQ41,R41=CT41,R41=CX41),$CA$1,IF(OR(R41=BP41,R41=BS41,R41=BW41),$AZ$1,IF(OR(R41=AO41,R41=AR41,R41=AV41),$Y$1,IF(OR(R41=SH41,R41=SK41,R41=SO41,R41=SR41),$RN$1,IF(OR(R41=QZ41,R41=RC41,R41=RG41,R41=RJ41),$QF$1,IF(OR(R41=PR41,R41=PU41,R41=PY41,R41=QB41),$OX$1,IF(OR(R41=OJ41,R41=OM41,R41=OQ41,R41=OT41),$NP$1,IF(OR(R41=NB41,R41=NE41,R41=NI41,R41=NL41),$MH$1,IF(OR(R41=LT41,R41=LW41,R41=MA41,R41=MD41),$KZ$1,IF(OR(R41=KL41,R41=KO41,R41=KS41,R41=KV41),$JR$1,IF(OR(R41=JD41,R41=JG41,R41=JK41,R41=JN41),$IJ$1,IF(OR(R41=HV41,R41=HY41,R41=IC41,R41=IF41),$HB$1,IF(OR(R41=GN41,R41=GQ41,R41=GU41,R41=GX41),$FT$1,IF(OR(R41=FF41,R41=FI41,R41=FM41,R41=FP41),$EL$1,IF(OR(R41=DX41,R41=EA41,R41=EE41,R41=EH41),$DD$1,""))))))))))))))))</f>
        <v>2024 Elite Canada</v>
      </c>
      <c r="T41" s="8">
        <f>IF(MAX(IF(AO41&gt;=$AY$44,AP41,0),IF(AR41&gt;=$AY$44,AS41,0),IF(AV41&gt;=$AY$44,AW41,0),IF(BP41&gt;=$BZ$44,BQ41,0),IF(BS41&gt;=$BZ$44,BT41,0),IF(BW41&gt;=$BZ$44,BX41,0),IF(CQ41&gt;=$DA$44,CR41,0),IF(CT41&gt;=$DA$44,CU41,0),IF(CX41&gt;=$DA$44,CY41,0),IF(DX41&gt;=$EK$44,DY41,0),IF(EA41&gt;=$EK$44,EB41,0),IF(EE41&gt;=$EK$44,EF41,0),IF(EH41&gt;=$EK$44,EI41,0),IF(FF41&gt;=$FS$44,FG41,0),IF(FI41&gt;=$FS$44,FJ41,0),IF(FM41&gt;=$FS$44,FN41,0),IF(FP41&gt;=$FS$44,FQ41,0),IF(GN41&gt;=$HA$44,GO41,0),IF(GQ41&gt;=$HA$44,GR41,0),IF(GU41&gt;=$HA$44,GV41,0),IF(GX41&gt;=$HA$44,GY41,0),IF(HV41&gt;=$II$44,HW41,0),IF(HY41&gt;=$II$44,HZ41,0),IF(IC41&gt;=$II$44,ID41,0),IF(IF41&gt;=$II$44,IG41,0),IF(JD41&gt;=$JQ$44,JE41,0),IF(JG41&gt;=$JQ$44,JH41,0),IF(JK41&gt;=$JQ$44,JL41,0),IF(JN41&gt;=$JQ$44,JO41,0),IF(KL41&gt;=$KY$44,KM41,0),IF(KO41&gt;=$KY$44,KP41,0),IF(KS41&gt;=$KY$44,KT41,0),IF(KV41&gt;=$KY$44,KW41,0),IF(LT41&gt;=$MG$44,LU41,0),IF(LW41&gt;=$MG$44,LX41,0),IF(MA41&gt;=$MG$44,MB41,0),IF(MD41&gt;=$MG$44,ME41,0),IF(NB41&gt;=$NO$44,NC41,0),IF(NE41&gt;=$NO$44,NF41,0),IF(NI41&gt;=$NO$44,NJ41,0),IF(NL41&gt;=$NO$44,NM41,0),IF(OJ41&gt;=$OW$44,OK41,0),IF(OM41&gt;=$OW$44,ON41,0),IF(OQ41&gt;=$OW$44,OR41,0),IF(OT41&gt;=$OW$44,OU41,0),IF(PR41&gt;=$QE$44,PS41,0),IF(PU41&gt;=$QE$44,PV41,0),IF(PY41&gt;=$QE$44,PZ41,0),IF(QB41&gt;=$QE$44,QC41,0),IF(QZ41&gt;=$RM$44,RA41,0),IF(RC41&gt;=$RM$44,RD41,0),IF(RG41&gt;=$RM$44,RH41,0),IF(RJ41&gt;=$RM$44,RK41,0),IF(SH41&gt;=$SU$44,SI41,0),IF(SK41&gt;=$SU$44,SL41,0),IF(SO41&gt;=$SU$44,SP41,0),IF(SR41&gt;=$SU$44,SS41,0))&gt;0,MAX(IF(AO41&gt;=$AY$44,AP41,0),IF(AR41&gt;=$AY$44,AS41,0),IF(AV41&gt;=$AY$44,AW41,0),IF(BP41&gt;=$BZ$44,BQ41,0),IF(BS41&gt;=$BZ$44,BT41,0),IF(BW41&gt;=$BZ$44,BX41,0),IF(CQ41&gt;=$DA$44,CR41,0),IF(CT41&gt;=$DA$44,CU41,0),IF(CX41&gt;=$DA$44,CY41,0),IF(DX41&gt;=$EK$44,DY41,0),IF(EA41&gt;=$EK$44,EB41,0),IF(EE41&gt;=$EK$44,EF41,0),IF(EH41&gt;=$EK$44,EI41,0),IF(FF41&gt;=$FS$44,FG41,0),IF(FI41&gt;=$FS$44,FJ41,0),IF(FM41&gt;=$FS$44,FN41,0),IF(FP41&gt;=$FS$44,FQ41,0),IF(GN41&gt;=$HA$44,GO41,0),IF(GQ41&gt;=$HA$44,GR41,0),IF(GU41&gt;=$HA$44,GV41,0),IF(GX41&gt;=$HA$44,GY41,0),IF(HV41&gt;=$II$44,HW41,0),IF(HY41&gt;=$II$44,HZ41,0),IF(IC41&gt;=$II$44,ID41,0),IF(IF41&gt;=$II$44,IG41,0),IF(JD41&gt;=$JQ$44,JE41,0),IF(JG41&gt;=$JQ$44,JH41,0),IF(JK41&gt;=$JQ$44,JL41,0),IF(JN41&gt;=$JQ$44,JO41,0),IF(KL41&gt;=$KY$44,KM41,0),IF(KO41&gt;=$KY$44,KP41,0),IF(KS41&gt;=$KY$44,KT41,0),IF(KV41&gt;=$KY$44,KW41,0),IF(LT41&gt;=$MG$44,LU41,0),IF(LW41&gt;=$MG$44,LX41,0),IF(MA41&gt;=$MG$44,MB41,0),IF(MD41&gt;=$MG$44,ME41,0),IF(NB41&gt;=$NO$44,NC41,0),IF(NE41&gt;=$NO$44,NF41,0),IF(NI41&gt;=$NO$44,NJ41,0),IF(NL41&gt;=$NO$44,NM41,0),IF(OJ41&gt;=$OW$44,OK41,0),IF(OM41&gt;=$OW$44,ON41,0),IF(OQ41&gt;=$OW$44,OR41,0),IF(OT41&gt;=$OW$44,OU41,0),IF(PR41&gt;=$QE$44,PS41,0),IF(PU41&gt;=$QE$44,PV41,0),IF(PY41&gt;=$QE$44,PZ41,0),IF(QB41&gt;=$QE$44,QC41,0),IF(QZ41&gt;=$RM$44,RA41,0),IF(RC41&gt;=$RM$44,RD41,0),IF(RG41&gt;=$RM$44,RH41,0),IF(RJ41&gt;=$RM$44,RK41,0),IF(SH41&gt;=$SU$44,SI41,0),IF(SK41&gt;=$SU$44,SL41,0),IF(SO41&gt;=$SU$44,SP41,0),IF(SR41&gt;=$SU$44,SS41,0)),0)</f>
        <v>0</v>
      </c>
      <c r="U41" s="8" t="str">
        <f>IF(T41=0,"",IF(OR(T41=CR41,T41=CU41,T41=CY41),$CA$1,IF(OR(T41=BQ41,T41=BT41,T41=BX41),$AZ$1,IF(OR(T41=AP41,T41=AS41,T41=AW41),$Y$1,IF(OR(T41=SI41,T41=SL41,T41=SP41,T41=SS41),$RN$1,IF(OR(T41=RA41,T41=RD41,T41=RH41,T41=RK41),$QF$1,IF(OR(T41=PS41,T41=PV41,T41=PZ41,T41=QC41),$OX$1,IF(OR(T41=OK41,T41=ON41,T41=OR41,T41=OU41),$NP$1,IF(OR(T41=NC41,T41=NF41,T41=NJ41,T41=NM41),$MH$1,IF(OR(T41=LU41,T41=LX41,T41=MB41,T41=ME41),$KZ$1,IF(OR(T41=KM41,T41=KP41,T41=KT41,T41=KW41),$JR$1,IF(OR(T41=JE41,T41=JH41,T41=JL41,T41=JO41),$IJ$1,IF(OR(T41=HW41,T41=HZ41,T41=ID41,T41=IG41),$HB$1,IF(OR(T41=GO41,T41=GR41,T41=GV41,T41=GY41),$FT$1,IF(OR(T41=FG41,T41=FJ41,T41=FN41,T41=FQ41),$EL$1,IF(OR(T41=DY41,T41=EB41,T41=EF41,T41=EI41),$DD$1,""))))))))))))))))</f>
        <v/>
      </c>
      <c r="V41" s="8" t="str">
        <f>IF(MAX(DB41,DC41)&gt;0,MAX(DB41,DC41),"")</f>
        <v/>
      </c>
      <c r="W41" s="11" t="str">
        <f>IF(V41="","",IF(V41=DB41,"("&amp;DB$2&amp;")",IF(V41=DC41,"("&amp;DC$2&amp;")")))</f>
        <v/>
      </c>
      <c r="X41" s="8" t="str">
        <f>IF(V41="","",IF(V41=DB41,IF(V41+IF(P41="",0,P41)=SM41,$RN$1,IF(V41+IF(P41="",0,P41)=RE41,$QF$1,IF(V41+IF(P41="",0,P41)=PW41,$OX$1,IF(V41+IF(P41="",0,P41)=OO41,$NP$1,IF(V41+IF(P41="",0,P41)=NG41,$MH$1,IF(V41+IF(P41="",0,P41)=LY41,$KZ$1,IF(V41+IF(P41="",0,P41)=KQ41,$JR$1,IF(V41+IF(P41="",0,P41)=JI41,$IJ$1,IF(V41+IF(P41="",0,P41)=IA41,$HB$1,IF(V41+IF(P41="",0,P41)=GS41,$FT$1,IF(V41+IF(P41="",0,P41)=FK41,$EL$1,IF(V41+IF(P41="",0,P41)=EC41,$DD$1,IF(V41+IF(P41="",0,P41)=SJ41,$RN$1,IF(V41+IF(P41="",0,P41)=RB41,$QF$1,IF(V41+IF(P41="",0,P41)=PT41,$OX$1,IF(V41+IF(P41="",0,P41)=OL41,$NP$1,IF(V41+IF(P41="",0,P41)=ND41,$MH$1,IF(V41+IF(P41="",0,P41)=LV41,$KZ$1,IF(V41+IF(P41="",0,P41)=KN41,$JR$1,IF(V41+IF(P41="",0,P41)=JF41,$IJ$1,IF(V41+IF(P41="",0,P41)=HX41,$HB$1,IF(V41+IF(P41="",0,P41)=GP41,$FT$1,IF(V41+IF(P41="",0,P41)=FH41,$EL$1,IF(V41+IF(P41="",0,P41)=DZ41,$DD$1,IF(V41+IF(N41="",0,N41)=SM41,$RN$1,IF(V41+IF(N41="",0,N41)=RE41,$QF$1,IF(V41+IF(N41="",0,N41)=PW41,$OX$1,IF(V41+IF(N41="",0,N41)=OO41,$NP$1,IF(V41+IF(N41="",0,N41)=NG41,$MH$1,IF(V41+IF(N41="",0,N41)=LY41,$KZ$1,IF(V41+IF(N41="",0,N41)=KQ41,$JR$1,IF(V41+IF(N41="",0,N41)=JI41,$IJ$1,IF(V41+IF(N41="",0,N41)=IA41,$HB$1,IF(V41+IF(N41="",0,N41)=GS41,$FT$1,IF(V41+IF(N41="",0,N41)=FK41,$EL$1,IF(V41+IF(N41="",0,N41)=EC41,$DD$1,IF(V41+IF(N41="",0,N41)=SJ41,$RN$1,IF(V41+IF(N41="",0,N41)=RB41,$QF$1,IF(V41+IF(N41="",0,N41)=PT41,$OX$1,IF(V41+IF(N41="",0,N41)=OL41,$NP$1,IF(V41+IF(N41="",0,N41)=ND41,$MH$1,IF(V41+IF(N41="",0,N41)=LV41,$KZ$1,IF(V41+IF(N41="",0,N41)=KN41,$JR$1,IF(V41+IF(N41="",0,N41)=JF41,$IJ$1,IF(V41+IF(N41="",0,N41)=HX41,$HB$1,IF(V41+IF(N41="",0,N41)=GP41,$FT$1,IF(V41+IF(N41="",0,N41)=FH41,$EL$1,IF(V41+IF(N41="",0,N41)=DZ41,$DD$1)))))))))))))))))))))))))))))))))))))))))))))))),IF(V41=DC41,IF(V41+IF(P41="",0,P41)=ST41,$RN$1,IF(V41+IF(P41="",0,P41)=RL41,$QF$1,IF(V41+IF(P41="",0,P41)=QD41,$OX$1,IF(V41+IF(P41="",0,P41)=OV41,$NP$1,IF(V41+IF(P41="",0,P41)=NN41,$MH$1,IF(V41+IF(P41="",0,P41)=MF41,$KZ$1,IF(V41+IF(P41="",0,P41)=KX41,$JR$1,IF(V41+IF(P41="",0,P41)=JP41,$IJ$1,IF(V41+IF(P41="",0,P41)=IH41,$HB$1,IF(V41+IF(P41="",0,P41)=GZ41,$FT$1,IF(V41+IF(P41="",0,P41)=FR41,$EL$1,IF(V41+IF(P41="",0,P41)=EJ41,$DD$1,IF(V41+IF(P41="",0,P41)=SQ41,$RN$1,IF(V41+IF(P41="",0,P41)=RI41,$QF$1,IF(V41+IF(P41="",0,P41)=QA41,$OX$1,IF(V41+IF(P41="",0,P41)=OS41,$NP$1,IF(V41+IF(P41="",0,P41)=NK41,$MH$1,IF(V41+IF(P41="",0,P41)=MC41,$KZ$1,IF(V41+IF(P41="",0,P41)=KU41,$JR$1,IF(V41+IF(P41="",0,P41)=JM41,$IJ$1,IF(V41+IF(P41="",0,P41)=IE41,$HB$1,IF(V41+IF(P41="",0,P41)=GW41,$FT$1,IF(V41+IF(P41="",0,P41)=FO41,$EL$1,IF(V41+IF(P41="",0,P41)=EG41,$DD$1)))))))))))))))))))))))))))</f>
        <v/>
      </c>
      <c r="Y41" s="22">
        <v>4.4000000000000004</v>
      </c>
      <c r="Z41" s="22">
        <v>2.5</v>
      </c>
      <c r="AA41" s="22">
        <v>4</v>
      </c>
      <c r="AB41" s="22">
        <v>5</v>
      </c>
      <c r="AC41" s="22">
        <v>0</v>
      </c>
      <c r="AD41" s="22">
        <v>10.3</v>
      </c>
      <c r="AE41" s="22">
        <v>6.7</v>
      </c>
      <c r="AF41" s="22">
        <v>9.4</v>
      </c>
      <c r="AG41" s="22">
        <v>12.66</v>
      </c>
      <c r="AH41" s="22">
        <v>0</v>
      </c>
      <c r="AI41" s="22"/>
      <c r="AJ41" s="22"/>
      <c r="AK41" s="22"/>
      <c r="AL41" s="22"/>
      <c r="AM41" s="22"/>
      <c r="AN41" s="27"/>
      <c r="AO41" s="38">
        <f>IF(AA41&gt;0,AA41,"")</f>
        <v>4</v>
      </c>
      <c r="AP41" s="38">
        <f>IF(AB41&gt;0,AB41,"")</f>
        <v>5</v>
      </c>
      <c r="AQ41" s="40">
        <f>IF(SUM(Y41:AB41)-AC41&gt;0,SUM(Y41:AB41)-AC41,"")</f>
        <v>15.9</v>
      </c>
      <c r="AR41" s="40">
        <f>IF(AF41&gt;0,AF41,"")</f>
        <v>9.4</v>
      </c>
      <c r="AS41" s="40">
        <f>IF(AG41&gt;0,AG41,"")</f>
        <v>12.66</v>
      </c>
      <c r="AT41" s="40">
        <f>IF(SUM(AD41:AG41)-AH41&gt;0,SUM(AD41:AG41)-AH41,"")</f>
        <v>39.06</v>
      </c>
      <c r="AU41" s="40">
        <f>IF(AQ41="","",MAX(AQ41,AT41))</f>
        <v>39.06</v>
      </c>
      <c r="AV41" s="40" t="str">
        <f>IF(AK41&gt;0,AK41,"")</f>
        <v/>
      </c>
      <c r="AW41" s="40" t="str">
        <f>IF(AL41&gt;0,AL41,"")</f>
        <v/>
      </c>
      <c r="AX41" s="40" t="str">
        <f>IF(SUM(AI41:AL41)-AM41&gt;0,SUM(AI41:AL41)-AM41,"")</f>
        <v/>
      </c>
      <c r="AY41" s="40">
        <f>IF(SUM(AU41,AX41)&gt;0,SUM(AU41,AX41),"")</f>
        <v>39.06</v>
      </c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8"/>
      <c r="BP41" s="39" t="str">
        <f>IF(BB41&gt;0,BB41,"")</f>
        <v/>
      </c>
      <c r="BQ41" s="39" t="str">
        <f>IF(BC41&gt;0,BC41,"")</f>
        <v/>
      </c>
      <c r="BR41" s="11" t="str">
        <f>IF(SUM(AZ41:BC41)-BD41&gt;0,SUM(AZ41:BC41)-BD41,"")</f>
        <v/>
      </c>
      <c r="BS41" s="11" t="str">
        <f>IF(BG41&gt;0,BG41,"")</f>
        <v/>
      </c>
      <c r="BT41" s="11" t="str">
        <f>IF(BH41&gt;0,BH41,"")</f>
        <v/>
      </c>
      <c r="BU41" s="11" t="str">
        <f>IF(SUM(BE41:BH41)-BI41&gt;0,SUM(BE41:BH41)-BI41,"")</f>
        <v/>
      </c>
      <c r="BV41" s="11" t="str">
        <f>IF(BR41="","",MAX(BR41,BU41))</f>
        <v/>
      </c>
      <c r="BW41" s="11" t="str">
        <f>IF(BL41&gt;0,BL41,"")</f>
        <v/>
      </c>
      <c r="BX41" s="11" t="str">
        <f>IF(BM41&gt;0,BM41,"")</f>
        <v/>
      </c>
      <c r="BY41" s="11" t="str">
        <f>IF(SUM(BJ41:BM41)-BN41&gt;0,SUM(BJ41:BM41)-BN41,"")</f>
        <v/>
      </c>
      <c r="BZ41" s="11" t="str">
        <f>IF(SUM(BV41,BY41)&gt;0,SUM(BV41,BY41),"")</f>
        <v/>
      </c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7"/>
      <c r="CQ41" s="38" t="str">
        <f>IF(CC41&gt;0,CC41,"")</f>
        <v/>
      </c>
      <c r="CR41" s="38" t="str">
        <f>IF(CD41&gt;0,CD41,"")</f>
        <v/>
      </c>
      <c r="CS41" s="40" t="str">
        <f>IF(SUM(CA41:CD41)-CE41&gt;0,SUM(CA41:CD41)-CE41,"")</f>
        <v/>
      </c>
      <c r="CT41" s="40" t="str">
        <f>IF(CH41&gt;0,CH41,"")</f>
        <v/>
      </c>
      <c r="CU41" s="40" t="str">
        <f>IF(CI41&gt;0,CI41,"")</f>
        <v/>
      </c>
      <c r="CV41" s="40" t="str">
        <f>IF(SUM(CF41:CI41)-CJ41&gt;0,SUM(CF41:CI41)-CJ41,"")</f>
        <v/>
      </c>
      <c r="CW41" s="40" t="str">
        <f>IF(CS41="","",MAX(CS41,CV41))</f>
        <v/>
      </c>
      <c r="CX41" s="40" t="str">
        <f>IF(CM41&gt;0,CM41,"")</f>
        <v/>
      </c>
      <c r="CY41" s="40" t="str">
        <f>IF(CN41&gt;0,CN41,"")</f>
        <v/>
      </c>
      <c r="CZ41" s="40" t="str">
        <f>IF(SUM(CK41:CN41)-CO41&gt;0,SUM(CK41:CN41)-CO41,"")</f>
        <v/>
      </c>
      <c r="DA41" s="40" t="str">
        <f>IF(SUM(CW41,CZ41)&gt;0,SUM(CW41,CZ41),"")</f>
        <v/>
      </c>
      <c r="DB41" s="50" t="str">
        <f>IF(MAX(DZ41,EC41,FH41,FK41,GP41,GS41,HX41,IA41,JF41,JI41,KN41,KQ41,LV41,LY41,ND41,NG41,OL41,OO41,PT41,PW41,RB41,RE41,SJ41,SM41)-MIN(IF(N41="",0,N41),IF(P41="",0,P41))&gt;0.001,MAX(DZ41,EC41,FH41,FK41,GP41,GS41,HX41,IA41,JF41,JI41,KN41,KQ41,LV41,LY41,ND41,NG41,OL41,OO41,PT41,PW41,RB41,RE41,SJ41,SM41)-MIN(IF(N41="",0,N41),IF(P41="",0,P41)),"")</f>
        <v/>
      </c>
      <c r="DC41" s="50" t="str">
        <f>IF(MAX(EG41,EJ41,FO41,FR41,GW41,GZ41,IE41,IH41,JM41,JP41,KU41,KX41,MC41,MF41,NK41,NN41,OS41,OV41,QA41,QD41,RI41,RL41,SQ41,ST41)-IF(P41="",0,P41)&gt;0.001,MAX(EG41,EJ41,FO41,FR41,GW41,GZ41,IE41,IH41,JM41,JP41,KU41,KX41,MC41,MF41,NK41,NN41,OS41,OV41,QA41,QD41,RI41,RL41,SQ41,ST41)-IF(P41="",0,P41),"")</f>
        <v/>
      </c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40" t="str">
        <f>IF(DF41&gt;0,DF41,"")</f>
        <v/>
      </c>
      <c r="DY41" s="40" t="str">
        <f>IF(DG41&gt;0,DG41,"")</f>
        <v/>
      </c>
      <c r="DZ41" s="40" t="str">
        <f>IF(SUM(DD41:DG41)-DH41&gt;0,SUM(DD41:DG41)-DH41,"")</f>
        <v/>
      </c>
      <c r="EA41" s="40" t="str">
        <f>IF(DK41&gt;0,DK41,"")</f>
        <v/>
      </c>
      <c r="EB41" s="40" t="str">
        <f>IF(DL41&gt;0,DL41,"")</f>
        <v/>
      </c>
      <c r="EC41" s="40" t="str">
        <f>IF(SUM(DI41:DL41)-DM41&gt;0,SUM(DI41:DL41)-DM41,"")</f>
        <v/>
      </c>
      <c r="ED41" s="40" t="str">
        <f>IF(MAX(DZ41,EC41)&gt;0,MAX(DZ41,EC41),"")</f>
        <v/>
      </c>
      <c r="EE41" s="40" t="str">
        <f>IF(DP41&gt;0,DP41,"")</f>
        <v/>
      </c>
      <c r="EF41" s="40" t="str">
        <f>IF(DQ41&gt;0,DQ41,"")</f>
        <v/>
      </c>
      <c r="EG41" s="40" t="str">
        <f>IF(SUM(DN41:DQ41)-DR41&gt;0,SUM(DN41:DQ41)-DR41,"")</f>
        <v/>
      </c>
      <c r="EH41" s="40" t="str">
        <f>IF(DU41&gt;0,DU41,"")</f>
        <v/>
      </c>
      <c r="EI41" s="40" t="str">
        <f>IF(DV41&gt;0,DV41,"")</f>
        <v/>
      </c>
      <c r="EJ41" s="40" t="str">
        <f>IF(SUM(DS41:DV41)-DW41&gt;0,SUM(DS41:DV41)-DW41,"")</f>
        <v/>
      </c>
      <c r="EK41" s="40" t="str">
        <f>IF(SUM(ED41,EG41,EJ41)&gt;0,SUM(ED41,EG41,EJ41),"")</f>
        <v/>
      </c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1" t="str">
        <f>IF(EN41&gt;0,EN41,"")</f>
        <v/>
      </c>
      <c r="FG41" s="11" t="str">
        <f>IF(EO41&gt;0,EO41,"")</f>
        <v/>
      </c>
      <c r="FH41" s="11" t="str">
        <f>IF(SUM(EL41:EO41)-EP41&gt;0,SUM(EL41:EO41)-EP41,"")</f>
        <v/>
      </c>
      <c r="FI41" s="11" t="str">
        <f>IF(ES41&gt;0,ES41,"")</f>
        <v/>
      </c>
      <c r="FJ41" s="11" t="str">
        <f>IF(ET41&gt;0,ET41,"")</f>
        <v/>
      </c>
      <c r="FK41" s="11" t="str">
        <f>IF(SUM(EQ41:ET41)-EU41&gt;0,SUM(EQ41:ET41)-EU41,"")</f>
        <v/>
      </c>
      <c r="FL41" s="11" t="str">
        <f>IF(MAX(FH41,FK41)&gt;0,MAX(FH41,FK41),"")</f>
        <v/>
      </c>
      <c r="FM41" s="11" t="str">
        <f>IF(EX41&gt;0,EX41,"")</f>
        <v/>
      </c>
      <c r="FN41" s="11" t="str">
        <f>IF(EY41&gt;0,EY41,"")</f>
        <v/>
      </c>
      <c r="FO41" s="11" t="str">
        <f>IF(SUM(EV41:EY41)-EZ41&gt;0,SUM(EV41:EY41)-EZ41,"")</f>
        <v/>
      </c>
      <c r="FP41" s="11" t="str">
        <f>IF(FC41&gt;0,FC41,"")</f>
        <v/>
      </c>
      <c r="FQ41" s="11" t="str">
        <f>IF(FD41&gt;0,FD41,"")</f>
        <v/>
      </c>
      <c r="FR41" s="11" t="str">
        <f>IF(SUM(FA41:FD41)-FE41&gt;0,SUM(FA41:FD41)-FE41,"")</f>
        <v/>
      </c>
      <c r="FS41" s="11" t="str">
        <f>IF(SUM(FL41,FO41,FR41)&gt;0,SUM(FL41,FO41,FR41),"")</f>
        <v/>
      </c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40" t="str">
        <f>IF(FV41&gt;0,FV41,"")</f>
        <v/>
      </c>
      <c r="GO41" s="40" t="str">
        <f>IF(FW41&gt;0,FW41,"")</f>
        <v/>
      </c>
      <c r="GP41" s="40" t="str">
        <f>IF(SUM(FT41:FW41)-FX41&gt;0,SUM(FT41:FW41)-FX41,"")</f>
        <v/>
      </c>
      <c r="GQ41" s="40" t="str">
        <f>IF(GA41&gt;0,GA41,"")</f>
        <v/>
      </c>
      <c r="GR41" s="40" t="str">
        <f>IF(GB41&gt;0,GB41,"")</f>
        <v/>
      </c>
      <c r="GS41" s="40" t="str">
        <f>IF(SUM(FY41:GB41)-GC41&gt;0,SUM(FY41:GB41)-GC41,"")</f>
        <v/>
      </c>
      <c r="GT41" s="40" t="str">
        <f>IF(MAX(GP41,GS41)&gt;0,MAX(GP41,GS41),"")</f>
        <v/>
      </c>
      <c r="GU41" s="40" t="str">
        <f>IF(GF41&gt;0,GF41,"")</f>
        <v/>
      </c>
      <c r="GV41" s="40" t="str">
        <f>IF(GG41&gt;0,GG41,"")</f>
        <v/>
      </c>
      <c r="GW41" s="40" t="str">
        <f>IF(SUM(GD41:GG41)-GH41&gt;0,SUM(GD41:GG41)-GH41,"")</f>
        <v/>
      </c>
      <c r="GX41" s="40" t="str">
        <f>IF(GK41&gt;0,GK41,"")</f>
        <v/>
      </c>
      <c r="GY41" s="40" t="str">
        <f>IF(GL41&gt;0,GL41,"")</f>
        <v/>
      </c>
      <c r="GZ41" s="40" t="str">
        <f>IF(SUM(GI41:GL41)-GM41&gt;0,SUM(GI41:GL41)-GM41,"")</f>
        <v/>
      </c>
      <c r="HA41" s="40" t="str">
        <f>IF(SUM(GT41,GW41,GZ41)&gt;0,SUM(GT41,GW41,GZ41),"")</f>
        <v/>
      </c>
      <c r="HB41" s="18"/>
      <c r="HC41" s="18"/>
      <c r="HD41" s="18"/>
      <c r="HE41" s="18"/>
      <c r="HF41" s="18"/>
      <c r="HG41" s="18"/>
      <c r="HH41" s="18"/>
      <c r="HI41" s="18"/>
      <c r="HJ41" s="18"/>
      <c r="HK41" s="18"/>
      <c r="HL41" s="18"/>
      <c r="HM41" s="18"/>
      <c r="HN41" s="18"/>
      <c r="HO41" s="18"/>
      <c r="HP41" s="18"/>
      <c r="HQ41" s="18"/>
      <c r="HR41" s="18"/>
      <c r="HS41" s="18"/>
      <c r="HT41" s="18"/>
      <c r="HU41" s="18"/>
      <c r="HV41" s="11" t="str">
        <f>IF(HD41&gt;0,HD41,"")</f>
        <v/>
      </c>
      <c r="HW41" s="11" t="str">
        <f>IF(HE41&gt;0,HE41,"")</f>
        <v/>
      </c>
      <c r="HX41" s="11" t="str">
        <f>IF(SUM(HB41:HE41)-HF41&gt;0,SUM(HB41:HE41)-HF41,"")</f>
        <v/>
      </c>
      <c r="HY41" s="11" t="str">
        <f>IF(HI41&gt;0,HI41,"")</f>
        <v/>
      </c>
      <c r="HZ41" s="11" t="str">
        <f>IF(HJ41&gt;0,HJ41,"")</f>
        <v/>
      </c>
      <c r="IA41" s="11" t="str">
        <f>IF(SUM(HG41:HJ41)-HK41&gt;0,SUM(HG41:HJ41)-HK41,"")</f>
        <v/>
      </c>
      <c r="IB41" s="11" t="str">
        <f>IF(MAX(HX41,IA41)&gt;0,MAX(HX41,IA41),"")</f>
        <v/>
      </c>
      <c r="IC41" s="11" t="str">
        <f>IF(HN41&gt;0,HN41,"")</f>
        <v/>
      </c>
      <c r="ID41" s="11" t="str">
        <f>IF(HO41&gt;0,HO41,"")</f>
        <v/>
      </c>
      <c r="IE41" s="11" t="str">
        <f>IF(SUM(HL41:HO41)-HP41&gt;0,SUM(HL41:HO41)-HP41,"")</f>
        <v/>
      </c>
      <c r="IF41" s="11" t="str">
        <f>IF(HS41&gt;0,HS41,"")</f>
        <v/>
      </c>
      <c r="IG41" s="11" t="str">
        <f>IF(HT41&gt;0,HT41,"")</f>
        <v/>
      </c>
      <c r="IH41" s="11" t="str">
        <f>IF(SUM(HQ41:HT41)-HU41&gt;0,SUM(HQ41:HT41)-HU41,"")</f>
        <v/>
      </c>
      <c r="II41" s="11" t="str">
        <f>IF(SUM(IB41,IE41,IH41)&gt;0,SUM(IB41,IE41,IH41),"")</f>
        <v/>
      </c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40" t="str">
        <f>IF(IL41&gt;0,IL41,"")</f>
        <v/>
      </c>
      <c r="JE41" s="40" t="str">
        <f>IF(IM41&gt;0,IM41,"")</f>
        <v/>
      </c>
      <c r="JF41" s="40" t="str">
        <f>IF(SUM(IJ41:IM41)-IN41&gt;0,SUM(IJ41:IM41)-IN41,"")</f>
        <v/>
      </c>
      <c r="JG41" s="40" t="str">
        <f>IF(IQ41&gt;0,IQ41,"")</f>
        <v/>
      </c>
      <c r="JH41" s="40" t="str">
        <f>IF(IR41&gt;0,IR41,"")</f>
        <v/>
      </c>
      <c r="JI41" s="40" t="str">
        <f>IF(SUM(IO41:IR41)-IS41&gt;0,SUM(IO41:IR41)-IS41,"")</f>
        <v/>
      </c>
      <c r="JJ41" s="40" t="str">
        <f>IF(MAX(JF41,JI41)&gt;0,MAX(JF41,JI41),"")</f>
        <v/>
      </c>
      <c r="JK41" s="40" t="str">
        <f>IF(IV41&gt;0,IV41,"")</f>
        <v/>
      </c>
      <c r="JL41" s="40" t="str">
        <f>IF(IW41&gt;0,IW41,"")</f>
        <v/>
      </c>
      <c r="JM41" s="40" t="str">
        <f>IF(SUM(IT41:IW41)-IX41&gt;0,SUM(IT41:IW41)-IX41,"")</f>
        <v/>
      </c>
      <c r="JN41" s="40" t="str">
        <f>IF(JA41&gt;0,JA41,"")</f>
        <v/>
      </c>
      <c r="JO41" s="40" t="str">
        <f>IF(JB41&gt;0,JB41,"")</f>
        <v/>
      </c>
      <c r="JP41" s="40" t="str">
        <f>IF(SUM(IY41:JB41)-JC41&gt;0,SUM(IY41:JB41)-JC41,"")</f>
        <v/>
      </c>
      <c r="JQ41" s="40" t="str">
        <f>IF(SUM(JJ41,JM41,JP41)&gt;0,SUM(JJ41,JM41,JP41),"")</f>
        <v/>
      </c>
      <c r="JR41" s="18"/>
      <c r="JS41" s="18"/>
      <c r="JT41" s="18"/>
      <c r="JU41" s="18"/>
      <c r="JV41" s="18"/>
      <c r="JW41" s="18"/>
      <c r="JX41" s="18"/>
      <c r="JY41" s="18"/>
      <c r="JZ41" s="18"/>
      <c r="KA41" s="18"/>
      <c r="KB41" s="18"/>
      <c r="KC41" s="18"/>
      <c r="KD41" s="18"/>
      <c r="KE41" s="18"/>
      <c r="KF41" s="18"/>
      <c r="KG41" s="18"/>
      <c r="KH41" s="18"/>
      <c r="KI41" s="18"/>
      <c r="KJ41" s="18"/>
      <c r="KK41" s="18"/>
      <c r="KL41" s="11" t="str">
        <f>IF(JT41&gt;0,JT41,"")</f>
        <v/>
      </c>
      <c r="KM41" s="11" t="str">
        <f>IF(JU41&gt;0,JU41,"")</f>
        <v/>
      </c>
      <c r="KN41" s="11" t="str">
        <f>IF(SUM(JR41:JU41)-JV41&gt;0,SUM(JR41:JU41)-JV41,"")</f>
        <v/>
      </c>
      <c r="KO41" s="11" t="str">
        <f>IF(JY41&gt;0,JY41,"")</f>
        <v/>
      </c>
      <c r="KP41" s="11" t="str">
        <f>IF(JZ41&gt;0,JZ41,"")</f>
        <v/>
      </c>
      <c r="KQ41" s="11" t="str">
        <f>IF(SUM(JW41:JZ41)-KA41&gt;0,SUM(JW41:JZ41)-KA41,"")</f>
        <v/>
      </c>
      <c r="KR41" s="11" t="str">
        <f>IF(MAX(KN41,KQ41)&gt;0,MAX(KN41,KQ41),"")</f>
        <v/>
      </c>
      <c r="KS41" s="11" t="str">
        <f>IF(KD41&gt;0,KD41,"")</f>
        <v/>
      </c>
      <c r="KT41" s="11" t="str">
        <f>IF(KE41&gt;0,KE41,"")</f>
        <v/>
      </c>
      <c r="KU41" s="11" t="str">
        <f>IF(SUM(KB41:KE41)-KF41&gt;0,SUM(KB41:KE41)-KF41,"")</f>
        <v/>
      </c>
      <c r="KV41" s="11" t="str">
        <f>IF(KI41&gt;0,KI41,"")</f>
        <v/>
      </c>
      <c r="KW41" s="11" t="str">
        <f>IF(KJ41&gt;0,KJ41,"")</f>
        <v/>
      </c>
      <c r="KX41" s="11" t="str">
        <f>IF(SUM(KG41:KJ41)-KK41&gt;0,SUM(KG41:KJ41)-KK41,"")</f>
        <v/>
      </c>
      <c r="KY41" s="11" t="str">
        <f>IF(SUM(KR41,KU41,KX41)&gt;0,SUM(KR41,KU41,KX41),"")</f>
        <v/>
      </c>
      <c r="KZ41" s="17"/>
      <c r="LA41" s="17"/>
      <c r="LB41" s="17"/>
      <c r="LC41" s="17"/>
      <c r="LD41" s="17"/>
      <c r="LE41" s="17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40" t="str">
        <f>IF(LB41&gt;0,LB41,"")</f>
        <v/>
      </c>
      <c r="LU41" s="40" t="str">
        <f>IF(LC41&gt;0,LC41,"")</f>
        <v/>
      </c>
      <c r="LV41" s="40" t="str">
        <f>IF(SUM(KZ41:LC41)-LD41&gt;0,SUM(KZ41:LC41)-LD41,"")</f>
        <v/>
      </c>
      <c r="LW41" s="40" t="str">
        <f>IF(LG41&gt;0,LG41,"")</f>
        <v/>
      </c>
      <c r="LX41" s="40" t="str">
        <f>IF(LH41&gt;0,LH41,"")</f>
        <v/>
      </c>
      <c r="LY41" s="40" t="str">
        <f>IF(SUM(LE41:LH41)-LI41&gt;0,SUM(LE41:LH41)-LI41,"")</f>
        <v/>
      </c>
      <c r="LZ41" s="40" t="str">
        <f>IF(MAX(LV41,LY41)&gt;0,MAX(LV41,LY41),"")</f>
        <v/>
      </c>
      <c r="MA41" s="40" t="str">
        <f>IF(LL41&gt;0,LL41,"")</f>
        <v/>
      </c>
      <c r="MB41" s="40" t="str">
        <f>IF(LM41&gt;0,LM41,"")</f>
        <v/>
      </c>
      <c r="MC41" s="40" t="str">
        <f>IF(SUM(LJ41:LM41)-LN41&gt;0,SUM(LJ41:LM41)-LN41,"")</f>
        <v/>
      </c>
      <c r="MD41" s="40" t="str">
        <f>IF(LQ41&gt;0,LQ41,"")</f>
        <v/>
      </c>
      <c r="ME41" s="40" t="str">
        <f>IF(LR41&gt;0,LR41,"")</f>
        <v/>
      </c>
      <c r="MF41" s="40" t="str">
        <f>IF(SUM(LO41:LR41)-LS41&gt;0,SUM(LO41:LR41)-LS41,"")</f>
        <v/>
      </c>
      <c r="MG41" s="40" t="str">
        <f>IF(SUM(LZ41,MC41,MF41)&gt;0,SUM(LZ41,MC41,MF41),"")</f>
        <v/>
      </c>
      <c r="MH41" s="18"/>
      <c r="MI41" s="18"/>
      <c r="MJ41" s="18"/>
      <c r="MK41" s="18"/>
      <c r="ML41" s="18"/>
      <c r="MM41" s="18"/>
      <c r="MN41" s="18"/>
      <c r="MO41" s="18"/>
      <c r="MP41" s="18"/>
      <c r="MQ41" s="18"/>
      <c r="MR41" s="18"/>
      <c r="MS41" s="18"/>
      <c r="MT41" s="18"/>
      <c r="MU41" s="18"/>
      <c r="MV41" s="18"/>
      <c r="MW41" s="18"/>
      <c r="MX41" s="18"/>
      <c r="MY41" s="18"/>
      <c r="MZ41" s="18"/>
      <c r="NA41" s="18"/>
      <c r="NB41" s="11" t="str">
        <f>IF(MJ41&gt;0,MJ41,"")</f>
        <v/>
      </c>
      <c r="NC41" s="11" t="str">
        <f>IF(MK41&gt;0,MK41,"")</f>
        <v/>
      </c>
      <c r="ND41" s="11" t="str">
        <f>IF(SUM(MH41:MK41)-ML41&gt;0,SUM(MH41:MK41)-ML41,"")</f>
        <v/>
      </c>
      <c r="NE41" s="11" t="str">
        <f>IF(MO41&gt;0,MO41,"")</f>
        <v/>
      </c>
      <c r="NF41" s="11" t="str">
        <f>IF(MP41&gt;0,MP41,"")</f>
        <v/>
      </c>
      <c r="NG41" s="11" t="str">
        <f>IF(SUM(MM41:MP41)-MQ41&gt;0,SUM(MM41:MP41)-MQ41,"")</f>
        <v/>
      </c>
      <c r="NH41" s="11" t="str">
        <f>IF(MAX(ND41,NG41)&gt;0,MAX(ND41,NG41),"")</f>
        <v/>
      </c>
      <c r="NI41" s="11" t="str">
        <f>IF(MT41&gt;0,MT41,"")</f>
        <v/>
      </c>
      <c r="NJ41" s="11" t="str">
        <f>IF(MU41&gt;0,MU41,"")</f>
        <v/>
      </c>
      <c r="NK41" s="11" t="str">
        <f>IF(SUM(MR41:MU41)-MV41&gt;0,SUM(MR41:MU41)-MV41,"")</f>
        <v/>
      </c>
      <c r="NL41" s="11" t="str">
        <f>IF(MY41&gt;0,MY41,"")</f>
        <v/>
      </c>
      <c r="NM41" s="11" t="str">
        <f>IF(MZ41&gt;0,MZ41,"")</f>
        <v/>
      </c>
      <c r="NN41" s="11" t="str">
        <f>IF(SUM(MW41:MZ41)-NA41&gt;0,SUM(MW41:MZ41)-NA41,"")</f>
        <v/>
      </c>
      <c r="NO41" s="11" t="str">
        <f>IF(SUM(NH41,NK41,NN41)&gt;0,SUM(NH41,NK41,NN41),"")</f>
        <v/>
      </c>
      <c r="NP41" s="17"/>
      <c r="NQ41" s="17"/>
      <c r="NR41" s="17"/>
      <c r="NS41" s="17"/>
      <c r="NT41" s="17"/>
      <c r="NU41" s="17"/>
      <c r="NV41" s="17"/>
      <c r="NW41" s="17"/>
      <c r="NX41" s="17"/>
      <c r="NY41" s="17"/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40" t="str">
        <f>IF(NR41&gt;0,NR41,"")</f>
        <v/>
      </c>
      <c r="OK41" s="40" t="str">
        <f>IF(NS41&gt;0,NS41,"")</f>
        <v/>
      </c>
      <c r="OL41" s="40" t="str">
        <f>IF(SUM(NP41:NS41)-NT41&gt;0,SUM(NP41:NS41)-NT41,"")</f>
        <v/>
      </c>
      <c r="OM41" s="40" t="str">
        <f>IF(NW41&gt;0,NW41,"")</f>
        <v/>
      </c>
      <c r="ON41" s="40" t="str">
        <f>IF(NX41&gt;0,NX41,"")</f>
        <v/>
      </c>
      <c r="OO41" s="40" t="str">
        <f>IF(SUM(NU41:NX41)-NY41&gt;0,SUM(NU41:NX41)-NY41,"")</f>
        <v/>
      </c>
      <c r="OP41" s="40" t="str">
        <f>IF(MAX(OL41,OO41)&gt;0,MAX(OL41,OO41),"")</f>
        <v/>
      </c>
      <c r="OQ41" s="40" t="str">
        <f>IF(OB41&gt;0,OB41,"")</f>
        <v/>
      </c>
      <c r="OR41" s="40" t="str">
        <f>IF(OC41&gt;0,OC41,"")</f>
        <v/>
      </c>
      <c r="OS41" s="40" t="str">
        <f>IF(SUM(NZ41:OC41)-OD41&gt;0,SUM(NZ41:OC41)-OD41,"")</f>
        <v/>
      </c>
      <c r="OT41" s="40" t="str">
        <f>IF(OG41&gt;0,OG41,"")</f>
        <v/>
      </c>
      <c r="OU41" s="40" t="str">
        <f>IF(OH41&gt;0,OH41,"")</f>
        <v/>
      </c>
      <c r="OV41" s="40" t="str">
        <f>IF(SUM(OE41:OH41)-OI41&gt;0,SUM(OE41:OH41)-OI41,"")</f>
        <v/>
      </c>
      <c r="OW41" s="40" t="str">
        <f>IF(SUM(OP41,OS41,OV41)&gt;0,SUM(OP41,OS41,OV41),"")</f>
        <v/>
      </c>
      <c r="OX41" s="18"/>
      <c r="OY41" s="18"/>
      <c r="OZ41" s="18"/>
      <c r="PA41" s="18"/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1" t="str">
        <f>IF(OZ41&gt;0,OZ41,"")</f>
        <v/>
      </c>
      <c r="PS41" s="11" t="str">
        <f>IF(PA41&gt;0,PA41,"")</f>
        <v/>
      </c>
      <c r="PT41" s="11" t="str">
        <f>IF(SUM(OX41:PA41)-PB41&gt;0,SUM(OX41:PA41)-PB41,"")</f>
        <v/>
      </c>
      <c r="PU41" s="11" t="str">
        <f>IF(PE41&gt;0,PE41,"")</f>
        <v/>
      </c>
      <c r="PV41" s="11" t="str">
        <f>IF(PF41&gt;0,PF41,"")</f>
        <v/>
      </c>
      <c r="PW41" s="11" t="str">
        <f>IF(SUM(PC41:PF41)-PG41&gt;0,SUM(PC41:PF41)-PG41,"")</f>
        <v/>
      </c>
      <c r="PX41" s="11" t="str">
        <f>IF(MAX(PT41,PW41)&gt;0,MAX(PT41,PW41),"")</f>
        <v/>
      </c>
      <c r="PY41" s="11" t="str">
        <f>IF(PJ41&gt;0,PJ41,"")</f>
        <v/>
      </c>
      <c r="PZ41" s="11" t="str">
        <f>IF(PK41&gt;0,PK41,"")</f>
        <v/>
      </c>
      <c r="QA41" s="11" t="str">
        <f>IF(SUM(PH41:PK41)-PL41&gt;0,SUM(PH41:PK41)-PL41,"")</f>
        <v/>
      </c>
      <c r="QB41" s="11" t="str">
        <f>IF(PO41&gt;0,PO41,"")</f>
        <v/>
      </c>
      <c r="QC41" s="11" t="str">
        <f>IF(PP41&gt;0,PP41,"")</f>
        <v/>
      </c>
      <c r="QD41" s="11" t="str">
        <f>IF(SUM(PM41:PP41)-PQ41&gt;0,SUM(PM41:PP41)-PQ41,"")</f>
        <v/>
      </c>
      <c r="QE41" s="11" t="str">
        <f>IF(SUM(PX41,QA41,QD41)&gt;0,SUM(PX41,QA41,QD41),"")</f>
        <v/>
      </c>
      <c r="QF41" s="17"/>
      <c r="QG41" s="17"/>
      <c r="QH41" s="17"/>
      <c r="QI41" s="17"/>
      <c r="QJ41" s="17"/>
      <c r="QK41" s="17"/>
      <c r="QL41" s="17"/>
      <c r="QM41" s="17"/>
      <c r="QN41" s="17"/>
      <c r="QO41" s="17"/>
      <c r="QP41" s="17"/>
      <c r="QQ41" s="17"/>
      <c r="QR41" s="17"/>
      <c r="QS41" s="17"/>
      <c r="QT41" s="17"/>
      <c r="QU41" s="17"/>
      <c r="QV41" s="17"/>
      <c r="QW41" s="17"/>
      <c r="QX41" s="17"/>
      <c r="QY41" s="17"/>
      <c r="QZ41" s="40" t="str">
        <f>IF(QH41&gt;0,QH41,"")</f>
        <v/>
      </c>
      <c r="RA41" s="40" t="str">
        <f>IF(QI41&gt;0,QI41,"")</f>
        <v/>
      </c>
      <c r="RB41" s="40" t="str">
        <f>IF(SUM(QF41:QI41)-QJ41&gt;0,SUM(QF41:QI41)-QJ41,"")</f>
        <v/>
      </c>
      <c r="RC41" s="40" t="str">
        <f>IF(QM41&gt;0,QM41,"")</f>
        <v/>
      </c>
      <c r="RD41" s="40" t="str">
        <f>IF(QN41&gt;0,QN41,"")</f>
        <v/>
      </c>
      <c r="RE41" s="40" t="str">
        <f>IF(SUM(QK41:QN41)-QO41&gt;0,SUM(QK41:QN41)-QO41,"")</f>
        <v/>
      </c>
      <c r="RF41" s="40" t="str">
        <f>IF(MAX(RB41,RE41)&gt;0,MAX(RB41,RE41),"")</f>
        <v/>
      </c>
      <c r="RG41" s="40" t="str">
        <f>IF(QR41&gt;0,QR41,"")</f>
        <v/>
      </c>
      <c r="RH41" s="40" t="str">
        <f>IF(QS41&gt;0,QS41,"")</f>
        <v/>
      </c>
      <c r="RI41" s="40" t="str">
        <f>IF(SUM(QP41:QS41)-QT41&gt;0,SUM(QP41:QS41)-QT41,"")</f>
        <v/>
      </c>
      <c r="RJ41" s="40" t="str">
        <f>IF(QW41&gt;0,QW41,"")</f>
        <v/>
      </c>
      <c r="RK41" s="40" t="str">
        <f>IF(QX41&gt;0,QX41,"")</f>
        <v/>
      </c>
      <c r="RL41" s="40" t="str">
        <f>IF(SUM(QU41:QX41)-QY41&gt;0,SUM(QU41:QX41)-QY41,"")</f>
        <v/>
      </c>
      <c r="RM41" s="40" t="str">
        <f>IF(SUM(RF41,RI41,RL41)&gt;0,SUM(RF41,RI41,RL41),"")</f>
        <v/>
      </c>
      <c r="RN41" s="18"/>
      <c r="RO41" s="18"/>
      <c r="RP41" s="18"/>
      <c r="RQ41" s="18"/>
      <c r="RR41" s="18"/>
      <c r="RS41" s="18"/>
      <c r="RT41" s="18"/>
      <c r="RU41" s="18"/>
      <c r="RV41" s="18"/>
      <c r="RW41" s="18"/>
      <c r="RX41" s="18"/>
      <c r="RY41" s="18"/>
      <c r="RZ41" s="18"/>
      <c r="SA41" s="18"/>
      <c r="SB41" s="18"/>
      <c r="SC41" s="18"/>
      <c r="SD41" s="18"/>
      <c r="SE41" s="18"/>
      <c r="SF41" s="18"/>
      <c r="SG41" s="18"/>
      <c r="SH41" s="11" t="str">
        <f>IF(RP41&gt;0,RP41,"")</f>
        <v/>
      </c>
      <c r="SI41" s="11" t="str">
        <f>IF(RQ41&gt;0,RQ41,"")</f>
        <v/>
      </c>
      <c r="SJ41" s="11" t="str">
        <f>IF(SUM(RN41:RQ41)-RR41&gt;0,SUM(RN41:RQ41)-RR41,"")</f>
        <v/>
      </c>
      <c r="SK41" s="11" t="str">
        <f>IF(RU41&gt;0,RU41,"")</f>
        <v/>
      </c>
      <c r="SL41" s="11" t="str">
        <f>IF(RV41&gt;0,RV41,"")</f>
        <v/>
      </c>
      <c r="SM41" s="11" t="str">
        <f>IF(SUM(RS41:RV41)-RW41&gt;0,SUM(RS41:RV41)-RW41,"")</f>
        <v/>
      </c>
      <c r="SN41" s="11" t="str">
        <f>IF(MAX(SJ41,SM41)&gt;0,MAX(SJ41,SM41),"")</f>
        <v/>
      </c>
      <c r="SO41" s="11" t="str">
        <f>IF(RZ41&gt;0,RZ41,"")</f>
        <v/>
      </c>
      <c r="SP41" s="11" t="str">
        <f>IF(SA41&gt;0,SA41,"")</f>
        <v/>
      </c>
      <c r="SQ41" s="11" t="str">
        <f>IF(SUM(RX41:SA41)-SB41&gt;0,SUM(RX41:SA41)-SB41,"")</f>
        <v/>
      </c>
      <c r="SR41" s="11" t="str">
        <f>IF(SE41&gt;0,SE41,"")</f>
        <v/>
      </c>
      <c r="SS41" s="11" t="str">
        <f>IF(SF41&gt;0,SF41,"")</f>
        <v/>
      </c>
      <c r="ST41" s="11" t="str">
        <f>IF(SUM(SC41:SF41)-SG41&gt;0,SUM(SC41:SF41)-SG41,"")</f>
        <v/>
      </c>
      <c r="SU41" s="11" t="str">
        <f>IF(SUM(SN41,SQ41,ST41)&gt;0,SUM(SN41,SQ41,ST41),"")</f>
        <v/>
      </c>
      <c r="SV41" s="22">
        <f>IF($CP41="P",CA41,(CA41+AZ41)/2)</f>
        <v>0</v>
      </c>
      <c r="SW41" s="22">
        <f>IF($CP41="P",CB41,(CB41+BA41)/2)</f>
        <v>0</v>
      </c>
      <c r="SX41" s="22">
        <f>IF($CP41="P",CC41,(CC41+BB41)/2)</f>
        <v>0</v>
      </c>
      <c r="SY41" s="22">
        <f>IF($CP41="P",CD41,(CD41+BC41)/2)</f>
        <v>0</v>
      </c>
      <c r="SZ41" s="22">
        <f>IF($CP41="P",CE41,(CE41+BD41)/2)</f>
        <v>0</v>
      </c>
      <c r="TA41" s="22">
        <f>IF($CP41="P",CF41,(CF41+BE41)/2)</f>
        <v>0</v>
      </c>
      <c r="TB41" s="22">
        <f>IF($CP41="P",CG41,(CG41+BF41)/2)</f>
        <v>0</v>
      </c>
      <c r="TC41" s="22">
        <f>IF($CP41="P",CH41,(CH41+BG41)/2)</f>
        <v>0</v>
      </c>
      <c r="TD41" s="22">
        <f>IF($CP41="P",CI41,(CI41+BH41)/2)</f>
        <v>0</v>
      </c>
      <c r="TE41" s="22">
        <f>IF($CP41="P",CJ41,(CJ41+BI41)/2)</f>
        <v>0</v>
      </c>
      <c r="TF41" s="22">
        <f>IF($CP41="P",CK41,(CK41+BJ41)/2)</f>
        <v>0</v>
      </c>
      <c r="TG41" s="22">
        <f>IF($CP41="P",CL41,(CL41+BK41)/2)</f>
        <v>0</v>
      </c>
      <c r="TH41" s="22">
        <f>IF($CP41="P",CM41,(CM41+BL41)/2)</f>
        <v>0</v>
      </c>
      <c r="TI41" s="22">
        <f>IF($CP41="P",CN41,(CN41+BM41)/2)</f>
        <v>0</v>
      </c>
      <c r="TJ41" s="22">
        <f>IF($CP41="P",CO41,(CO41+BN41)/2)</f>
        <v>0</v>
      </c>
      <c r="TK41" s="27" t="s">
        <v>46</v>
      </c>
      <c r="TL41" s="40" t="str">
        <f>IF(SX41&gt;0,SX41,"")</f>
        <v/>
      </c>
      <c r="TM41" s="40" t="str">
        <f>IF(SY41&gt;0,SY41,"")</f>
        <v/>
      </c>
      <c r="TN41" s="40" t="str">
        <f>IF(SUM(SV41:SY41)-SZ41&gt;0,SUM(SV41:SY41)-SZ41,"")</f>
        <v/>
      </c>
      <c r="TO41" s="40" t="str">
        <f>IF(TC41&gt;0,TC41,"")</f>
        <v/>
      </c>
      <c r="TP41" s="40" t="str">
        <f>IF(TD41&gt;0,TD41,"")</f>
        <v/>
      </c>
      <c r="TQ41" s="40" t="str">
        <f>IF(SUM(TA41:TD41)-TE41&gt;0,SUM(TA41:TD41)-TE41,"")</f>
        <v/>
      </c>
      <c r="TR41" s="40" t="str">
        <f>IF(MAX(TN41,TQ41)&gt;0,MAX(TN41,TQ41),"")</f>
        <v/>
      </c>
      <c r="TS41" s="40" t="str">
        <f>IF(TH41&gt;0,TH41,"")</f>
        <v/>
      </c>
      <c r="TT41" s="40" t="str">
        <f>IF(TI41&gt;0,TI41,"")</f>
        <v/>
      </c>
      <c r="TU41" s="40" t="str">
        <f>IF(SUM(TF41:TI41)-TJ41&gt;0,SUM(TF41:TI41)-TJ41,"")</f>
        <v/>
      </c>
      <c r="TV41" s="40" t="str">
        <f>IF(SUM(TR41,TU41)&gt;0,SUM(TR41,TU41),"")</f>
        <v/>
      </c>
    </row>
    <row r="42" spans="1:542" x14ac:dyDescent="0.2">
      <c r="C42" s="5"/>
      <c r="E42" s="1"/>
    </row>
    <row r="43" spans="1:542" x14ac:dyDescent="0.2">
      <c r="I43" s="36"/>
      <c r="K43" s="36"/>
    </row>
    <row r="44" spans="1:542" x14ac:dyDescent="0.2">
      <c r="C44" s="23" t="s">
        <v>44</v>
      </c>
      <c r="D44" s="5"/>
      <c r="I44" s="3"/>
      <c r="AR44" s="41"/>
      <c r="AS44" s="41"/>
      <c r="AT44" s="41"/>
      <c r="AV44" s="32"/>
      <c r="AW44" s="32"/>
      <c r="AY44" s="53">
        <v>13.5</v>
      </c>
      <c r="BS44" s="41"/>
      <c r="BT44" s="41"/>
      <c r="BU44" s="41"/>
      <c r="BW44" s="32"/>
      <c r="BX44" s="32"/>
      <c r="BZ44" s="53">
        <v>13.5</v>
      </c>
      <c r="CT44" s="41"/>
      <c r="CU44" s="41"/>
      <c r="CV44" s="41"/>
      <c r="CX44" s="32"/>
      <c r="CY44" s="32"/>
      <c r="DA44" s="53">
        <v>13.5</v>
      </c>
      <c r="DX44" s="5"/>
      <c r="DY44" s="5"/>
      <c r="EH44" s="2"/>
      <c r="EI44" s="2"/>
      <c r="EK44" s="53">
        <v>13.5</v>
      </c>
      <c r="FF44" s="5"/>
      <c r="FG44" s="5"/>
      <c r="FP44" s="2"/>
      <c r="FQ44" s="2"/>
      <c r="FS44" s="53">
        <v>13.5</v>
      </c>
      <c r="GN44" s="5"/>
      <c r="GO44" s="5"/>
      <c r="GX44" s="2"/>
      <c r="GY44" s="2"/>
      <c r="HA44" s="53">
        <v>13.5</v>
      </c>
      <c r="HV44" s="5"/>
      <c r="HW44" s="5"/>
      <c r="IF44" s="2"/>
      <c r="IG44" s="2"/>
      <c r="II44" s="53">
        <v>13.5</v>
      </c>
      <c r="JD44" s="5"/>
      <c r="JE44" s="5"/>
      <c r="JN44" s="2"/>
      <c r="JO44" s="2"/>
      <c r="JQ44" s="53">
        <v>13.5</v>
      </c>
      <c r="KL44" s="5"/>
      <c r="KM44" s="5"/>
      <c r="KV44" s="2"/>
      <c r="KW44" s="2"/>
      <c r="KY44" s="53">
        <v>13.5</v>
      </c>
      <c r="LT44" s="5"/>
      <c r="LU44" s="5"/>
      <c r="MD44" s="2"/>
      <c r="ME44" s="2"/>
      <c r="MG44" s="53">
        <v>13.5</v>
      </c>
      <c r="NB44" s="5"/>
      <c r="NC44" s="5"/>
      <c r="NL44" s="2"/>
      <c r="NM44" s="2"/>
      <c r="NO44" s="53">
        <v>13.5</v>
      </c>
      <c r="OJ44" s="5"/>
      <c r="OK44" s="5"/>
      <c r="OT44" s="2"/>
      <c r="OU44" s="2"/>
      <c r="OW44" s="53">
        <v>13.5</v>
      </c>
      <c r="PR44" s="5"/>
      <c r="PS44" s="5"/>
      <c r="QB44" s="2"/>
      <c r="QC44" s="2"/>
      <c r="QE44" s="53">
        <v>13.5</v>
      </c>
      <c r="QZ44" s="5"/>
      <c r="RA44" s="5"/>
      <c r="RJ44" s="2"/>
      <c r="RK44" s="2"/>
      <c r="RM44" s="53">
        <v>13.5</v>
      </c>
      <c r="SH44" s="5"/>
      <c r="SI44" s="5"/>
      <c r="SR44" s="2"/>
      <c r="SS44" s="2"/>
      <c r="SU44" s="53">
        <v>13.5</v>
      </c>
    </row>
    <row r="45" spans="1:542" hidden="1" x14ac:dyDescent="0.2">
      <c r="C45" s="30" t="s">
        <v>43</v>
      </c>
      <c r="D45" s="5"/>
      <c r="X45" s="2"/>
      <c r="AR45" s="41"/>
      <c r="AS45" s="41"/>
      <c r="AT45" s="41"/>
      <c r="AV45" s="32"/>
      <c r="AW45" s="32"/>
      <c r="AY45" s="54">
        <v>1000</v>
      </c>
      <c r="BS45" s="41"/>
      <c r="BT45" s="41"/>
      <c r="BU45" s="41"/>
      <c r="BW45" s="32"/>
      <c r="BX45" s="32"/>
      <c r="BZ45" s="54">
        <v>1000</v>
      </c>
      <c r="CT45" s="41"/>
      <c r="CU45" s="41"/>
      <c r="CV45" s="41"/>
      <c r="CX45" s="32"/>
      <c r="CY45" s="32"/>
      <c r="DA45" s="54">
        <v>1000</v>
      </c>
      <c r="DX45" s="5"/>
      <c r="DY45" s="5"/>
      <c r="EH45" s="2"/>
      <c r="EI45" s="2"/>
      <c r="EK45" s="54">
        <v>1000</v>
      </c>
      <c r="FF45" s="5"/>
      <c r="FG45" s="5"/>
      <c r="FP45" s="2"/>
      <c r="FQ45" s="2"/>
      <c r="FS45" s="54">
        <v>1000</v>
      </c>
      <c r="GN45" s="5"/>
      <c r="GO45" s="5"/>
      <c r="GX45" s="2"/>
      <c r="GY45" s="2"/>
      <c r="HA45" s="54">
        <v>1000</v>
      </c>
      <c r="HV45" s="5"/>
      <c r="HW45" s="5"/>
      <c r="IF45" s="2"/>
      <c r="IG45" s="2"/>
      <c r="II45" s="54">
        <v>1000</v>
      </c>
      <c r="JD45" s="5"/>
      <c r="JE45" s="5"/>
      <c r="JN45" s="2"/>
      <c r="JO45" s="2"/>
      <c r="JQ45" s="54">
        <v>1000</v>
      </c>
      <c r="KL45" s="5"/>
      <c r="KM45" s="5"/>
      <c r="KV45" s="2"/>
      <c r="KW45" s="2"/>
      <c r="KY45" s="54">
        <v>1000</v>
      </c>
      <c r="LT45" s="5"/>
      <c r="LU45" s="5"/>
      <c r="MD45" s="2"/>
      <c r="ME45" s="2"/>
      <c r="MG45" s="54">
        <v>1000</v>
      </c>
      <c r="NB45" s="5"/>
      <c r="NC45" s="5"/>
      <c r="NL45" s="2"/>
      <c r="NM45" s="2"/>
      <c r="NO45" s="54">
        <v>1000</v>
      </c>
      <c r="OJ45" s="5"/>
      <c r="OK45" s="5"/>
      <c r="OT45" s="2"/>
      <c r="OU45" s="2"/>
      <c r="OW45" s="54">
        <v>1000</v>
      </c>
      <c r="PR45" s="5"/>
      <c r="PS45" s="5"/>
      <c r="QB45" s="2"/>
      <c r="QC45" s="2"/>
      <c r="QE45" s="54">
        <v>1000</v>
      </c>
      <c r="QZ45" s="5"/>
      <c r="RA45" s="5"/>
      <c r="RJ45" s="2"/>
      <c r="RK45" s="2"/>
      <c r="RM45" s="54">
        <v>1000</v>
      </c>
      <c r="SH45" s="5"/>
      <c r="SI45" s="5"/>
      <c r="SR45" s="2"/>
      <c r="SS45" s="2"/>
      <c r="SU45" s="54">
        <v>1000</v>
      </c>
    </row>
    <row r="46" spans="1:542" hidden="1" x14ac:dyDescent="0.2">
      <c r="A46" s="5"/>
      <c r="B46" s="5"/>
      <c r="C46" s="31" t="s">
        <v>55</v>
      </c>
      <c r="D46" s="5"/>
      <c r="F46" s="2"/>
      <c r="G46" s="64"/>
      <c r="AR46" s="41"/>
      <c r="AS46" s="41"/>
      <c r="AT46" s="41"/>
      <c r="AU46" s="32"/>
      <c r="AV46" s="32"/>
      <c r="AW46" s="32"/>
      <c r="AX46" s="32"/>
      <c r="AY46" s="55">
        <v>1000</v>
      </c>
      <c r="BS46" s="41"/>
      <c r="BT46" s="41"/>
      <c r="BU46" s="41"/>
      <c r="BW46" s="32"/>
      <c r="BX46" s="32"/>
      <c r="BZ46" s="55">
        <v>1000</v>
      </c>
      <c r="CT46" s="41"/>
      <c r="CU46" s="41"/>
      <c r="CV46" s="41"/>
      <c r="CW46" s="32"/>
      <c r="CX46" s="32"/>
      <c r="CY46" s="32"/>
      <c r="CZ46" s="32"/>
      <c r="DA46" s="55">
        <v>1000</v>
      </c>
      <c r="DX46" s="5"/>
      <c r="DY46" s="5"/>
      <c r="EH46" s="2"/>
      <c r="EI46" s="2"/>
      <c r="EK46" s="55">
        <v>1000</v>
      </c>
      <c r="FF46" s="5"/>
      <c r="FG46" s="5"/>
      <c r="FP46" s="2"/>
      <c r="FQ46" s="2"/>
      <c r="FS46" s="55">
        <v>1000</v>
      </c>
      <c r="GN46" s="5"/>
      <c r="GO46" s="5"/>
      <c r="GX46" s="2"/>
      <c r="GY46" s="2"/>
      <c r="HA46" s="55">
        <v>1000</v>
      </c>
      <c r="HV46" s="5"/>
      <c r="HW46" s="5"/>
      <c r="IF46" s="2"/>
      <c r="IG46" s="2"/>
      <c r="II46" s="55">
        <v>1000</v>
      </c>
      <c r="JD46" s="5"/>
      <c r="JE46" s="5"/>
      <c r="JN46" s="2"/>
      <c r="JO46" s="2"/>
      <c r="JQ46" s="55">
        <v>1000</v>
      </c>
      <c r="KL46" s="5"/>
      <c r="KM46" s="5"/>
      <c r="KV46" s="2"/>
      <c r="KW46" s="2"/>
      <c r="KY46" s="55">
        <v>1000</v>
      </c>
      <c r="LT46" s="5"/>
      <c r="LU46" s="5"/>
      <c r="MD46" s="2"/>
      <c r="ME46" s="2"/>
      <c r="MG46" s="55">
        <v>1000</v>
      </c>
      <c r="NB46" s="5"/>
      <c r="NC46" s="5"/>
      <c r="NL46" s="2"/>
      <c r="NM46" s="2"/>
      <c r="NO46" s="55">
        <v>1000</v>
      </c>
      <c r="OJ46" s="5"/>
      <c r="OK46" s="5"/>
      <c r="OT46" s="2"/>
      <c r="OU46" s="2"/>
      <c r="OW46" s="55">
        <v>1000</v>
      </c>
      <c r="PR46" s="5"/>
      <c r="PS46" s="5"/>
      <c r="QB46" s="2"/>
      <c r="QC46" s="2"/>
      <c r="QE46" s="55">
        <v>1000</v>
      </c>
      <c r="QZ46" s="5"/>
      <c r="RA46" s="5"/>
      <c r="RJ46" s="2"/>
      <c r="RK46" s="2"/>
      <c r="RM46" s="55">
        <v>1000</v>
      </c>
      <c r="SH46" s="5"/>
      <c r="SI46" s="5"/>
      <c r="SR46" s="2"/>
      <c r="SS46" s="2"/>
      <c r="SU46" s="55">
        <v>1000</v>
      </c>
    </row>
    <row r="47" spans="1:542" hidden="1" x14ac:dyDescent="0.2">
      <c r="A47" s="5"/>
      <c r="B47" s="5"/>
      <c r="C47" s="35" t="s">
        <v>62</v>
      </c>
      <c r="D47" s="5"/>
      <c r="F47" s="2"/>
      <c r="G47" s="64"/>
      <c r="AR47" s="41"/>
      <c r="AS47" s="41"/>
      <c r="AT47" s="41"/>
      <c r="AU47" s="32"/>
      <c r="AV47" s="32"/>
      <c r="AW47" s="32"/>
      <c r="AX47" s="32"/>
      <c r="AY47" s="56">
        <v>1000</v>
      </c>
      <c r="BS47" s="41"/>
      <c r="BT47" s="41"/>
      <c r="BU47" s="41"/>
      <c r="BW47" s="32"/>
      <c r="BX47" s="32"/>
      <c r="BZ47" s="56">
        <v>1000</v>
      </c>
      <c r="CT47" s="41"/>
      <c r="CU47" s="41"/>
      <c r="CV47" s="41"/>
      <c r="CW47" s="32"/>
      <c r="CX47" s="32"/>
      <c r="CY47" s="32"/>
      <c r="CZ47" s="32"/>
      <c r="DA47" s="56">
        <v>1000</v>
      </c>
      <c r="DX47" s="5"/>
      <c r="DY47" s="5"/>
      <c r="EH47" s="2"/>
      <c r="EI47" s="2"/>
      <c r="EK47" s="56">
        <v>1000</v>
      </c>
      <c r="FF47" s="5"/>
      <c r="FG47" s="5"/>
      <c r="FP47" s="2"/>
      <c r="FQ47" s="2"/>
      <c r="FS47" s="56">
        <v>1000</v>
      </c>
      <c r="GN47" s="5"/>
      <c r="GO47" s="5"/>
      <c r="GX47" s="2"/>
      <c r="GY47" s="2"/>
      <c r="HA47" s="56">
        <v>1000</v>
      </c>
      <c r="HV47" s="5"/>
      <c r="HW47" s="5"/>
      <c r="IF47" s="2"/>
      <c r="IG47" s="2"/>
      <c r="II47" s="56">
        <v>1000</v>
      </c>
      <c r="JD47" s="5"/>
      <c r="JE47" s="5"/>
      <c r="JN47" s="2"/>
      <c r="JO47" s="2"/>
      <c r="JQ47" s="56">
        <v>1000</v>
      </c>
      <c r="KL47" s="5"/>
      <c r="KM47" s="5"/>
      <c r="KV47" s="2"/>
      <c r="KW47" s="2"/>
      <c r="KY47" s="56">
        <v>1000</v>
      </c>
      <c r="LT47" s="5"/>
      <c r="LU47" s="5"/>
      <c r="MD47" s="2"/>
      <c r="ME47" s="2"/>
      <c r="MG47" s="56">
        <v>1000</v>
      </c>
      <c r="NB47" s="5"/>
      <c r="NC47" s="5"/>
      <c r="NL47" s="2"/>
      <c r="NM47" s="2"/>
      <c r="NO47" s="56">
        <v>1000</v>
      </c>
      <c r="OJ47" s="5"/>
      <c r="OK47" s="5"/>
      <c r="OT47" s="2"/>
      <c r="OU47" s="2"/>
      <c r="OW47" s="56">
        <v>1000</v>
      </c>
      <c r="PR47" s="5"/>
      <c r="PS47" s="5"/>
      <c r="QB47" s="2"/>
      <c r="QC47" s="2"/>
      <c r="QE47" s="56">
        <v>1000</v>
      </c>
      <c r="QZ47" s="5"/>
      <c r="RA47" s="5"/>
      <c r="RJ47" s="2"/>
      <c r="RK47" s="2"/>
      <c r="RM47" s="56">
        <v>1000</v>
      </c>
      <c r="SH47" s="5"/>
      <c r="SI47" s="5"/>
      <c r="SR47" s="2"/>
      <c r="SS47" s="2"/>
      <c r="SU47" s="56">
        <v>1000</v>
      </c>
    </row>
    <row r="48" spans="1:542" x14ac:dyDescent="0.2">
      <c r="A48" s="5"/>
      <c r="B48" s="5"/>
      <c r="C48" s="34" t="s">
        <v>41</v>
      </c>
      <c r="D48" s="5"/>
      <c r="AR48" s="41"/>
      <c r="AS48" s="41"/>
      <c r="AT48" s="41"/>
      <c r="AU48" s="32"/>
      <c r="AV48" s="32"/>
      <c r="AW48" s="32"/>
      <c r="AX48" s="32"/>
      <c r="AY48" s="57">
        <v>52.8</v>
      </c>
      <c r="BS48" s="41"/>
      <c r="BT48" s="41"/>
      <c r="BU48" s="41"/>
      <c r="BW48" s="32"/>
      <c r="BX48" s="32"/>
      <c r="BZ48" s="57">
        <v>52.8</v>
      </c>
      <c r="CT48" s="41"/>
      <c r="CU48" s="41"/>
      <c r="CV48" s="41"/>
      <c r="CW48" s="32"/>
      <c r="CX48" s="32"/>
      <c r="CY48" s="32"/>
      <c r="CZ48" s="32"/>
      <c r="DA48" s="57">
        <v>52.8</v>
      </c>
      <c r="DX48" s="5"/>
      <c r="DY48" s="5"/>
      <c r="EH48" s="2"/>
      <c r="EI48" s="2"/>
      <c r="EK48" s="57">
        <v>52.8</v>
      </c>
      <c r="FF48" s="5"/>
      <c r="FG48" s="5"/>
      <c r="FP48" s="2"/>
      <c r="FQ48" s="2"/>
      <c r="FS48" s="57">
        <v>52.8</v>
      </c>
      <c r="GN48" s="5"/>
      <c r="GO48" s="5"/>
      <c r="GX48" s="2"/>
      <c r="GY48" s="2"/>
      <c r="HA48" s="57">
        <v>52.8</v>
      </c>
      <c r="HV48" s="5"/>
      <c r="HW48" s="5"/>
      <c r="IF48" s="2"/>
      <c r="IG48" s="2"/>
      <c r="II48" s="57">
        <v>52.8</v>
      </c>
      <c r="JD48" s="5"/>
      <c r="JE48" s="5"/>
      <c r="JN48" s="2"/>
      <c r="JO48" s="2"/>
      <c r="JQ48" s="57">
        <v>52.8</v>
      </c>
      <c r="KL48" s="5"/>
      <c r="KM48" s="5"/>
      <c r="KV48" s="2"/>
      <c r="KW48" s="2"/>
      <c r="KY48" s="57">
        <v>52.8</v>
      </c>
      <c r="LT48" s="5"/>
      <c r="LU48" s="5"/>
      <c r="MD48" s="2"/>
      <c r="ME48" s="2"/>
      <c r="MG48" s="57">
        <v>52.8</v>
      </c>
      <c r="NB48" s="5"/>
      <c r="NC48" s="5"/>
      <c r="NL48" s="2"/>
      <c r="NM48" s="2"/>
      <c r="NO48" s="57">
        <v>52.8</v>
      </c>
      <c r="OJ48" s="5"/>
      <c r="OK48" s="5"/>
      <c r="OT48" s="2"/>
      <c r="OU48" s="2"/>
      <c r="OW48" s="57">
        <v>52.8</v>
      </c>
      <c r="PR48" s="5"/>
      <c r="PS48" s="5"/>
      <c r="QB48" s="2"/>
      <c r="QC48" s="2"/>
      <c r="QE48" s="57">
        <v>52.8</v>
      </c>
      <c r="QZ48" s="5"/>
      <c r="RA48" s="5"/>
      <c r="RJ48" s="2"/>
      <c r="RK48" s="2"/>
      <c r="RM48" s="57">
        <v>52.8</v>
      </c>
      <c r="SH48" s="5"/>
      <c r="SI48" s="5"/>
      <c r="SR48" s="2"/>
      <c r="SS48" s="2"/>
      <c r="SU48" s="57">
        <v>52.8</v>
      </c>
    </row>
    <row r="49" spans="1:515" hidden="1" x14ac:dyDescent="0.2">
      <c r="A49" s="5"/>
      <c r="B49" s="5"/>
      <c r="C49" s="24" t="s">
        <v>42</v>
      </c>
      <c r="D49" s="5"/>
      <c r="AR49" s="41"/>
      <c r="AS49" s="41"/>
      <c r="AT49" s="41"/>
      <c r="AU49" s="32"/>
      <c r="AV49" s="32"/>
      <c r="AW49" s="32"/>
      <c r="AX49" s="32"/>
      <c r="AY49" s="58">
        <v>1000</v>
      </c>
      <c r="BS49" s="41"/>
      <c r="BT49" s="41"/>
      <c r="BU49" s="41"/>
      <c r="BW49" s="32"/>
      <c r="BX49" s="32"/>
      <c r="BZ49" s="58">
        <v>1000</v>
      </c>
      <c r="CT49" s="41"/>
      <c r="CU49" s="41"/>
      <c r="CV49" s="41"/>
      <c r="CW49" s="32"/>
      <c r="CX49" s="32"/>
      <c r="CY49" s="32"/>
      <c r="CZ49" s="32"/>
      <c r="DA49" s="58">
        <v>1000</v>
      </c>
      <c r="DX49" s="5"/>
      <c r="DY49" s="5"/>
      <c r="EH49" s="2"/>
      <c r="EI49" s="2"/>
      <c r="EK49" s="58">
        <v>1000</v>
      </c>
      <c r="FF49" s="5"/>
      <c r="FG49" s="5"/>
      <c r="FP49" s="2"/>
      <c r="FQ49" s="2"/>
      <c r="FS49" s="58">
        <v>1000</v>
      </c>
      <c r="GN49" s="5"/>
      <c r="GO49" s="5"/>
      <c r="GX49" s="2"/>
      <c r="GY49" s="2"/>
      <c r="HA49" s="58">
        <v>1000</v>
      </c>
      <c r="HV49" s="5"/>
      <c r="HW49" s="5"/>
      <c r="IF49" s="2"/>
      <c r="IG49" s="2"/>
      <c r="II49" s="58">
        <v>1000</v>
      </c>
      <c r="JD49" s="5"/>
      <c r="JE49" s="5"/>
      <c r="JN49" s="2"/>
      <c r="JO49" s="2"/>
      <c r="JQ49" s="58">
        <v>1000</v>
      </c>
      <c r="KL49" s="5"/>
      <c r="KM49" s="5"/>
      <c r="KV49" s="2"/>
      <c r="KW49" s="2"/>
      <c r="KY49" s="58">
        <v>1000</v>
      </c>
      <c r="LT49" s="5"/>
      <c r="LU49" s="5"/>
      <c r="MD49" s="2"/>
      <c r="ME49" s="2"/>
      <c r="MG49" s="58">
        <v>1000</v>
      </c>
      <c r="NB49" s="5"/>
      <c r="NC49" s="5"/>
      <c r="NL49" s="2"/>
      <c r="NM49" s="2"/>
      <c r="NO49" s="58">
        <v>1000</v>
      </c>
      <c r="OJ49" s="5"/>
      <c r="OK49" s="5"/>
      <c r="OT49" s="2"/>
      <c r="OU49" s="2"/>
      <c r="OW49" s="58">
        <v>1000</v>
      </c>
      <c r="PR49" s="5"/>
      <c r="PS49" s="5"/>
      <c r="QB49" s="2"/>
      <c r="QC49" s="2"/>
      <c r="QE49" s="58">
        <v>1000</v>
      </c>
      <c r="QZ49" s="5"/>
      <c r="RA49" s="5"/>
      <c r="RJ49" s="2"/>
      <c r="RK49" s="2"/>
      <c r="RM49" s="58">
        <v>1000</v>
      </c>
      <c r="SH49" s="5"/>
      <c r="SI49" s="5"/>
      <c r="SR49" s="2"/>
      <c r="SS49" s="2"/>
      <c r="SU49" s="58">
        <v>1000</v>
      </c>
    </row>
    <row r="50" spans="1:515" hidden="1" x14ac:dyDescent="0.2">
      <c r="A50" s="5"/>
      <c r="B50" s="5"/>
      <c r="C50" s="33" t="s">
        <v>54</v>
      </c>
      <c r="D50" s="5"/>
      <c r="AR50" s="41"/>
      <c r="AS50" s="41"/>
      <c r="AT50" s="41"/>
      <c r="AU50" s="32"/>
      <c r="AV50" s="32"/>
      <c r="AW50" s="32"/>
      <c r="AX50" s="32"/>
      <c r="AY50" s="59">
        <v>1000</v>
      </c>
      <c r="BS50" s="41"/>
      <c r="BT50" s="41"/>
      <c r="BU50" s="41"/>
      <c r="BW50" s="32"/>
      <c r="BX50" s="32"/>
      <c r="BZ50" s="59">
        <v>1000</v>
      </c>
      <c r="CT50" s="41"/>
      <c r="CU50" s="41"/>
      <c r="CV50" s="41"/>
      <c r="CW50" s="32"/>
      <c r="CX50" s="32"/>
      <c r="CY50" s="32"/>
      <c r="CZ50" s="32"/>
      <c r="DA50" s="59">
        <v>1000</v>
      </c>
      <c r="DX50" s="5"/>
      <c r="DY50" s="5"/>
      <c r="EH50" s="2"/>
      <c r="EI50" s="2"/>
      <c r="EJ50" s="37"/>
      <c r="EK50" s="59">
        <v>1000</v>
      </c>
      <c r="FF50" s="5"/>
      <c r="FG50" s="5"/>
      <c r="FP50" s="2"/>
      <c r="FQ50" s="2"/>
      <c r="FR50" s="37"/>
      <c r="FS50" s="59">
        <v>1000</v>
      </c>
      <c r="GN50" s="5"/>
      <c r="GO50" s="5"/>
      <c r="GX50" s="2"/>
      <c r="GY50" s="2"/>
      <c r="GZ50" s="37"/>
      <c r="HA50" s="59">
        <v>1000</v>
      </c>
      <c r="HV50" s="5"/>
      <c r="HW50" s="5"/>
      <c r="IF50" s="2"/>
      <c r="IG50" s="2"/>
      <c r="IH50" s="37"/>
      <c r="II50" s="59">
        <v>1000</v>
      </c>
      <c r="JD50" s="5"/>
      <c r="JE50" s="5"/>
      <c r="JN50" s="2"/>
      <c r="JO50" s="2"/>
      <c r="JP50" s="37"/>
      <c r="JQ50" s="59">
        <v>1000</v>
      </c>
      <c r="KL50" s="5"/>
      <c r="KM50" s="5"/>
      <c r="KV50" s="2"/>
      <c r="KW50" s="2"/>
      <c r="KX50" s="37"/>
      <c r="KY50" s="59">
        <v>1000</v>
      </c>
      <c r="LT50" s="5"/>
      <c r="LU50" s="5"/>
      <c r="MD50" s="2"/>
      <c r="ME50" s="2"/>
      <c r="MF50" s="37"/>
      <c r="MG50" s="59">
        <v>1000</v>
      </c>
      <c r="NB50" s="5"/>
      <c r="NC50" s="5"/>
      <c r="NL50" s="2"/>
      <c r="NM50" s="2"/>
      <c r="NN50" s="37"/>
      <c r="NO50" s="59">
        <v>1000</v>
      </c>
      <c r="OJ50" s="5"/>
      <c r="OK50" s="5"/>
      <c r="OT50" s="2"/>
      <c r="OU50" s="2"/>
      <c r="OV50" s="37"/>
      <c r="OW50" s="59">
        <v>1000</v>
      </c>
      <c r="PR50" s="5"/>
      <c r="PS50" s="5"/>
      <c r="QB50" s="2"/>
      <c r="QC50" s="2"/>
      <c r="QD50" s="37"/>
      <c r="QE50" s="59">
        <v>1000</v>
      </c>
      <c r="QZ50" s="5"/>
      <c r="RA50" s="5"/>
      <c r="RJ50" s="2"/>
      <c r="RK50" s="2"/>
      <c r="RL50" s="37"/>
      <c r="RM50" s="59">
        <v>1000</v>
      </c>
      <c r="SH50" s="5"/>
      <c r="SI50" s="5"/>
      <c r="SR50" s="2"/>
      <c r="SS50" s="2"/>
      <c r="ST50" s="37"/>
      <c r="SU50" s="59">
        <v>1000</v>
      </c>
    </row>
    <row r="51" spans="1:515" hidden="1" x14ac:dyDescent="0.2">
      <c r="A51" s="5"/>
      <c r="B51" s="5"/>
      <c r="C51" s="25" t="s">
        <v>27</v>
      </c>
      <c r="D51" s="5"/>
      <c r="AR51" s="41"/>
      <c r="AS51" s="41"/>
      <c r="AT51" s="41"/>
      <c r="AU51" s="32"/>
      <c r="AV51" s="41"/>
      <c r="AW51" s="41"/>
      <c r="AX51" s="32"/>
      <c r="AY51" s="60">
        <v>1000</v>
      </c>
      <c r="BS51" s="41"/>
      <c r="BT51" s="41"/>
      <c r="BU51" s="41"/>
      <c r="BW51" s="41"/>
      <c r="BX51" s="32"/>
      <c r="BZ51" s="60">
        <v>1000</v>
      </c>
      <c r="CT51" s="41"/>
      <c r="CU51" s="41"/>
      <c r="CV51" s="41"/>
      <c r="CW51" s="32"/>
      <c r="CX51" s="41"/>
      <c r="CY51" s="32"/>
      <c r="CZ51" s="32"/>
      <c r="DA51" s="60">
        <v>1000</v>
      </c>
      <c r="DX51" s="5"/>
      <c r="DY51" s="5"/>
      <c r="EH51" s="41"/>
      <c r="EI51" s="2"/>
      <c r="EK51" s="60">
        <v>1000</v>
      </c>
      <c r="FF51" s="5"/>
      <c r="FG51" s="5"/>
      <c r="FP51" s="41"/>
      <c r="FQ51" s="2"/>
      <c r="FS51" s="60">
        <v>1000</v>
      </c>
      <c r="GN51" s="5"/>
      <c r="GO51" s="5"/>
      <c r="GX51" s="2"/>
      <c r="GY51" s="2"/>
      <c r="HA51" s="60">
        <v>1000</v>
      </c>
      <c r="HV51" s="5"/>
      <c r="HW51" s="5"/>
      <c r="IF51" s="41"/>
      <c r="IG51" s="2"/>
      <c r="II51" s="60">
        <v>1000</v>
      </c>
      <c r="JD51" s="5"/>
      <c r="JE51" s="5"/>
      <c r="JN51" s="2"/>
      <c r="JO51" s="2"/>
      <c r="JQ51" s="60">
        <v>1000</v>
      </c>
      <c r="KL51" s="5"/>
      <c r="KM51" s="5"/>
      <c r="KV51" s="2"/>
      <c r="KW51" s="2"/>
      <c r="KY51" s="60">
        <v>1000</v>
      </c>
      <c r="LT51" s="5"/>
      <c r="LU51" s="5"/>
      <c r="MD51" s="2"/>
      <c r="ME51" s="2"/>
      <c r="MG51" s="60">
        <v>1000</v>
      </c>
      <c r="NB51" s="5"/>
      <c r="NC51" s="5"/>
      <c r="NL51" s="2"/>
      <c r="NM51" s="2"/>
      <c r="NO51" s="60">
        <v>1000</v>
      </c>
      <c r="OJ51" s="5"/>
      <c r="OK51" s="5"/>
      <c r="OT51" s="2"/>
      <c r="OU51" s="2"/>
      <c r="OW51" s="60">
        <v>1000</v>
      </c>
      <c r="PR51" s="5"/>
      <c r="PS51" s="5"/>
      <c r="QB51" s="2"/>
      <c r="QC51" s="2"/>
      <c r="QE51" s="60">
        <v>1000</v>
      </c>
      <c r="QZ51" s="5"/>
      <c r="RA51" s="5"/>
      <c r="RJ51" s="2"/>
      <c r="RK51" s="2"/>
      <c r="RM51" s="60">
        <v>1000</v>
      </c>
      <c r="SH51" s="5"/>
      <c r="SI51" s="5"/>
      <c r="SR51" s="2"/>
      <c r="SS51" s="2"/>
      <c r="SU51" s="60">
        <v>1000</v>
      </c>
    </row>
    <row r="52" spans="1:515" x14ac:dyDescent="0.2">
      <c r="C52" s="29" t="s">
        <v>47</v>
      </c>
      <c r="D52" s="2"/>
      <c r="AU52" s="32"/>
      <c r="AX52" s="32"/>
      <c r="CW52" s="32"/>
      <c r="CZ52" s="32"/>
    </row>
    <row r="53" spans="1:515" x14ac:dyDescent="0.2">
      <c r="A53" s="5"/>
      <c r="B53" s="5"/>
      <c r="C53" s="5"/>
      <c r="D53" s="2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A55" s="5"/>
      <c r="B55" s="5"/>
      <c r="C55" s="5"/>
      <c r="D55" s="20"/>
      <c r="V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AQ58" s="32"/>
      <c r="AR58" s="32"/>
      <c r="AS58" s="32"/>
      <c r="AT58" s="32"/>
      <c r="AU58" s="32"/>
      <c r="AX58" s="32"/>
      <c r="CS58" s="32"/>
      <c r="CT58" s="32"/>
      <c r="CU58" s="32"/>
      <c r="CV58" s="32"/>
      <c r="CW58" s="32"/>
      <c r="CZ58" s="32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  <row r="73" spans="22:24" ht="17" x14ac:dyDescent="0.2">
      <c r="V73" s="10"/>
      <c r="W73" s="10"/>
      <c r="X73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1">
      <sortCondition descending="1" ref="H1:H42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1">
    <cfRule type="expression" dxfId="435" priority="51275" stopIfTrue="1">
      <formula>IF($AN4&lt;&gt;"",1,0)</formula>
    </cfRule>
  </conditionalFormatting>
  <conditionalFormatting sqref="AZ4:BZ41">
    <cfRule type="expression" dxfId="434" priority="210" stopIfTrue="1">
      <formula>IF($BO4&lt;&gt;"",1,0)</formula>
    </cfRule>
  </conditionalFormatting>
  <conditionalFormatting sqref="CA4:DA41">
    <cfRule type="expression" dxfId="433" priority="206" stopIfTrue="1">
      <formula>IF($CP4&lt;&gt;"",1,0)</formula>
    </cfRule>
  </conditionalFormatting>
  <conditionalFormatting sqref="BW52:BW1048576 BP1:BP1048576 BS1:BS1048576 BW1:BW50">
    <cfRule type="cellIs" dxfId="432" priority="52632" operator="between">
      <formula>$BZ$47</formula>
      <formula>1000</formula>
    </cfRule>
    <cfRule type="cellIs" dxfId="431" priority="52633" operator="between">
      <formula>$BZ$46</formula>
      <formula>$BZ$47</formula>
    </cfRule>
    <cfRule type="cellIs" dxfId="430" priority="52634" operator="between">
      <formula>$BZ$45</formula>
      <formula>$BZ$46</formula>
    </cfRule>
    <cfRule type="cellIs" dxfId="429" priority="52635" operator="between">
      <formula>$BZ$44</formula>
      <formula>$BZ$45</formula>
    </cfRule>
  </conditionalFormatting>
  <conditionalFormatting sqref="CX52:CX1048576 CQ1:CQ1048576 CT1:CT1048576 CX1:CX50">
    <cfRule type="cellIs" dxfId="428" priority="51509" operator="between">
      <formula>$DA$47</formula>
      <formula>1000</formula>
    </cfRule>
    <cfRule type="cellIs" dxfId="427" priority="51510" operator="between">
      <formula>$DA$46</formula>
      <formula>$DA$47</formula>
    </cfRule>
    <cfRule type="cellIs" dxfId="426" priority="51511" operator="between">
      <formula>$DA$45</formula>
      <formula>$DA$46</formula>
    </cfRule>
    <cfRule type="cellIs" dxfId="425" priority="51512" operator="between">
      <formula>$DA$44</formula>
      <formula>$DA$45</formula>
    </cfRule>
  </conditionalFormatting>
  <conditionalFormatting sqref="EH52:EH1048576 DX1:DX1048576 EA1:EA1048576 EE1:EE1048576 EH1:EH50">
    <cfRule type="cellIs" dxfId="424" priority="52660" operator="between">
      <formula>$EK$47</formula>
      <formula>1000</formula>
    </cfRule>
    <cfRule type="cellIs" dxfId="423" priority="52661" operator="between">
      <formula>$EK$46</formula>
      <formula>$EK$47</formula>
    </cfRule>
    <cfRule type="cellIs" dxfId="422" priority="52662" operator="between">
      <formula>$EK$45</formula>
      <formula>$EK$46</formula>
    </cfRule>
    <cfRule type="cellIs" dxfId="421" priority="52663" operator="between">
      <formula>$EK$44</formula>
      <formula>$EK$45</formula>
    </cfRule>
  </conditionalFormatting>
  <conditionalFormatting sqref="FP52:FP1048576 FF1:FF1048576 FI1:FI1048576 FM1:FM1048576 FP1:FP50">
    <cfRule type="cellIs" dxfId="420" priority="190" operator="between">
      <formula>$FS$47</formula>
      <formula>1000</formula>
    </cfRule>
    <cfRule type="cellIs" dxfId="419" priority="191" operator="between">
      <formula>$FS$46</formula>
      <formula>$FS$47</formula>
    </cfRule>
    <cfRule type="cellIs" dxfId="418" priority="192" operator="between">
      <formula>$FS$45</formula>
      <formula>$FS$46</formula>
    </cfRule>
    <cfRule type="cellIs" dxfId="417" priority="193" operator="between">
      <formula>$FS$44</formula>
      <formula>$FS$45</formula>
    </cfRule>
  </conditionalFormatting>
  <conditionalFormatting sqref="IF52:IF1048576 HV1:HV1048576 HY1:HY1048576 IC1:IC1048576 IF1:IF50">
    <cfRule type="cellIs" dxfId="416" priority="158" operator="between">
      <formula>$II$47</formula>
      <formula>1000</formula>
    </cfRule>
    <cfRule type="cellIs" dxfId="415" priority="159" operator="between">
      <formula>$II$46</formula>
      <formula>$II$47</formula>
    </cfRule>
    <cfRule type="cellIs" dxfId="414" priority="160" operator="between">
      <formula>$II$45</formula>
      <formula>$II$46</formula>
    </cfRule>
    <cfRule type="cellIs" dxfId="413" priority="161" operator="between">
      <formula>$II$44</formula>
      <formula>$II$45</formula>
    </cfRule>
  </conditionalFormatting>
  <conditionalFormatting sqref="AW51 AO1:AO1048576 AR1:AR1048576 AV1:AV1048576">
    <cfRule type="cellIs" dxfId="412" priority="22" operator="between">
      <formula>$AY$47</formula>
      <formula>1000</formula>
    </cfRule>
    <cfRule type="cellIs" dxfId="411" priority="23" operator="between">
      <formula>$AY$46</formula>
      <formula>$AY$47</formula>
    </cfRule>
    <cfRule type="cellIs" dxfId="410" priority="24" operator="between">
      <formula>$AY$45</formula>
      <formula>$AY$46</formula>
    </cfRule>
    <cfRule type="cellIs" dxfId="409" priority="25" operator="between">
      <formula>$AY$44</formula>
      <formula>$AY$45</formula>
    </cfRule>
  </conditionalFormatting>
  <conditionalFormatting sqref="BW51">
    <cfRule type="cellIs" dxfId="408" priority="18" operator="between">
      <formula>$AY$47</formula>
      <formula>1000</formula>
    </cfRule>
    <cfRule type="cellIs" dxfId="407" priority="19" operator="between">
      <formula>$AY$46</formula>
      <formula>$AY$47</formula>
    </cfRule>
    <cfRule type="cellIs" dxfId="406" priority="20" operator="between">
      <formula>$AY$45</formula>
      <formula>$AY$46</formula>
    </cfRule>
    <cfRule type="cellIs" dxfId="405" priority="21" operator="between">
      <formula>$AY$44</formula>
      <formula>$AY$45</formula>
    </cfRule>
  </conditionalFormatting>
  <conditionalFormatting sqref="CX51">
    <cfRule type="cellIs" dxfId="404" priority="14" operator="between">
      <formula>$AY$47</formula>
      <formula>1000</formula>
    </cfRule>
    <cfRule type="cellIs" dxfId="403" priority="15" operator="between">
      <formula>$AY$46</formula>
      <formula>$AY$47</formula>
    </cfRule>
    <cfRule type="cellIs" dxfId="402" priority="16" operator="between">
      <formula>$AY$45</formula>
      <formula>$AY$46</formula>
    </cfRule>
    <cfRule type="cellIs" dxfId="401" priority="17" operator="between">
      <formula>$AY$44</formula>
      <formula>$AY$45</formula>
    </cfRule>
  </conditionalFormatting>
  <conditionalFormatting sqref="EH51">
    <cfRule type="cellIs" dxfId="400" priority="10" operator="between">
      <formula>$AY$47</formula>
      <formula>1000</formula>
    </cfRule>
    <cfRule type="cellIs" dxfId="399" priority="11" operator="between">
      <formula>$AY$46</formula>
      <formula>$AY$47</formula>
    </cfRule>
    <cfRule type="cellIs" dxfId="398" priority="12" operator="between">
      <formula>$AY$45</formula>
      <formula>$AY$46</formula>
    </cfRule>
    <cfRule type="cellIs" dxfId="397" priority="13" operator="between">
      <formula>$AY$44</formula>
      <formula>$AY$45</formula>
    </cfRule>
  </conditionalFormatting>
  <conditionalFormatting sqref="FP51">
    <cfRule type="cellIs" dxfId="396" priority="6" operator="between">
      <formula>$AY$47</formula>
      <formula>1000</formula>
    </cfRule>
    <cfRule type="cellIs" dxfId="395" priority="7" operator="between">
      <formula>$AY$46</formula>
      <formula>$AY$47</formula>
    </cfRule>
    <cfRule type="cellIs" dxfId="394" priority="8" operator="between">
      <formula>$AY$45</formula>
      <formula>$AY$46</formula>
    </cfRule>
    <cfRule type="cellIs" dxfId="393" priority="9" operator="between">
      <formula>$AY$44</formula>
      <formula>$AY$45</formula>
    </cfRule>
  </conditionalFormatting>
  <conditionalFormatting sqref="IF51">
    <cfRule type="cellIs" dxfId="392" priority="2" operator="between">
      <formula>$AY$47</formula>
      <formula>1000</formula>
    </cfRule>
    <cfRule type="cellIs" dxfId="391" priority="3" operator="between">
      <formula>$AY$46</formula>
      <formula>$AY$47</formula>
    </cfRule>
    <cfRule type="cellIs" dxfId="390" priority="4" operator="between">
      <formula>$AY$45</formula>
      <formula>$AY$46</formula>
    </cfRule>
    <cfRule type="cellIs" dxfId="389" priority="5" operator="between">
      <formula>$AY$44</formula>
      <formula>$AY$45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AY$51</formula>
      <formula>1000</formula>
    </cfRule>
    <cfRule type="cellIs" dxfId="382" priority="151781" operator="between">
      <formula>AY$50</formula>
      <formula>AY$51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EK$51</formula>
      <formula>1000</formula>
    </cfRule>
    <cfRule type="cellIs" dxfId="380" priority="151793" operator="between">
      <formula>EK$50</formula>
      <formula>EK$51</formula>
    </cfRule>
  </conditionalFormatting>
  <conditionalFormatting sqref="AQ1:AQ1048576 AT1:AT1048576 AX1:AX1048576">
    <cfRule type="cellIs" dxfId="379" priority="151864" operator="between">
      <formula>$AY$51</formula>
      <formula>1000</formula>
    </cfRule>
    <cfRule type="cellIs" dxfId="378" priority="151865" operator="between">
      <formula>$AY$50</formula>
      <formula>$AY$51</formula>
    </cfRule>
    <cfRule type="cellIs" dxfId="377" priority="151866" operator="between">
      <formula>$AY$49</formula>
      <formula>$AY$50</formula>
    </cfRule>
    <cfRule type="cellIs" dxfId="376" priority="151867" operator="between">
      <formula>$AY$48</formula>
      <formula>$AY$49</formula>
    </cfRule>
  </conditionalFormatting>
  <conditionalFormatting sqref="BR1:BR1048576 BU1:BU1048576 BY1:BY1048576">
    <cfRule type="cellIs" dxfId="375" priority="151900" operator="between">
      <formula>$BZ$51</formula>
      <formula>1000</formula>
    </cfRule>
    <cfRule type="cellIs" dxfId="374" priority="151901" operator="between">
      <formula>$BZ$50</formula>
      <formula>$BZ$51</formula>
    </cfRule>
    <cfRule type="cellIs" dxfId="373" priority="151902" operator="between">
      <formula>$BZ$49</formula>
      <formula>$BZ$50</formula>
    </cfRule>
    <cfRule type="cellIs" dxfId="372" priority="151903" operator="between">
      <formula>$BZ$48</formula>
      <formula>$BZ$49</formula>
    </cfRule>
  </conditionalFormatting>
  <conditionalFormatting sqref="CS1:CS1048576 CV1:CV1048576 CZ1:CZ1048576">
    <cfRule type="cellIs" dxfId="371" priority="151936" operator="between">
      <formula>$DA$51</formula>
      <formula>1000</formula>
    </cfRule>
    <cfRule type="cellIs" dxfId="370" priority="151937" operator="between">
      <formula>$DA$50</formula>
      <formula>$DA$51</formula>
    </cfRule>
    <cfRule type="cellIs" dxfId="369" priority="151938" operator="between">
      <formula>$DA$49</formula>
      <formula>$DA$50</formula>
    </cfRule>
    <cfRule type="cellIs" dxfId="368" priority="151939" operator="between">
      <formula>$DA$48</formula>
      <formula>$DA$49</formula>
    </cfRule>
  </conditionalFormatting>
  <conditionalFormatting sqref="NB1:NB1048576 NE1:NE1048576 NI1:NI1048576 NL1:NL1048576">
    <cfRule type="cellIs" dxfId="367" priority="151972" operator="between">
      <formula>$NO$44</formula>
      <formula>$NO$45</formula>
    </cfRule>
  </conditionalFormatting>
  <conditionalFormatting sqref="DZ1:DZ1048576 EC1:EC1048576 EG1:EG1048576 EJ1:EJ1048576">
    <cfRule type="cellIs" dxfId="366" priority="151984" operator="between">
      <formula>$EK$51</formula>
      <formula>1000</formula>
    </cfRule>
    <cfRule type="cellIs" dxfId="365" priority="151985" operator="between">
      <formula>$EK$50</formula>
      <formula>$EK$51</formula>
    </cfRule>
    <cfRule type="cellIs" dxfId="364" priority="151986" operator="between">
      <formula>$EK$49</formula>
      <formula>$EK$50</formula>
    </cfRule>
    <cfRule type="cellIs" dxfId="363" priority="151987" operator="between">
      <formula>$EK$48</formula>
      <formula>$EK$49</formula>
    </cfRule>
  </conditionalFormatting>
  <conditionalFormatting sqref="FH1:FH1048576 FK1:FK1048576 FO1:FO1048576 FR1:FR1048576">
    <cfRule type="cellIs" dxfId="362" priority="152032" operator="between">
      <formula>$FS$51</formula>
      <formula>1000</formula>
    </cfRule>
    <cfRule type="cellIs" dxfId="361" priority="152033" operator="between">
      <formula>$FS$50</formula>
      <formula>$FS$51</formula>
    </cfRule>
    <cfRule type="cellIs" dxfId="360" priority="152034" operator="between">
      <formula>$FS$49</formula>
      <formula>$FS$50</formula>
    </cfRule>
    <cfRule type="cellIs" dxfId="359" priority="152035" operator="between">
      <formula>$FS$48</formula>
      <formula>$FS$49</formula>
    </cfRule>
  </conditionalFormatting>
  <conditionalFormatting sqref="GN1:GN1048576 GQ1:GQ1048576 GU1:GU1048576 GX1:GX1048576">
    <cfRule type="cellIs" dxfId="358" priority="152080" operator="between">
      <formula>$HA$47</formula>
      <formula>1000</formula>
    </cfRule>
    <cfRule type="cellIs" dxfId="357" priority="152081" operator="between">
      <formula>$HA$46</formula>
      <formula>$HA$47</formula>
    </cfRule>
    <cfRule type="cellIs" dxfId="356" priority="152082" operator="between">
      <formula>$HA$45</formula>
      <formula>$HA$46</formula>
    </cfRule>
    <cfRule type="cellIs" dxfId="355" priority="152083" operator="between">
      <formula>$HA$44</formula>
      <formula>$HA$45</formula>
    </cfRule>
  </conditionalFormatting>
  <conditionalFormatting sqref="GP1:GP1048576 GS1:GS1048576 GW1:GW1048576 GZ1:GZ1048576">
    <cfRule type="cellIs" dxfId="354" priority="152128" operator="between">
      <formula>$HA$51</formula>
      <formula>1000</formula>
    </cfRule>
    <cfRule type="cellIs" dxfId="353" priority="152129" operator="between">
      <formula>$HA$50</formula>
      <formula>$HA$51</formula>
    </cfRule>
    <cfRule type="cellIs" dxfId="352" priority="152130" operator="between">
      <formula>$HA$49</formula>
      <formula>$HA$50</formula>
    </cfRule>
    <cfRule type="cellIs" dxfId="351" priority="152131" operator="between">
      <formula>$HA$48</formula>
      <formula>$HA$49</formula>
    </cfRule>
  </conditionalFormatting>
  <conditionalFormatting sqref="HX1:HX1048576 IA1:IA1048576 IE1:IE1048576 IH1:IH1048576">
    <cfRule type="cellIs" dxfId="350" priority="152176" operator="between">
      <formula>$II$51</formula>
      <formula>1000</formula>
    </cfRule>
    <cfRule type="cellIs" dxfId="349" priority="152177" operator="between">
      <formula>$II$50</formula>
      <formula>$II$51</formula>
    </cfRule>
    <cfRule type="cellIs" dxfId="348" priority="152178" operator="between">
      <formula>$II$49</formula>
      <formula>$II$50</formula>
    </cfRule>
    <cfRule type="cellIs" dxfId="347" priority="152179" operator="between">
      <formula>$II$48</formula>
      <formula>$II$49</formula>
    </cfRule>
  </conditionalFormatting>
  <conditionalFormatting sqref="JD1:JD1048576 JG1:JG1048576 JK1:JK1048576 JN1:JN1048576">
    <cfRule type="cellIs" dxfId="346" priority="152224" operator="between">
      <formula>$JQ$47</formula>
      <formula>1000</formula>
    </cfRule>
    <cfRule type="cellIs" dxfId="345" priority="152225" operator="between">
      <formula>$JQ$46</formula>
      <formula>$JQ$47</formula>
    </cfRule>
    <cfRule type="cellIs" dxfId="344" priority="152226" operator="between">
      <formula>$JQ$45</formula>
      <formula>$JQ$46</formula>
    </cfRule>
    <cfRule type="cellIs" dxfId="343" priority="152227" operator="between">
      <formula>$JQ$44</formula>
      <formula>$JQ$45</formula>
    </cfRule>
  </conditionalFormatting>
  <conditionalFormatting sqref="JF1:JF1048576 JI1:JI1048576 JM1:JM1048576 JP1:JP1048576">
    <cfRule type="cellIs" dxfId="342" priority="152272" operator="between">
      <formula>$JQ$51</formula>
      <formula>1000</formula>
    </cfRule>
    <cfRule type="cellIs" dxfId="341" priority="152273" operator="between">
      <formula>$JQ$50</formula>
      <formula>$JQ$51</formula>
    </cfRule>
    <cfRule type="cellIs" dxfId="340" priority="152274" operator="between">
      <formula>$JQ$49</formula>
      <formula>$JQ$50</formula>
    </cfRule>
    <cfRule type="cellIs" dxfId="339" priority="152275" operator="between">
      <formula>$JQ$48</formula>
      <formula>$JQ$49</formula>
    </cfRule>
  </conditionalFormatting>
  <conditionalFormatting sqref="KL1:KL1048576 KO1:KO1048576 KS1:KS1048576 KV1:KV1048576">
    <cfRule type="cellIs" dxfId="338" priority="152320" operator="between">
      <formula>$KY$47</formula>
      <formula>1000</formula>
    </cfRule>
    <cfRule type="cellIs" dxfId="337" priority="152321" operator="between">
      <formula>$KY$46</formula>
      <formula>$KY$47</formula>
    </cfRule>
    <cfRule type="cellIs" dxfId="336" priority="152322" operator="between">
      <formula>$KY$45</formula>
      <formula>$KY$46</formula>
    </cfRule>
    <cfRule type="cellIs" dxfId="335" priority="152323" operator="between">
      <formula>$KY$44</formula>
      <formula>$KY$45</formula>
    </cfRule>
  </conditionalFormatting>
  <conditionalFormatting sqref="KN1:KN1048576 KQ1:KQ1048576 KU1:KU1048576 KX1:KX1048576">
    <cfRule type="cellIs" dxfId="334" priority="152368" operator="between">
      <formula>$KY$51</formula>
      <formula>1000</formula>
    </cfRule>
    <cfRule type="cellIs" dxfId="333" priority="152369" operator="between">
      <formula>$KY$50</formula>
      <formula>$KY$51</formula>
    </cfRule>
    <cfRule type="cellIs" dxfId="332" priority="152370" operator="between">
      <formula>$KY$49</formula>
      <formula>$KY$50</formula>
    </cfRule>
    <cfRule type="cellIs" dxfId="331" priority="152371" operator="between">
      <formula>$KY$48</formula>
      <formula>$KY$49</formula>
    </cfRule>
  </conditionalFormatting>
  <conditionalFormatting sqref="LT1:LT1048576 LW1:LW1048576 MA1:MA1048576 MD1:MD1048576">
    <cfRule type="cellIs" dxfId="330" priority="152416" operator="between">
      <formula>$MG$47</formula>
      <formula>1000</formula>
    </cfRule>
    <cfRule type="cellIs" dxfId="329" priority="152417" operator="between">
      <formula>$MG$46</formula>
      <formula>$MG$47</formula>
    </cfRule>
    <cfRule type="cellIs" dxfId="328" priority="152418" operator="between">
      <formula>$MG$45</formula>
      <formula>$MG$46</formula>
    </cfRule>
    <cfRule type="cellIs" dxfId="327" priority="152419" operator="between">
      <formula>$MG$44</formula>
      <formula>$MG$45</formula>
    </cfRule>
  </conditionalFormatting>
  <conditionalFormatting sqref="LV1:LV1048576 LY1:LY1048576 MC1:MC1048576 MF1:MF1048576">
    <cfRule type="cellIs" dxfId="326" priority="152464" operator="between">
      <formula>$MG$51</formula>
      <formula>1000</formula>
    </cfRule>
    <cfRule type="cellIs" dxfId="325" priority="152465" operator="between">
      <formula>$MG$50</formula>
      <formula>$MG$51</formula>
    </cfRule>
    <cfRule type="cellIs" dxfId="324" priority="152466" operator="between">
      <formula>$MG$49</formula>
      <formula>$MG$50</formula>
    </cfRule>
    <cfRule type="cellIs" dxfId="323" priority="152467" operator="between">
      <formula>$MG$48</formula>
      <formula>$MG$49</formula>
    </cfRule>
  </conditionalFormatting>
  <conditionalFormatting sqref="NB1:NB1048576 NE1:NE1048576 NI1:NI1048576">
    <cfRule type="cellIs" dxfId="322" priority="152512" operator="between">
      <formula>$NO$47</formula>
      <formula>1000</formula>
    </cfRule>
    <cfRule type="cellIs" dxfId="321" priority="152513" operator="between">
      <formula>$NO$46</formula>
      <formula>$NO$47</formula>
    </cfRule>
    <cfRule type="cellIs" dxfId="320" priority="152514" operator="between">
      <formula>$NO$45</formula>
      <formula>$NO$46</formula>
    </cfRule>
  </conditionalFormatting>
  <conditionalFormatting sqref="ND1:ND1048576 NG1:NG1048576 NK1:NK1048576 NN1:NN1048576">
    <cfRule type="cellIs" dxfId="319" priority="152539" operator="between">
      <formula>$NO$51</formula>
      <formula>1000</formula>
    </cfRule>
    <cfRule type="cellIs" dxfId="318" priority="152540" operator="between">
      <formula>$NO$50</formula>
      <formula>$NO$51</formula>
    </cfRule>
    <cfRule type="cellIs" dxfId="317" priority="152541" operator="between">
      <formula>$NO$49</formula>
      <formula>$NO$50</formula>
    </cfRule>
    <cfRule type="cellIs" dxfId="316" priority="152542" operator="between">
      <formula>$NO$48</formula>
      <formula>$NO$49</formula>
    </cfRule>
  </conditionalFormatting>
  <conditionalFormatting sqref="OJ1:OJ1048576 OM1:OM1048576 OQ1:OQ1048576 OT1:OT1048576">
    <cfRule type="cellIs" dxfId="315" priority="152587" operator="between">
      <formula>$OW$47</formula>
      <formula>1000</formula>
    </cfRule>
    <cfRule type="cellIs" dxfId="314" priority="152588" operator="between">
      <formula>$OW$46</formula>
      <formula>$OW$47</formula>
    </cfRule>
    <cfRule type="cellIs" dxfId="313" priority="152589" operator="between">
      <formula>$OW$45</formula>
      <formula>$OW$46</formula>
    </cfRule>
    <cfRule type="cellIs" dxfId="312" priority="152590" operator="between">
      <formula>$OW$44</formula>
      <formula>$OW$45</formula>
    </cfRule>
  </conditionalFormatting>
  <conditionalFormatting sqref="OL1:OL1048576 OO1:OO1048576 OS1:OS1048576 OV1:OV1048576">
    <cfRule type="cellIs" dxfId="311" priority="152635" operator="between">
      <formula>$OW$51</formula>
      <formula>1000</formula>
    </cfRule>
    <cfRule type="cellIs" dxfId="310" priority="152636" operator="between">
      <formula>$OW$50</formula>
      <formula>$OW$51</formula>
    </cfRule>
    <cfRule type="cellIs" dxfId="309" priority="152637" operator="between">
      <formula>$OW$49</formula>
      <formula>$OW$50</formula>
    </cfRule>
    <cfRule type="cellIs" dxfId="308" priority="152638" operator="between">
      <formula>$OW$48</formula>
      <formula>$OW$49</formula>
    </cfRule>
  </conditionalFormatting>
  <conditionalFormatting sqref="PR1:PR1048576 PU1:PU1048576 PY1:PY1048576 QB1:QB1048576">
    <cfRule type="cellIs" dxfId="307" priority="152683" operator="between">
      <formula>$QE$47</formula>
      <formula>1000</formula>
    </cfRule>
    <cfRule type="cellIs" dxfId="306" priority="152684" operator="between">
      <formula>$QE$46</formula>
      <formula>$QE$47</formula>
    </cfRule>
    <cfRule type="cellIs" dxfId="305" priority="152685" operator="between">
      <formula>$QE$45</formula>
      <formula>$QE$46</formula>
    </cfRule>
    <cfRule type="cellIs" dxfId="304" priority="152686" operator="between">
      <formula>$QE$44</formula>
      <formula>$QE$45</formula>
    </cfRule>
  </conditionalFormatting>
  <conditionalFormatting sqref="PT1:PT1048576 PW1:PW1048576 QA1:QA1048576 QD1:QD1048576">
    <cfRule type="cellIs" dxfId="303" priority="152731" operator="between">
      <formula>$QE$51</formula>
      <formula>1000</formula>
    </cfRule>
    <cfRule type="cellIs" dxfId="302" priority="152732" operator="between">
      <formula>$QE$50</formula>
      <formula>$QE$51</formula>
    </cfRule>
    <cfRule type="cellIs" dxfId="301" priority="152733" operator="between">
      <formula>$QE$49</formula>
      <formula>$QE$50</formula>
    </cfRule>
    <cfRule type="cellIs" dxfId="300" priority="152734" operator="between">
      <formula>$QE$48</formula>
      <formula>$QE$49</formula>
    </cfRule>
  </conditionalFormatting>
  <conditionalFormatting sqref="QZ1:QZ1048576 RC1:RC1048576 RG1:RG1048576 RJ1:RJ1048576">
    <cfRule type="cellIs" dxfId="299" priority="152779" operator="between">
      <formula>$RM$47</formula>
      <formula>1000</formula>
    </cfRule>
    <cfRule type="cellIs" dxfId="298" priority="152780" operator="between">
      <formula>$RM$46</formula>
      <formula>$RM$47</formula>
    </cfRule>
    <cfRule type="cellIs" dxfId="297" priority="152781" operator="between">
      <formula>$RM$45</formula>
      <formula>$RM$46</formula>
    </cfRule>
    <cfRule type="cellIs" dxfId="296" priority="152782" operator="between">
      <formula>$RM$44</formula>
      <formula>$RM$45</formula>
    </cfRule>
  </conditionalFormatting>
  <conditionalFormatting sqref="RB1:RB1048576 RE1:RE1048576 RI1:RI1048576 RL1:RL1048576">
    <cfRule type="cellIs" dxfId="295" priority="152827" operator="between">
      <formula>$RM$51</formula>
      <formula>1000</formula>
    </cfRule>
    <cfRule type="cellIs" dxfId="294" priority="152828" operator="between">
      <formula>$RM$50</formula>
      <formula>$RM$51</formula>
    </cfRule>
    <cfRule type="cellIs" dxfId="293" priority="152829" operator="between">
      <formula>$RM$49</formula>
      <formula>$RM$50</formula>
    </cfRule>
    <cfRule type="cellIs" dxfId="292" priority="152830" operator="between">
      <formula>$RM$48</formula>
      <formula>$RM$49</formula>
    </cfRule>
  </conditionalFormatting>
  <conditionalFormatting sqref="SH1:SH1048576 SK1:SK1048576 SO1:SO1048576 SR1:SR1048576">
    <cfRule type="cellIs" dxfId="291" priority="152875" operator="between">
      <formula>$SU$47</formula>
      <formula>1000</formula>
    </cfRule>
    <cfRule type="cellIs" dxfId="290" priority="152876" operator="between">
      <formula>$SU$46</formula>
      <formula>$SU$47</formula>
    </cfRule>
    <cfRule type="cellIs" dxfId="289" priority="152877" operator="between">
      <formula>$SU$45</formula>
      <formula>$SU$46</formula>
    </cfRule>
    <cfRule type="cellIs" dxfId="288" priority="152878" operator="between">
      <formula>$SU$44</formula>
      <formula>$SU$45</formula>
    </cfRule>
  </conditionalFormatting>
  <conditionalFormatting sqref="SJ1:SJ1048576 SM1:SM1048576 SQ1:SQ1048576 ST1:ST1048576">
    <cfRule type="cellIs" dxfId="287" priority="152923" operator="between">
      <formula>$SU$51</formula>
      <formula>1000</formula>
    </cfRule>
    <cfRule type="cellIs" dxfId="286" priority="152924" operator="between">
      <formula>$SU$50</formula>
      <formula>$SU$51</formula>
    </cfRule>
    <cfRule type="cellIs" dxfId="285" priority="152925" operator="between">
      <formula>$SU$49</formula>
      <formula>$SU$50</formula>
    </cfRule>
    <cfRule type="cellIs" dxfId="284" priority="152926" operator="between">
      <formula>$SU$48</formula>
      <formula>$SU$49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9" t="s">
        <v>8</v>
      </c>
      <c r="J1" s="69" t="s">
        <v>9</v>
      </c>
      <c r="K1" s="69" t="s">
        <v>66</v>
      </c>
      <c r="L1" s="72" t="s">
        <v>70</v>
      </c>
      <c r="M1" s="73" t="s">
        <v>25</v>
      </c>
      <c r="N1" s="72" t="s">
        <v>71</v>
      </c>
      <c r="O1" s="73" t="s">
        <v>25</v>
      </c>
      <c r="P1" s="72" t="s">
        <v>125</v>
      </c>
      <c r="Q1" s="73" t="s">
        <v>25</v>
      </c>
      <c r="R1" s="73" t="s">
        <v>72</v>
      </c>
      <c r="S1" s="73" t="s">
        <v>25</v>
      </c>
      <c r="T1" s="72" t="s">
        <v>73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174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229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210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209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226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227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126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79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79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79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79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79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79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79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79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79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79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79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79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101</v>
      </c>
      <c r="D4" s="4" t="s">
        <v>3</v>
      </c>
      <c r="E4" s="4">
        <v>2004</v>
      </c>
      <c r="F4" s="9">
        <f>SUM(L4:V4)+SUM(L4:T4)*0.0000001+SUM(L4)*0.0000000000001</f>
        <v>188.54001866600532</v>
      </c>
      <c r="G4" s="64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51.83</v>
      </c>
      <c r="Q4" s="8" t="str">
        <f>IF(P4="","",IF(P4=CZ4,$CA$1,IF(P4=BY4,$AZ$1,IF(P4=AX4,$Y$1,IF(OR(P4=CS4,P4=CV4,P4=CZ4),$CA$1,IF(OR(P4=BR4,P4=BU4,P4=BY4),$AZ$1,IF(OR(P4=AQ4,P4=AT4,P4=AX4),$Y$1,"")))))))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1.8800000000000097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4.0999999999999996</v>
      </c>
      <c r="Z4" s="22">
        <v>2.5</v>
      </c>
      <c r="AA4" s="22">
        <v>4.7</v>
      </c>
      <c r="AB4" s="22">
        <v>4.54</v>
      </c>
      <c r="AC4" s="22">
        <v>0</v>
      </c>
      <c r="AD4" s="22">
        <v>9.9</v>
      </c>
      <c r="AE4" s="22">
        <v>9.1999999999999993</v>
      </c>
      <c r="AF4" s="22">
        <v>12.8</v>
      </c>
      <c r="AG4" s="22">
        <v>14.37</v>
      </c>
      <c r="AH4" s="22">
        <v>0</v>
      </c>
      <c r="AI4" s="22">
        <v>13.9</v>
      </c>
      <c r="AJ4" s="22">
        <v>9</v>
      </c>
      <c r="AK4" s="22">
        <v>14</v>
      </c>
      <c r="AL4" s="22">
        <v>14.93</v>
      </c>
      <c r="AM4" s="22">
        <v>0</v>
      </c>
      <c r="AN4" s="27"/>
      <c r="AO4" s="38">
        <f>IF(AA4&gt;0,AA4,"")</f>
        <v>4.7</v>
      </c>
      <c r="AP4" s="38">
        <f>IF(AB4&gt;0,AB4,"")</f>
        <v>4.54</v>
      </c>
      <c r="AQ4" s="40">
        <f>IF(SUM(Y4:AB4)-AC4&gt;0,SUM(Y4:AB4)-AC4,"")</f>
        <v>15.84</v>
      </c>
      <c r="AR4" s="40">
        <f>IF(AF4&gt;0,AF4,"")</f>
        <v>12.8</v>
      </c>
      <c r="AS4" s="40">
        <f>IF(AG4&gt;0,AG4,"")</f>
        <v>14.37</v>
      </c>
      <c r="AT4" s="40">
        <f>IF(SUM(AD4:AG4)-AH4&gt;0,SUM(AD4:AG4)-AH4,"")</f>
        <v>46.27</v>
      </c>
      <c r="AU4" s="40">
        <f>IF(AQ4="","",MAX(AQ4,AT4))</f>
        <v>46.27</v>
      </c>
      <c r="AV4" s="40">
        <f>IF(AK4&gt;0,AK4,"")</f>
        <v>14</v>
      </c>
      <c r="AW4" s="40">
        <f>IF(AL4&gt;0,AL4,"")</f>
        <v>14.93</v>
      </c>
      <c r="AX4" s="40">
        <f>IF(SUM(AI4:AL4)-AM4&gt;0,SUM(AI4:AL4)-AM4,"")</f>
        <v>51.83</v>
      </c>
      <c r="AY4" s="40">
        <f>IF(SUM(AU4,AX4)&gt;0,SUM(AU4,AX4),"")</f>
        <v>98.1</v>
      </c>
      <c r="AZ4" s="26">
        <v>14.7</v>
      </c>
      <c r="BA4" s="26">
        <v>9</v>
      </c>
      <c r="BB4" s="26">
        <v>13.8</v>
      </c>
      <c r="BC4" s="26">
        <v>14.79</v>
      </c>
      <c r="BD4" s="26">
        <v>0</v>
      </c>
      <c r="BE4" s="26">
        <v>15</v>
      </c>
      <c r="BF4" s="26">
        <v>9.4</v>
      </c>
      <c r="BG4" s="26">
        <v>13.8</v>
      </c>
      <c r="BH4" s="26">
        <v>14.87</v>
      </c>
      <c r="BI4" s="26">
        <v>0</v>
      </c>
      <c r="BJ4" s="26">
        <v>7.1</v>
      </c>
      <c r="BK4" s="26">
        <v>4.7</v>
      </c>
      <c r="BL4" s="26">
        <v>7.2</v>
      </c>
      <c r="BM4" s="26">
        <v>7.7</v>
      </c>
      <c r="BN4" s="26">
        <v>0</v>
      </c>
      <c r="BO4" s="28"/>
      <c r="BP4" s="39">
        <f>IF(BB4&gt;0,BB4,"")</f>
        <v>13.8</v>
      </c>
      <c r="BQ4" s="39">
        <f>IF(BC4&gt;0,BC4,"")</f>
        <v>14.79</v>
      </c>
      <c r="BR4" s="11">
        <f>IF(SUM(AZ4:BC4)-BD4&gt;0,SUM(AZ4:BC4)-BD4,"")</f>
        <v>52.29</v>
      </c>
      <c r="BS4" s="11">
        <f>IF(BG4&gt;0,BG4,"")</f>
        <v>13.8</v>
      </c>
      <c r="BT4" s="11">
        <f>IF(BH4&gt;0,BH4,"")</f>
        <v>14.87</v>
      </c>
      <c r="BU4" s="11">
        <f>IF(SUM(BE4:BH4)-BI4&gt;0,SUM(BE4:BH4)-BI4,"")</f>
        <v>53.07</v>
      </c>
      <c r="BV4" s="11">
        <f>IF(BR4="","",MAX(BR4,BU4))</f>
        <v>53.07</v>
      </c>
      <c r="BW4" s="11">
        <f>IF(BL4&gt;0,BL4,"")</f>
        <v>7.2</v>
      </c>
      <c r="BX4" s="11">
        <f>IF(BM4&gt;0,BM4,"")</f>
        <v>7.7</v>
      </c>
      <c r="BY4" s="11">
        <f>IF(SUM(BJ4:BM4)-BN4&gt;0,SUM(BJ4:BM4)-BN4,"")</f>
        <v>26.7</v>
      </c>
      <c r="BZ4" s="11">
        <f>IF(SUM(BV4,BY4)&gt;0,SUM(BV4,BY4),"")</f>
        <v>79.77</v>
      </c>
      <c r="CA4" s="22">
        <v>9.3999999999999986</v>
      </c>
      <c r="CB4" s="22">
        <v>5.75</v>
      </c>
      <c r="CC4" s="22">
        <v>9.25</v>
      </c>
      <c r="CD4" s="22">
        <v>9.6649999999999991</v>
      </c>
      <c r="CE4" s="22">
        <v>0</v>
      </c>
      <c r="CF4" s="22">
        <v>12.45</v>
      </c>
      <c r="CG4" s="22">
        <v>9.3000000000000007</v>
      </c>
      <c r="CH4" s="22">
        <v>13.3</v>
      </c>
      <c r="CI4" s="22">
        <v>14.62</v>
      </c>
      <c r="CJ4" s="22">
        <v>0</v>
      </c>
      <c r="CK4" s="22">
        <v>10.5</v>
      </c>
      <c r="CL4" s="22">
        <v>6.85</v>
      </c>
      <c r="CM4" s="22">
        <v>10.6</v>
      </c>
      <c r="CN4" s="22">
        <v>11.315</v>
      </c>
      <c r="CO4" s="22">
        <v>0</v>
      </c>
      <c r="CP4" s="27" t="s">
        <v>46</v>
      </c>
      <c r="CQ4" s="38">
        <f>IF(CC4&gt;0,CC4,"")</f>
        <v>9.25</v>
      </c>
      <c r="CR4" s="38">
        <f>IF(CD4&gt;0,CD4,"")</f>
        <v>9.6649999999999991</v>
      </c>
      <c r="CS4" s="40">
        <f>IF(SUM(CA4:CD4)-CE4&gt;0,SUM(CA4:CD4)-CE4,"")</f>
        <v>34.064999999999998</v>
      </c>
      <c r="CT4" s="40">
        <f>IF(CH4&gt;0,CH4,"")</f>
        <v>13.3</v>
      </c>
      <c r="CU4" s="40">
        <f>IF(CI4&gt;0,CI4,"")</f>
        <v>14.62</v>
      </c>
      <c r="CV4" s="40">
        <f>IF(SUM(CF4:CI4)-CJ4&gt;0,SUM(CF4:CI4)-CJ4,"")</f>
        <v>49.669999999999995</v>
      </c>
      <c r="CW4" s="40">
        <f>IF(CS4="","",MAX(CS4,CV4))</f>
        <v>49.669999999999995</v>
      </c>
      <c r="CX4" s="40">
        <f>IF(CM4&gt;0,CM4,"")</f>
        <v>10.6</v>
      </c>
      <c r="CY4" s="40">
        <f>IF(CN4&gt;0,CN4,"")</f>
        <v>11.315</v>
      </c>
      <c r="CZ4" s="40">
        <f>IF(SUM(CK4:CN4)-CO4&gt;0,SUM(CK4:CN4)-CO4,"")</f>
        <v>39.265000000000001</v>
      </c>
      <c r="DA4" s="40">
        <f>IF(SUM(CW4,CZ4)&gt;0,SUM(CW4,CZ4),"")</f>
        <v>88.935000000000002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1.3400000000000034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1.8800000000000097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>IF(DF4&gt;0,DF4,"")</f>
        <v>13.8</v>
      </c>
      <c r="DY4" s="40">
        <f>IF(DG4&gt;0,DG4,"")</f>
        <v>14.65</v>
      </c>
      <c r="DZ4" s="40">
        <f>IF(SUM(DD4:DG4)-DH4&gt;0,SUM(DD4:DG4)-DH4,"")</f>
        <v>50.85</v>
      </c>
      <c r="EA4" s="40">
        <f>IF(DK4&gt;0,DK4,"")</f>
        <v>13.8</v>
      </c>
      <c r="EB4" s="40">
        <f>IF(DL4&gt;0,DL4,"")</f>
        <v>14.65</v>
      </c>
      <c r="EC4" s="40">
        <f>IF(SUM(DI4:DL4)-DM4&gt;0,SUM(DI4:DL4)-DM4,"")</f>
        <v>51.050000000000004</v>
      </c>
      <c r="ED4" s="40">
        <f>IF(MAX(DZ4,EC4)&gt;0,MAX(DZ4,EC4),"")</f>
        <v>51.050000000000004</v>
      </c>
      <c r="EE4" s="40">
        <f>IF(DP4&gt;0,DP4,"")</f>
        <v>12.8</v>
      </c>
      <c r="EF4" s="40">
        <f>IF(DQ4&gt;0,DQ4,"")</f>
        <v>14.77</v>
      </c>
      <c r="EG4" s="40">
        <f>IF(SUM(DN4:DQ4)-DR4&gt;0,SUM(DN4:DQ4)-DR4,"")</f>
        <v>50.36999999999999</v>
      </c>
      <c r="EH4" s="40">
        <f>IF(DU4&gt;0,DU4,"")</f>
        <v>13.8</v>
      </c>
      <c r="EI4" s="40">
        <f>IF(DV4&gt;0,DV4,"")</f>
        <v>14.69</v>
      </c>
      <c r="EJ4" s="40">
        <f>IF(SUM(DS4:DV4)-DW4&gt;0,SUM(DS4:DV4)-DW4,"")</f>
        <v>51.19</v>
      </c>
      <c r="EK4" s="40">
        <f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>IF(EN4&gt;0,EN4,"")</f>
        <v>2</v>
      </c>
      <c r="FG4" s="11">
        <f>IF(EO4&gt;0,EO4,"")</f>
        <v>1.58</v>
      </c>
      <c r="FH4" s="11">
        <f>IF(SUM(EL4:EO4)-EP4&gt;0,SUM(EL4:EO4)-EP4,"")</f>
        <v>5.78</v>
      </c>
      <c r="FI4" s="11">
        <f>IF(ES4&gt;0,ES4,"")</f>
        <v>13.8</v>
      </c>
      <c r="FJ4" s="11">
        <f>IF(ET4&gt;0,ET4,"")</f>
        <v>14.68</v>
      </c>
      <c r="FK4" s="11">
        <f>IF(SUM(EQ4:ET4)-EU4&gt;0,SUM(EQ4:ET4)-EU4,"")</f>
        <v>51.580000000000005</v>
      </c>
      <c r="FL4" s="11">
        <f>IF(MAX(FH4,FK4)&gt;0,MAX(FH4,FK4),"")</f>
        <v>51.580000000000005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7.4</v>
      </c>
      <c r="FQ4" s="11">
        <f>IF(FD4&gt;0,FD4,"")</f>
        <v>7.61</v>
      </c>
      <c r="FR4" s="11">
        <f>IF(SUM(FA4:FD4)-FE4&gt;0,SUM(FA4:FD4)-FE4,"")</f>
        <v>26.11</v>
      </c>
      <c r="FS4" s="11">
        <f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>IF(HD4&gt;0,HD4,"")</f>
        <v>13.8</v>
      </c>
      <c r="HW4" s="11">
        <f>IF(HE4&gt;0,HE4,"")</f>
        <v>15.47</v>
      </c>
      <c r="HX4" s="11">
        <f>IF(SUM(HB4:HE4)-HF4&gt;0,SUM(HB4:HE4)-HF4,"")</f>
        <v>53.17</v>
      </c>
      <c r="HY4" s="11">
        <f>IF(HI4&gt;0,HI4,"")</f>
        <v>13.8</v>
      </c>
      <c r="HZ4" s="11">
        <f>IF(HJ4&gt;0,HJ4,"")</f>
        <v>15.23</v>
      </c>
      <c r="IA4" s="11">
        <f>IF(SUM(HG4:HJ4)-HK4&gt;0,SUM(HG4:HJ4)-HK4,"")</f>
        <v>52.63000000000001</v>
      </c>
      <c r="IB4" s="11">
        <f>IF(MAX(HX4,IA4)&gt;0,MAX(HX4,IA4),"")</f>
        <v>53.17</v>
      </c>
      <c r="IC4" s="11">
        <f>IF(HN4&gt;0,HN4,"")</f>
        <v>13.8</v>
      </c>
      <c r="ID4" s="11">
        <f>IF(HO4&gt;0,HO4,"")</f>
        <v>15.31</v>
      </c>
      <c r="IE4" s="11">
        <f>IF(SUM(HL4:HO4)-HP4&gt;0,SUM(HL4:HO4)-HP4,"")</f>
        <v>53.710000000000008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167</v>
      </c>
      <c r="D5" s="4" t="s">
        <v>6</v>
      </c>
      <c r="E5" s="4">
        <v>2007</v>
      </c>
      <c r="F5" s="9">
        <f>SUM(L5:V5)+SUM(L5:T5)*0.0000001+SUM(L5)*0.0000000000001</f>
        <v>181.95001819500513</v>
      </c>
      <c r="G5" s="64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14.63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14.1</v>
      </c>
      <c r="Z5" s="22">
        <v>9.1</v>
      </c>
      <c r="AA5" s="22">
        <v>13.5</v>
      </c>
      <c r="AB5" s="22">
        <v>13.82</v>
      </c>
      <c r="AC5" s="22">
        <v>0</v>
      </c>
      <c r="AD5" s="22">
        <v>14.9</v>
      </c>
      <c r="AE5" s="22">
        <v>9</v>
      </c>
      <c r="AF5" s="22">
        <v>13.5</v>
      </c>
      <c r="AG5" s="22">
        <v>14.17</v>
      </c>
      <c r="AH5" s="22">
        <v>0</v>
      </c>
      <c r="AI5" s="22">
        <v>14.4</v>
      </c>
      <c r="AJ5" s="22">
        <v>8.9</v>
      </c>
      <c r="AK5" s="22">
        <v>12.9</v>
      </c>
      <c r="AL5" s="22">
        <v>13.6</v>
      </c>
      <c r="AM5" s="22">
        <v>0</v>
      </c>
      <c r="AN5" s="27"/>
      <c r="AO5" s="38">
        <f>IF(AA5&gt;0,AA5,"")</f>
        <v>13.5</v>
      </c>
      <c r="AP5" s="38">
        <f>IF(AB5&gt;0,AB5,"")</f>
        <v>13.82</v>
      </c>
      <c r="AQ5" s="40">
        <f>IF(SUM(Y5:AB5)-AC5&gt;0,SUM(Y5:AB5)-AC5,"")</f>
        <v>50.52</v>
      </c>
      <c r="AR5" s="40">
        <f>IF(AF5&gt;0,AF5,"")</f>
        <v>13.5</v>
      </c>
      <c r="AS5" s="40">
        <f>IF(AG5&gt;0,AG5,"")</f>
        <v>14.17</v>
      </c>
      <c r="AT5" s="40">
        <f>IF(SUM(AD5:AG5)-AH5&gt;0,SUM(AD5:AG5)-AH5,"")</f>
        <v>51.57</v>
      </c>
      <c r="AU5" s="40">
        <f>IF(AQ5="","",MAX(AQ5,AT5))</f>
        <v>51.57</v>
      </c>
      <c r="AV5" s="40">
        <f>IF(AK5&gt;0,AK5,"")</f>
        <v>12.9</v>
      </c>
      <c r="AW5" s="40">
        <f>IF(AL5&gt;0,AL5,"")</f>
        <v>13.6</v>
      </c>
      <c r="AX5" s="40">
        <f>IF(SUM(AI5:AL5)-AM5&gt;0,SUM(AI5:AL5)-AM5,"")</f>
        <v>49.800000000000004</v>
      </c>
      <c r="AY5" s="40">
        <f>IF(SUM(AU5,AX5)&gt;0,SUM(AU5,AX5),"")</f>
        <v>101.37</v>
      </c>
      <c r="AZ5" s="26">
        <v>13.5</v>
      </c>
      <c r="BA5" s="26">
        <v>8.6999999999999993</v>
      </c>
      <c r="BB5" s="26">
        <v>11.5</v>
      </c>
      <c r="BC5" s="26">
        <v>12.91</v>
      </c>
      <c r="BD5" s="26">
        <v>0</v>
      </c>
      <c r="BE5" s="26">
        <v>4.4000000000000004</v>
      </c>
      <c r="BF5" s="26">
        <v>2.7</v>
      </c>
      <c r="BG5" s="26">
        <v>4.5</v>
      </c>
      <c r="BH5" s="26">
        <v>4.59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11.5</v>
      </c>
      <c r="BQ5" s="39">
        <f>IF(BC5&gt;0,BC5,"")</f>
        <v>12.91</v>
      </c>
      <c r="BR5" s="11">
        <f>IF(SUM(AZ5:BC5)-BD5&gt;0,SUM(AZ5:BC5)-BD5,"")</f>
        <v>46.61</v>
      </c>
      <c r="BS5" s="11">
        <f>IF(BG5&gt;0,BG5,"")</f>
        <v>4.5</v>
      </c>
      <c r="BT5" s="11">
        <f>IF(BH5&gt;0,BH5,"")</f>
        <v>4.59</v>
      </c>
      <c r="BU5" s="11">
        <f>IF(SUM(BE5:BH5)-BI5&gt;0,SUM(BE5:BH5)-BI5,"")</f>
        <v>16.190000000000001</v>
      </c>
      <c r="BV5" s="11">
        <f>IF(BR5="","",MAX(BR5,BU5))</f>
        <v>46.61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46.61</v>
      </c>
      <c r="CA5" s="22">
        <v>4.4000000000000004</v>
      </c>
      <c r="CB5" s="22">
        <v>2.5</v>
      </c>
      <c r="CC5" s="22">
        <v>4.2</v>
      </c>
      <c r="CD5" s="22">
        <v>4.68</v>
      </c>
      <c r="CE5" s="22">
        <v>0</v>
      </c>
      <c r="CF5" s="22">
        <v>13.6</v>
      </c>
      <c r="CG5" s="22">
        <v>8.3000000000000007</v>
      </c>
      <c r="CH5" s="22">
        <v>11.9</v>
      </c>
      <c r="CI5" s="22">
        <v>13.44</v>
      </c>
      <c r="CJ5" s="22">
        <v>0</v>
      </c>
      <c r="CK5" s="22">
        <v>14.5</v>
      </c>
      <c r="CL5" s="22">
        <v>9.1</v>
      </c>
      <c r="CM5" s="22">
        <v>13.5</v>
      </c>
      <c r="CN5" s="22">
        <v>14.63</v>
      </c>
      <c r="CO5" s="22">
        <v>0</v>
      </c>
      <c r="CP5" s="27"/>
      <c r="CQ5" s="38">
        <f>IF(CC5&gt;0,CC5,"")</f>
        <v>4.2</v>
      </c>
      <c r="CR5" s="38">
        <f>IF(CD5&gt;0,CD5,"")</f>
        <v>4.68</v>
      </c>
      <c r="CS5" s="40">
        <f>IF(SUM(CA5:CD5)-CE5&gt;0,SUM(CA5:CD5)-CE5,"")</f>
        <v>15.780000000000001</v>
      </c>
      <c r="CT5" s="40">
        <f>IF(CH5&gt;0,CH5,"")</f>
        <v>11.9</v>
      </c>
      <c r="CU5" s="40">
        <f>IF(CI5&gt;0,CI5,"")</f>
        <v>13.44</v>
      </c>
      <c r="CV5" s="40">
        <f>IF(SUM(CF5:CI5)-CJ5&gt;0,SUM(CF5:CI5)-CJ5,"")</f>
        <v>47.239999999999995</v>
      </c>
      <c r="CW5" s="40">
        <f>IF(CS5="","",MAX(CS5,CV5))</f>
        <v>47.239999999999995</v>
      </c>
      <c r="CX5" s="40">
        <f>IF(CM5&gt;0,CM5,"")</f>
        <v>13.5</v>
      </c>
      <c r="CY5" s="40">
        <f>IF(CN5&gt;0,CN5,"")</f>
        <v>14.63</v>
      </c>
      <c r="CZ5" s="40">
        <f>IF(SUM(CK5:CN5)-CO5&gt;0,SUM(CK5:CN5)-CO5,"")</f>
        <v>51.730000000000004</v>
      </c>
      <c r="DA5" s="40">
        <f>IF(SUM(CW5,CZ5)&gt;0,SUM(CW5,CZ5),"")</f>
        <v>98.97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14.14</v>
      </c>
      <c r="HX5" s="11">
        <f>IF(SUM(HB5:HE5)-HF5&gt;0,SUM(HB5:HE5)-HF5,"")</f>
        <v>50.24</v>
      </c>
      <c r="HY5" s="11">
        <f>IF(HI5&gt;0,HI5,"")</f>
        <v>2</v>
      </c>
      <c r="HZ5" s="11">
        <f>IF(HJ5&gt;0,HJ5,"")</f>
        <v>1.58</v>
      </c>
      <c r="IA5" s="11">
        <f>IF(SUM(HG5:HJ5)-HK5&gt;0,SUM(HG5:HJ5)-HK5,"")</f>
        <v>5.98</v>
      </c>
      <c r="IB5" s="11">
        <f>IF(MAX(HX5,IA5)&gt;0,MAX(HX5,IA5),"")</f>
        <v>50.24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8.9499999999999993</v>
      </c>
      <c r="SW5" s="22">
        <f>IF($CP5="P",CB5,(CB5+BA5)/2)</f>
        <v>5.6</v>
      </c>
      <c r="SX5" s="22">
        <f>IF($CP5="P",CC5,(CC5+BB5)/2)</f>
        <v>7.85</v>
      </c>
      <c r="SY5" s="22">
        <f>IF($CP5="P",CD5,(CD5+BC5)/2)</f>
        <v>8.7949999999999999</v>
      </c>
      <c r="SZ5" s="22">
        <f>IF($CP5="P",CE5,(CE5+BD5)/2)</f>
        <v>0</v>
      </c>
      <c r="TA5" s="22">
        <f>IF($CP5="P",CF5,(CF5+BE5)/2)</f>
        <v>9</v>
      </c>
      <c r="TB5" s="22">
        <f>IF($CP5="P",CG5,(CG5+BF5)/2)</f>
        <v>5.5</v>
      </c>
      <c r="TC5" s="22">
        <f>IF($CP5="P",CH5,(CH5+BG5)/2)</f>
        <v>8.1999999999999993</v>
      </c>
      <c r="TD5" s="22">
        <f>IF($CP5="P",CI5,(CI5+BH5)/2)</f>
        <v>9.0150000000000006</v>
      </c>
      <c r="TE5" s="22">
        <f>IF($CP5="P",CJ5,(CJ5+BI5)/2)</f>
        <v>0</v>
      </c>
      <c r="TF5" s="22">
        <f>IF($CP5="P",CK5,(CK5+BJ5)/2)</f>
        <v>7.25</v>
      </c>
      <c r="TG5" s="22">
        <f>IF($CP5="P",CL5,(CL5+BK5)/2)</f>
        <v>4.55</v>
      </c>
      <c r="TH5" s="22">
        <f>IF($CP5="P",CM5,(CM5+BL5)/2)</f>
        <v>6.75</v>
      </c>
      <c r="TI5" s="22">
        <f>IF($CP5="P",CN5,(CN5+BM5)/2)</f>
        <v>7.3150000000000004</v>
      </c>
      <c r="TJ5" s="22">
        <f>IF($CP5="P",CO5,(CO5+BN5)/2)</f>
        <v>0</v>
      </c>
      <c r="TK5" s="27" t="s">
        <v>46</v>
      </c>
      <c r="TL5" s="40">
        <f>IF(SX5&gt;0,SX5,"")</f>
        <v>7.85</v>
      </c>
      <c r="TM5" s="40">
        <f>IF(SY5&gt;0,SY5,"")</f>
        <v>8.7949999999999999</v>
      </c>
      <c r="TN5" s="40">
        <f>IF(SUM(SV5:SY5)-SZ5&gt;0,SUM(SV5:SY5)-SZ5,"")</f>
        <v>31.195</v>
      </c>
      <c r="TO5" s="40">
        <f>IF(TC5&gt;0,TC5,"")</f>
        <v>8.1999999999999993</v>
      </c>
      <c r="TP5" s="40">
        <f>IF(TD5&gt;0,TD5,"")</f>
        <v>9.0150000000000006</v>
      </c>
      <c r="TQ5" s="40">
        <f>IF(SUM(TA5:TD5)-TE5&gt;0,SUM(TA5:TD5)-TE5,"")</f>
        <v>31.715</v>
      </c>
      <c r="TR5" s="40">
        <f>IF(MAX(TN5,TQ5)&gt;0,MAX(TN5,TQ5),"")</f>
        <v>31.715</v>
      </c>
      <c r="TS5" s="40">
        <f>IF(TH5&gt;0,TH5,"")</f>
        <v>6.75</v>
      </c>
      <c r="TT5" s="40">
        <f>IF(TI5&gt;0,TI5,"")</f>
        <v>7.3150000000000004</v>
      </c>
      <c r="TU5" s="40">
        <f>IF(SUM(TF5:TI5)-TJ5&gt;0,SUM(TF5:TI5)-TJ5,"")</f>
        <v>25.865000000000002</v>
      </c>
      <c r="TV5" s="40">
        <f>IF(SUM(TR5,TU5)&gt;0,SUM(TR5,TU5),"")</f>
        <v>57.58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111</v>
      </c>
      <c r="D6" s="4" t="s">
        <v>3</v>
      </c>
      <c r="E6" s="4">
        <v>2004</v>
      </c>
      <c r="F6" s="9">
        <f>SUM(L6:V6)+SUM(L6:T6)*0.0000001+SUM(L6)*0.0000000000001</f>
        <v>177.36001773600506</v>
      </c>
      <c r="G6" s="64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50.09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7"/>
      <c r="AO6" s="38" t="str">
        <f>IF(AA6&gt;0,AA6,"")</f>
        <v/>
      </c>
      <c r="AP6" s="38" t="str">
        <f>IF(AB6&gt;0,AB6,"")</f>
        <v/>
      </c>
      <c r="AQ6" s="40" t="str">
        <f>IF(SUM(Y6:AB6)-AC6&gt;0,SUM(Y6:AB6)-AC6,"")</f>
        <v/>
      </c>
      <c r="AR6" s="40" t="str">
        <f>IF(AF6&gt;0,AF6,"")</f>
        <v/>
      </c>
      <c r="AS6" s="40" t="str">
        <f>IF(AG6&gt;0,AG6,"")</f>
        <v/>
      </c>
      <c r="AT6" s="40" t="str">
        <f>IF(SUM(AD6:AG6)-AH6&gt;0,SUM(AD6:AG6)-AH6,"")</f>
        <v/>
      </c>
      <c r="AU6" s="40" t="str">
        <f>IF(AQ6="","",MAX(AQ6,AT6))</f>
        <v/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 t="str">
        <f>IF(SUM(AU6,AX6)&gt;0,SUM(AU6,AX6),"")</f>
        <v/>
      </c>
      <c r="AZ6" s="26">
        <v>15.4</v>
      </c>
      <c r="BA6" s="26">
        <v>9.5</v>
      </c>
      <c r="BB6" s="26">
        <v>10.6</v>
      </c>
      <c r="BC6" s="26">
        <v>14.04</v>
      </c>
      <c r="BD6" s="26">
        <v>0</v>
      </c>
      <c r="BE6" s="26">
        <v>14.8</v>
      </c>
      <c r="BF6" s="26">
        <v>9.9</v>
      </c>
      <c r="BG6" s="26">
        <v>11.3</v>
      </c>
      <c r="BH6" s="26">
        <v>14.09</v>
      </c>
      <c r="BI6" s="26">
        <v>0</v>
      </c>
      <c r="BJ6" s="26">
        <v>15.4</v>
      </c>
      <c r="BK6" s="26">
        <v>9.6999999999999993</v>
      </c>
      <c r="BL6" s="26">
        <v>11.3</v>
      </c>
      <c r="BM6" s="26">
        <v>14.13</v>
      </c>
      <c r="BN6" s="26">
        <v>0</v>
      </c>
      <c r="BO6" s="28"/>
      <c r="BP6" s="39">
        <f>IF(BB6&gt;0,BB6,"")</f>
        <v>10.6</v>
      </c>
      <c r="BQ6" s="39">
        <f>IF(BC6&gt;0,BC6,"")</f>
        <v>14.04</v>
      </c>
      <c r="BR6" s="11">
        <f>IF(SUM(AZ6:BC6)-BD6&gt;0,SUM(AZ6:BC6)-BD6,"")</f>
        <v>49.54</v>
      </c>
      <c r="BS6" s="11">
        <f>IF(BG6&gt;0,BG6,"")</f>
        <v>11.3</v>
      </c>
      <c r="BT6" s="11">
        <f>IF(BH6&gt;0,BH6,"")</f>
        <v>14.09</v>
      </c>
      <c r="BU6" s="11">
        <f>IF(SUM(BE6:BH6)-BI6&gt;0,SUM(BE6:BH6)-BI6,"")</f>
        <v>50.09</v>
      </c>
      <c r="BV6" s="11">
        <f>IF(BR6="","",MAX(BR6,BU6))</f>
        <v>50.09</v>
      </c>
      <c r="BW6" s="11">
        <f>IF(BL6&gt;0,BL6,"")</f>
        <v>11.3</v>
      </c>
      <c r="BX6" s="11">
        <f>IF(BM6&gt;0,BM6,"")</f>
        <v>14.13</v>
      </c>
      <c r="BY6" s="11">
        <f>IF(SUM(BJ6:BM6)-BN6&gt;0,SUM(BJ6:BM6)-BN6,"")</f>
        <v>50.530000000000008</v>
      </c>
      <c r="BZ6" s="11">
        <f>IF(SUM(BV6,BY6)&gt;0,SUM(BV6,BY6),"")</f>
        <v>100.62</v>
      </c>
      <c r="CA6" s="22">
        <v>14.3</v>
      </c>
      <c r="CB6" s="22">
        <v>8.6</v>
      </c>
      <c r="CC6" s="22">
        <v>10.1</v>
      </c>
      <c r="CD6" s="22">
        <v>14.37</v>
      </c>
      <c r="CE6" s="22">
        <v>1.1000000000000001</v>
      </c>
      <c r="CF6" s="22">
        <v>15.3</v>
      </c>
      <c r="CG6" s="22">
        <v>9.4</v>
      </c>
      <c r="CH6" s="22">
        <v>11.3</v>
      </c>
      <c r="CI6" s="22">
        <v>14.72</v>
      </c>
      <c r="CJ6" s="22">
        <v>0</v>
      </c>
      <c r="CK6" s="22">
        <v>15.2</v>
      </c>
      <c r="CL6" s="22">
        <v>9.1999999999999993</v>
      </c>
      <c r="CM6" s="22">
        <v>10.6</v>
      </c>
      <c r="CN6" s="22">
        <v>14.64</v>
      </c>
      <c r="CO6" s="22">
        <v>0.6</v>
      </c>
      <c r="CP6" s="27"/>
      <c r="CQ6" s="38">
        <f>IF(CC6&gt;0,CC6,"")</f>
        <v>10.1</v>
      </c>
      <c r="CR6" s="38">
        <f>IF(CD6&gt;0,CD6,"")</f>
        <v>14.37</v>
      </c>
      <c r="CS6" s="40">
        <f>IF(SUM(CA6:CD6)-CE6&gt;0,SUM(CA6:CD6)-CE6,"")</f>
        <v>46.269999999999996</v>
      </c>
      <c r="CT6" s="40">
        <f>IF(CH6&gt;0,CH6,"")</f>
        <v>11.3</v>
      </c>
      <c r="CU6" s="40">
        <f>IF(CI6&gt;0,CI6,"")</f>
        <v>14.72</v>
      </c>
      <c r="CV6" s="40">
        <f>IF(SUM(CF6:CI6)-CJ6&gt;0,SUM(CF6:CI6)-CJ6,"")</f>
        <v>50.72</v>
      </c>
      <c r="CW6" s="40">
        <f>IF(CS6="","",MAX(CS6,CV6))</f>
        <v>50.72</v>
      </c>
      <c r="CX6" s="40">
        <f>IF(CM6&gt;0,CM6,"")</f>
        <v>10.6</v>
      </c>
      <c r="CY6" s="40">
        <f>IF(CN6&gt;0,CN6,"")</f>
        <v>14.64</v>
      </c>
      <c r="CZ6" s="40">
        <f>IF(SUM(CK6:CN6)-CO6&gt;0,SUM(CK6:CN6)-CO6,"")</f>
        <v>49.04</v>
      </c>
      <c r="DA6" s="40">
        <f>IF(SUM(CW6,CZ6)&gt;0,SUM(CW6,CZ6),"")</f>
        <v>99.759999999999991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10.4</v>
      </c>
      <c r="FG6" s="11">
        <f>IF(EO6&gt;0,EO6,"")</f>
        <v>13.66</v>
      </c>
      <c r="FH6" s="11">
        <f>IF(SUM(EL6:EO6)-EP6&gt;0,SUM(EL6:EO6)-EP6,"")</f>
        <v>46.36</v>
      </c>
      <c r="FI6" s="11">
        <f>IF(ES6&gt;0,ES6,"")</f>
        <v>11.3</v>
      </c>
      <c r="FJ6" s="11">
        <f>IF(ET6&gt;0,ET6,"")</f>
        <v>14.07</v>
      </c>
      <c r="FK6" s="11">
        <f>IF(SUM(EQ6:ET6)-EU6&gt;0,SUM(EQ6:ET6)-EU6,"")</f>
        <v>47.27</v>
      </c>
      <c r="FL6" s="11">
        <f>IF(MAX(FH6,FK6)&gt;0,MAX(FH6,FK6),"")</f>
        <v>47.27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14.850000000000001</v>
      </c>
      <c r="SW6" s="22">
        <f>IF($CP6="P",CB6,(CB6+BA6)/2)</f>
        <v>9.0500000000000007</v>
      </c>
      <c r="SX6" s="22">
        <f>IF($CP6="P",CC6,(CC6+BB6)/2)</f>
        <v>10.35</v>
      </c>
      <c r="SY6" s="22">
        <f>IF($CP6="P",CD6,(CD6+BC6)/2)</f>
        <v>14.204999999999998</v>
      </c>
      <c r="SZ6" s="22">
        <f>IF($CP6="P",CE6,(CE6+BD6)/2)</f>
        <v>0.55000000000000004</v>
      </c>
      <c r="TA6" s="22">
        <f>IF($CP6="P",CF6,(CF6+BE6)/2)</f>
        <v>15.05</v>
      </c>
      <c r="TB6" s="22">
        <f>IF($CP6="P",CG6,(CG6+BF6)/2)</f>
        <v>9.65</v>
      </c>
      <c r="TC6" s="22">
        <f>IF($CP6="P",CH6,(CH6+BG6)/2)</f>
        <v>11.3</v>
      </c>
      <c r="TD6" s="22">
        <f>IF($CP6="P",CI6,(CI6+BH6)/2)</f>
        <v>14.405000000000001</v>
      </c>
      <c r="TE6" s="22">
        <f>IF($CP6="P",CJ6,(CJ6+BI6)/2)</f>
        <v>0</v>
      </c>
      <c r="TF6" s="22">
        <f>IF($CP6="P",CK6,(CK6+BJ6)/2)</f>
        <v>15.3</v>
      </c>
      <c r="TG6" s="22">
        <f>IF($CP6="P",CL6,(CL6+BK6)/2)</f>
        <v>9.4499999999999993</v>
      </c>
      <c r="TH6" s="22">
        <f>IF($CP6="P",CM6,(CM6+BL6)/2)</f>
        <v>10.95</v>
      </c>
      <c r="TI6" s="22">
        <f>IF($CP6="P",CN6,(CN6+BM6)/2)</f>
        <v>14.385000000000002</v>
      </c>
      <c r="TJ6" s="22">
        <f>IF($CP6="P",CO6,(CO6+BN6)/2)</f>
        <v>0.3</v>
      </c>
      <c r="TK6" s="27" t="s">
        <v>46</v>
      </c>
      <c r="TL6" s="40">
        <f>IF(SX6&gt;0,SX6,"")</f>
        <v>10.35</v>
      </c>
      <c r="TM6" s="40">
        <f>IF(SY6&gt;0,SY6,"")</f>
        <v>14.204999999999998</v>
      </c>
      <c r="TN6" s="40">
        <f>IF(SUM(SV6:SY6)-SZ6&gt;0,SUM(SV6:SY6)-SZ6,"")</f>
        <v>47.905000000000001</v>
      </c>
      <c r="TO6" s="40">
        <f>IF(TC6&gt;0,TC6,"")</f>
        <v>11.3</v>
      </c>
      <c r="TP6" s="40">
        <f>IF(TD6&gt;0,TD6,"")</f>
        <v>14.405000000000001</v>
      </c>
      <c r="TQ6" s="40">
        <f>IF(SUM(TA6:TD6)-TE6&gt;0,SUM(TA6:TD6)-TE6,"")</f>
        <v>50.405000000000001</v>
      </c>
      <c r="TR6" s="40">
        <f>IF(MAX(TN6,TQ6)&gt;0,MAX(TN6,TQ6),"")</f>
        <v>50.405000000000001</v>
      </c>
      <c r="TS6" s="40">
        <f>IF(TH6&gt;0,TH6,"")</f>
        <v>10.95</v>
      </c>
      <c r="TT6" s="40">
        <f>IF(TI6&gt;0,TI6,"")</f>
        <v>14.385000000000002</v>
      </c>
      <c r="TU6" s="40">
        <f>IF(SUM(TF6:TI6)-TJ6&gt;0,SUM(TF6:TI6)-TJ6,"")</f>
        <v>49.785000000000011</v>
      </c>
      <c r="TV6" s="40">
        <f>IF(SUM(TR6,TU6)&gt;0,SUM(TR6,TU6),"")</f>
        <v>100.19000000000001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138</v>
      </c>
      <c r="D7" s="4" t="s">
        <v>6</v>
      </c>
      <c r="E7" s="4">
        <v>2006</v>
      </c>
      <c r="F7" s="9">
        <f>SUM(L7:V7)+SUM(L7:T7)*0.0000001+SUM(L7)*0.0000000000001</f>
        <v>173.73001692700484</v>
      </c>
      <c r="G7" s="64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48.66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45.51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>
        <f>IF(MAX(DB7,DC7)&gt;0,MAX(DB7,DC7),"")</f>
        <v>4.4600000000000009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7.5</v>
      </c>
      <c r="Z7" s="22">
        <v>4.2</v>
      </c>
      <c r="AA7" s="22">
        <v>5.4</v>
      </c>
      <c r="AB7" s="22">
        <v>7.67</v>
      </c>
      <c r="AC7" s="22">
        <v>0</v>
      </c>
      <c r="AD7" s="22">
        <v>7.3</v>
      </c>
      <c r="AE7" s="22">
        <v>4</v>
      </c>
      <c r="AF7" s="22">
        <v>5.0999999999999996</v>
      </c>
      <c r="AG7" s="22">
        <v>7.41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5.4</v>
      </c>
      <c r="AP7" s="38">
        <f>IF(AB7&gt;0,AB7,"")</f>
        <v>7.67</v>
      </c>
      <c r="AQ7" s="40">
        <f>IF(SUM(Y7:AB7)-AC7&gt;0,SUM(Y7:AB7)-AC7,"")</f>
        <v>24.770000000000003</v>
      </c>
      <c r="AR7" s="40">
        <f>IF(AF7&gt;0,AF7,"")</f>
        <v>5.0999999999999996</v>
      </c>
      <c r="AS7" s="40">
        <f>IF(AG7&gt;0,AG7,"")</f>
        <v>7.41</v>
      </c>
      <c r="AT7" s="40">
        <f>IF(SUM(AD7:AG7)-AH7&gt;0,SUM(AD7:AG7)-AH7,"")</f>
        <v>23.81</v>
      </c>
      <c r="AU7" s="40">
        <f>IF(AQ7="","",MAX(AQ7,AT7))</f>
        <v>24.770000000000003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24.770000000000003</v>
      </c>
      <c r="AZ7" s="26">
        <v>15.1</v>
      </c>
      <c r="BA7" s="26">
        <v>9.1</v>
      </c>
      <c r="BB7" s="26">
        <v>9.3000000000000007</v>
      </c>
      <c r="BC7" s="26">
        <v>13.91</v>
      </c>
      <c r="BD7" s="26">
        <v>1.9</v>
      </c>
      <c r="BE7" s="26">
        <v>15.7</v>
      </c>
      <c r="BF7" s="26">
        <v>9.3000000000000007</v>
      </c>
      <c r="BG7" s="26">
        <v>10</v>
      </c>
      <c r="BH7" s="26">
        <v>14.86</v>
      </c>
      <c r="BI7" s="26">
        <v>1.2</v>
      </c>
      <c r="BJ7" s="26">
        <v>14.4</v>
      </c>
      <c r="BK7" s="26">
        <v>9.1</v>
      </c>
      <c r="BL7" s="26">
        <v>11.4</v>
      </c>
      <c r="BM7" s="26">
        <v>14.4</v>
      </c>
      <c r="BN7" s="26">
        <v>0</v>
      </c>
      <c r="BO7" s="28"/>
      <c r="BP7" s="39">
        <f>IF(BB7&gt;0,BB7,"")</f>
        <v>9.3000000000000007</v>
      </c>
      <c r="BQ7" s="39">
        <f>IF(BC7&gt;0,BC7,"")</f>
        <v>13.91</v>
      </c>
      <c r="BR7" s="11">
        <f>IF(SUM(AZ7:BC7)-BD7&gt;0,SUM(AZ7:BC7)-BD7,"")</f>
        <v>45.51</v>
      </c>
      <c r="BS7" s="11">
        <f>IF(BG7&gt;0,BG7,"")</f>
        <v>10</v>
      </c>
      <c r="BT7" s="11">
        <f>IF(BH7&gt;0,BH7,"")</f>
        <v>14.86</v>
      </c>
      <c r="BU7" s="11">
        <f>IF(SUM(BE7:BH7)-BI7&gt;0,SUM(BE7:BH7)-BI7,"")</f>
        <v>48.66</v>
      </c>
      <c r="BV7" s="11">
        <f>IF(BR7="","",MAX(BR7,BU7))</f>
        <v>48.66</v>
      </c>
      <c r="BW7" s="11">
        <f>IF(BL7&gt;0,BL7,"")</f>
        <v>11.4</v>
      </c>
      <c r="BX7" s="11">
        <f>IF(BM7&gt;0,BM7,"")</f>
        <v>14.4</v>
      </c>
      <c r="BY7" s="11">
        <f>IF(SUM(BJ7:BM7)-BN7&gt;0,SUM(BJ7:BM7)-BN7,"")</f>
        <v>49.3</v>
      </c>
      <c r="BZ7" s="11">
        <f>IF(SUM(BV7,BY7)&gt;0,SUM(BV7,BY7),"")</f>
        <v>97.96</v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>IF(CC7&gt;0,CC7,"")</f>
        <v/>
      </c>
      <c r="CR7" s="38" t="str">
        <f>IF(CD7&gt;0,CD7,"")</f>
        <v/>
      </c>
      <c r="CS7" s="40" t="str">
        <f>IF(SUM(CA7:CD7)-CE7&gt;0,SUM(CA7:CD7)-CE7,"")</f>
        <v/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 t="str">
        <f>IF(CS7="","",MAX(CS7,CV7))</f>
        <v/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 t="str">
        <f>IF(SUM(CW7,CZ7)&gt;0,SUM(CW7,CZ7),"")</f>
        <v/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4.4600000000000009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>IF(FV7&gt;0,FV7,"")</f>
        <v>3.6</v>
      </c>
      <c r="GO7" s="40">
        <f>IF(FW7&gt;0,FW7,"")</f>
        <v>2.98</v>
      </c>
      <c r="GP7" s="40">
        <f>IF(SUM(FT7:FW7)-FX7&gt;0,SUM(FT7:FW7)-FX7,"")</f>
        <v>13.93</v>
      </c>
      <c r="GQ7" s="40">
        <f>IF(GA7&gt;0,GA7,"")</f>
        <v>10.8</v>
      </c>
      <c r="GR7" s="40">
        <f>IF(GB7&gt;0,GB7,"")</f>
        <v>14.97</v>
      </c>
      <c r="GS7" s="40">
        <f>IF(SUM(FY7:GB7)-GC7&gt;0,SUM(FY7:GB7)-GC7,"")</f>
        <v>49.97</v>
      </c>
      <c r="GT7" s="40">
        <f>IF(MAX(GP7,GS7)&gt;0,MAX(GP7,GS7),"")</f>
        <v>49.97</v>
      </c>
      <c r="GU7" s="40">
        <f>IF(GF7&gt;0,GF7,"")</f>
        <v>1.5</v>
      </c>
      <c r="GV7" s="40">
        <f>IF(GG7&gt;0,GG7,"")</f>
        <v>1.58</v>
      </c>
      <c r="GW7" s="40">
        <f>IF(SUM(GD7:GG7)-GH7&gt;0,SUM(GD7:GG7)-GH7,"")</f>
        <v>5.48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7.55</v>
      </c>
      <c r="SW7" s="22">
        <f>IF($CP7="P",CB7,(CB7+BA7)/2)</f>
        <v>4.55</v>
      </c>
      <c r="SX7" s="22">
        <f>IF($CP7="P",CC7,(CC7+BB7)/2)</f>
        <v>4.6500000000000004</v>
      </c>
      <c r="SY7" s="22">
        <f>IF($CP7="P",CD7,(CD7+BC7)/2)</f>
        <v>6.9550000000000001</v>
      </c>
      <c r="SZ7" s="22">
        <f>IF($CP7="P",CE7,(CE7+BD7)/2)</f>
        <v>0.95</v>
      </c>
      <c r="TA7" s="22">
        <f>IF($CP7="P",CF7,(CF7+BE7)/2)</f>
        <v>7.85</v>
      </c>
      <c r="TB7" s="22">
        <f>IF($CP7="P",CG7,(CG7+BF7)/2)</f>
        <v>4.6500000000000004</v>
      </c>
      <c r="TC7" s="22">
        <f>IF($CP7="P",CH7,(CH7+BG7)/2)</f>
        <v>5</v>
      </c>
      <c r="TD7" s="22">
        <f>IF($CP7="P",CI7,(CI7+BH7)/2)</f>
        <v>7.43</v>
      </c>
      <c r="TE7" s="22">
        <f>IF($CP7="P",CJ7,(CJ7+BI7)/2)</f>
        <v>0.6</v>
      </c>
      <c r="TF7" s="22">
        <f>IF($CP7="P",CK7,(CK7+BJ7)/2)</f>
        <v>7.2</v>
      </c>
      <c r="TG7" s="22">
        <f>IF($CP7="P",CL7,(CL7+BK7)/2)</f>
        <v>4.55</v>
      </c>
      <c r="TH7" s="22">
        <f>IF($CP7="P",CM7,(CM7+BL7)/2)</f>
        <v>5.7</v>
      </c>
      <c r="TI7" s="22">
        <f>IF($CP7="P",CN7,(CN7+BM7)/2)</f>
        <v>7.2</v>
      </c>
      <c r="TJ7" s="22">
        <f>IF($CP7="P",CO7,(CO7+BN7)/2)</f>
        <v>0</v>
      </c>
      <c r="TK7" s="27" t="s">
        <v>46</v>
      </c>
      <c r="TL7" s="40">
        <f>IF(SX7&gt;0,SX7,"")</f>
        <v>4.6500000000000004</v>
      </c>
      <c r="TM7" s="40">
        <f>IF(SY7&gt;0,SY7,"")</f>
        <v>6.9550000000000001</v>
      </c>
      <c r="TN7" s="40">
        <f>IF(SUM(SV7:SY7)-SZ7&gt;0,SUM(SV7:SY7)-SZ7,"")</f>
        <v>22.754999999999999</v>
      </c>
      <c r="TO7" s="40">
        <f>IF(TC7&gt;0,TC7,"")</f>
        <v>5</v>
      </c>
      <c r="TP7" s="40">
        <f>IF(TD7&gt;0,TD7,"")</f>
        <v>7.43</v>
      </c>
      <c r="TQ7" s="40">
        <f>IF(SUM(TA7:TD7)-TE7&gt;0,SUM(TA7:TD7)-TE7,"")</f>
        <v>24.33</v>
      </c>
      <c r="TR7" s="40">
        <f>IF(MAX(TN7,TQ7)&gt;0,MAX(TN7,TQ7),"")</f>
        <v>24.33</v>
      </c>
      <c r="TS7" s="40">
        <f>IF(TH7&gt;0,TH7,"")</f>
        <v>5.7</v>
      </c>
      <c r="TT7" s="40">
        <f>IF(TI7&gt;0,TI7,"")</f>
        <v>7.2</v>
      </c>
      <c r="TU7" s="40">
        <f>IF(SUM(TF7:TI7)-TJ7&gt;0,SUM(TF7:TI7)-TJ7,"")</f>
        <v>24.65</v>
      </c>
      <c r="TV7" s="40">
        <f>IF(SUM(TR7,TU7)&gt;0,SUM(TR7,TU7),"")</f>
        <v>48.98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168</v>
      </c>
      <c r="D8" s="4" t="s">
        <v>5</v>
      </c>
      <c r="E8" s="4">
        <v>2007</v>
      </c>
      <c r="F8" s="9">
        <f>SUM(L8:V8)+SUM(L8:T8)*0.0000001+SUM(L8)*0.0000000000001</f>
        <v>173.42001587950494</v>
      </c>
      <c r="G8" s="64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49.53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34.754999999999995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48.930000000000007</v>
      </c>
      <c r="Q8" s="8" t="str">
        <f>IF(P8="","",IF(P8=CZ8,$CA$1,IF(P8=BY8,$AZ$1,IF(P8=AX8,$Y$1,IF(OR(P8=CS8,P8=CV8,P8=CZ8),$CA$1,IF(OR(P8=BR8,P8=BU8,P8=BY8),$AZ$1,IF(OR(P8=AQ8,P8=AT8,P8=AX8),$Y$1,"")))))))</f>
        <v>2024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13.98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Coimbra Gym Fest (July 7)</v>
      </c>
      <c r="V8" s="8">
        <f>IF(MAX(DB8,DC8)&gt;0,MAX(DB8,DC8),"")</f>
        <v>14.625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6.1</v>
      </c>
      <c r="Z8" s="22">
        <v>3.6</v>
      </c>
      <c r="AA8" s="22">
        <v>4.5999999999999996</v>
      </c>
      <c r="AB8" s="22">
        <v>5.68</v>
      </c>
      <c r="AC8" s="22">
        <v>0</v>
      </c>
      <c r="AD8" s="22">
        <v>9.8000000000000007</v>
      </c>
      <c r="AE8" s="22">
        <v>6.5</v>
      </c>
      <c r="AF8" s="22">
        <v>7</v>
      </c>
      <c r="AG8" s="22">
        <v>9.52</v>
      </c>
      <c r="AH8" s="22">
        <v>0</v>
      </c>
      <c r="AI8" s="22"/>
      <c r="AJ8" s="22"/>
      <c r="AK8" s="22"/>
      <c r="AL8" s="22"/>
      <c r="AM8" s="22"/>
      <c r="AN8" s="27"/>
      <c r="AO8" s="38">
        <f>IF(AA8&gt;0,AA8,"")</f>
        <v>4.5999999999999996</v>
      </c>
      <c r="AP8" s="38">
        <f>IF(AB8&gt;0,AB8,"")</f>
        <v>5.68</v>
      </c>
      <c r="AQ8" s="40">
        <f>IF(SUM(Y8:AB8)-AC8&gt;0,SUM(Y8:AB8)-AC8,"")</f>
        <v>19.979999999999997</v>
      </c>
      <c r="AR8" s="40">
        <f>IF(AF8&gt;0,AF8,"")</f>
        <v>7</v>
      </c>
      <c r="AS8" s="40">
        <f>IF(AG8&gt;0,AG8,"")</f>
        <v>9.52</v>
      </c>
      <c r="AT8" s="40">
        <f>IF(SUM(AD8:AG8)-AH8&gt;0,SUM(AD8:AG8)-AH8,"")</f>
        <v>32.82</v>
      </c>
      <c r="AU8" s="40">
        <f>IF(AQ8="","",MAX(AQ8,AT8))</f>
        <v>32.82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32.82</v>
      </c>
      <c r="AZ8" s="26">
        <v>15.7</v>
      </c>
      <c r="BA8" s="26">
        <v>8.6999999999999993</v>
      </c>
      <c r="BB8" s="26">
        <v>11.4</v>
      </c>
      <c r="BC8" s="26">
        <v>13.73</v>
      </c>
      <c r="BD8" s="26">
        <v>0</v>
      </c>
      <c r="BE8" s="26">
        <v>9.4</v>
      </c>
      <c r="BF8" s="26">
        <v>5.5</v>
      </c>
      <c r="BG8" s="26">
        <v>7.1</v>
      </c>
      <c r="BH8" s="26">
        <v>8.33</v>
      </c>
      <c r="BI8" s="26">
        <v>0</v>
      </c>
      <c r="BJ8" s="26">
        <v>14.8</v>
      </c>
      <c r="BK8" s="26">
        <v>8.8000000000000007</v>
      </c>
      <c r="BL8" s="26">
        <v>11.6</v>
      </c>
      <c r="BM8" s="26">
        <v>13.73</v>
      </c>
      <c r="BN8" s="26">
        <v>0</v>
      </c>
      <c r="BO8" s="28"/>
      <c r="BP8" s="39">
        <f>IF(BB8&gt;0,BB8,"")</f>
        <v>11.4</v>
      </c>
      <c r="BQ8" s="39">
        <f>IF(BC8&gt;0,BC8,"")</f>
        <v>13.73</v>
      </c>
      <c r="BR8" s="11">
        <f>IF(SUM(AZ8:BC8)-BD8&gt;0,SUM(AZ8:BC8)-BD8,"")</f>
        <v>49.53</v>
      </c>
      <c r="BS8" s="11">
        <f>IF(BG8&gt;0,BG8,"")</f>
        <v>7.1</v>
      </c>
      <c r="BT8" s="11">
        <f>IF(BH8&gt;0,BH8,"")</f>
        <v>8.33</v>
      </c>
      <c r="BU8" s="11">
        <f>IF(SUM(BE8:BH8)-BI8&gt;0,SUM(BE8:BH8)-BI8,"")</f>
        <v>30.33</v>
      </c>
      <c r="BV8" s="11">
        <f>IF(BR8="","",MAX(BR8,BU8))</f>
        <v>49.53</v>
      </c>
      <c r="BW8" s="11">
        <f>IF(BL8&gt;0,BL8,"")</f>
        <v>11.6</v>
      </c>
      <c r="BX8" s="11">
        <f>IF(BM8&gt;0,BM8,"")</f>
        <v>13.73</v>
      </c>
      <c r="BY8" s="11">
        <f>IF(SUM(BJ8:BM8)-BN8&gt;0,SUM(BJ8:BM8)-BN8,"")</f>
        <v>48.930000000000007</v>
      </c>
      <c r="BZ8" s="11">
        <f>IF(SUM(BV8,BY8)&gt;0,SUM(BV8,BY8),"")</f>
        <v>98.460000000000008</v>
      </c>
      <c r="CA8" s="22">
        <v>10.899999999999999</v>
      </c>
      <c r="CB8" s="22">
        <v>6.1499999999999995</v>
      </c>
      <c r="CC8" s="22">
        <v>8</v>
      </c>
      <c r="CD8" s="22">
        <v>9.7050000000000001</v>
      </c>
      <c r="CE8" s="22">
        <v>0</v>
      </c>
      <c r="CF8" s="22">
        <v>9.6000000000000014</v>
      </c>
      <c r="CG8" s="22">
        <v>6</v>
      </c>
      <c r="CH8" s="22">
        <v>7.05</v>
      </c>
      <c r="CI8" s="22">
        <v>8.9250000000000007</v>
      </c>
      <c r="CJ8" s="22">
        <v>0</v>
      </c>
      <c r="CK8" s="22">
        <v>7.4</v>
      </c>
      <c r="CL8" s="22">
        <v>4.4000000000000004</v>
      </c>
      <c r="CM8" s="22">
        <v>5.8</v>
      </c>
      <c r="CN8" s="22">
        <v>6.8650000000000002</v>
      </c>
      <c r="CO8" s="22">
        <v>0</v>
      </c>
      <c r="CP8" s="27" t="s">
        <v>46</v>
      </c>
      <c r="CQ8" s="38">
        <f>IF(CC8&gt;0,CC8,"")</f>
        <v>8</v>
      </c>
      <c r="CR8" s="38">
        <f>IF(CD8&gt;0,CD8,"")</f>
        <v>9.7050000000000001</v>
      </c>
      <c r="CS8" s="40">
        <f>IF(SUM(CA8:CD8)-CE8&gt;0,SUM(CA8:CD8)-CE8,"")</f>
        <v>34.754999999999995</v>
      </c>
      <c r="CT8" s="40">
        <f>IF(CH8&gt;0,CH8,"")</f>
        <v>7.05</v>
      </c>
      <c r="CU8" s="40">
        <f>IF(CI8&gt;0,CI8,"")</f>
        <v>8.9250000000000007</v>
      </c>
      <c r="CV8" s="40">
        <f>IF(SUM(CF8:CI8)-CJ8&gt;0,SUM(CF8:CI8)-CJ8,"")</f>
        <v>31.575000000000003</v>
      </c>
      <c r="CW8" s="40">
        <f>IF(CS8="","",MAX(CS8,CV8))</f>
        <v>34.754999999999995</v>
      </c>
      <c r="CX8" s="40">
        <f>IF(CM8&gt;0,CM8,"")</f>
        <v>5.8</v>
      </c>
      <c r="CY8" s="40">
        <f>IF(CN8&gt;0,CN8,"")</f>
        <v>6.8650000000000002</v>
      </c>
      <c r="CZ8" s="40">
        <f>IF(SUM(CK8:CN8)-CO8&gt;0,SUM(CK8:CN8)-CO8,"")</f>
        <v>24.465000000000003</v>
      </c>
      <c r="DA8" s="40">
        <f>IF(SUM(CW8,CZ8)&gt;0,SUM(CW8,CZ8),"")</f>
        <v>59.22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14.625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>IF(FV8&gt;0,FV8,"")</f>
        <v>10.199999999999999</v>
      </c>
      <c r="GO8" s="40">
        <f>IF(FW8&gt;0,FW8,"")</f>
        <v>13.47</v>
      </c>
      <c r="GP8" s="40">
        <f>IF(SUM(FT8:FW8)-FX8&gt;0,SUM(FT8:FW8)-FX8,"")</f>
        <v>45.07</v>
      </c>
      <c r="GQ8" s="40">
        <f>IF(GA8&gt;0,GA8,"")</f>
        <v>11.6</v>
      </c>
      <c r="GR8" s="40">
        <f>IF(GB8&gt;0,GB8,"")</f>
        <v>13.98</v>
      </c>
      <c r="GS8" s="40">
        <f>IF(SUM(FY8:GB8)-GC8&gt;0,SUM(FY8:GB8)-GC8,"")</f>
        <v>49.379999999999995</v>
      </c>
      <c r="GT8" s="40">
        <f>IF(MAX(GP8,GS8)&gt;0,MAX(GP8,GS8),"")</f>
        <v>49.379999999999995</v>
      </c>
      <c r="GU8" s="40">
        <f>IF(GF8&gt;0,GF8,"")</f>
        <v>11.4</v>
      </c>
      <c r="GV8" s="40">
        <f>IF(GG8&gt;0,GG8,"")</f>
        <v>13.84</v>
      </c>
      <c r="GW8" s="40">
        <f>IF(SUM(GD8:GG8)-GH8&gt;0,SUM(GD8:GG8)-GH8,"")</f>
        <v>48.34</v>
      </c>
      <c r="GX8" s="40">
        <f>IF(GK8&gt;0,GK8,"")</f>
        <v>10.199999999999999</v>
      </c>
      <c r="GY8" s="40">
        <f>IF(GL8&gt;0,GL8,"")</f>
        <v>13.68</v>
      </c>
      <c r="GZ8" s="40">
        <f>IF(SUM(GI8:GL8)-GM8&gt;0,SUM(GI8:GL8)-GM8,"")</f>
        <v>45.88</v>
      </c>
      <c r="HA8" s="40">
        <f>IF(SUM(GT8,GW8,GZ8)&gt;0,SUM(GT8,GW8,GZ8),"")</f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10.899999999999999</v>
      </c>
      <c r="SW8" s="22">
        <f>IF($CP8="P",CB8,(CB8+BA8)/2)</f>
        <v>6.1499999999999995</v>
      </c>
      <c r="SX8" s="22">
        <f>IF($CP8="P",CC8,(CC8+BB8)/2)</f>
        <v>8</v>
      </c>
      <c r="SY8" s="22">
        <f>IF($CP8="P",CD8,(CD8+BC8)/2)</f>
        <v>9.7050000000000001</v>
      </c>
      <c r="SZ8" s="22">
        <f>IF($CP8="P",CE8,(CE8+BD8)/2)</f>
        <v>0</v>
      </c>
      <c r="TA8" s="22">
        <f>IF($CP8="P",CF8,(CF8+BE8)/2)</f>
        <v>9.6000000000000014</v>
      </c>
      <c r="TB8" s="22">
        <f>IF($CP8="P",CG8,(CG8+BF8)/2)</f>
        <v>6</v>
      </c>
      <c r="TC8" s="22">
        <f>IF($CP8="P",CH8,(CH8+BG8)/2)</f>
        <v>7.05</v>
      </c>
      <c r="TD8" s="22">
        <f>IF($CP8="P",CI8,(CI8+BH8)/2)</f>
        <v>8.9250000000000007</v>
      </c>
      <c r="TE8" s="22">
        <f>IF($CP8="P",CJ8,(CJ8+BI8)/2)</f>
        <v>0</v>
      </c>
      <c r="TF8" s="22">
        <f>IF($CP8="P",CK8,(CK8+BJ8)/2)</f>
        <v>7.4</v>
      </c>
      <c r="TG8" s="22">
        <f>IF($CP8="P",CL8,(CL8+BK8)/2)</f>
        <v>4.4000000000000004</v>
      </c>
      <c r="TH8" s="22">
        <f>IF($CP8="P",CM8,(CM8+BL8)/2)</f>
        <v>5.8</v>
      </c>
      <c r="TI8" s="22">
        <f>IF($CP8="P",CN8,(CN8+BM8)/2)</f>
        <v>6.8650000000000002</v>
      </c>
      <c r="TJ8" s="22">
        <f>IF($CP8="P",CO8,(CO8+BN8)/2)</f>
        <v>0</v>
      </c>
      <c r="TK8" s="27" t="s">
        <v>46</v>
      </c>
      <c r="TL8" s="40">
        <f>IF(SX8&gt;0,SX8,"")</f>
        <v>8</v>
      </c>
      <c r="TM8" s="40">
        <f>IF(SY8&gt;0,SY8,"")</f>
        <v>9.7050000000000001</v>
      </c>
      <c r="TN8" s="40">
        <f>IF(SUM(SV8:SY8)-SZ8&gt;0,SUM(SV8:SY8)-SZ8,"")</f>
        <v>34.754999999999995</v>
      </c>
      <c r="TO8" s="40">
        <f>IF(TC8&gt;0,TC8,"")</f>
        <v>7.05</v>
      </c>
      <c r="TP8" s="40">
        <f>IF(TD8&gt;0,TD8,"")</f>
        <v>8.9250000000000007</v>
      </c>
      <c r="TQ8" s="40">
        <f>IF(SUM(TA8:TD8)-TE8&gt;0,SUM(TA8:TD8)-TE8,"")</f>
        <v>31.575000000000003</v>
      </c>
      <c r="TR8" s="40">
        <f>IF(MAX(TN8,TQ8)&gt;0,MAX(TN8,TQ8),"")</f>
        <v>34.754999999999995</v>
      </c>
      <c r="TS8" s="40">
        <f>IF(TH8&gt;0,TH8,"")</f>
        <v>5.8</v>
      </c>
      <c r="TT8" s="40">
        <f>IF(TI8&gt;0,TI8,"")</f>
        <v>6.8650000000000002</v>
      </c>
      <c r="TU8" s="40">
        <f>IF(SUM(TF8:TI8)-TJ8&gt;0,SUM(TF8:TI8)-TJ8,"")</f>
        <v>24.465000000000003</v>
      </c>
      <c r="TV8" s="40">
        <f>IF(SUM(TR8,TU8)&gt;0,SUM(TR8,TU8),"")</f>
        <v>59.22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139</v>
      </c>
      <c r="D9" s="4" t="s">
        <v>3</v>
      </c>
      <c r="E9" s="4">
        <v>2006</v>
      </c>
      <c r="F9" s="9">
        <f>SUM(L9:V9)+SUM(L9:T9)*0.0000001+SUM(L9)*0.0000000000001</f>
        <v>172.33001713200491</v>
      </c>
      <c r="G9" s="64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49.150000000000006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47.629999999999995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47.480000000000004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14.06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Pan Am Club Championships (May 19)</v>
      </c>
      <c r="V9" s="8">
        <f>IF(MAX(DB9,DC9)&gt;0,MAX(DB9,DC9),"")</f>
        <v>1.0099999999999909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Pan Am Club Championships (May 19)</v>
      </c>
      <c r="Y9" s="22">
        <v>12.7</v>
      </c>
      <c r="Z9" s="22">
        <v>9.1</v>
      </c>
      <c r="AA9" s="22">
        <v>12.1</v>
      </c>
      <c r="AB9" s="22">
        <v>13.73</v>
      </c>
      <c r="AC9" s="22">
        <v>0</v>
      </c>
      <c r="AD9" s="22">
        <v>3</v>
      </c>
      <c r="AE9" s="22">
        <v>1.7</v>
      </c>
      <c r="AF9" s="22">
        <v>2.9</v>
      </c>
      <c r="AG9" s="22">
        <v>3.04</v>
      </c>
      <c r="AH9" s="22">
        <v>0</v>
      </c>
      <c r="AI9" s="22">
        <v>11.9</v>
      </c>
      <c r="AJ9" s="22">
        <v>9.1999999999999993</v>
      </c>
      <c r="AK9" s="22">
        <v>11</v>
      </c>
      <c r="AL9" s="22">
        <v>14.21</v>
      </c>
      <c r="AM9" s="22">
        <v>0.2</v>
      </c>
      <c r="AN9" s="27"/>
      <c r="AO9" s="38">
        <f>IF(AA9&gt;0,AA9,"")</f>
        <v>12.1</v>
      </c>
      <c r="AP9" s="38">
        <f>IF(AB9&gt;0,AB9,"")</f>
        <v>13.73</v>
      </c>
      <c r="AQ9" s="40">
        <f>IF(SUM(Y9:AB9)-AC9&gt;0,SUM(Y9:AB9)-AC9,"")</f>
        <v>47.629999999999995</v>
      </c>
      <c r="AR9" s="40">
        <f>IF(AF9&gt;0,AF9,"")</f>
        <v>2.9</v>
      </c>
      <c r="AS9" s="40">
        <f>IF(AG9&gt;0,AG9,"")</f>
        <v>3.04</v>
      </c>
      <c r="AT9" s="40">
        <f>IF(SUM(AD9:AG9)-AH9&gt;0,SUM(AD9:AG9)-AH9,"")</f>
        <v>10.64</v>
      </c>
      <c r="AU9" s="40">
        <f>IF(AQ9="","",MAX(AQ9,AT9))</f>
        <v>47.629999999999995</v>
      </c>
      <c r="AV9" s="40">
        <f>IF(AK9&gt;0,AK9,"")</f>
        <v>11</v>
      </c>
      <c r="AW9" s="40">
        <f>IF(AL9&gt;0,AL9,"")</f>
        <v>14.21</v>
      </c>
      <c r="AX9" s="40">
        <f>IF(SUM(AI9:AL9)-AM9&gt;0,SUM(AI9:AL9)-AM9,"")</f>
        <v>46.11</v>
      </c>
      <c r="AY9" s="40">
        <f>IF(SUM(AU9,AX9)&gt;0,SUM(AU9,AX9),"")</f>
        <v>93.74</v>
      </c>
      <c r="AZ9" s="26">
        <v>14.4</v>
      </c>
      <c r="BA9" s="26">
        <v>9.5</v>
      </c>
      <c r="BB9" s="26">
        <v>11.3</v>
      </c>
      <c r="BC9" s="26">
        <v>13.95</v>
      </c>
      <c r="BD9" s="26">
        <v>0</v>
      </c>
      <c r="BE9" s="26">
        <v>13.8</v>
      </c>
      <c r="BF9" s="26">
        <v>8.6999999999999993</v>
      </c>
      <c r="BG9" s="26">
        <v>11.5</v>
      </c>
      <c r="BH9" s="26">
        <v>13.48</v>
      </c>
      <c r="BI9" s="26">
        <v>0</v>
      </c>
      <c r="BJ9" s="26">
        <v>11.7</v>
      </c>
      <c r="BK9" s="26">
        <v>8.5</v>
      </c>
      <c r="BL9" s="26">
        <v>13</v>
      </c>
      <c r="BM9" s="26">
        <v>13.83</v>
      </c>
      <c r="BN9" s="26">
        <v>0</v>
      </c>
      <c r="BO9" s="28"/>
      <c r="BP9" s="39">
        <f>IF(BB9&gt;0,BB9,"")</f>
        <v>11.3</v>
      </c>
      <c r="BQ9" s="39">
        <f>IF(BC9&gt;0,BC9,"")</f>
        <v>13.95</v>
      </c>
      <c r="BR9" s="11">
        <f>IF(SUM(AZ9:BC9)-BD9&gt;0,SUM(AZ9:BC9)-BD9,"")</f>
        <v>49.150000000000006</v>
      </c>
      <c r="BS9" s="11">
        <f>IF(BG9&gt;0,BG9,"")</f>
        <v>11.5</v>
      </c>
      <c r="BT9" s="11">
        <f>IF(BH9&gt;0,BH9,"")</f>
        <v>13.48</v>
      </c>
      <c r="BU9" s="11">
        <f>IF(SUM(BE9:BH9)-BI9&gt;0,SUM(BE9:BH9)-BI9,"")</f>
        <v>47.480000000000004</v>
      </c>
      <c r="BV9" s="11">
        <f>IF(BR9="","",MAX(BR9,BU9))</f>
        <v>49.150000000000006</v>
      </c>
      <c r="BW9" s="11">
        <f>IF(BL9&gt;0,BL9,"")</f>
        <v>13</v>
      </c>
      <c r="BX9" s="11">
        <f>IF(BM9&gt;0,BM9,"")</f>
        <v>13.83</v>
      </c>
      <c r="BY9" s="11">
        <f>IF(SUM(BJ9:BM9)-BN9&gt;0,SUM(BJ9:BM9)-BN9,"")</f>
        <v>47.03</v>
      </c>
      <c r="BZ9" s="11">
        <f>IF(SUM(BV9,BY9)&gt;0,SUM(BV9,BY9),"")</f>
        <v>96.18</v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>IF(CC9&gt;0,CC9,"")</f>
        <v/>
      </c>
      <c r="CR9" s="38" t="str">
        <f>IF(CD9&gt;0,CD9,"")</f>
        <v/>
      </c>
      <c r="CS9" s="40" t="str">
        <f>IF(SUM(CA9:CD9)-CE9&gt;0,SUM(CA9:CD9)-CE9,"")</f>
        <v/>
      </c>
      <c r="CT9" s="40" t="str">
        <f>IF(CH9&gt;0,CH9,"")</f>
        <v/>
      </c>
      <c r="CU9" s="40" t="str">
        <f>IF(CI9&gt;0,CI9,"")</f>
        <v/>
      </c>
      <c r="CV9" s="40" t="str">
        <f>IF(SUM(CF9:CI9)-CJ9&gt;0,SUM(CF9:CI9)-CJ9,"")</f>
        <v/>
      </c>
      <c r="CW9" s="40" t="str">
        <f>IF(CS9="","",MAX(CS9,CV9))</f>
        <v/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 t="str">
        <f>IF(SUM(CW9,CZ9)&gt;0,SUM(CW9,CZ9),"")</f>
        <v/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1.0099999999999909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>IF(EN9&gt;0,EN9,"")</f>
        <v>12.2</v>
      </c>
      <c r="FG9" s="11">
        <f>IF(EO9&gt;0,EO9,"")</f>
        <v>13.59</v>
      </c>
      <c r="FH9" s="11">
        <f>IF(SUM(EL9:EO9)-EP9&gt;0,SUM(EL9:EO9)-EP9,"")</f>
        <v>48.489999999999995</v>
      </c>
      <c r="FI9" s="11">
        <f>IF(ES9&gt;0,ES9,"")</f>
        <v>12.2</v>
      </c>
      <c r="FJ9" s="11">
        <f>IF(ET9&gt;0,ET9,"")</f>
        <v>14.06</v>
      </c>
      <c r="FK9" s="11">
        <f>IF(SUM(EQ9:ET9)-EU9&gt;0,SUM(EQ9:ET9)-EU9,"")</f>
        <v>48.460000000000008</v>
      </c>
      <c r="FL9" s="11">
        <f>IF(MAX(FH9,FK9)&gt;0,MAX(FH9,FK9),"")</f>
        <v>48.489999999999995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>
        <f>IF(FC9&gt;0,FC9,"")</f>
        <v>10.1</v>
      </c>
      <c r="FQ9" s="11">
        <f>IF(FD9&gt;0,FD9,"")</f>
        <v>14.03</v>
      </c>
      <c r="FR9" s="11">
        <f>IF(SUM(FA9:FD9)-FE9&gt;0,SUM(FA9:FD9)-FE9,"")</f>
        <v>47.43</v>
      </c>
      <c r="FS9" s="11">
        <f>IF(SUM(FL9,FO9,FR9)&gt;0,SUM(FL9,FO9,FR9),"")</f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7.2</v>
      </c>
      <c r="SW9" s="22">
        <f>IF($CP9="P",CB9,(CB9+BA9)/2)</f>
        <v>4.75</v>
      </c>
      <c r="SX9" s="22">
        <f>IF($CP9="P",CC9,(CC9+BB9)/2)</f>
        <v>5.65</v>
      </c>
      <c r="SY9" s="22">
        <f>IF($CP9="P",CD9,(CD9+BC9)/2)</f>
        <v>6.9749999999999996</v>
      </c>
      <c r="SZ9" s="22">
        <f>IF($CP9="P",CE9,(CE9+BD9)/2)</f>
        <v>0</v>
      </c>
      <c r="TA9" s="22">
        <f>IF($CP9="P",CF9,(CF9+BE9)/2)</f>
        <v>6.9</v>
      </c>
      <c r="TB9" s="22">
        <f>IF($CP9="P",CG9,(CG9+BF9)/2)</f>
        <v>4.3499999999999996</v>
      </c>
      <c r="TC9" s="22">
        <f>IF($CP9="P",CH9,(CH9+BG9)/2)</f>
        <v>5.75</v>
      </c>
      <c r="TD9" s="22">
        <f>IF($CP9="P",CI9,(CI9+BH9)/2)</f>
        <v>6.74</v>
      </c>
      <c r="TE9" s="22">
        <f>IF($CP9="P",CJ9,(CJ9+BI9)/2)</f>
        <v>0</v>
      </c>
      <c r="TF9" s="22">
        <f>IF($CP9="P",CK9,(CK9+BJ9)/2)</f>
        <v>5.85</v>
      </c>
      <c r="TG9" s="22">
        <f>IF($CP9="P",CL9,(CL9+BK9)/2)</f>
        <v>4.25</v>
      </c>
      <c r="TH9" s="22">
        <f>IF($CP9="P",CM9,(CM9+BL9)/2)</f>
        <v>6.5</v>
      </c>
      <c r="TI9" s="22">
        <f>IF($CP9="P",CN9,(CN9+BM9)/2)</f>
        <v>6.915</v>
      </c>
      <c r="TJ9" s="22">
        <f>IF($CP9="P",CO9,(CO9+BN9)/2)</f>
        <v>0</v>
      </c>
      <c r="TK9" s="27" t="s">
        <v>46</v>
      </c>
      <c r="TL9" s="40">
        <f>IF(SX9&gt;0,SX9,"")</f>
        <v>5.65</v>
      </c>
      <c r="TM9" s="40">
        <f>IF(SY9&gt;0,SY9,"")</f>
        <v>6.9749999999999996</v>
      </c>
      <c r="TN9" s="40">
        <f>IF(SUM(SV9:SY9)-SZ9&gt;0,SUM(SV9:SY9)-SZ9,"")</f>
        <v>24.575000000000003</v>
      </c>
      <c r="TO9" s="40">
        <f>IF(TC9&gt;0,TC9,"")</f>
        <v>5.75</v>
      </c>
      <c r="TP9" s="40">
        <f>IF(TD9&gt;0,TD9,"")</f>
        <v>6.74</v>
      </c>
      <c r="TQ9" s="40">
        <f>IF(SUM(TA9:TD9)-TE9&gt;0,SUM(TA9:TD9)-TE9,"")</f>
        <v>23.740000000000002</v>
      </c>
      <c r="TR9" s="40">
        <f>IF(MAX(TN9,TQ9)&gt;0,MAX(TN9,TQ9),"")</f>
        <v>24.575000000000003</v>
      </c>
      <c r="TS9" s="40">
        <f>IF(TH9&gt;0,TH9,"")</f>
        <v>6.5</v>
      </c>
      <c r="TT9" s="40">
        <f>IF(TI9&gt;0,TI9,"")</f>
        <v>6.915</v>
      </c>
      <c r="TU9" s="40">
        <f>IF(SUM(TF9:TI9)-TJ9&gt;0,SUM(TF9:TI9)-TJ9,"")</f>
        <v>23.515000000000001</v>
      </c>
      <c r="TV9" s="40">
        <f>IF(SUM(TR9,TU9)&gt;0,SUM(TR9,TU9),"")</f>
        <v>48.09</v>
      </c>
    </row>
    <row r="10" spans="1:542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5</v>
      </c>
      <c r="C10" s="5" t="s">
        <v>183</v>
      </c>
      <c r="D10" s="4" t="s">
        <v>6</v>
      </c>
      <c r="E10" s="4">
        <v>2006</v>
      </c>
      <c r="F10" s="9">
        <f>SUM(L10:V10)+SUM(L10:T10)*0.0000001+SUM(L10)*0.0000000000001</f>
        <v>154.68001539300488</v>
      </c>
      <c r="G10" s="64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>P</v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>No DD</v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48.8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48.18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47.75</v>
      </c>
      <c r="Q10" s="8" t="str">
        <f>IF(P10="","",IF(P10=CZ10,$CA$1,IF(P10=BY10,$AZ$1,IF(P10=AX10,$Y$1,IF(OR(P10=CS10,P10=CV10,P10=CZ10),$CA$1,IF(OR(P10=BR10,P10=BU10,P10=BY10),$AZ$1,IF(OR(P10=AQ10,P10=AT10,P10=AX10),$Y$1,"")))))))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9.1999999999999993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0.75</v>
      </c>
      <c r="W10" s="11" t="str">
        <f>IF(V10="","",IF(V10=DB10,"("&amp;DB$2&amp;")",IF(V10=DC10,"("&amp;DC$2&amp;")")))</f>
        <v>(Final)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>
        <v>6.4</v>
      </c>
      <c r="Z10" s="22">
        <v>3.3</v>
      </c>
      <c r="AA10" s="22">
        <v>3.9</v>
      </c>
      <c r="AB10" s="22">
        <v>5.36</v>
      </c>
      <c r="AC10" s="22">
        <v>0</v>
      </c>
      <c r="AD10" s="22">
        <v>16.100000000000001</v>
      </c>
      <c r="AE10" s="22">
        <v>9.9</v>
      </c>
      <c r="AF10" s="22">
        <v>9.1</v>
      </c>
      <c r="AG10" s="22">
        <v>13.7</v>
      </c>
      <c r="AH10" s="22">
        <v>0</v>
      </c>
      <c r="AI10" s="22">
        <v>14.4</v>
      </c>
      <c r="AJ10" s="22">
        <v>9.5</v>
      </c>
      <c r="AK10" s="22">
        <v>9.1</v>
      </c>
      <c r="AL10" s="22">
        <v>13.75</v>
      </c>
      <c r="AM10" s="22">
        <v>0</v>
      </c>
      <c r="AN10" s="27"/>
      <c r="AO10" s="38">
        <f>IF(AA10&gt;0,AA10,"")</f>
        <v>3.9</v>
      </c>
      <c r="AP10" s="38">
        <f>IF(AB10&gt;0,AB10,"")</f>
        <v>5.36</v>
      </c>
      <c r="AQ10" s="40">
        <f>IF(SUM(Y10:AB10)-AC10&gt;0,SUM(Y10:AB10)-AC10,"")</f>
        <v>18.96</v>
      </c>
      <c r="AR10" s="40">
        <f>IF(AF10&gt;0,AF10,"")</f>
        <v>9.1</v>
      </c>
      <c r="AS10" s="40">
        <f>IF(AG10&gt;0,AG10,"")</f>
        <v>13.7</v>
      </c>
      <c r="AT10" s="40">
        <f>IF(SUM(AD10:AG10)-AH10&gt;0,SUM(AD10:AG10)-AH10,"")</f>
        <v>48.8</v>
      </c>
      <c r="AU10" s="40">
        <f>IF(AQ10="","",MAX(AQ10,AT10))</f>
        <v>48.8</v>
      </c>
      <c r="AV10" s="40">
        <f>IF(AK10&gt;0,AK10,"")</f>
        <v>9.1</v>
      </c>
      <c r="AW10" s="40">
        <f>IF(AL10&gt;0,AL10,"")</f>
        <v>13.75</v>
      </c>
      <c r="AX10" s="40">
        <f>IF(SUM(AI10:AL10)-AM10&gt;0,SUM(AI10:AL10)-AM10,"")</f>
        <v>46.75</v>
      </c>
      <c r="AY10" s="40">
        <f>IF(SUM(AU10,AX10)&gt;0,SUM(AU10,AX10),"")</f>
        <v>95.55</v>
      </c>
      <c r="AZ10" s="26">
        <v>15.4</v>
      </c>
      <c r="BA10" s="26">
        <v>8.5</v>
      </c>
      <c r="BB10" s="26">
        <v>7.9</v>
      </c>
      <c r="BC10" s="26">
        <v>12.46</v>
      </c>
      <c r="BD10" s="26">
        <v>0</v>
      </c>
      <c r="BE10" s="26">
        <v>1.6</v>
      </c>
      <c r="BF10" s="26">
        <v>1</v>
      </c>
      <c r="BG10" s="26">
        <v>1.5</v>
      </c>
      <c r="BH10" s="26">
        <v>1.42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7.9</v>
      </c>
      <c r="BQ10" s="39">
        <f>IF(BC10&gt;0,BC10,"")</f>
        <v>12.46</v>
      </c>
      <c r="BR10" s="11">
        <f>IF(SUM(AZ10:BC10)-BD10&gt;0,SUM(AZ10:BC10)-BD10,"")</f>
        <v>44.26</v>
      </c>
      <c r="BS10" s="11">
        <f>IF(BG10&gt;0,BG10,"")</f>
        <v>1.5</v>
      </c>
      <c r="BT10" s="11">
        <f>IF(BH10&gt;0,BH10,"")</f>
        <v>1.42</v>
      </c>
      <c r="BU10" s="11">
        <f>IF(SUM(BE10:BH10)-BI10&gt;0,SUM(BE10:BH10)-BI10,"")</f>
        <v>5.52</v>
      </c>
      <c r="BV10" s="11">
        <f>IF(BR10="","",MAX(BR10,BU10))</f>
        <v>44.26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44.26</v>
      </c>
      <c r="CA10" s="22">
        <v>9.3000000000000007</v>
      </c>
      <c r="CB10" s="22">
        <v>5.6</v>
      </c>
      <c r="CC10" s="22">
        <v>5.5</v>
      </c>
      <c r="CD10" s="22">
        <v>9.64</v>
      </c>
      <c r="CE10" s="22">
        <v>0</v>
      </c>
      <c r="CF10" s="22">
        <v>15.7</v>
      </c>
      <c r="CG10" s="22">
        <v>9.1999999999999993</v>
      </c>
      <c r="CH10" s="22">
        <v>9.1</v>
      </c>
      <c r="CI10" s="22">
        <v>14.18</v>
      </c>
      <c r="CJ10" s="22">
        <v>0</v>
      </c>
      <c r="CK10" s="22">
        <v>16</v>
      </c>
      <c r="CL10" s="22">
        <v>9.1</v>
      </c>
      <c r="CM10" s="22">
        <v>8.5</v>
      </c>
      <c r="CN10" s="22">
        <v>14.45</v>
      </c>
      <c r="CO10" s="22">
        <v>0.3</v>
      </c>
      <c r="CP10" s="27"/>
      <c r="CQ10" s="38">
        <f>IF(CC10&gt;0,CC10,"")</f>
        <v>5.5</v>
      </c>
      <c r="CR10" s="38">
        <f>IF(CD10&gt;0,CD10,"")</f>
        <v>9.64</v>
      </c>
      <c r="CS10" s="40">
        <f>IF(SUM(CA10:CD10)-CE10&gt;0,SUM(CA10:CD10)-CE10,"")</f>
        <v>30.04</v>
      </c>
      <c r="CT10" s="40">
        <f>IF(CH10&gt;0,CH10,"")</f>
        <v>9.1</v>
      </c>
      <c r="CU10" s="40">
        <f>IF(CI10&gt;0,CI10,"")</f>
        <v>14.18</v>
      </c>
      <c r="CV10" s="40">
        <f>IF(SUM(CF10:CI10)-CJ10&gt;0,SUM(CF10:CI10)-CJ10,"")</f>
        <v>48.18</v>
      </c>
      <c r="CW10" s="40">
        <f>IF(CS10="","",MAX(CS10,CV10))</f>
        <v>48.18</v>
      </c>
      <c r="CX10" s="40">
        <f>IF(CM10&gt;0,CM10,"")</f>
        <v>8.5</v>
      </c>
      <c r="CY10" s="40">
        <f>IF(CN10&gt;0,CN10,"")</f>
        <v>14.45</v>
      </c>
      <c r="CZ10" s="40">
        <f>IF(SUM(CK10:CN10)-CO10&gt;0,SUM(CK10:CN10)-CO10,"")</f>
        <v>47.75</v>
      </c>
      <c r="DA10" s="40">
        <f>IF(SUM(CW10,CZ10)&gt;0,SUM(CW10,CZ10),"")</f>
        <v>95.93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0.53999999999999915</v>
      </c>
      <c r="DC10" s="50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>0.75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15.9</v>
      </c>
      <c r="FU10" s="17">
        <v>9.3000000000000007</v>
      </c>
      <c r="FV10" s="17">
        <v>9.1</v>
      </c>
      <c r="FW10" s="17">
        <v>13.75</v>
      </c>
      <c r="FX10" s="17">
        <v>0</v>
      </c>
      <c r="FY10" s="17">
        <v>16.2</v>
      </c>
      <c r="FZ10" s="17">
        <v>9.1999999999999993</v>
      </c>
      <c r="GA10" s="17">
        <v>9.1</v>
      </c>
      <c r="GB10" s="17">
        <v>13.79</v>
      </c>
      <c r="GC10" s="17">
        <v>0</v>
      </c>
      <c r="GD10" s="17">
        <v>16.2</v>
      </c>
      <c r="GE10" s="17">
        <v>9.4</v>
      </c>
      <c r="GF10" s="17">
        <v>9.1</v>
      </c>
      <c r="GG10" s="17">
        <v>13.8</v>
      </c>
      <c r="GH10" s="17">
        <v>0</v>
      </c>
      <c r="GI10" s="17">
        <v>15.2</v>
      </c>
      <c r="GJ10" s="17">
        <v>8.4</v>
      </c>
      <c r="GK10" s="17">
        <v>9.1999999999999993</v>
      </c>
      <c r="GL10" s="17">
        <v>13.78</v>
      </c>
      <c r="GM10" s="17">
        <v>0</v>
      </c>
      <c r="GN10" s="40">
        <f>IF(FV10&gt;0,FV10,"")</f>
        <v>9.1</v>
      </c>
      <c r="GO10" s="40">
        <f>IF(FW10&gt;0,FW10,"")</f>
        <v>13.75</v>
      </c>
      <c r="GP10" s="40">
        <f>IF(SUM(FT10:FW10)-FX10&gt;0,SUM(FT10:FW10)-FX10,"")</f>
        <v>48.050000000000004</v>
      </c>
      <c r="GQ10" s="40">
        <f>IF(GA10&gt;0,GA10,"")</f>
        <v>9.1</v>
      </c>
      <c r="GR10" s="40">
        <f>IF(GB10&gt;0,GB10,"")</f>
        <v>13.79</v>
      </c>
      <c r="GS10" s="40">
        <f>IF(SUM(FY10:GB10)-GC10&gt;0,SUM(FY10:GB10)-GC10,"")</f>
        <v>48.29</v>
      </c>
      <c r="GT10" s="40">
        <f>IF(MAX(GP10,GS10)&gt;0,MAX(GP10,GS10),"")</f>
        <v>48.29</v>
      </c>
      <c r="GU10" s="40">
        <f>IF(GF10&gt;0,GF10,"")</f>
        <v>9.1</v>
      </c>
      <c r="GV10" s="40">
        <f>IF(GG10&gt;0,GG10,"")</f>
        <v>13.8</v>
      </c>
      <c r="GW10" s="40">
        <f>IF(SUM(GD10:GG10)-GH10&gt;0,SUM(GD10:GG10)-GH10,"")</f>
        <v>48.5</v>
      </c>
      <c r="GX10" s="40">
        <f>IF(GK10&gt;0,GK10,"")</f>
        <v>9.1999999999999993</v>
      </c>
      <c r="GY10" s="40">
        <f>IF(GL10&gt;0,GL10,"")</f>
        <v>13.78</v>
      </c>
      <c r="GZ10" s="40">
        <f>IF(SUM(GI10:GL10)-GM10&gt;0,SUM(GI10:GL10)-GM10,"")</f>
        <v>46.58</v>
      </c>
      <c r="HA10" s="40">
        <f>IF(SUM(GT10,GW10,GZ10)&gt;0,SUM(GT10,GW10,GZ10),"")</f>
        <v>143.37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12.350000000000001</v>
      </c>
      <c r="SW10" s="22">
        <f>IF($CP10="P",CB10,(CB10+BA10)/2)</f>
        <v>7.05</v>
      </c>
      <c r="SX10" s="22">
        <f>IF($CP10="P",CC10,(CC10+BB10)/2)</f>
        <v>6.7</v>
      </c>
      <c r="SY10" s="22">
        <f>IF($CP10="P",CD10,(CD10+BC10)/2)</f>
        <v>11.05</v>
      </c>
      <c r="SZ10" s="22">
        <f>IF($CP10="P",CE10,(CE10+BD10)/2)</f>
        <v>0</v>
      </c>
      <c r="TA10" s="22">
        <f>IF($CP10="P",CF10,(CF10+BE10)/2)</f>
        <v>8.65</v>
      </c>
      <c r="TB10" s="22">
        <f>IF($CP10="P",CG10,(CG10+BF10)/2)</f>
        <v>5.0999999999999996</v>
      </c>
      <c r="TC10" s="22">
        <f>IF($CP10="P",CH10,(CH10+BG10)/2)</f>
        <v>5.3</v>
      </c>
      <c r="TD10" s="22">
        <f>IF($CP10="P",CI10,(CI10+BH10)/2)</f>
        <v>7.8</v>
      </c>
      <c r="TE10" s="22">
        <f>IF($CP10="P",CJ10,(CJ10+BI10)/2)</f>
        <v>0</v>
      </c>
      <c r="TF10" s="22">
        <f>IF($CP10="P",CK10,(CK10+BJ10)/2)</f>
        <v>8</v>
      </c>
      <c r="TG10" s="22">
        <f>IF($CP10="P",CL10,(CL10+BK10)/2)</f>
        <v>4.55</v>
      </c>
      <c r="TH10" s="22">
        <f>IF($CP10="P",CM10,(CM10+BL10)/2)</f>
        <v>4.25</v>
      </c>
      <c r="TI10" s="22">
        <f>IF($CP10="P",CN10,(CN10+BM10)/2)</f>
        <v>7.2249999999999996</v>
      </c>
      <c r="TJ10" s="22">
        <f>IF($CP10="P",CO10,(CO10+BN10)/2)</f>
        <v>0.15</v>
      </c>
      <c r="TK10" s="27" t="s">
        <v>46</v>
      </c>
      <c r="TL10" s="40">
        <f>IF(SX10&gt;0,SX10,"")</f>
        <v>6.7</v>
      </c>
      <c r="TM10" s="40">
        <f>IF(SY10&gt;0,SY10,"")</f>
        <v>11.05</v>
      </c>
      <c r="TN10" s="40">
        <f>IF(SUM(SV10:SY10)-SZ10&gt;0,SUM(SV10:SY10)-SZ10,"")</f>
        <v>37.150000000000006</v>
      </c>
      <c r="TO10" s="40">
        <f>IF(TC10&gt;0,TC10,"")</f>
        <v>5.3</v>
      </c>
      <c r="TP10" s="40">
        <f>IF(TD10&gt;0,TD10,"")</f>
        <v>7.8</v>
      </c>
      <c r="TQ10" s="40">
        <f>IF(SUM(TA10:TD10)-TE10&gt;0,SUM(TA10:TD10)-TE10,"")</f>
        <v>26.85</v>
      </c>
      <c r="TR10" s="40">
        <f>IF(MAX(TN10,TQ10)&gt;0,MAX(TN10,TQ10),"")</f>
        <v>37.150000000000006</v>
      </c>
      <c r="TS10" s="40">
        <f>IF(TH10&gt;0,TH10,"")</f>
        <v>4.25</v>
      </c>
      <c r="TT10" s="40">
        <f>IF(TI10&gt;0,TI10,"")</f>
        <v>7.2249999999999996</v>
      </c>
      <c r="TU10" s="40">
        <f>IF(SUM(TF10:TI10)-TJ10&gt;0,SUM(TF10:TI10)-TJ10,"")</f>
        <v>23.875</v>
      </c>
      <c r="TV10" s="40">
        <f>IF(SUM(TR10,TU10)&gt;0,SUM(TR10,TU10),"")</f>
        <v>61.025000000000006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130</v>
      </c>
      <c r="D11" s="4" t="s">
        <v>6</v>
      </c>
      <c r="E11" s="4">
        <v>2004</v>
      </c>
      <c r="F11" s="9">
        <f>SUM(L11:V11)+SUM(L11:T11)*0.0000001+SUM(L11)*0.0000000000001</f>
        <v>151.42001514200479</v>
      </c>
      <c r="G11" s="64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47.61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47.440000000000005</v>
      </c>
      <c r="O11" s="8" t="str">
        <f>IF(N11="","",IF(OR(N11=CS11,N11=CV11),$CA$1,IF(OR(N11=BR11,N11=BU11),$AZ$1,IF(OR(N11=AQ11,N11=AT11),$Y$1,""))))</f>
        <v>2024 Nationals</v>
      </c>
      <c r="P11" s="8">
        <f>IF(COUNT(AQ11,AT11,BR11,BU11,CS11,CV11)&gt;2,MAX(AX11,BY11,CZ11,LARGE((AQ11,AT11,BR11,BU11,CS11,CV11),3)),IF(MAX(AX11,BY11,CZ11)&gt;0,MAX(AX11,BY11,CZ11),0))</f>
        <v>47.37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3rd Domestic Trial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15.5</v>
      </c>
      <c r="Z11" s="22">
        <v>9.3000000000000007</v>
      </c>
      <c r="AA11" s="22">
        <v>8.8000000000000007</v>
      </c>
      <c r="AB11" s="22">
        <v>14.01</v>
      </c>
      <c r="AC11" s="22">
        <v>0</v>
      </c>
      <c r="AD11" s="22">
        <v>15</v>
      </c>
      <c r="AE11" s="22">
        <v>9.3000000000000007</v>
      </c>
      <c r="AF11" s="22">
        <v>8.8000000000000007</v>
      </c>
      <c r="AG11" s="22">
        <v>13.8</v>
      </c>
      <c r="AH11" s="22">
        <v>0</v>
      </c>
      <c r="AI11" s="22">
        <v>15.3</v>
      </c>
      <c r="AJ11" s="22">
        <v>9.1999999999999993</v>
      </c>
      <c r="AK11" s="22">
        <v>8.8000000000000007</v>
      </c>
      <c r="AL11" s="22">
        <v>14.07</v>
      </c>
      <c r="AM11" s="22">
        <v>0</v>
      </c>
      <c r="AN11" s="27"/>
      <c r="AO11" s="38">
        <f>IF(AA11&gt;0,AA11,"")</f>
        <v>8.8000000000000007</v>
      </c>
      <c r="AP11" s="38">
        <f>IF(AB11&gt;0,AB11,"")</f>
        <v>14.01</v>
      </c>
      <c r="AQ11" s="40">
        <f>IF(SUM(Y11:AB11)-AC11&gt;0,SUM(Y11:AB11)-AC11,"")</f>
        <v>47.61</v>
      </c>
      <c r="AR11" s="40">
        <f>IF(AF11&gt;0,AF11,"")</f>
        <v>8.8000000000000007</v>
      </c>
      <c r="AS11" s="40">
        <f>IF(AG11&gt;0,AG11,"")</f>
        <v>13.8</v>
      </c>
      <c r="AT11" s="40">
        <f>IF(SUM(AD11:AG11)-AH11&gt;0,SUM(AD11:AG11)-AH11,"")</f>
        <v>46.900000000000006</v>
      </c>
      <c r="AU11" s="40">
        <f>IF(AQ11="","",MAX(AQ11,AT11))</f>
        <v>47.61</v>
      </c>
      <c r="AV11" s="40">
        <f>IF(AK11&gt;0,AK11,"")</f>
        <v>8.8000000000000007</v>
      </c>
      <c r="AW11" s="40">
        <f>IF(AL11&gt;0,AL11,"")</f>
        <v>14.07</v>
      </c>
      <c r="AX11" s="40">
        <f>IF(SUM(AI11:AL11)-AM11&gt;0,SUM(AI11:AL11)-AM11,"")</f>
        <v>47.37</v>
      </c>
      <c r="AY11" s="40">
        <f>IF(SUM(AU11,AX11)&gt;0,SUM(AU11,AX11),"")</f>
        <v>94.97999999999999</v>
      </c>
      <c r="AZ11" s="26">
        <v>15</v>
      </c>
      <c r="BA11" s="26">
        <v>9.3000000000000007</v>
      </c>
      <c r="BB11" s="26">
        <v>9</v>
      </c>
      <c r="BC11" s="26">
        <v>13.5</v>
      </c>
      <c r="BD11" s="26">
        <v>0</v>
      </c>
      <c r="BE11" s="26">
        <v>15.2</v>
      </c>
      <c r="BF11" s="26">
        <v>9.5</v>
      </c>
      <c r="BG11" s="26">
        <v>9</v>
      </c>
      <c r="BH11" s="26">
        <v>13.74</v>
      </c>
      <c r="BI11" s="26">
        <v>0</v>
      </c>
      <c r="BJ11" s="26">
        <v>14.4</v>
      </c>
      <c r="BK11" s="26">
        <v>8.8000000000000007</v>
      </c>
      <c r="BL11" s="26">
        <v>9</v>
      </c>
      <c r="BM11" s="26">
        <v>13.51</v>
      </c>
      <c r="BN11" s="26">
        <v>0</v>
      </c>
      <c r="BO11" s="28"/>
      <c r="BP11" s="39">
        <f>IF(BB11&gt;0,BB11,"")</f>
        <v>9</v>
      </c>
      <c r="BQ11" s="39">
        <f>IF(BC11&gt;0,BC11,"")</f>
        <v>13.5</v>
      </c>
      <c r="BR11" s="11">
        <f>IF(SUM(AZ11:BC11)-BD11&gt;0,SUM(AZ11:BC11)-BD11,"")</f>
        <v>46.8</v>
      </c>
      <c r="BS11" s="11">
        <f>IF(BG11&gt;0,BG11,"")</f>
        <v>9</v>
      </c>
      <c r="BT11" s="11">
        <f>IF(BH11&gt;0,BH11,"")</f>
        <v>13.74</v>
      </c>
      <c r="BU11" s="11">
        <f>IF(SUM(BE11:BH11)-BI11&gt;0,SUM(BE11:BH11)-BI11,"")</f>
        <v>47.440000000000005</v>
      </c>
      <c r="BV11" s="11">
        <f>IF(BR11="","",MAX(BR11,BU11))</f>
        <v>47.440000000000005</v>
      </c>
      <c r="BW11" s="11">
        <f>IF(BL11&gt;0,BL11,"")</f>
        <v>9</v>
      </c>
      <c r="BX11" s="11">
        <f>IF(BM11&gt;0,BM11,"")</f>
        <v>13.51</v>
      </c>
      <c r="BY11" s="11">
        <f>IF(SUM(BJ11:BM11)-BN11&gt;0,SUM(BJ11:BM11)-BN11,"")</f>
        <v>45.71</v>
      </c>
      <c r="BZ11" s="11">
        <f>IF(SUM(BV11,BY11)&gt;0,SUM(BV11,BY11),"")</f>
        <v>93.15</v>
      </c>
      <c r="CA11" s="22">
        <v>10.3</v>
      </c>
      <c r="CB11" s="22">
        <v>6.1</v>
      </c>
      <c r="CC11" s="22">
        <v>5.9</v>
      </c>
      <c r="CD11" s="22">
        <v>9.74</v>
      </c>
      <c r="CE11" s="22">
        <v>0</v>
      </c>
      <c r="CF11" s="22">
        <v>10.4</v>
      </c>
      <c r="CG11" s="22">
        <v>6.3</v>
      </c>
      <c r="CH11" s="22">
        <v>6.8</v>
      </c>
      <c r="CI11" s="22">
        <v>9.84</v>
      </c>
      <c r="CJ11" s="22">
        <v>0</v>
      </c>
      <c r="CK11" s="22">
        <v>14.9</v>
      </c>
      <c r="CL11" s="22">
        <v>8.6</v>
      </c>
      <c r="CM11" s="22">
        <v>9</v>
      </c>
      <c r="CN11" s="22">
        <v>14.21</v>
      </c>
      <c r="CO11" s="22">
        <v>0</v>
      </c>
      <c r="CP11" s="27"/>
      <c r="CQ11" s="38">
        <f>IF(CC11&gt;0,CC11,"")</f>
        <v>5.9</v>
      </c>
      <c r="CR11" s="38">
        <f>IF(CD11&gt;0,CD11,"")</f>
        <v>9.74</v>
      </c>
      <c r="CS11" s="40">
        <f>IF(SUM(CA11:CD11)-CE11&gt;0,SUM(CA11:CD11)-CE11,"")</f>
        <v>32.04</v>
      </c>
      <c r="CT11" s="40">
        <f>IF(CH11&gt;0,CH11,"")</f>
        <v>6.8</v>
      </c>
      <c r="CU11" s="40">
        <f>IF(CI11&gt;0,CI11,"")</f>
        <v>9.84</v>
      </c>
      <c r="CV11" s="40">
        <f>IF(SUM(CF11:CI11)-CJ11&gt;0,SUM(CF11:CI11)-CJ11,"")</f>
        <v>33.340000000000003</v>
      </c>
      <c r="CW11" s="40">
        <f>IF(CS11="","",MAX(CS11,CV11))</f>
        <v>33.340000000000003</v>
      </c>
      <c r="CX11" s="40">
        <f>IF(CM11&gt;0,CM11,"")</f>
        <v>9</v>
      </c>
      <c r="CY11" s="40">
        <f>IF(CN11&gt;0,CN11,"")</f>
        <v>14.21</v>
      </c>
      <c r="CZ11" s="40">
        <f>IF(SUM(CK11:CN11)-CO11&gt;0,SUM(CK11:CN11)-CO11,"")</f>
        <v>46.71</v>
      </c>
      <c r="DA11" s="40">
        <f>IF(SUM(CW11,CZ11)&gt;0,SUM(CW11,CZ11),"")</f>
        <v>80.050000000000011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12.65</v>
      </c>
      <c r="SW11" s="22">
        <f>IF($CP11="P",CB11,(CB11+BA11)/2)</f>
        <v>7.7</v>
      </c>
      <c r="SX11" s="22">
        <f>IF($CP11="P",CC11,(CC11+BB11)/2)</f>
        <v>7.45</v>
      </c>
      <c r="SY11" s="22">
        <f>IF($CP11="P",CD11,(CD11+BC11)/2)</f>
        <v>11.620000000000001</v>
      </c>
      <c r="SZ11" s="22">
        <f>IF($CP11="P",CE11,(CE11+BD11)/2)</f>
        <v>0</v>
      </c>
      <c r="TA11" s="22">
        <f>IF($CP11="P",CF11,(CF11+BE11)/2)</f>
        <v>12.8</v>
      </c>
      <c r="TB11" s="22">
        <f>IF($CP11="P",CG11,(CG11+BF11)/2)</f>
        <v>7.9</v>
      </c>
      <c r="TC11" s="22">
        <f>IF($CP11="P",CH11,(CH11+BG11)/2)</f>
        <v>7.9</v>
      </c>
      <c r="TD11" s="22">
        <f>IF($CP11="P",CI11,(CI11+BH11)/2)</f>
        <v>11.79</v>
      </c>
      <c r="TE11" s="22">
        <f>IF($CP11="P",CJ11,(CJ11+BI11)/2)</f>
        <v>0</v>
      </c>
      <c r="TF11" s="22">
        <f>IF($CP11="P",CK11,(CK11+BJ11)/2)</f>
        <v>14.65</v>
      </c>
      <c r="TG11" s="22">
        <f>IF($CP11="P",CL11,(CL11+BK11)/2)</f>
        <v>8.6999999999999993</v>
      </c>
      <c r="TH11" s="22">
        <f>IF($CP11="P",CM11,(CM11+BL11)/2)</f>
        <v>9</v>
      </c>
      <c r="TI11" s="22">
        <f>IF($CP11="P",CN11,(CN11+BM11)/2)</f>
        <v>13.86</v>
      </c>
      <c r="TJ11" s="22">
        <f>IF($CP11="P",CO11,(CO11+BN11)/2)</f>
        <v>0</v>
      </c>
      <c r="TK11" s="27" t="s">
        <v>46</v>
      </c>
      <c r="TL11" s="40">
        <f>IF(SX11&gt;0,SX11,"")</f>
        <v>7.45</v>
      </c>
      <c r="TM11" s="40">
        <f>IF(SY11&gt;0,SY11,"")</f>
        <v>11.620000000000001</v>
      </c>
      <c r="TN11" s="40">
        <f>IF(SUM(SV11:SY11)-SZ11&gt;0,SUM(SV11:SY11)-SZ11,"")</f>
        <v>39.42</v>
      </c>
      <c r="TO11" s="40">
        <f>IF(TC11&gt;0,TC11,"")</f>
        <v>7.9</v>
      </c>
      <c r="TP11" s="40">
        <f>IF(TD11&gt;0,TD11,"")</f>
        <v>11.79</v>
      </c>
      <c r="TQ11" s="40">
        <f>IF(SUM(TA11:TD11)-TE11&gt;0,SUM(TA11:TD11)-TE11,"")</f>
        <v>40.39</v>
      </c>
      <c r="TR11" s="40">
        <f>IF(MAX(TN11,TQ11)&gt;0,MAX(TN11,TQ11),"")</f>
        <v>40.39</v>
      </c>
      <c r="TS11" s="40">
        <f>IF(TH11&gt;0,TH11,"")</f>
        <v>9</v>
      </c>
      <c r="TT11" s="40">
        <f>IF(TI11&gt;0,TI11,"")</f>
        <v>13.86</v>
      </c>
      <c r="TU11" s="40">
        <f>IF(SUM(TF11:TI11)-TJ11&gt;0,SUM(TF11:TI11)-TJ11,"")</f>
        <v>46.21</v>
      </c>
      <c r="TV11" s="40">
        <f>IF(SUM(TR11,TU11)&gt;0,SUM(TR11,TU11),"")</f>
        <v>86.6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182</v>
      </c>
      <c r="D12" s="4" t="s">
        <v>6</v>
      </c>
      <c r="E12" s="4">
        <v>2007</v>
      </c>
      <c r="F12" s="9">
        <f>SUM(L12:V12)+SUM(L12:T12)*0.0000001+SUM(L12)*0.0000000000001</f>
        <v>151.40001514000471</v>
      </c>
      <c r="G12" s="64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47.349999999999994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46.599999999999994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9.6999999999999993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14.7</v>
      </c>
      <c r="Z12" s="22">
        <v>9.1999999999999993</v>
      </c>
      <c r="AA12" s="22">
        <v>9.6999999999999993</v>
      </c>
      <c r="AB12" s="22">
        <v>13.75</v>
      </c>
      <c r="AC12" s="22">
        <v>0</v>
      </c>
      <c r="AD12" s="22">
        <v>14.7</v>
      </c>
      <c r="AE12" s="22">
        <v>9</v>
      </c>
      <c r="AF12" s="22">
        <v>9.1</v>
      </c>
      <c r="AG12" s="22">
        <v>13.8</v>
      </c>
      <c r="AH12" s="22">
        <v>0</v>
      </c>
      <c r="AI12" s="22">
        <v>14.9</v>
      </c>
      <c r="AJ12" s="22">
        <v>9.4</v>
      </c>
      <c r="AK12" s="22">
        <v>9.6999999999999993</v>
      </c>
      <c r="AL12" s="22">
        <v>13.75</v>
      </c>
      <c r="AM12" s="22">
        <v>0</v>
      </c>
      <c r="AN12" s="27"/>
      <c r="AO12" s="38">
        <f>IF(AA12&gt;0,AA12,"")</f>
        <v>9.6999999999999993</v>
      </c>
      <c r="AP12" s="38">
        <f>IF(AB12&gt;0,AB12,"")</f>
        <v>13.75</v>
      </c>
      <c r="AQ12" s="40">
        <f>IF(SUM(Y12:AB12)-AC12&gt;0,SUM(Y12:AB12)-AC12,"")</f>
        <v>47.349999999999994</v>
      </c>
      <c r="AR12" s="40">
        <f>IF(AF12&gt;0,AF12,"")</f>
        <v>9.1</v>
      </c>
      <c r="AS12" s="40">
        <f>IF(AG12&gt;0,AG12,"")</f>
        <v>13.8</v>
      </c>
      <c r="AT12" s="40">
        <f>IF(SUM(AD12:AG12)-AH12&gt;0,SUM(AD12:AG12)-AH12,"")</f>
        <v>46.599999999999994</v>
      </c>
      <c r="AU12" s="40">
        <f>IF(AQ12="","",MAX(AQ12,AT12))</f>
        <v>47.349999999999994</v>
      </c>
      <c r="AV12" s="40">
        <f>IF(AK12&gt;0,AK12,"")</f>
        <v>9.6999999999999993</v>
      </c>
      <c r="AW12" s="40">
        <f>IF(AL12&gt;0,AL12,"")</f>
        <v>13.75</v>
      </c>
      <c r="AX12" s="40">
        <f>IF(SUM(AI12:AL12)-AM12&gt;0,SUM(AI12:AL12)-AM12,"")</f>
        <v>47.75</v>
      </c>
      <c r="AY12" s="40">
        <f>IF(SUM(AU12,AX12)&gt;0,SUM(AU12,AX12),"")</f>
        <v>95.1</v>
      </c>
      <c r="AZ12" s="26">
        <v>1.2</v>
      </c>
      <c r="BA12" s="26">
        <v>1</v>
      </c>
      <c r="BB12" s="26">
        <v>1.3</v>
      </c>
      <c r="BC12" s="26">
        <v>1.46</v>
      </c>
      <c r="BD12" s="26">
        <v>0</v>
      </c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>
        <f>IF(BB12&gt;0,BB12,"")</f>
        <v>1.3</v>
      </c>
      <c r="BQ12" s="39">
        <f>IF(BC12&gt;0,BC12,"")</f>
        <v>1.46</v>
      </c>
      <c r="BR12" s="11">
        <f>IF(SUM(AZ12:BC12)-BD12&gt;0,SUM(AZ12:BC12)-BD12,"")</f>
        <v>4.96</v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>
        <f>IF(BR12="","",MAX(BR12,BU12))</f>
        <v>4.96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4.96</v>
      </c>
      <c r="CA12" s="22">
        <v>12.8</v>
      </c>
      <c r="CB12" s="22">
        <v>8.6999999999999993</v>
      </c>
      <c r="CC12" s="22">
        <v>9.1999999999999993</v>
      </c>
      <c r="CD12" s="22">
        <v>12.47</v>
      </c>
      <c r="CE12" s="22">
        <v>0</v>
      </c>
      <c r="CF12" s="22">
        <v>14.1</v>
      </c>
      <c r="CG12" s="22">
        <v>9</v>
      </c>
      <c r="CH12" s="22">
        <v>9.4</v>
      </c>
      <c r="CI12" s="22">
        <v>14.08</v>
      </c>
      <c r="CJ12" s="22">
        <v>0</v>
      </c>
      <c r="CK12" s="22">
        <v>8.1999999999999993</v>
      </c>
      <c r="CL12" s="22">
        <v>5.6</v>
      </c>
      <c r="CM12" s="22">
        <v>6.7</v>
      </c>
      <c r="CN12" s="22">
        <v>8.75</v>
      </c>
      <c r="CO12" s="22">
        <v>0</v>
      </c>
      <c r="CP12" s="27"/>
      <c r="CQ12" s="38">
        <f>IF(CC12&gt;0,CC12,"")</f>
        <v>9.1999999999999993</v>
      </c>
      <c r="CR12" s="38">
        <f>IF(CD12&gt;0,CD12,"")</f>
        <v>12.47</v>
      </c>
      <c r="CS12" s="40">
        <f>IF(SUM(CA12:CD12)-CE12&gt;0,SUM(CA12:CD12)-CE12,"")</f>
        <v>43.17</v>
      </c>
      <c r="CT12" s="40">
        <f>IF(CH12&gt;0,CH12,"")</f>
        <v>9.4</v>
      </c>
      <c r="CU12" s="40">
        <f>IF(CI12&gt;0,CI12,"")</f>
        <v>14.08</v>
      </c>
      <c r="CV12" s="40">
        <f>IF(SUM(CF12:CI12)-CJ12&gt;0,SUM(CF12:CI12)-CJ12,"")</f>
        <v>46.58</v>
      </c>
      <c r="CW12" s="40">
        <f>IF(CS12="","",MAX(CS12,CV12))</f>
        <v>46.58</v>
      </c>
      <c r="CX12" s="40">
        <f>IF(CM12&gt;0,CM12,"")</f>
        <v>6.7</v>
      </c>
      <c r="CY12" s="40">
        <f>IF(CN12&gt;0,CN12,"")</f>
        <v>8.75</v>
      </c>
      <c r="CZ12" s="40">
        <f>IF(SUM(CK12:CN12)-CO12&gt;0,SUM(CK12:CN12)-CO12,"")</f>
        <v>29.25</v>
      </c>
      <c r="DA12" s="40">
        <f>IF(SUM(CW12,CZ12)&gt;0,SUM(CW12,CZ12),"")</f>
        <v>75.83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13.3</v>
      </c>
      <c r="FU12" s="17">
        <v>9.3000000000000007</v>
      </c>
      <c r="FV12" s="17">
        <v>9.6999999999999993</v>
      </c>
      <c r="FW12" s="17">
        <v>13.41</v>
      </c>
      <c r="FX12" s="17">
        <v>0</v>
      </c>
      <c r="FY12" s="17">
        <v>11.1</v>
      </c>
      <c r="FZ12" s="17">
        <v>7</v>
      </c>
      <c r="GA12" s="17">
        <v>7.9</v>
      </c>
      <c r="GB12" s="17">
        <v>10.56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>
        <f>IF(FV12&gt;0,FV12,"")</f>
        <v>9.6999999999999993</v>
      </c>
      <c r="GO12" s="40">
        <f>IF(FW12&gt;0,FW12,"")</f>
        <v>13.41</v>
      </c>
      <c r="GP12" s="40">
        <f>IF(SUM(FT12:FW12)-FX12&gt;0,SUM(FT12:FW12)-FX12,"")</f>
        <v>45.709999999999994</v>
      </c>
      <c r="GQ12" s="40">
        <f>IF(GA12&gt;0,GA12,"")</f>
        <v>7.9</v>
      </c>
      <c r="GR12" s="40">
        <f>IF(GB12&gt;0,GB12,"")</f>
        <v>10.56</v>
      </c>
      <c r="GS12" s="40">
        <f>IF(SUM(FY12:GB12)-GC12&gt;0,SUM(FY12:GB12)-GC12,"")</f>
        <v>36.56</v>
      </c>
      <c r="GT12" s="40">
        <f>IF(MAX(GP12,GS12)&gt;0,MAX(GP12,GS12),"")</f>
        <v>45.709999999999994</v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>
        <f>IF(SUM(GT12,GW12,GZ12)&gt;0,SUM(GT12,GW12,GZ12),"")</f>
        <v>45.709999999999994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</v>
      </c>
      <c r="SW12" s="22">
        <f>IF($CP12="P",CB12,(CB12+BA12)/2)</f>
        <v>4.8499999999999996</v>
      </c>
      <c r="SX12" s="22">
        <f>IF($CP12="P",CC12,(CC12+BB12)/2)</f>
        <v>5.25</v>
      </c>
      <c r="SY12" s="22">
        <f>IF($CP12="P",CD12,(CD12+BC12)/2)</f>
        <v>6.9649999999999999</v>
      </c>
      <c r="SZ12" s="22">
        <f>IF($CP12="P",CE12,(CE12+BD12)/2)</f>
        <v>0</v>
      </c>
      <c r="TA12" s="22">
        <f>IF($CP12="P",CF12,(CF12+BE12)/2)</f>
        <v>7.05</v>
      </c>
      <c r="TB12" s="22">
        <f>IF($CP12="P",CG12,(CG12+BF12)/2)</f>
        <v>4.5</v>
      </c>
      <c r="TC12" s="22">
        <f>IF($CP12="P",CH12,(CH12+BG12)/2)</f>
        <v>4.7</v>
      </c>
      <c r="TD12" s="22">
        <f>IF($CP12="P",CI12,(CI12+BH12)/2)</f>
        <v>7.04</v>
      </c>
      <c r="TE12" s="22">
        <f>IF($CP12="P",CJ12,(CJ12+BI12)/2)</f>
        <v>0</v>
      </c>
      <c r="TF12" s="22">
        <f>IF($CP12="P",CK12,(CK12+BJ12)/2)</f>
        <v>4.0999999999999996</v>
      </c>
      <c r="TG12" s="22">
        <f>IF($CP12="P",CL12,(CL12+BK12)/2)</f>
        <v>2.8</v>
      </c>
      <c r="TH12" s="22">
        <f>IF($CP12="P",CM12,(CM12+BL12)/2)</f>
        <v>3.35</v>
      </c>
      <c r="TI12" s="22">
        <f>IF($CP12="P",CN12,(CN12+BM12)/2)</f>
        <v>4.375</v>
      </c>
      <c r="TJ12" s="22">
        <f>IF($CP12="P",CO12,(CO12+BN12)/2)</f>
        <v>0</v>
      </c>
      <c r="TK12" s="27" t="s">
        <v>46</v>
      </c>
      <c r="TL12" s="40">
        <f>IF(SX12&gt;0,SX12,"")</f>
        <v>5.25</v>
      </c>
      <c r="TM12" s="40">
        <f>IF(SY12&gt;0,SY12,"")</f>
        <v>6.9649999999999999</v>
      </c>
      <c r="TN12" s="40">
        <f>IF(SUM(SV12:SY12)-SZ12&gt;0,SUM(SV12:SY12)-SZ12,"")</f>
        <v>24.065000000000001</v>
      </c>
      <c r="TO12" s="40">
        <f>IF(TC12&gt;0,TC12,"")</f>
        <v>4.7</v>
      </c>
      <c r="TP12" s="40">
        <f>IF(TD12&gt;0,TD12,"")</f>
        <v>7.04</v>
      </c>
      <c r="TQ12" s="40">
        <f>IF(SUM(TA12:TD12)-TE12&gt;0,SUM(TA12:TD12)-TE12,"")</f>
        <v>23.29</v>
      </c>
      <c r="TR12" s="40">
        <f>IF(MAX(TN12,TQ12)&gt;0,MAX(TN12,TQ12),"")</f>
        <v>24.065000000000001</v>
      </c>
      <c r="TS12" s="40">
        <f>IF(TH12&gt;0,TH12,"")</f>
        <v>3.35</v>
      </c>
      <c r="TT12" s="40">
        <f>IF(TI12&gt;0,TI12,"")</f>
        <v>4.375</v>
      </c>
      <c r="TU12" s="40">
        <f>IF(SUM(TF12:TI12)-TJ12&gt;0,SUM(TF12:TI12)-TJ12,"")</f>
        <v>14.625</v>
      </c>
      <c r="TV12" s="40">
        <f>IF(SUM(TR12,TU12)&gt;0,SUM(TR12,TU12),"")</f>
        <v>38.69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151</v>
      </c>
      <c r="D13" s="4" t="s">
        <v>3</v>
      </c>
      <c r="E13" s="4">
        <v>2004</v>
      </c>
      <c r="F13" s="9">
        <f>SUM(L13:V13)+SUM(L13:T13)*0.0000001+SUM(L13)*0.0000000000001</f>
        <v>150.90001509000473</v>
      </c>
      <c r="G13" s="64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47.53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46.67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46.499999999999993</v>
      </c>
      <c r="Q13" s="8" t="str">
        <f>IF(P13="","",IF(P13=CZ13,$CA$1,IF(P13=BY13,$AZ$1,IF(P13=AX13,$Y$1,IF(OR(P13=CS13,P13=CV13,P13=CZ13),$CA$1,IF(OR(P13=BR13,P13=BU13,P13=BY13),$AZ$1,IF(OR(P13=AQ13,P13=AT13,P13=AX13),$Y$1,"")))))))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10.199999999999999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>
        <v>13.7</v>
      </c>
      <c r="BA13" s="26">
        <v>9.6</v>
      </c>
      <c r="BB13" s="26">
        <v>10.199999999999999</v>
      </c>
      <c r="BC13" s="26">
        <v>13.17</v>
      </c>
      <c r="BD13" s="26">
        <v>0</v>
      </c>
      <c r="BE13" s="26">
        <v>14.8</v>
      </c>
      <c r="BF13" s="26">
        <v>9.1999999999999993</v>
      </c>
      <c r="BG13" s="26">
        <v>10.199999999999999</v>
      </c>
      <c r="BH13" s="26">
        <v>13.33</v>
      </c>
      <c r="BI13" s="26">
        <v>0</v>
      </c>
      <c r="BJ13" s="26">
        <v>14.2</v>
      </c>
      <c r="BK13" s="26">
        <v>9.1999999999999993</v>
      </c>
      <c r="BL13" s="26">
        <v>10.199999999999999</v>
      </c>
      <c r="BM13" s="26">
        <v>12.9</v>
      </c>
      <c r="BN13" s="26">
        <v>0</v>
      </c>
      <c r="BO13" s="28"/>
      <c r="BP13" s="39">
        <f>IF(BB13&gt;0,BB13,"")</f>
        <v>10.199999999999999</v>
      </c>
      <c r="BQ13" s="39">
        <f>IF(BC13&gt;0,BC13,"")</f>
        <v>13.17</v>
      </c>
      <c r="BR13" s="11">
        <f>IF(SUM(AZ13:BC13)-BD13&gt;0,SUM(AZ13:BC13)-BD13,"")</f>
        <v>46.67</v>
      </c>
      <c r="BS13" s="11">
        <f>IF(BG13&gt;0,BG13,"")</f>
        <v>10.199999999999999</v>
      </c>
      <c r="BT13" s="11">
        <f>IF(BH13&gt;0,BH13,"")</f>
        <v>13.33</v>
      </c>
      <c r="BU13" s="11">
        <f>IF(SUM(BE13:BH13)-BI13&gt;0,SUM(BE13:BH13)-BI13,"")</f>
        <v>47.53</v>
      </c>
      <c r="BV13" s="11">
        <f>IF(BR13="","",MAX(BR13,BU13))</f>
        <v>47.53</v>
      </c>
      <c r="BW13" s="11">
        <f>IF(BL13&gt;0,BL13,"")</f>
        <v>10.199999999999999</v>
      </c>
      <c r="BX13" s="11">
        <f>IF(BM13&gt;0,BM13,"")</f>
        <v>12.9</v>
      </c>
      <c r="BY13" s="11">
        <f>IF(SUM(BJ13:BM13)-BN13&gt;0,SUM(BJ13:BM13)-BN13,"")</f>
        <v>46.499999999999993</v>
      </c>
      <c r="BZ13" s="11">
        <f>IF(SUM(BV13,BY13)&gt;0,SUM(BV13,BY13),"")</f>
        <v>94.03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6.85</v>
      </c>
      <c r="SW13" s="22">
        <f>IF($CP13="P",CB13,(CB13+BA13)/2)</f>
        <v>4.8</v>
      </c>
      <c r="SX13" s="22">
        <f>IF($CP13="P",CC13,(CC13+BB13)/2)</f>
        <v>5.0999999999999996</v>
      </c>
      <c r="SY13" s="22">
        <f>IF($CP13="P",CD13,(CD13+BC13)/2)</f>
        <v>6.585</v>
      </c>
      <c r="SZ13" s="22">
        <f>IF($CP13="P",CE13,(CE13+BD13)/2)</f>
        <v>0</v>
      </c>
      <c r="TA13" s="22">
        <f>IF($CP13="P",CF13,(CF13+BE13)/2)</f>
        <v>7.4</v>
      </c>
      <c r="TB13" s="22">
        <f>IF($CP13="P",CG13,(CG13+BF13)/2)</f>
        <v>4.5999999999999996</v>
      </c>
      <c r="TC13" s="22">
        <f>IF($CP13="P",CH13,(CH13+BG13)/2)</f>
        <v>5.0999999999999996</v>
      </c>
      <c r="TD13" s="22">
        <f>IF($CP13="P",CI13,(CI13+BH13)/2)</f>
        <v>6.665</v>
      </c>
      <c r="TE13" s="22">
        <f>IF($CP13="P",CJ13,(CJ13+BI13)/2)</f>
        <v>0</v>
      </c>
      <c r="TF13" s="22">
        <f>IF($CP13="P",CK13,(CK13+BJ13)/2)</f>
        <v>7.1</v>
      </c>
      <c r="TG13" s="22">
        <f>IF($CP13="P",CL13,(CL13+BK13)/2)</f>
        <v>4.5999999999999996</v>
      </c>
      <c r="TH13" s="22">
        <f>IF($CP13="P",CM13,(CM13+BL13)/2)</f>
        <v>5.0999999999999996</v>
      </c>
      <c r="TI13" s="22">
        <f>IF($CP13="P",CN13,(CN13+BM13)/2)</f>
        <v>6.45</v>
      </c>
      <c r="TJ13" s="22">
        <f>IF($CP13="P",CO13,(CO13+BN13)/2)</f>
        <v>0</v>
      </c>
      <c r="TK13" s="27" t="s">
        <v>46</v>
      </c>
      <c r="TL13" s="40">
        <f>IF(SX13&gt;0,SX13,"")</f>
        <v>5.0999999999999996</v>
      </c>
      <c r="TM13" s="40">
        <f>IF(SY13&gt;0,SY13,"")</f>
        <v>6.585</v>
      </c>
      <c r="TN13" s="40">
        <f>IF(SUM(SV13:SY13)-SZ13&gt;0,SUM(SV13:SY13)-SZ13,"")</f>
        <v>23.335000000000001</v>
      </c>
      <c r="TO13" s="40">
        <f>IF(TC13&gt;0,TC13,"")</f>
        <v>5.0999999999999996</v>
      </c>
      <c r="TP13" s="40">
        <f>IF(TD13&gt;0,TD13,"")</f>
        <v>6.665</v>
      </c>
      <c r="TQ13" s="40">
        <f>IF(SUM(TA13:TD13)-TE13&gt;0,SUM(TA13:TD13)-TE13,"")</f>
        <v>23.765000000000001</v>
      </c>
      <c r="TR13" s="40">
        <f>IF(MAX(TN13,TQ13)&gt;0,MAX(TN13,TQ13),"")</f>
        <v>23.765000000000001</v>
      </c>
      <c r="TS13" s="40">
        <f>IF(TH13&gt;0,TH13,"")</f>
        <v>5.0999999999999996</v>
      </c>
      <c r="TT13" s="40">
        <f>IF(TI13&gt;0,TI13,"")</f>
        <v>6.45</v>
      </c>
      <c r="TU13" s="40">
        <f>IF(SUM(TF13:TI13)-TJ13&gt;0,SUM(TF13:TI13)-TJ13,"")</f>
        <v>23.249999999999996</v>
      </c>
      <c r="TV13" s="40">
        <f>IF(SUM(TR13,TU13)&gt;0,SUM(TR13,TU13),"")</f>
        <v>47.015000000000001</v>
      </c>
    </row>
    <row r="14" spans="1:542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153</v>
      </c>
      <c r="D14" s="4" t="s">
        <v>4</v>
      </c>
      <c r="E14" s="4">
        <v>2006</v>
      </c>
      <c r="F14" s="9">
        <f>SUM(L14:V14)+SUM(L14:T14)*0.0000001+SUM(L14)*0.0000000000001</f>
        <v>150.47001504700467</v>
      </c>
      <c r="G14" s="64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/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/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46.540000000000006</v>
      </c>
      <c r="M14" s="8" t="str">
        <f>IF(L14="","",IF(OR(L14=CS14,L14=CV14),$CA$1,IF(OR(L14=BR14,L14=BU14),$AZ$1,IF(OR(L14=AQ14,L14=AT14),$Y$1,""))))</f>
        <v>2024 3rd Domestic Trial</v>
      </c>
      <c r="N14" s="8">
        <f>IF(COUNT(AQ14,AT14,BR14,BU14,CS14,CV14)&gt;1,LARGE((AQ14,AT14,BR14,BU14,CS14,CV14),2),0)</f>
        <v>46.379999999999995</v>
      </c>
      <c r="O14" s="8" t="str">
        <f>IF(N14="","",IF(OR(N14=CS14,N14=CV14),$CA$1,IF(OR(N14=BR14,N14=BU14),$AZ$1,IF(OR(N14=AQ14,N14=AT14),$Y$1,""))))</f>
        <v>2024 3rd Domestic Trial</v>
      </c>
      <c r="P14" s="8">
        <f>IF(COUNT(AQ14,AT14,BR14,BU14,CS14,CV14)&gt;2,MAX(AX14,BY14,CZ14,LARGE((AQ14,AT14,BR14,BU14,CS14,CV14),3)),IF(MAX(AX14,BY14,CZ14)&gt;0,MAX(AX14,BY14,CZ14),0))</f>
        <v>46.95</v>
      </c>
      <c r="Q14" s="8" t="str">
        <f>IF(P14="","",IF(P14=CZ14,$CA$1,IF(P14=BY14,$AZ$1,IF(P14=AX14,$Y$1,IF(OR(P14=CS14,P14=CV14,P14=CZ14),$CA$1,IF(OR(P14=BR14,P14=BU14,P14=BY14),$AZ$1,IF(OR(P14=AQ14,P14=AT14,P14=AX14),$Y$1,"")))))))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3rd Domestic Trial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11.2</v>
      </c>
      <c r="Z14" s="22">
        <v>9.1999999999999993</v>
      </c>
      <c r="AA14" s="22">
        <v>9.9</v>
      </c>
      <c r="AB14" s="22">
        <v>13.65</v>
      </c>
      <c r="AC14" s="22">
        <v>0</v>
      </c>
      <c r="AD14" s="22">
        <v>11.6</v>
      </c>
      <c r="AE14" s="22">
        <v>8.1</v>
      </c>
      <c r="AF14" s="22">
        <v>9.9</v>
      </c>
      <c r="AG14" s="22">
        <v>12.39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9.9</v>
      </c>
      <c r="AP14" s="38">
        <f>IF(AB14&gt;0,AB14,"")</f>
        <v>13.65</v>
      </c>
      <c r="AQ14" s="40">
        <f>IF(SUM(Y14:AB14)-AC14&gt;0,SUM(Y14:AB14)-AC14,"")</f>
        <v>43.949999999999996</v>
      </c>
      <c r="AR14" s="40">
        <f>IF(AF14&gt;0,AF14,"")</f>
        <v>9.9</v>
      </c>
      <c r="AS14" s="40">
        <f>IF(AG14&gt;0,AG14,"")</f>
        <v>12.39</v>
      </c>
      <c r="AT14" s="40">
        <f>IF(SUM(AD14:AG14)-AH14&gt;0,SUM(AD14:AG14)-AH14,"")</f>
        <v>41.99</v>
      </c>
      <c r="AU14" s="40">
        <f>IF(AQ14="","",MAX(AQ14,AT14))</f>
        <v>43.949999999999996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43.949999999999996</v>
      </c>
      <c r="AZ14" s="26">
        <v>3.6</v>
      </c>
      <c r="BA14" s="26">
        <v>2.7</v>
      </c>
      <c r="BB14" s="26">
        <v>3.5</v>
      </c>
      <c r="BC14" s="26">
        <v>4.28</v>
      </c>
      <c r="BD14" s="26">
        <v>0</v>
      </c>
      <c r="BE14" s="26">
        <v>12.7</v>
      </c>
      <c r="BF14" s="26">
        <v>9.1999999999999993</v>
      </c>
      <c r="BG14" s="26">
        <v>8.1</v>
      </c>
      <c r="BH14" s="26">
        <v>13.71</v>
      </c>
      <c r="BI14" s="26">
        <v>0.7</v>
      </c>
      <c r="BJ14" s="26"/>
      <c r="BK14" s="26"/>
      <c r="BL14" s="26"/>
      <c r="BM14" s="26"/>
      <c r="BN14" s="26"/>
      <c r="BO14" s="28"/>
      <c r="BP14" s="39">
        <f>IF(BB14&gt;0,BB14,"")</f>
        <v>3.5</v>
      </c>
      <c r="BQ14" s="39">
        <f>IF(BC14&gt;0,BC14,"")</f>
        <v>4.28</v>
      </c>
      <c r="BR14" s="11">
        <f>IF(SUM(AZ14:BC14)-BD14&gt;0,SUM(AZ14:BC14)-BD14,"")</f>
        <v>14.080000000000002</v>
      </c>
      <c r="BS14" s="11">
        <f>IF(BG14&gt;0,BG14,"")</f>
        <v>8.1</v>
      </c>
      <c r="BT14" s="11">
        <f>IF(BH14&gt;0,BH14,"")</f>
        <v>13.71</v>
      </c>
      <c r="BU14" s="11">
        <f>IF(SUM(BE14:BH14)-BI14&gt;0,SUM(BE14:BH14)-BI14,"")</f>
        <v>43.01</v>
      </c>
      <c r="BV14" s="11">
        <f>IF(BR14="","",MAX(BR14,BU14))</f>
        <v>43.01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43.01</v>
      </c>
      <c r="CA14" s="22">
        <v>13.6</v>
      </c>
      <c r="CB14" s="22">
        <v>9.4</v>
      </c>
      <c r="CC14" s="22">
        <v>9.3000000000000007</v>
      </c>
      <c r="CD14" s="22">
        <v>14.08</v>
      </c>
      <c r="CE14" s="22">
        <v>0</v>
      </c>
      <c r="CF14" s="22">
        <v>13</v>
      </c>
      <c r="CG14" s="22">
        <v>9.1</v>
      </c>
      <c r="CH14" s="22">
        <v>10.1</v>
      </c>
      <c r="CI14" s="22">
        <v>14.34</v>
      </c>
      <c r="CJ14" s="22">
        <v>0</v>
      </c>
      <c r="CK14" s="22">
        <v>12.7</v>
      </c>
      <c r="CL14" s="22">
        <v>9.1</v>
      </c>
      <c r="CM14" s="22">
        <v>10.6</v>
      </c>
      <c r="CN14" s="22">
        <v>14.55</v>
      </c>
      <c r="CO14" s="22">
        <v>0</v>
      </c>
      <c r="CP14" s="27"/>
      <c r="CQ14" s="38">
        <f>IF(CC14&gt;0,CC14,"")</f>
        <v>9.3000000000000007</v>
      </c>
      <c r="CR14" s="38">
        <f>IF(CD14&gt;0,CD14,"")</f>
        <v>14.08</v>
      </c>
      <c r="CS14" s="40">
        <f>IF(SUM(CA14:CD14)-CE14&gt;0,SUM(CA14:CD14)-CE14,"")</f>
        <v>46.379999999999995</v>
      </c>
      <c r="CT14" s="40">
        <f>IF(CH14&gt;0,CH14,"")</f>
        <v>10.1</v>
      </c>
      <c r="CU14" s="40">
        <f>IF(CI14&gt;0,CI14,"")</f>
        <v>14.34</v>
      </c>
      <c r="CV14" s="40">
        <f>IF(SUM(CF14:CI14)-CJ14&gt;0,SUM(CF14:CI14)-CJ14,"")</f>
        <v>46.540000000000006</v>
      </c>
      <c r="CW14" s="40">
        <f>IF(CS14="","",MAX(CS14,CV14))</f>
        <v>46.540000000000006</v>
      </c>
      <c r="CX14" s="40">
        <f>IF(CM14&gt;0,CM14,"")</f>
        <v>10.6</v>
      </c>
      <c r="CY14" s="40">
        <f>IF(CN14&gt;0,CN14,"")</f>
        <v>14.55</v>
      </c>
      <c r="CZ14" s="40">
        <f>IF(SUM(CK14:CN14)-CO14&gt;0,SUM(CK14:CN14)-CO14,"")</f>
        <v>46.95</v>
      </c>
      <c r="DA14" s="40">
        <f>IF(SUM(CW14,CZ14)&gt;0,SUM(CW14,CZ14),"")</f>
        <v>93.490000000000009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8.6</v>
      </c>
      <c r="SW14" s="22">
        <f>IF($CP14="P",CB14,(CB14+BA14)/2)</f>
        <v>6.0500000000000007</v>
      </c>
      <c r="SX14" s="22">
        <f>IF($CP14="P",CC14,(CC14+BB14)/2)</f>
        <v>6.4</v>
      </c>
      <c r="SY14" s="22">
        <f>IF($CP14="P",CD14,(CD14+BC14)/2)</f>
        <v>9.18</v>
      </c>
      <c r="SZ14" s="22">
        <f>IF($CP14="P",CE14,(CE14+BD14)/2)</f>
        <v>0</v>
      </c>
      <c r="TA14" s="22">
        <f>IF($CP14="P",CF14,(CF14+BE14)/2)</f>
        <v>12.85</v>
      </c>
      <c r="TB14" s="22">
        <f>IF($CP14="P",CG14,(CG14+BF14)/2)</f>
        <v>9.1499999999999986</v>
      </c>
      <c r="TC14" s="22">
        <f>IF($CP14="P",CH14,(CH14+BG14)/2)</f>
        <v>9.1</v>
      </c>
      <c r="TD14" s="22">
        <f>IF($CP14="P",CI14,(CI14+BH14)/2)</f>
        <v>14.025</v>
      </c>
      <c r="TE14" s="22">
        <f>IF($CP14="P",CJ14,(CJ14+BI14)/2)</f>
        <v>0.35</v>
      </c>
      <c r="TF14" s="22">
        <f>IF($CP14="P",CK14,(CK14+BJ14)/2)</f>
        <v>6.35</v>
      </c>
      <c r="TG14" s="22">
        <f>IF($CP14="P",CL14,(CL14+BK14)/2)</f>
        <v>4.55</v>
      </c>
      <c r="TH14" s="22">
        <f>IF($CP14="P",CM14,(CM14+BL14)/2)</f>
        <v>5.3</v>
      </c>
      <c r="TI14" s="22">
        <f>IF($CP14="P",CN14,(CN14+BM14)/2)</f>
        <v>7.2750000000000004</v>
      </c>
      <c r="TJ14" s="22">
        <f>IF($CP14="P",CO14,(CO14+BN14)/2)</f>
        <v>0</v>
      </c>
      <c r="TK14" s="27" t="s">
        <v>46</v>
      </c>
      <c r="TL14" s="40">
        <f>IF(SX14&gt;0,SX14,"")</f>
        <v>6.4</v>
      </c>
      <c r="TM14" s="40">
        <f>IF(SY14&gt;0,SY14,"")</f>
        <v>9.18</v>
      </c>
      <c r="TN14" s="40">
        <f>IF(SUM(SV14:SY14)-SZ14&gt;0,SUM(SV14:SY14)-SZ14,"")</f>
        <v>30.23</v>
      </c>
      <c r="TO14" s="40">
        <f>IF(TC14&gt;0,TC14,"")</f>
        <v>9.1</v>
      </c>
      <c r="TP14" s="40">
        <f>IF(TD14&gt;0,TD14,"")</f>
        <v>14.025</v>
      </c>
      <c r="TQ14" s="40">
        <f>IF(SUM(TA14:TD14)-TE14&gt;0,SUM(TA14:TD14)-TE14,"")</f>
        <v>44.774999999999999</v>
      </c>
      <c r="TR14" s="40">
        <f>IF(MAX(TN14,TQ14)&gt;0,MAX(TN14,TQ14),"")</f>
        <v>44.774999999999999</v>
      </c>
      <c r="TS14" s="40">
        <f>IF(TH14&gt;0,TH14,"")</f>
        <v>5.3</v>
      </c>
      <c r="TT14" s="40">
        <f>IF(TI14&gt;0,TI14,"")</f>
        <v>7.2750000000000004</v>
      </c>
      <c r="TU14" s="40">
        <f>IF(SUM(TF14:TI14)-TJ14&gt;0,SUM(TF14:TI14)-TJ14,"")</f>
        <v>23.475000000000001</v>
      </c>
      <c r="TV14" s="40">
        <f>IF(SUM(TR14,TU14)&gt;0,SUM(TR14,TU14),"")</f>
        <v>68.25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128</v>
      </c>
      <c r="D15" s="4" t="s">
        <v>6</v>
      </c>
      <c r="E15" s="4">
        <v>2005</v>
      </c>
      <c r="F15" s="9">
        <f>SUM(L15:V15)+SUM(L15:T15)*0.0000001+SUM(L15)*0.0000000000001</f>
        <v>149.04001490400469</v>
      </c>
      <c r="G15" s="64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46.79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45.77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47.38</v>
      </c>
      <c r="Q15" s="8" t="str">
        <f>IF(P15="","",IF(P15=CZ15,$CA$1,IF(P15=BY15,$AZ$1,IF(P15=AX15,$Y$1,IF(OR(P15=CS15,P15=CV15,P15=CZ15),$CA$1,IF(OR(P15=BR15,P15=BU15,P15=BY15),$AZ$1,IF(OR(P15=AQ15,P15=AT15,P15=AX15),$Y$1,"")))))))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9.1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Nationals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13.7</v>
      </c>
      <c r="Z15" s="22">
        <v>8.6999999999999993</v>
      </c>
      <c r="AA15" s="22">
        <v>7.8</v>
      </c>
      <c r="AB15" s="22">
        <v>13.11</v>
      </c>
      <c r="AC15" s="22">
        <v>1</v>
      </c>
      <c r="AD15" s="22">
        <v>15.7</v>
      </c>
      <c r="AE15" s="22">
        <v>9.1999999999999993</v>
      </c>
      <c r="AF15" s="22">
        <v>8.6</v>
      </c>
      <c r="AG15" s="22">
        <v>13.49</v>
      </c>
      <c r="AH15" s="22">
        <v>0.2</v>
      </c>
      <c r="AI15" s="22">
        <v>15.5</v>
      </c>
      <c r="AJ15" s="22">
        <v>9</v>
      </c>
      <c r="AK15" s="22">
        <v>9.1</v>
      </c>
      <c r="AL15" s="22">
        <v>13.77</v>
      </c>
      <c r="AM15" s="22">
        <v>0</v>
      </c>
      <c r="AN15" s="27"/>
      <c r="AO15" s="38">
        <f>IF(AA15&gt;0,AA15,"")</f>
        <v>7.8</v>
      </c>
      <c r="AP15" s="38">
        <f>IF(AB15&gt;0,AB15,"")</f>
        <v>13.11</v>
      </c>
      <c r="AQ15" s="40">
        <f>IF(SUM(Y15:AB15)-AC15&gt;0,SUM(Y15:AB15)-AC15,"")</f>
        <v>42.31</v>
      </c>
      <c r="AR15" s="40">
        <f>IF(AF15&gt;0,AF15,"")</f>
        <v>8.6</v>
      </c>
      <c r="AS15" s="40">
        <f>IF(AG15&gt;0,AG15,"")</f>
        <v>13.49</v>
      </c>
      <c r="AT15" s="40">
        <f>IF(SUM(AD15:AG15)-AH15&gt;0,SUM(AD15:AG15)-AH15,"")</f>
        <v>46.79</v>
      </c>
      <c r="AU15" s="40">
        <f>IF(AQ15="","",MAX(AQ15,AT15))</f>
        <v>46.79</v>
      </c>
      <c r="AV15" s="40">
        <f>IF(AK15&gt;0,AK15,"")</f>
        <v>9.1</v>
      </c>
      <c r="AW15" s="40">
        <f>IF(AL15&gt;0,AL15,"")</f>
        <v>13.77</v>
      </c>
      <c r="AX15" s="40">
        <f>IF(SUM(AI15:AL15)-AM15&gt;0,SUM(AI15:AL15)-AM15,"")</f>
        <v>47.370000000000005</v>
      </c>
      <c r="AY15" s="40">
        <f>IF(SUM(AU15,AX15)&gt;0,SUM(AU15,AX15),"")</f>
        <v>94.16</v>
      </c>
      <c r="AZ15" s="26">
        <v>12.8</v>
      </c>
      <c r="BA15" s="26">
        <v>9</v>
      </c>
      <c r="BB15" s="26">
        <v>8</v>
      </c>
      <c r="BC15" s="26">
        <v>13.89</v>
      </c>
      <c r="BD15" s="26">
        <v>0.8</v>
      </c>
      <c r="BE15" s="26">
        <v>14.8</v>
      </c>
      <c r="BF15" s="26">
        <v>9.1999999999999993</v>
      </c>
      <c r="BG15" s="26">
        <v>8.4</v>
      </c>
      <c r="BH15" s="26">
        <v>13.77</v>
      </c>
      <c r="BI15" s="26">
        <v>0.4</v>
      </c>
      <c r="BJ15" s="26">
        <v>15.5</v>
      </c>
      <c r="BK15" s="26">
        <v>9</v>
      </c>
      <c r="BL15" s="26">
        <v>9.1</v>
      </c>
      <c r="BM15" s="26">
        <v>13.78</v>
      </c>
      <c r="BN15" s="26">
        <v>0</v>
      </c>
      <c r="BO15" s="28"/>
      <c r="BP15" s="39">
        <f>IF(BB15&gt;0,BB15,"")</f>
        <v>8</v>
      </c>
      <c r="BQ15" s="39">
        <f>IF(BC15&gt;0,BC15,"")</f>
        <v>13.89</v>
      </c>
      <c r="BR15" s="11">
        <f>IF(SUM(AZ15:BC15)-BD15&gt;0,SUM(AZ15:BC15)-BD15,"")</f>
        <v>42.89</v>
      </c>
      <c r="BS15" s="11">
        <f>IF(BG15&gt;0,BG15,"")</f>
        <v>8.4</v>
      </c>
      <c r="BT15" s="11">
        <f>IF(BH15&gt;0,BH15,"")</f>
        <v>13.77</v>
      </c>
      <c r="BU15" s="11">
        <f>IF(SUM(BE15:BH15)-BI15&gt;0,SUM(BE15:BH15)-BI15,"")</f>
        <v>45.77</v>
      </c>
      <c r="BV15" s="11">
        <f>IF(BR15="","",MAX(BR15,BU15))</f>
        <v>45.77</v>
      </c>
      <c r="BW15" s="11">
        <f>IF(BL15&gt;0,BL15,"")</f>
        <v>9.1</v>
      </c>
      <c r="BX15" s="11">
        <f>IF(BM15&gt;0,BM15,"")</f>
        <v>13.78</v>
      </c>
      <c r="BY15" s="11">
        <f>IF(SUM(BJ15:BM15)-BN15&gt;0,SUM(BJ15:BM15)-BN15,"")</f>
        <v>47.38</v>
      </c>
      <c r="BZ15" s="11">
        <f>IF(SUM(BV15,BY15)&gt;0,SUM(BV15,BY15),"")</f>
        <v>93.15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6.4</v>
      </c>
      <c r="SW15" s="22">
        <f>IF($CP15="P",CB15,(CB15+BA15)/2)</f>
        <v>4.5</v>
      </c>
      <c r="SX15" s="22">
        <f>IF($CP15="P",CC15,(CC15+BB15)/2)</f>
        <v>4</v>
      </c>
      <c r="SY15" s="22">
        <f>IF($CP15="P",CD15,(CD15+BC15)/2)</f>
        <v>6.9450000000000003</v>
      </c>
      <c r="SZ15" s="22">
        <f>IF($CP15="P",CE15,(CE15+BD15)/2)</f>
        <v>0.4</v>
      </c>
      <c r="TA15" s="22">
        <f>IF($CP15="P",CF15,(CF15+BE15)/2)</f>
        <v>7.4</v>
      </c>
      <c r="TB15" s="22">
        <f>IF($CP15="P",CG15,(CG15+BF15)/2)</f>
        <v>4.5999999999999996</v>
      </c>
      <c r="TC15" s="22">
        <f>IF($CP15="P",CH15,(CH15+BG15)/2)</f>
        <v>4.2</v>
      </c>
      <c r="TD15" s="22">
        <f>IF($CP15="P",CI15,(CI15+BH15)/2)</f>
        <v>6.8849999999999998</v>
      </c>
      <c r="TE15" s="22">
        <f>IF($CP15="P",CJ15,(CJ15+BI15)/2)</f>
        <v>0.2</v>
      </c>
      <c r="TF15" s="22">
        <f>IF($CP15="P",CK15,(CK15+BJ15)/2)</f>
        <v>7.75</v>
      </c>
      <c r="TG15" s="22">
        <f>IF($CP15="P",CL15,(CL15+BK15)/2)</f>
        <v>4.5</v>
      </c>
      <c r="TH15" s="22">
        <f>IF($CP15="P",CM15,(CM15+BL15)/2)</f>
        <v>4.55</v>
      </c>
      <c r="TI15" s="22">
        <f>IF($CP15="P",CN15,(CN15+BM15)/2)</f>
        <v>6.89</v>
      </c>
      <c r="TJ15" s="22">
        <f>IF($CP15="P",CO15,(CO15+BN15)/2)</f>
        <v>0</v>
      </c>
      <c r="TK15" s="27" t="s">
        <v>46</v>
      </c>
      <c r="TL15" s="40">
        <f>IF(SX15&gt;0,SX15,"")</f>
        <v>4</v>
      </c>
      <c r="TM15" s="40">
        <f>IF(SY15&gt;0,SY15,"")</f>
        <v>6.9450000000000003</v>
      </c>
      <c r="TN15" s="40">
        <f>IF(SUM(SV15:SY15)-SZ15&gt;0,SUM(SV15:SY15)-SZ15,"")</f>
        <v>21.445</v>
      </c>
      <c r="TO15" s="40">
        <f>IF(TC15&gt;0,TC15,"")</f>
        <v>4.2</v>
      </c>
      <c r="TP15" s="40">
        <f>IF(TD15&gt;0,TD15,"")</f>
        <v>6.8849999999999998</v>
      </c>
      <c r="TQ15" s="40">
        <f>IF(SUM(TA15:TD15)-TE15&gt;0,SUM(TA15:TD15)-TE15,"")</f>
        <v>22.885000000000002</v>
      </c>
      <c r="TR15" s="40">
        <f>IF(MAX(TN15,TQ15)&gt;0,MAX(TN15,TQ15),"")</f>
        <v>22.885000000000002</v>
      </c>
      <c r="TS15" s="40">
        <f>IF(TH15&gt;0,TH15,"")</f>
        <v>4.55</v>
      </c>
      <c r="TT15" s="40">
        <f>IF(TI15&gt;0,TI15,"")</f>
        <v>6.89</v>
      </c>
      <c r="TU15" s="40">
        <f>IF(SUM(TF15:TI15)-TJ15&gt;0,SUM(TF15:TI15)-TJ15,"")</f>
        <v>23.69</v>
      </c>
      <c r="TV15" s="40">
        <f>IF(SUM(TR15,TU15)&gt;0,SUM(TR15,TU15),"")</f>
        <v>46.575000000000003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184</v>
      </c>
      <c r="D16" s="4" t="s">
        <v>6</v>
      </c>
      <c r="E16" s="4">
        <v>2006</v>
      </c>
      <c r="F16" s="9">
        <f>SUM(L16:V16)+SUM(L16:T16)*0.0000001+SUM(L16)*0.0000000000001</f>
        <v>148.92001489200464</v>
      </c>
      <c r="G16" s="64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46.75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IF(COUNT(AQ16,AT16,BR16,BU16,CS16,CV16)&gt;1,LARGE((AQ16,AT16,BR16,BU16,CS16,CV16),2),0)</f>
        <v>46.69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46.38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9.1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Elite Canada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15.5</v>
      </c>
      <c r="Z16" s="22">
        <v>9.1999999999999993</v>
      </c>
      <c r="AA16" s="22">
        <v>9.1</v>
      </c>
      <c r="AB16" s="22">
        <v>12.95</v>
      </c>
      <c r="AC16" s="22">
        <v>0</v>
      </c>
      <c r="AD16" s="22">
        <v>15.1</v>
      </c>
      <c r="AE16" s="22">
        <v>9.4</v>
      </c>
      <c r="AF16" s="22">
        <v>9.1</v>
      </c>
      <c r="AG16" s="22">
        <v>13.09</v>
      </c>
      <c r="AH16" s="22">
        <v>0</v>
      </c>
      <c r="AI16" s="22">
        <v>11.7</v>
      </c>
      <c r="AJ16" s="22">
        <v>8</v>
      </c>
      <c r="AK16" s="22">
        <v>6.6</v>
      </c>
      <c r="AL16" s="22">
        <v>11.81</v>
      </c>
      <c r="AM16" s="22">
        <v>0</v>
      </c>
      <c r="AN16" s="27"/>
      <c r="AO16" s="38">
        <f>IF(AA16&gt;0,AA16,"")</f>
        <v>9.1</v>
      </c>
      <c r="AP16" s="38">
        <f>IF(AB16&gt;0,AB16,"")</f>
        <v>12.95</v>
      </c>
      <c r="AQ16" s="40">
        <f>IF(SUM(Y16:AB16)-AC16&gt;0,SUM(Y16:AB16)-AC16,"")</f>
        <v>46.75</v>
      </c>
      <c r="AR16" s="40">
        <f>IF(AF16&gt;0,AF16,"")</f>
        <v>9.1</v>
      </c>
      <c r="AS16" s="40">
        <f>IF(AG16&gt;0,AG16,"")</f>
        <v>13.09</v>
      </c>
      <c r="AT16" s="40">
        <f>IF(SUM(AD16:AG16)-AH16&gt;0,SUM(AD16:AG16)-AH16,"")</f>
        <v>46.69</v>
      </c>
      <c r="AU16" s="40">
        <f>IF(AQ16="","",MAX(AQ16,AT16))</f>
        <v>46.75</v>
      </c>
      <c r="AV16" s="40">
        <f>IF(AK16&gt;0,AK16,"")</f>
        <v>6.6</v>
      </c>
      <c r="AW16" s="40">
        <f>IF(AL16&gt;0,AL16,"")</f>
        <v>11.81</v>
      </c>
      <c r="AX16" s="40">
        <f>IF(SUM(AI16:AL16)-AM16&gt;0,SUM(AI16:AL16)-AM16,"")</f>
        <v>38.11</v>
      </c>
      <c r="AY16" s="40">
        <f>IF(SUM(AU16,AX16)&gt;0,SUM(AU16,AX16),"")</f>
        <v>84.86</v>
      </c>
      <c r="AZ16" s="26">
        <v>15.1</v>
      </c>
      <c r="BA16" s="26">
        <v>8.9</v>
      </c>
      <c r="BB16" s="26">
        <v>8.5</v>
      </c>
      <c r="BC16" s="26">
        <v>13.18</v>
      </c>
      <c r="BD16" s="26">
        <v>0.3</v>
      </c>
      <c r="BE16" s="26">
        <v>15.3</v>
      </c>
      <c r="BF16" s="26">
        <v>9.1</v>
      </c>
      <c r="BG16" s="26">
        <v>8.4</v>
      </c>
      <c r="BH16" s="26">
        <v>13.07</v>
      </c>
      <c r="BI16" s="26">
        <v>0.4</v>
      </c>
      <c r="BJ16" s="26"/>
      <c r="BK16" s="26"/>
      <c r="BL16" s="26"/>
      <c r="BM16" s="26"/>
      <c r="BN16" s="26"/>
      <c r="BO16" s="28"/>
      <c r="BP16" s="39">
        <f>IF(BB16&gt;0,BB16,"")</f>
        <v>8.5</v>
      </c>
      <c r="BQ16" s="39">
        <f>IF(BC16&gt;0,BC16,"")</f>
        <v>13.18</v>
      </c>
      <c r="BR16" s="11">
        <f>IF(SUM(AZ16:BC16)-BD16&gt;0,SUM(AZ16:BC16)-BD16,"")</f>
        <v>45.38</v>
      </c>
      <c r="BS16" s="11">
        <f>IF(BG16&gt;0,BG16,"")</f>
        <v>8.4</v>
      </c>
      <c r="BT16" s="11">
        <f>IF(BH16&gt;0,BH16,"")</f>
        <v>13.07</v>
      </c>
      <c r="BU16" s="11">
        <f>IF(SUM(BE16:BH16)-BI16&gt;0,SUM(BE16:BH16)-BI16,"")</f>
        <v>45.47</v>
      </c>
      <c r="BV16" s="11">
        <f>IF(BR16="","",MAX(BR16,BU16))</f>
        <v>45.47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45.47</v>
      </c>
      <c r="CA16" s="22">
        <v>1.4</v>
      </c>
      <c r="CB16" s="22">
        <v>0.9</v>
      </c>
      <c r="CC16" s="22">
        <v>1.3</v>
      </c>
      <c r="CD16" s="22">
        <v>1.5</v>
      </c>
      <c r="CE16" s="22">
        <v>0</v>
      </c>
      <c r="CF16" s="22">
        <v>15.1</v>
      </c>
      <c r="CG16" s="22">
        <v>9.1999999999999993</v>
      </c>
      <c r="CH16" s="22">
        <v>8.5</v>
      </c>
      <c r="CI16" s="22">
        <v>13.88</v>
      </c>
      <c r="CJ16" s="22">
        <v>0.3</v>
      </c>
      <c r="CK16" s="22">
        <v>1.4</v>
      </c>
      <c r="CL16" s="22">
        <v>0.8</v>
      </c>
      <c r="CM16" s="22">
        <v>1.3</v>
      </c>
      <c r="CN16" s="22">
        <v>1.46</v>
      </c>
      <c r="CO16" s="22">
        <v>0</v>
      </c>
      <c r="CP16" s="27"/>
      <c r="CQ16" s="38">
        <f>IF(CC16&gt;0,CC16,"")</f>
        <v>1.3</v>
      </c>
      <c r="CR16" s="38">
        <f>IF(CD16&gt;0,CD16,"")</f>
        <v>1.5</v>
      </c>
      <c r="CS16" s="40">
        <f>IF(SUM(CA16:CD16)-CE16&gt;0,SUM(CA16:CD16)-CE16,"")</f>
        <v>5.0999999999999996</v>
      </c>
      <c r="CT16" s="40">
        <f>IF(CH16&gt;0,CH16,"")</f>
        <v>8.5</v>
      </c>
      <c r="CU16" s="40">
        <f>IF(CI16&gt;0,CI16,"")</f>
        <v>13.88</v>
      </c>
      <c r="CV16" s="40">
        <f>IF(SUM(CF16:CI16)-CJ16&gt;0,SUM(CF16:CI16)-CJ16,"")</f>
        <v>46.38</v>
      </c>
      <c r="CW16" s="40">
        <f>IF(CS16="","",MAX(CS16,CV16))</f>
        <v>46.38</v>
      </c>
      <c r="CX16" s="40">
        <f>IF(CM16&gt;0,CM16,"")</f>
        <v>1.3</v>
      </c>
      <c r="CY16" s="40">
        <f>IF(CN16&gt;0,CN16,"")</f>
        <v>1.46</v>
      </c>
      <c r="CZ16" s="40">
        <f>IF(SUM(CK16:CN16)-CO16&gt;0,SUM(CK16:CN16)-CO16,"")</f>
        <v>4.96</v>
      </c>
      <c r="DA16" s="40">
        <f>IF(SUM(CW16,CZ16)&gt;0,SUM(CW16,CZ16),"")</f>
        <v>51.34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>
        <v>13.4</v>
      </c>
      <c r="FU16" s="17">
        <v>8.8000000000000007</v>
      </c>
      <c r="FV16" s="17">
        <v>8.6999999999999993</v>
      </c>
      <c r="FW16" s="17">
        <v>12.57</v>
      </c>
      <c r="FX16" s="17">
        <v>0</v>
      </c>
      <c r="FY16" s="17">
        <v>12.9</v>
      </c>
      <c r="FZ16" s="17">
        <v>8.6999999999999993</v>
      </c>
      <c r="GA16" s="17">
        <v>7.8</v>
      </c>
      <c r="GB16" s="17">
        <v>12.94</v>
      </c>
      <c r="GC16" s="17">
        <v>0</v>
      </c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>
        <f>IF(FV16&gt;0,FV16,"")</f>
        <v>8.6999999999999993</v>
      </c>
      <c r="GO16" s="40">
        <f>IF(FW16&gt;0,FW16,"")</f>
        <v>12.57</v>
      </c>
      <c r="GP16" s="40">
        <f>IF(SUM(FT16:FW16)-FX16&gt;0,SUM(FT16:FW16)-FX16,"")</f>
        <v>43.47</v>
      </c>
      <c r="GQ16" s="40">
        <f>IF(GA16&gt;0,GA16,"")</f>
        <v>7.8</v>
      </c>
      <c r="GR16" s="40">
        <f>IF(GB16&gt;0,GB16,"")</f>
        <v>12.94</v>
      </c>
      <c r="GS16" s="40">
        <f>IF(SUM(FY16:GB16)-GC16&gt;0,SUM(FY16:GB16)-GC16,"")</f>
        <v>42.34</v>
      </c>
      <c r="GT16" s="40">
        <f>IF(MAX(GP16,GS16)&gt;0,MAX(GP16,GS16),"")</f>
        <v>43.47</v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>
        <f>IF(SUM(GT16,GW16,GZ16)&gt;0,SUM(GT16,GW16,GZ16),"")</f>
        <v>43.47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8.25</v>
      </c>
      <c r="SW16" s="22">
        <f>IF($CP16="P",CB16,(CB16+BA16)/2)</f>
        <v>4.9000000000000004</v>
      </c>
      <c r="SX16" s="22">
        <f>IF($CP16="P",CC16,(CC16+BB16)/2)</f>
        <v>4.9000000000000004</v>
      </c>
      <c r="SY16" s="22">
        <f>IF($CP16="P",CD16,(CD16+BC16)/2)</f>
        <v>7.34</v>
      </c>
      <c r="SZ16" s="22">
        <f>IF($CP16="P",CE16,(CE16+BD16)/2)</f>
        <v>0.15</v>
      </c>
      <c r="TA16" s="22">
        <f>IF($CP16="P",CF16,(CF16+BE16)/2)</f>
        <v>15.2</v>
      </c>
      <c r="TB16" s="22">
        <f>IF($CP16="P",CG16,(CG16+BF16)/2)</f>
        <v>9.1499999999999986</v>
      </c>
      <c r="TC16" s="22">
        <f>IF($CP16="P",CH16,(CH16+BG16)/2)</f>
        <v>8.4499999999999993</v>
      </c>
      <c r="TD16" s="22">
        <f>IF($CP16="P",CI16,(CI16+BH16)/2)</f>
        <v>13.475000000000001</v>
      </c>
      <c r="TE16" s="22">
        <f>IF($CP16="P",CJ16,(CJ16+BI16)/2)</f>
        <v>0.35</v>
      </c>
      <c r="TF16" s="22">
        <f>IF($CP16="P",CK16,(CK16+BJ16)/2)</f>
        <v>0.7</v>
      </c>
      <c r="TG16" s="22">
        <f>IF($CP16="P",CL16,(CL16+BK16)/2)</f>
        <v>0.4</v>
      </c>
      <c r="TH16" s="22">
        <f>IF($CP16="P",CM16,(CM16+BL16)/2)</f>
        <v>0.65</v>
      </c>
      <c r="TI16" s="22">
        <f>IF($CP16="P",CN16,(CN16+BM16)/2)</f>
        <v>0.73</v>
      </c>
      <c r="TJ16" s="22">
        <f>IF($CP16="P",CO16,(CO16+BN16)/2)</f>
        <v>0</v>
      </c>
      <c r="TK16" s="27" t="s">
        <v>46</v>
      </c>
      <c r="TL16" s="40">
        <f>IF(SX16&gt;0,SX16,"")</f>
        <v>4.9000000000000004</v>
      </c>
      <c r="TM16" s="40">
        <f>IF(SY16&gt;0,SY16,"")</f>
        <v>7.34</v>
      </c>
      <c r="TN16" s="40">
        <f>IF(SUM(SV16:SY16)-SZ16&gt;0,SUM(SV16:SY16)-SZ16,"")</f>
        <v>25.240000000000002</v>
      </c>
      <c r="TO16" s="40">
        <f>IF(TC16&gt;0,TC16,"")</f>
        <v>8.4499999999999993</v>
      </c>
      <c r="TP16" s="40">
        <f>IF(TD16&gt;0,TD16,"")</f>
        <v>13.475000000000001</v>
      </c>
      <c r="TQ16" s="40">
        <f>IF(SUM(TA16:TD16)-TE16&gt;0,SUM(TA16:TD16)-TE16,"")</f>
        <v>45.924999999999997</v>
      </c>
      <c r="TR16" s="40">
        <f>IF(MAX(TN16,TQ16)&gt;0,MAX(TN16,TQ16),"")</f>
        <v>45.924999999999997</v>
      </c>
      <c r="TS16" s="40">
        <f>IF(TH16&gt;0,TH16,"")</f>
        <v>0.65</v>
      </c>
      <c r="TT16" s="40">
        <f>IF(TI16&gt;0,TI16,"")</f>
        <v>0.73</v>
      </c>
      <c r="TU16" s="40">
        <f>IF(SUM(TF16:TI16)-TJ16&gt;0,SUM(TF16:TI16)-TJ16,"")</f>
        <v>2.48</v>
      </c>
      <c r="TV16" s="40">
        <f>IF(SUM(TR16,TU16)&gt;0,SUM(TR16,TU16),"")</f>
        <v>48.404999999999994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158</v>
      </c>
      <c r="D17" s="4" t="s">
        <v>6</v>
      </c>
      <c r="E17" s="4">
        <v>2006</v>
      </c>
      <c r="F17" s="9">
        <f>SUM(L17:V17)+SUM(L17:T17)*0.0000001+SUM(L17)*0.0000000000001</f>
        <v>148.34001483400465</v>
      </c>
      <c r="G17" s="64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46.29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46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47.25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8.8000000000000007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1.5</v>
      </c>
      <c r="Z17" s="22">
        <v>1</v>
      </c>
      <c r="AA17" s="22">
        <v>1.3</v>
      </c>
      <c r="AB17" s="22">
        <v>1.38</v>
      </c>
      <c r="AC17" s="22">
        <v>0</v>
      </c>
      <c r="AD17" s="22">
        <v>14.2</v>
      </c>
      <c r="AE17" s="22">
        <v>9.5</v>
      </c>
      <c r="AF17" s="22">
        <v>8.8000000000000007</v>
      </c>
      <c r="AG17" s="22">
        <v>13.5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1.3</v>
      </c>
      <c r="AP17" s="38">
        <f>IF(AB17&gt;0,AB17,"")</f>
        <v>1.38</v>
      </c>
      <c r="AQ17" s="40">
        <f>IF(SUM(Y17:AB17)-AC17&gt;0,SUM(Y17:AB17)-AC17,"")</f>
        <v>5.18</v>
      </c>
      <c r="AR17" s="40">
        <f>IF(AF17&gt;0,AF17,"")</f>
        <v>8.8000000000000007</v>
      </c>
      <c r="AS17" s="40">
        <f>IF(AG17&gt;0,AG17,"")</f>
        <v>13.5</v>
      </c>
      <c r="AT17" s="40">
        <f>IF(SUM(AD17:AG17)-AH17&gt;0,SUM(AD17:AG17)-AH17,"")</f>
        <v>46</v>
      </c>
      <c r="AU17" s="40">
        <f>IF(AQ17="","",MAX(AQ17,AT17))</f>
        <v>46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46</v>
      </c>
      <c r="AZ17" s="26">
        <v>7.2</v>
      </c>
      <c r="BA17" s="26">
        <v>4.5999999999999996</v>
      </c>
      <c r="BB17" s="26">
        <v>5.2</v>
      </c>
      <c r="BC17" s="26">
        <v>8.0299999999999994</v>
      </c>
      <c r="BD17" s="26">
        <v>0</v>
      </c>
      <c r="BE17" s="26">
        <v>15</v>
      </c>
      <c r="BF17" s="26">
        <v>9.1999999999999993</v>
      </c>
      <c r="BG17" s="26">
        <v>8.8000000000000007</v>
      </c>
      <c r="BH17" s="26">
        <v>13.29</v>
      </c>
      <c r="BI17" s="26">
        <v>0</v>
      </c>
      <c r="BJ17" s="26">
        <v>15.6</v>
      </c>
      <c r="BK17" s="26">
        <v>9.3000000000000007</v>
      </c>
      <c r="BL17" s="26">
        <v>8.8000000000000007</v>
      </c>
      <c r="BM17" s="26">
        <v>13.55</v>
      </c>
      <c r="BN17" s="26">
        <v>0</v>
      </c>
      <c r="BO17" s="28"/>
      <c r="BP17" s="39">
        <f>IF(BB17&gt;0,BB17,"")</f>
        <v>5.2</v>
      </c>
      <c r="BQ17" s="39">
        <f>IF(BC17&gt;0,BC17,"")</f>
        <v>8.0299999999999994</v>
      </c>
      <c r="BR17" s="11">
        <f>IF(SUM(AZ17:BC17)-BD17&gt;0,SUM(AZ17:BC17)-BD17,"")</f>
        <v>25.03</v>
      </c>
      <c r="BS17" s="11">
        <f>IF(BG17&gt;0,BG17,"")</f>
        <v>8.8000000000000007</v>
      </c>
      <c r="BT17" s="11">
        <f>IF(BH17&gt;0,BH17,"")</f>
        <v>13.29</v>
      </c>
      <c r="BU17" s="11">
        <f>IF(SUM(BE17:BH17)-BI17&gt;0,SUM(BE17:BH17)-BI17,"")</f>
        <v>46.29</v>
      </c>
      <c r="BV17" s="11">
        <f>IF(BR17="","",MAX(BR17,BU17))</f>
        <v>46.29</v>
      </c>
      <c r="BW17" s="11">
        <f>IF(BL17&gt;0,BL17,"")</f>
        <v>8.8000000000000007</v>
      </c>
      <c r="BX17" s="11">
        <f>IF(BM17&gt;0,BM17,"")</f>
        <v>13.55</v>
      </c>
      <c r="BY17" s="11">
        <f>IF(SUM(BJ17:BM17)-BN17&gt;0,SUM(BJ17:BM17)-BN17,"")</f>
        <v>47.25</v>
      </c>
      <c r="BZ17" s="11">
        <f>IF(SUM(BV17,BY17)&gt;0,SUM(BV17,BY17),"")</f>
        <v>93.539999999999992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3.6</v>
      </c>
      <c r="SW17" s="22">
        <f>IF($CP17="P",CB17,(CB17+BA17)/2)</f>
        <v>2.2999999999999998</v>
      </c>
      <c r="SX17" s="22">
        <f>IF($CP17="P",CC17,(CC17+BB17)/2)</f>
        <v>2.6</v>
      </c>
      <c r="SY17" s="22">
        <f>IF($CP17="P",CD17,(CD17+BC17)/2)</f>
        <v>4.0149999999999997</v>
      </c>
      <c r="SZ17" s="22">
        <f>IF($CP17="P",CE17,(CE17+BD17)/2)</f>
        <v>0</v>
      </c>
      <c r="TA17" s="22">
        <f>IF($CP17="P",CF17,(CF17+BE17)/2)</f>
        <v>7.5</v>
      </c>
      <c r="TB17" s="22">
        <f>IF($CP17="P",CG17,(CG17+BF17)/2)</f>
        <v>4.5999999999999996</v>
      </c>
      <c r="TC17" s="22">
        <f>IF($CP17="P",CH17,(CH17+BG17)/2)</f>
        <v>4.4000000000000004</v>
      </c>
      <c r="TD17" s="22">
        <f>IF($CP17="P",CI17,(CI17+BH17)/2)</f>
        <v>6.6449999999999996</v>
      </c>
      <c r="TE17" s="22">
        <f>IF($CP17="P",CJ17,(CJ17+BI17)/2)</f>
        <v>0</v>
      </c>
      <c r="TF17" s="22">
        <f>IF($CP17="P",CK17,(CK17+BJ17)/2)</f>
        <v>7.8</v>
      </c>
      <c r="TG17" s="22">
        <f>IF($CP17="P",CL17,(CL17+BK17)/2)</f>
        <v>4.6500000000000004</v>
      </c>
      <c r="TH17" s="22">
        <f>IF($CP17="P",CM17,(CM17+BL17)/2)</f>
        <v>4.4000000000000004</v>
      </c>
      <c r="TI17" s="22">
        <f>IF($CP17="P",CN17,(CN17+BM17)/2)</f>
        <v>6.7750000000000004</v>
      </c>
      <c r="TJ17" s="22">
        <f>IF($CP17="P",CO17,(CO17+BN17)/2)</f>
        <v>0</v>
      </c>
      <c r="TK17" s="27" t="s">
        <v>46</v>
      </c>
      <c r="TL17" s="40">
        <f>IF(SX17&gt;0,SX17,"")</f>
        <v>2.6</v>
      </c>
      <c r="TM17" s="40">
        <f>IF(SY17&gt;0,SY17,"")</f>
        <v>4.0149999999999997</v>
      </c>
      <c r="TN17" s="40">
        <f>IF(SUM(SV17:SY17)-SZ17&gt;0,SUM(SV17:SY17)-SZ17,"")</f>
        <v>12.515000000000001</v>
      </c>
      <c r="TO17" s="40">
        <f>IF(TC17&gt;0,TC17,"")</f>
        <v>4.4000000000000004</v>
      </c>
      <c r="TP17" s="40">
        <f>IF(TD17&gt;0,TD17,"")</f>
        <v>6.6449999999999996</v>
      </c>
      <c r="TQ17" s="40">
        <f>IF(SUM(TA17:TD17)-TE17&gt;0,SUM(TA17:TD17)-TE17,"")</f>
        <v>23.145</v>
      </c>
      <c r="TR17" s="40">
        <f>IF(MAX(TN17,TQ17)&gt;0,MAX(TN17,TQ17),"")</f>
        <v>23.145</v>
      </c>
      <c r="TS17" s="40">
        <f>IF(TH17&gt;0,TH17,"")</f>
        <v>4.4000000000000004</v>
      </c>
      <c r="TT17" s="40">
        <f>IF(TI17&gt;0,TI17,"")</f>
        <v>6.7750000000000004</v>
      </c>
      <c r="TU17" s="40">
        <f>IF(SUM(TF17:TI17)-TJ17&gt;0,SUM(TF17:TI17)-TJ17,"")</f>
        <v>23.625</v>
      </c>
      <c r="TV17" s="40">
        <f>IF(SUM(TR17,TU17)&gt;0,SUM(TR17,TU17),"")</f>
        <v>46.769999999999996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112</v>
      </c>
      <c r="D18" s="4" t="s">
        <v>4</v>
      </c>
      <c r="E18" s="4">
        <v>2004</v>
      </c>
      <c r="F18" s="9">
        <f>SUM(L18:V18)+SUM(L18:T18)*0.0000001+SUM(L18)*0.0000000000001</f>
        <v>148.29001482900469</v>
      </c>
      <c r="G18" s="64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46.83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44.76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47.8</v>
      </c>
      <c r="Q18" s="8" t="str">
        <f>IF(P18="","",IF(P18=CZ18,$CA$1,IF(P18=BY18,$AZ$1,IF(P18=AX18,$Y$1,IF(OR(P18=CS18,P18=CV18,P18=CZ18),$CA$1,IF(OR(P18=BR18,P18=BU18,P18=BY18),$AZ$1,IF(OR(P18=AQ18,P18=AT18,P18=AX18),$Y$1,"")))))))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8.9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</v>
      </c>
      <c r="Z18" s="22">
        <v>9.5</v>
      </c>
      <c r="AA18" s="22">
        <v>7.7</v>
      </c>
      <c r="AB18" s="22">
        <v>13.45</v>
      </c>
      <c r="AC18" s="22">
        <v>1.1000000000000001</v>
      </c>
      <c r="AD18" s="22">
        <v>2.6</v>
      </c>
      <c r="AE18" s="22">
        <v>1.6</v>
      </c>
      <c r="AF18" s="22">
        <v>2.2999999999999998</v>
      </c>
      <c r="AG18" s="22">
        <v>2.71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7.7</v>
      </c>
      <c r="AP18" s="38">
        <f>IF(AB18&gt;0,AB18,"")</f>
        <v>13.45</v>
      </c>
      <c r="AQ18" s="40">
        <f>IF(SUM(Y18:AB18)-AC18&gt;0,SUM(Y18:AB18)-AC18,"")</f>
        <v>44.550000000000004</v>
      </c>
      <c r="AR18" s="40">
        <f>IF(AF18&gt;0,AF18,"")</f>
        <v>2.2999999999999998</v>
      </c>
      <c r="AS18" s="40">
        <f>IF(AG18&gt;0,AG18,"")</f>
        <v>2.71</v>
      </c>
      <c r="AT18" s="40">
        <f>IF(SUM(AD18:AG18)-AH18&gt;0,SUM(AD18:AG18)-AH18,"")</f>
        <v>9.2100000000000009</v>
      </c>
      <c r="AU18" s="40">
        <f>IF(AQ18="","",MAX(AQ18,AT18))</f>
        <v>44.550000000000004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44.550000000000004</v>
      </c>
      <c r="AZ18" s="26">
        <v>15.1</v>
      </c>
      <c r="BA18" s="26">
        <v>9.6</v>
      </c>
      <c r="BB18" s="26">
        <v>7.7</v>
      </c>
      <c r="BC18" s="26">
        <v>13.46</v>
      </c>
      <c r="BD18" s="26">
        <v>1.1000000000000001</v>
      </c>
      <c r="BE18" s="26">
        <v>15.8</v>
      </c>
      <c r="BF18" s="26">
        <v>9.6999999999999993</v>
      </c>
      <c r="BG18" s="26">
        <v>8.3000000000000007</v>
      </c>
      <c r="BH18" s="26">
        <v>13.53</v>
      </c>
      <c r="BI18" s="26">
        <v>0.5</v>
      </c>
      <c r="BJ18" s="26">
        <v>16</v>
      </c>
      <c r="BK18" s="26">
        <v>9.5</v>
      </c>
      <c r="BL18" s="26">
        <v>8.9</v>
      </c>
      <c r="BM18" s="26">
        <v>13.4</v>
      </c>
      <c r="BN18" s="26">
        <v>0</v>
      </c>
      <c r="BO18" s="28"/>
      <c r="BP18" s="39">
        <f>IF(BB18&gt;0,BB18,"")</f>
        <v>7.7</v>
      </c>
      <c r="BQ18" s="39">
        <f>IF(BC18&gt;0,BC18,"")</f>
        <v>13.46</v>
      </c>
      <c r="BR18" s="11">
        <f>IF(SUM(AZ18:BC18)-BD18&gt;0,SUM(AZ18:BC18)-BD18,"")</f>
        <v>44.76</v>
      </c>
      <c r="BS18" s="11">
        <f>IF(BG18&gt;0,BG18,"")</f>
        <v>8.3000000000000007</v>
      </c>
      <c r="BT18" s="11">
        <f>IF(BH18&gt;0,BH18,"")</f>
        <v>13.53</v>
      </c>
      <c r="BU18" s="11">
        <f>IF(SUM(BE18:BH18)-BI18&gt;0,SUM(BE18:BH18)-BI18,"")</f>
        <v>46.83</v>
      </c>
      <c r="BV18" s="11">
        <f>IF(BR18="","",MAX(BR18,BU18))</f>
        <v>46.83</v>
      </c>
      <c r="BW18" s="11">
        <f>IF(BL18&gt;0,BL18,"")</f>
        <v>8.9</v>
      </c>
      <c r="BX18" s="11">
        <f>IF(BM18&gt;0,BM18,"")</f>
        <v>13.4</v>
      </c>
      <c r="BY18" s="11">
        <f>IF(SUM(BJ18:BM18)-BN18&gt;0,SUM(BJ18:BM18)-BN18,"")</f>
        <v>47.8</v>
      </c>
      <c r="BZ18" s="11">
        <f>IF(SUM(BV18,BY18)&gt;0,SUM(BV18,BY18),"")</f>
        <v>94.63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7.55</v>
      </c>
      <c r="SW18" s="22">
        <f>IF($CP18="P",CB18,(CB18+BA18)/2)</f>
        <v>4.8</v>
      </c>
      <c r="SX18" s="22">
        <f>IF($CP18="P",CC18,(CC18+BB18)/2)</f>
        <v>3.85</v>
      </c>
      <c r="SY18" s="22">
        <f>IF($CP18="P",CD18,(CD18+BC18)/2)</f>
        <v>6.73</v>
      </c>
      <c r="SZ18" s="22">
        <f>IF($CP18="P",CE18,(CE18+BD18)/2)</f>
        <v>0.55000000000000004</v>
      </c>
      <c r="TA18" s="22">
        <f>IF($CP18="P",CF18,(CF18+BE18)/2)</f>
        <v>7.9</v>
      </c>
      <c r="TB18" s="22">
        <f>IF($CP18="P",CG18,(CG18+BF18)/2)</f>
        <v>4.8499999999999996</v>
      </c>
      <c r="TC18" s="22">
        <f>IF($CP18="P",CH18,(CH18+BG18)/2)</f>
        <v>4.1500000000000004</v>
      </c>
      <c r="TD18" s="22">
        <f>IF($CP18="P",CI18,(CI18+BH18)/2)</f>
        <v>6.7649999999999997</v>
      </c>
      <c r="TE18" s="22">
        <f>IF($CP18="P",CJ18,(CJ18+BI18)/2)</f>
        <v>0.25</v>
      </c>
      <c r="TF18" s="22">
        <f>IF($CP18="P",CK18,(CK18+BJ18)/2)</f>
        <v>8</v>
      </c>
      <c r="TG18" s="22">
        <f>IF($CP18="P",CL18,(CL18+BK18)/2)</f>
        <v>4.75</v>
      </c>
      <c r="TH18" s="22">
        <f>IF($CP18="P",CM18,(CM18+BL18)/2)</f>
        <v>4.45</v>
      </c>
      <c r="TI18" s="22">
        <f>IF($CP18="P",CN18,(CN18+BM18)/2)</f>
        <v>6.7</v>
      </c>
      <c r="TJ18" s="22">
        <f>IF($CP18="P",CO18,(CO18+BN18)/2)</f>
        <v>0</v>
      </c>
      <c r="TK18" s="27" t="s">
        <v>46</v>
      </c>
      <c r="TL18" s="40">
        <f>IF(SX18&gt;0,SX18,"")</f>
        <v>3.85</v>
      </c>
      <c r="TM18" s="40">
        <f>IF(SY18&gt;0,SY18,"")</f>
        <v>6.73</v>
      </c>
      <c r="TN18" s="40">
        <f>IF(SUM(SV18:SY18)-SZ18&gt;0,SUM(SV18:SY18)-SZ18,"")</f>
        <v>22.38</v>
      </c>
      <c r="TO18" s="40">
        <f>IF(TC18&gt;0,TC18,"")</f>
        <v>4.1500000000000004</v>
      </c>
      <c r="TP18" s="40">
        <f>IF(TD18&gt;0,TD18,"")</f>
        <v>6.7649999999999997</v>
      </c>
      <c r="TQ18" s="40">
        <f>IF(SUM(TA18:TD18)-TE18&gt;0,SUM(TA18:TD18)-TE18,"")</f>
        <v>23.414999999999999</v>
      </c>
      <c r="TR18" s="40">
        <f>IF(MAX(TN18,TQ18)&gt;0,MAX(TN18,TQ18),"")</f>
        <v>23.414999999999999</v>
      </c>
      <c r="TS18" s="40">
        <f>IF(TH18&gt;0,TH18,"")</f>
        <v>4.45</v>
      </c>
      <c r="TT18" s="40">
        <f>IF(TI18&gt;0,TI18,"")</f>
        <v>6.7</v>
      </c>
      <c r="TU18" s="40">
        <f>IF(SUM(TF18:TI18)-TJ18&gt;0,SUM(TF18:TI18)-TJ18,"")</f>
        <v>23.9</v>
      </c>
      <c r="TV18" s="40">
        <f>IF(SUM(TR18,TU18)&gt;0,SUM(TR18,TU18),"")</f>
        <v>47.314999999999998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121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4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14.1</v>
      </c>
      <c r="BA19" s="26">
        <v>9.1999999999999993</v>
      </c>
      <c r="BB19" s="26">
        <v>8.8000000000000007</v>
      </c>
      <c r="BC19" s="26">
        <v>12.17</v>
      </c>
      <c r="BD19" s="26">
        <v>0</v>
      </c>
      <c r="BE19" s="26">
        <v>15.2</v>
      </c>
      <c r="BF19" s="26">
        <v>9.6</v>
      </c>
      <c r="BG19" s="26">
        <v>8.8000000000000007</v>
      </c>
      <c r="BH19" s="26">
        <v>12.51</v>
      </c>
      <c r="BI19" s="26">
        <v>0</v>
      </c>
      <c r="BJ19" s="26">
        <v>15</v>
      </c>
      <c r="BK19" s="26">
        <v>9.3000000000000007</v>
      </c>
      <c r="BL19" s="26">
        <v>8.8000000000000007</v>
      </c>
      <c r="BM19" s="26">
        <v>12.46</v>
      </c>
      <c r="BN19" s="26">
        <v>0</v>
      </c>
      <c r="BO19" s="28"/>
      <c r="BP19" s="39">
        <f>IF(BB19&gt;0,BB19,"")</f>
        <v>8.8000000000000007</v>
      </c>
      <c r="BQ19" s="39">
        <f>IF(BC19&gt;0,BC19,"")</f>
        <v>12.17</v>
      </c>
      <c r="BR19" s="11">
        <f>IF(SUM(AZ19:BC19)-BD19&gt;0,SUM(AZ19:BC19)-BD19,"")</f>
        <v>44.269999999999996</v>
      </c>
      <c r="BS19" s="11">
        <f>IF(BG19&gt;0,BG19,"")</f>
        <v>8.8000000000000007</v>
      </c>
      <c r="BT19" s="11">
        <f>IF(BH19&gt;0,BH19,"")</f>
        <v>12.51</v>
      </c>
      <c r="BU19" s="11">
        <f>IF(SUM(BE19:BH19)-BI19&gt;0,SUM(BE19:BH19)-BI19,"")</f>
        <v>46.109999999999992</v>
      </c>
      <c r="BV19" s="11">
        <f>IF(BR19="","",MAX(BR19,BU19))</f>
        <v>46.109999999999992</v>
      </c>
      <c r="BW19" s="11">
        <f>IF(BL19&gt;0,BL19,"")</f>
        <v>8.8000000000000007</v>
      </c>
      <c r="BX19" s="11">
        <f>IF(BM19&gt;0,BM19,"")</f>
        <v>12.46</v>
      </c>
      <c r="BY19" s="11">
        <f>IF(SUM(BJ19:BM19)-BN19&gt;0,SUM(BJ19:BM19)-BN19,"")</f>
        <v>45.56</v>
      </c>
      <c r="BZ19" s="11">
        <f>IF(SUM(BV19,BY19)&gt;0,SUM(BV19,BY19),"")</f>
        <v>91.669999999999987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131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4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12.5</v>
      </c>
      <c r="Z20" s="22">
        <v>9.1</v>
      </c>
      <c r="AA20" s="22">
        <v>7.8</v>
      </c>
      <c r="AB20" s="22">
        <v>13.37</v>
      </c>
      <c r="AC20" s="22">
        <v>1</v>
      </c>
      <c r="AD20" s="22">
        <v>11.3</v>
      </c>
      <c r="AE20" s="22">
        <v>9.1</v>
      </c>
      <c r="AF20" s="22">
        <v>8</v>
      </c>
      <c r="AG20" s="22">
        <v>12.68</v>
      </c>
      <c r="AH20" s="22">
        <v>0.8</v>
      </c>
      <c r="AI20" s="22"/>
      <c r="AJ20" s="22"/>
      <c r="AK20" s="22"/>
      <c r="AL20" s="22"/>
      <c r="AM20" s="22"/>
      <c r="AN20" s="27"/>
      <c r="AO20" s="38">
        <f>IF(AA20&gt;0,AA20,"")</f>
        <v>7.8</v>
      </c>
      <c r="AP20" s="38">
        <f>IF(AB20&gt;0,AB20,"")</f>
        <v>13.37</v>
      </c>
      <c r="AQ20" s="40">
        <f>IF(SUM(Y20:AB20)-AC20&gt;0,SUM(Y20:AB20)-AC20,"")</f>
        <v>41.77</v>
      </c>
      <c r="AR20" s="40">
        <f>IF(AF20&gt;0,AF20,"")</f>
        <v>8</v>
      </c>
      <c r="AS20" s="40">
        <f>IF(AG20&gt;0,AG20,"")</f>
        <v>12.68</v>
      </c>
      <c r="AT20" s="40">
        <f>IF(SUM(AD20:AG20)-AH20&gt;0,SUM(AD20:AG20)-AH20,"")</f>
        <v>40.28</v>
      </c>
      <c r="AU20" s="40">
        <f>IF(AQ20="","",MAX(AQ20,AT20))</f>
        <v>41.77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41.77</v>
      </c>
      <c r="AZ20" s="26">
        <v>11.3</v>
      </c>
      <c r="BA20" s="26">
        <v>8.4</v>
      </c>
      <c r="BB20" s="26">
        <v>8.3000000000000007</v>
      </c>
      <c r="BC20" s="26">
        <v>11.71</v>
      </c>
      <c r="BD20" s="26">
        <v>0</v>
      </c>
      <c r="BE20" s="26">
        <v>14.4</v>
      </c>
      <c r="BF20" s="26">
        <v>9.5</v>
      </c>
      <c r="BG20" s="26">
        <v>8.9</v>
      </c>
      <c r="BH20" s="26">
        <v>13.66</v>
      </c>
      <c r="BI20" s="26">
        <v>0</v>
      </c>
      <c r="BJ20" s="26">
        <v>12.3</v>
      </c>
      <c r="BK20" s="26">
        <v>9.4</v>
      </c>
      <c r="BL20" s="26">
        <v>10.4</v>
      </c>
      <c r="BM20" s="26">
        <v>13.33</v>
      </c>
      <c r="BN20" s="26">
        <v>0.2</v>
      </c>
      <c r="BO20" s="28"/>
      <c r="BP20" s="39">
        <f>IF(BB20&gt;0,BB20,"")</f>
        <v>8.3000000000000007</v>
      </c>
      <c r="BQ20" s="39">
        <f>IF(BC20&gt;0,BC20,"")</f>
        <v>11.71</v>
      </c>
      <c r="BR20" s="11">
        <f>IF(SUM(AZ20:BC20)-BD20&gt;0,SUM(AZ20:BC20)-BD20,"")</f>
        <v>39.710000000000008</v>
      </c>
      <c r="BS20" s="11">
        <f>IF(BG20&gt;0,BG20,"")</f>
        <v>8.9</v>
      </c>
      <c r="BT20" s="11">
        <f>IF(BH20&gt;0,BH20,"")</f>
        <v>13.66</v>
      </c>
      <c r="BU20" s="11">
        <f>IF(SUM(BE20:BH20)-BI20&gt;0,SUM(BE20:BH20)-BI20,"")</f>
        <v>46.459999999999994</v>
      </c>
      <c r="BV20" s="11">
        <f>IF(BR20="","",MAX(BR20,BU20))</f>
        <v>46.459999999999994</v>
      </c>
      <c r="BW20" s="11">
        <f>IF(BL20&gt;0,BL20,"")</f>
        <v>10.4</v>
      </c>
      <c r="BX20" s="11">
        <f>IF(BM20&gt;0,BM20,"")</f>
        <v>13.33</v>
      </c>
      <c r="BY20" s="11">
        <f>IF(SUM(BJ20:BM20)-BN20&gt;0,SUM(BJ20:BM20)-BN20,"")</f>
        <v>45.23</v>
      </c>
      <c r="BZ20" s="11">
        <f>IF(SUM(BV20,BY20)&gt;0,SUM(BV20,BY20),"")</f>
        <v>91.69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5.65</v>
      </c>
      <c r="SW20" s="22">
        <f>IF($CP20="P",CB20,(CB20+BA20)/2)</f>
        <v>4.2</v>
      </c>
      <c r="SX20" s="22">
        <f>IF($CP20="P",CC20,(CC20+BB20)/2)</f>
        <v>4.1500000000000004</v>
      </c>
      <c r="SY20" s="22">
        <f>IF($CP20="P",CD20,(CD20+BC20)/2)</f>
        <v>5.8550000000000004</v>
      </c>
      <c r="SZ20" s="22">
        <f>IF($CP20="P",CE20,(CE20+BD20)/2)</f>
        <v>0</v>
      </c>
      <c r="TA20" s="22">
        <f>IF($CP20="P",CF20,(CF20+BE20)/2)</f>
        <v>7.2</v>
      </c>
      <c r="TB20" s="22">
        <f>IF($CP20="P",CG20,(CG20+BF20)/2)</f>
        <v>4.75</v>
      </c>
      <c r="TC20" s="22">
        <f>IF($CP20="P",CH20,(CH20+BG20)/2)</f>
        <v>4.45</v>
      </c>
      <c r="TD20" s="22">
        <f>IF($CP20="P",CI20,(CI20+BH20)/2)</f>
        <v>6.83</v>
      </c>
      <c r="TE20" s="22">
        <f>IF($CP20="P",CJ20,(CJ20+BI20)/2)</f>
        <v>0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4.1500000000000004</v>
      </c>
      <c r="TM20" s="40">
        <f>IF(SY20&gt;0,SY20,"")</f>
        <v>5.8550000000000004</v>
      </c>
      <c r="TN20" s="40">
        <f>IF(SUM(SV20:SY20)-SZ20&gt;0,SUM(SV20:SY20)-SZ20,"")</f>
        <v>19.855000000000004</v>
      </c>
      <c r="TO20" s="40">
        <f>IF(TC20&gt;0,TC20,"")</f>
        <v>4.45</v>
      </c>
      <c r="TP20" s="40">
        <f>IF(TD20&gt;0,TD20,"")</f>
        <v>6.83</v>
      </c>
      <c r="TQ20" s="40">
        <f>IF(SUM(TA20:TD20)-TE20&gt;0,SUM(TA20:TD20)-TE20,"")</f>
        <v>23.229999999999997</v>
      </c>
      <c r="TR20" s="40">
        <f>IF(MAX(TN20,TQ20)&gt;0,MAX(TN20,TQ20),"")</f>
        <v>23.229999999999997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45.844999999999999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115</v>
      </c>
      <c r="D21" s="4" t="s">
        <v>4</v>
      </c>
      <c r="E21" s="4">
        <v>2004</v>
      </c>
      <c r="F21" s="9">
        <f>SUM(L21:V21)+SUM(L21:T21)*0.0000001+SUM(L21)*0.0000000000001</f>
        <v>143.71001437100463</v>
      </c>
      <c r="G21" s="64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46.39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IF(COUNT(AQ21,AT21,BR21,BU21,CS21,CV21)&gt;1,LARGE((AQ21,AT21,BR21,BU21,CS21,CV21),2),0)</f>
        <v>44.55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42.970000000000006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9.8000000000000007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13.7</v>
      </c>
      <c r="Z21" s="22">
        <v>9.5</v>
      </c>
      <c r="AA21" s="22">
        <v>9.8000000000000007</v>
      </c>
      <c r="AB21" s="22">
        <v>13.39</v>
      </c>
      <c r="AC21" s="22">
        <v>0</v>
      </c>
      <c r="AD21" s="22">
        <v>13.4</v>
      </c>
      <c r="AE21" s="22">
        <v>8.9</v>
      </c>
      <c r="AF21" s="22">
        <v>9.1</v>
      </c>
      <c r="AG21" s="22">
        <v>13.15</v>
      </c>
      <c r="AH21" s="22">
        <v>0</v>
      </c>
      <c r="AI21" s="22">
        <v>3</v>
      </c>
      <c r="AJ21" s="22">
        <v>1.8</v>
      </c>
      <c r="AK21" s="22">
        <v>2.1</v>
      </c>
      <c r="AL21" s="22">
        <v>2.82</v>
      </c>
      <c r="AM21" s="22">
        <v>0</v>
      </c>
      <c r="AN21" s="27"/>
      <c r="AO21" s="38">
        <f>IF(AA21&gt;0,AA21,"")</f>
        <v>9.8000000000000007</v>
      </c>
      <c r="AP21" s="38">
        <f>IF(AB21&gt;0,AB21,"")</f>
        <v>13.39</v>
      </c>
      <c r="AQ21" s="40">
        <f>IF(SUM(Y21:AB21)-AC21&gt;0,SUM(Y21:AB21)-AC21,"")</f>
        <v>46.39</v>
      </c>
      <c r="AR21" s="40">
        <f>IF(AF21&gt;0,AF21,"")</f>
        <v>9.1</v>
      </c>
      <c r="AS21" s="40">
        <f>IF(AG21&gt;0,AG21,"")</f>
        <v>13.15</v>
      </c>
      <c r="AT21" s="40">
        <f>IF(SUM(AD21:AG21)-AH21&gt;0,SUM(AD21:AG21)-AH21,"")</f>
        <v>44.55</v>
      </c>
      <c r="AU21" s="40">
        <f>IF(AQ21="","",MAX(AQ21,AT21))</f>
        <v>46.39</v>
      </c>
      <c r="AV21" s="40">
        <f>IF(AK21&gt;0,AK21,"")</f>
        <v>2.1</v>
      </c>
      <c r="AW21" s="40">
        <f>IF(AL21&gt;0,AL21,"")</f>
        <v>2.82</v>
      </c>
      <c r="AX21" s="40">
        <f>IF(SUM(AI21:AL21)-AM21&gt;0,SUM(AI21:AL21)-AM21,"")</f>
        <v>9.7200000000000006</v>
      </c>
      <c r="AY21" s="40">
        <f>IF(SUM(AU21,AX21)&gt;0,SUM(AU21,AX21),"")</f>
        <v>56.11</v>
      </c>
      <c r="AZ21" s="26">
        <v>4.4000000000000004</v>
      </c>
      <c r="BA21" s="26">
        <v>2.7</v>
      </c>
      <c r="BB21" s="26">
        <v>3.2</v>
      </c>
      <c r="BC21" s="26">
        <v>4.2</v>
      </c>
      <c r="BD21" s="26">
        <v>0</v>
      </c>
      <c r="BE21" s="26">
        <v>13.3</v>
      </c>
      <c r="BF21" s="26">
        <v>9.3000000000000007</v>
      </c>
      <c r="BG21" s="26">
        <v>8</v>
      </c>
      <c r="BH21" s="26">
        <v>13.17</v>
      </c>
      <c r="BI21" s="26">
        <v>0.8</v>
      </c>
      <c r="BJ21" s="26"/>
      <c r="BK21" s="26"/>
      <c r="BL21" s="26"/>
      <c r="BM21" s="26"/>
      <c r="BN21" s="26"/>
      <c r="BO21" s="28"/>
      <c r="BP21" s="39">
        <f>IF(BB21&gt;0,BB21,"")</f>
        <v>3.2</v>
      </c>
      <c r="BQ21" s="39">
        <f>IF(BC21&gt;0,BC21,"")</f>
        <v>4.2</v>
      </c>
      <c r="BR21" s="11">
        <f>IF(SUM(AZ21:BC21)-BD21&gt;0,SUM(AZ21:BC21)-BD21,"")</f>
        <v>14.5</v>
      </c>
      <c r="BS21" s="11">
        <f>IF(BG21&gt;0,BG21,"")</f>
        <v>8</v>
      </c>
      <c r="BT21" s="11">
        <f>IF(BH21&gt;0,BH21,"")</f>
        <v>13.17</v>
      </c>
      <c r="BU21" s="11">
        <f>IF(SUM(BE21:BH21)-BI21&gt;0,SUM(BE21:BH21)-BI21,"")</f>
        <v>42.970000000000006</v>
      </c>
      <c r="BV21" s="11">
        <f>IF(BR21="","",MAX(BR21,BU21))</f>
        <v>42.970000000000006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42.970000000000006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2.2000000000000002</v>
      </c>
      <c r="SW21" s="22">
        <f>IF($CP21="P",CB21,(CB21+BA21)/2)</f>
        <v>1.35</v>
      </c>
      <c r="SX21" s="22">
        <f>IF($CP21="P",CC21,(CC21+BB21)/2)</f>
        <v>1.6</v>
      </c>
      <c r="SY21" s="22">
        <f>IF($CP21="P",CD21,(CD21+BC21)/2)</f>
        <v>2.1</v>
      </c>
      <c r="SZ21" s="22">
        <f>IF($CP21="P",CE21,(CE21+BD21)/2)</f>
        <v>0</v>
      </c>
      <c r="TA21" s="22">
        <f>IF($CP21="P",CF21,(CF21+BE21)/2)</f>
        <v>6.65</v>
      </c>
      <c r="TB21" s="22">
        <f>IF($CP21="P",CG21,(CG21+BF21)/2)</f>
        <v>4.6500000000000004</v>
      </c>
      <c r="TC21" s="22">
        <f>IF($CP21="P",CH21,(CH21+BG21)/2)</f>
        <v>4</v>
      </c>
      <c r="TD21" s="22">
        <f>IF($CP21="P",CI21,(CI21+BH21)/2)</f>
        <v>6.585</v>
      </c>
      <c r="TE21" s="22">
        <f>IF($CP21="P",CJ21,(CJ21+BI21)/2)</f>
        <v>0.4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1.6</v>
      </c>
      <c r="TM21" s="40">
        <f>IF(SY21&gt;0,SY21,"")</f>
        <v>2.1</v>
      </c>
      <c r="TN21" s="40">
        <f>IF(SUM(SV21:SY21)-SZ21&gt;0,SUM(SV21:SY21)-SZ21,"")</f>
        <v>7.25</v>
      </c>
      <c r="TO21" s="40">
        <f>IF(TC21&gt;0,TC21,"")</f>
        <v>4</v>
      </c>
      <c r="TP21" s="40">
        <f>IF(TD21&gt;0,TD21,"")</f>
        <v>6.585</v>
      </c>
      <c r="TQ21" s="40">
        <f>IF(SUM(TA21:TD21)-TE21&gt;0,SUM(TA21:TD21)-TE21,"")</f>
        <v>21.485000000000003</v>
      </c>
      <c r="TR21" s="40">
        <f>IF(MAX(TN21,TQ21)&gt;0,MAX(TN21,TQ21),"")</f>
        <v>21.485000000000003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21.485000000000003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186</v>
      </c>
      <c r="D22" s="4" t="s">
        <v>31</v>
      </c>
      <c r="E22" s="4">
        <v>2007</v>
      </c>
      <c r="F22" s="9">
        <f>SUM(L22:V22)+SUM(L22:T22)*0.0000001+SUM(L22)*0.0000000000001</f>
        <v>142.94001252700451</v>
      </c>
      <c r="G22" s="64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45.169999999999995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IF(COUNT(AQ22,AT22,BR22,BU22,CS22,CV22)&gt;1,LARGE((AQ22,AT22,BR22,BU22,CS22,CV22),2),0)</f>
        <v>44.28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27.119999999999997</v>
      </c>
      <c r="Q22" s="8" t="str">
        <f>IF(P22="","",IF(P22=CZ22,$CA$1,IF(P22=BY22,$AZ$1,IF(P22=AX22,$Y$1,IF(OR(P22=CS22,P22=CV22,P22=CZ22),$CA$1,IF(OR(P22=BR22,P22=BU22,P22=BY22),$AZ$1,IF(OR(P22=AQ22,P22=AT22,P22=AX22),$Y$1,"")))))))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8.6999999999999993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>
        <f>IF(MAX(DB22,DC22)&gt;0,MAX(DB22,DC22),"")</f>
        <v>17.670000000000002</v>
      </c>
      <c r="W22" s="11" t="str">
        <f>IF(V22="","",IF(V22=DB22,"("&amp;DB$2&amp;")",IF(V22=DC22,"("&amp;DC$2&amp;")")))</f>
        <v>(Optional)</v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>2024 Coimbra Gym Fest (July 7)</v>
      </c>
      <c r="Y22" s="22">
        <v>8.1999999999999993</v>
      </c>
      <c r="Z22" s="22">
        <v>5.6</v>
      </c>
      <c r="AA22" s="22">
        <v>5.0999999999999996</v>
      </c>
      <c r="AB22" s="22">
        <v>8.2200000000000006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5.0999999999999996</v>
      </c>
      <c r="AP22" s="38">
        <f>IF(AB22&gt;0,AB22,"")</f>
        <v>8.2200000000000006</v>
      </c>
      <c r="AQ22" s="40">
        <f>IF(SUM(Y22:AB22)-AC22&gt;0,SUM(Y22:AB22)-AC22,"")</f>
        <v>27.119999999999997</v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>
        <f>IF(AQ22="","",MAX(AQ22,AT22))</f>
        <v>27.119999999999997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27.119999999999997</v>
      </c>
      <c r="AZ22" s="26">
        <v>14.4</v>
      </c>
      <c r="BA22" s="26">
        <v>9.4</v>
      </c>
      <c r="BB22" s="26">
        <v>8.6999999999999993</v>
      </c>
      <c r="BC22" s="26">
        <v>12.77</v>
      </c>
      <c r="BD22" s="26">
        <v>0.1</v>
      </c>
      <c r="BE22" s="26">
        <v>14.7</v>
      </c>
      <c r="BF22" s="26">
        <v>8.9</v>
      </c>
      <c r="BG22" s="26">
        <v>8.1999999999999993</v>
      </c>
      <c r="BH22" s="26">
        <v>13.08</v>
      </c>
      <c r="BI22" s="26">
        <v>0.6</v>
      </c>
      <c r="BJ22" s="26"/>
      <c r="BK22" s="26"/>
      <c r="BL22" s="26"/>
      <c r="BM22" s="26"/>
      <c r="BN22" s="26"/>
      <c r="BO22" s="28"/>
      <c r="BP22" s="39">
        <f>IF(BB22&gt;0,BB22,"")</f>
        <v>8.6999999999999993</v>
      </c>
      <c r="BQ22" s="39">
        <f>IF(BC22&gt;0,BC22,"")</f>
        <v>12.77</v>
      </c>
      <c r="BR22" s="11">
        <f>IF(SUM(AZ22:BC22)-BD22&gt;0,SUM(AZ22:BC22)-BD22,"")</f>
        <v>45.169999999999995</v>
      </c>
      <c r="BS22" s="11">
        <f>IF(BG22&gt;0,BG22,"")</f>
        <v>8.1999999999999993</v>
      </c>
      <c r="BT22" s="11">
        <f>IF(BH22&gt;0,BH22,"")</f>
        <v>13.08</v>
      </c>
      <c r="BU22" s="11">
        <f>IF(SUM(BE22:BH22)-BI22&gt;0,SUM(BE22:BH22)-BI22,"")</f>
        <v>44.28</v>
      </c>
      <c r="BV22" s="11">
        <f>IF(BR22="","",MAX(BR22,BU22))</f>
        <v>45.169999999999995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45.169999999999995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>17.670000000000002</v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>
        <v>9.8000000000000007</v>
      </c>
      <c r="FU22" s="17">
        <v>6.7</v>
      </c>
      <c r="FV22" s="17">
        <v>6.4</v>
      </c>
      <c r="FW22" s="17">
        <v>9.39</v>
      </c>
      <c r="FX22" s="17">
        <v>0</v>
      </c>
      <c r="FY22" s="17">
        <v>13.7</v>
      </c>
      <c r="FZ22" s="17">
        <v>9.5</v>
      </c>
      <c r="GA22" s="17">
        <v>8.6999999999999993</v>
      </c>
      <c r="GB22" s="17">
        <v>12.89</v>
      </c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>
        <f>IF(FV22&gt;0,FV22,"")</f>
        <v>6.4</v>
      </c>
      <c r="GO22" s="40">
        <f>IF(FW22&gt;0,FW22,"")</f>
        <v>9.39</v>
      </c>
      <c r="GP22" s="40">
        <f>IF(SUM(FT22:FW22)-FX22&gt;0,SUM(FT22:FW22)-FX22,"")</f>
        <v>32.29</v>
      </c>
      <c r="GQ22" s="40">
        <f>IF(GA22&gt;0,GA22,"")</f>
        <v>8.6999999999999993</v>
      </c>
      <c r="GR22" s="40">
        <f>IF(GB22&gt;0,GB22,"")</f>
        <v>12.89</v>
      </c>
      <c r="GS22" s="40">
        <f>IF(SUM(FY22:GB22)-GC22&gt;0,SUM(FY22:GB22)-GC22,"")</f>
        <v>44.79</v>
      </c>
      <c r="GT22" s="40">
        <f>IF(MAX(GP22,GS22)&gt;0,MAX(GP22,GS22),"")</f>
        <v>44.79</v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>
        <f>IF(SUM(GT22,GW22,GZ22)&gt;0,SUM(GT22,GW22,GZ22),"")</f>
        <v>44.79</v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7.2</v>
      </c>
      <c r="SW22" s="22">
        <f>IF($CP22="P",CB22,(CB22+BA22)/2)</f>
        <v>4.7</v>
      </c>
      <c r="SX22" s="22">
        <f>IF($CP22="P",CC22,(CC22+BB22)/2)</f>
        <v>4.3499999999999996</v>
      </c>
      <c r="SY22" s="22">
        <f>IF($CP22="P",CD22,(CD22+BC22)/2)</f>
        <v>6.3849999999999998</v>
      </c>
      <c r="SZ22" s="22">
        <f>IF($CP22="P",CE22,(CE22+BD22)/2)</f>
        <v>0.05</v>
      </c>
      <c r="TA22" s="22">
        <f>IF($CP22="P",CF22,(CF22+BE22)/2)</f>
        <v>7.35</v>
      </c>
      <c r="TB22" s="22">
        <f>IF($CP22="P",CG22,(CG22+BF22)/2)</f>
        <v>4.45</v>
      </c>
      <c r="TC22" s="22">
        <f>IF($CP22="P",CH22,(CH22+BG22)/2)</f>
        <v>4.0999999999999996</v>
      </c>
      <c r="TD22" s="22">
        <f>IF($CP22="P",CI22,(CI22+BH22)/2)</f>
        <v>6.54</v>
      </c>
      <c r="TE22" s="22">
        <f>IF($CP22="P",CJ22,(CJ22+BI22)/2)</f>
        <v>0.3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4.3499999999999996</v>
      </c>
      <c r="TM22" s="40">
        <f>IF(SY22&gt;0,SY22,"")</f>
        <v>6.3849999999999998</v>
      </c>
      <c r="TN22" s="40">
        <f>IF(SUM(SV22:SY22)-SZ22&gt;0,SUM(SV22:SY22)-SZ22,"")</f>
        <v>22.584999999999997</v>
      </c>
      <c r="TO22" s="40">
        <f>IF(TC22&gt;0,TC22,"")</f>
        <v>4.0999999999999996</v>
      </c>
      <c r="TP22" s="40">
        <f>IF(TD22&gt;0,TD22,"")</f>
        <v>6.54</v>
      </c>
      <c r="TQ22" s="40">
        <f>IF(SUM(TA22:TD22)-TE22&gt;0,SUM(TA22:TD22)-TE22,"")</f>
        <v>22.14</v>
      </c>
      <c r="TR22" s="40">
        <f>IF(MAX(TN22,TQ22)&gt;0,MAX(TN22,TQ22),"")</f>
        <v>22.584999999999997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22.584999999999997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150</v>
      </c>
      <c r="D23" s="4" t="s">
        <v>4</v>
      </c>
      <c r="E23" s="4">
        <v>2004</v>
      </c>
      <c r="F23" s="9">
        <f>SUM(L23:V23)+SUM(L23:T23)*0.0000001+SUM(L23)*0.0000000000001</f>
        <v>142.90001429000455</v>
      </c>
      <c r="G23" s="64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45.38</v>
      </c>
      <c r="M23" s="8" t="str">
        <f>IF(L23="","",IF(OR(L23=CS23,L23=CV23),$CA$1,IF(OR(L23=BR23,L23=BU23),$AZ$1,IF(OR(L23=AQ23,L23=AT23),$Y$1,""))))</f>
        <v>2024 3rd Domestic Trial</v>
      </c>
      <c r="N23" s="8">
        <f>IF(COUNT(AQ23,AT23,BR23,BU23,CS23,CV23)&gt;1,LARGE((AQ23,AT23,BR23,BU23,CS23,CV23),2),0)</f>
        <v>44.41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43.010000000000005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11.9</v>
      </c>
      <c r="Z23" s="22">
        <v>9.1999999999999993</v>
      </c>
      <c r="AA23" s="22">
        <v>9.8000000000000007</v>
      </c>
      <c r="AB23" s="22">
        <v>13.51</v>
      </c>
      <c r="AC23" s="22">
        <v>1.4</v>
      </c>
      <c r="AD23" s="22">
        <v>13.1</v>
      </c>
      <c r="AE23" s="22">
        <v>9.1</v>
      </c>
      <c r="AF23" s="22">
        <v>10.1</v>
      </c>
      <c r="AG23" s="22">
        <v>13.21</v>
      </c>
      <c r="AH23" s="22">
        <v>1.1000000000000001</v>
      </c>
      <c r="AI23" s="22"/>
      <c r="AJ23" s="22"/>
      <c r="AK23" s="22"/>
      <c r="AL23" s="22"/>
      <c r="AM23" s="22"/>
      <c r="AN23" s="27"/>
      <c r="AO23" s="38">
        <f>IF(AA23&gt;0,AA23,"")</f>
        <v>9.8000000000000007</v>
      </c>
      <c r="AP23" s="38">
        <f>IF(AB23&gt;0,AB23,"")</f>
        <v>13.51</v>
      </c>
      <c r="AQ23" s="40">
        <f>IF(SUM(Y23:AB23)-AC23&gt;0,SUM(Y23:AB23)-AC23,"")</f>
        <v>43.010000000000005</v>
      </c>
      <c r="AR23" s="40">
        <f>IF(AF23&gt;0,AF23,"")</f>
        <v>10.1</v>
      </c>
      <c r="AS23" s="40">
        <f>IF(AG23&gt;0,AG23,"")</f>
        <v>13.21</v>
      </c>
      <c r="AT23" s="40">
        <f>IF(SUM(AD23:AG23)-AH23&gt;0,SUM(AD23:AG23)-AH23,"")</f>
        <v>44.41</v>
      </c>
      <c r="AU23" s="40">
        <f>IF(AQ23="","",MAX(AQ23,AT23))</f>
        <v>44.41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44.41</v>
      </c>
      <c r="AZ23" s="26">
        <v>1.4</v>
      </c>
      <c r="BA23" s="26">
        <v>1</v>
      </c>
      <c r="BB23" s="26">
        <v>1.5</v>
      </c>
      <c r="BC23" s="26">
        <v>1.56</v>
      </c>
      <c r="BD23" s="26">
        <v>0</v>
      </c>
      <c r="BE23" s="26">
        <v>1.6</v>
      </c>
      <c r="BF23" s="26">
        <v>1</v>
      </c>
      <c r="BG23" s="26">
        <v>1.5</v>
      </c>
      <c r="BH23" s="26">
        <v>1.56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1.5</v>
      </c>
      <c r="BQ23" s="39">
        <f>IF(BC23&gt;0,BC23,"")</f>
        <v>1.56</v>
      </c>
      <c r="BR23" s="11">
        <f>IF(SUM(AZ23:BC23)-BD23&gt;0,SUM(AZ23:BC23)-BD23,"")</f>
        <v>5.46</v>
      </c>
      <c r="BS23" s="11">
        <f>IF(BG23&gt;0,BG23,"")</f>
        <v>1.5</v>
      </c>
      <c r="BT23" s="11">
        <f>IF(BH23&gt;0,BH23,"")</f>
        <v>1.56</v>
      </c>
      <c r="BU23" s="11">
        <f>IF(SUM(BE23:BH23)-BI23&gt;0,SUM(BE23:BH23)-BI23,"")</f>
        <v>5.66</v>
      </c>
      <c r="BV23" s="11">
        <f>IF(BR23="","",MAX(BR23,BU23))</f>
        <v>5.66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5.66</v>
      </c>
      <c r="CA23" s="22">
        <v>14.8</v>
      </c>
      <c r="CB23" s="22">
        <v>8.9</v>
      </c>
      <c r="CC23" s="22">
        <v>9.1</v>
      </c>
      <c r="CD23" s="22">
        <v>14.68</v>
      </c>
      <c r="CE23" s="22">
        <v>2.1</v>
      </c>
      <c r="CF23" s="22">
        <v>3.2</v>
      </c>
      <c r="CG23" s="22">
        <v>1.8</v>
      </c>
      <c r="CH23" s="22">
        <v>2.7</v>
      </c>
      <c r="CI23" s="22">
        <v>3.1</v>
      </c>
      <c r="CJ23" s="22">
        <v>0</v>
      </c>
      <c r="CK23" s="22">
        <v>3.2</v>
      </c>
      <c r="CL23" s="22">
        <v>1.6</v>
      </c>
      <c r="CM23" s="22">
        <v>2.7</v>
      </c>
      <c r="CN23" s="22">
        <v>3.12</v>
      </c>
      <c r="CO23" s="22">
        <v>0</v>
      </c>
      <c r="CP23" s="27"/>
      <c r="CQ23" s="38">
        <f>IF(CC23&gt;0,CC23,"")</f>
        <v>9.1</v>
      </c>
      <c r="CR23" s="38">
        <f>IF(CD23&gt;0,CD23,"")</f>
        <v>14.68</v>
      </c>
      <c r="CS23" s="40">
        <f>IF(SUM(CA23:CD23)-CE23&gt;0,SUM(CA23:CD23)-CE23,"")</f>
        <v>45.38</v>
      </c>
      <c r="CT23" s="40">
        <f>IF(CH23&gt;0,CH23,"")</f>
        <v>2.7</v>
      </c>
      <c r="CU23" s="40">
        <f>IF(CI23&gt;0,CI23,"")</f>
        <v>3.1</v>
      </c>
      <c r="CV23" s="40">
        <f>IF(SUM(CF23:CI23)-CJ23&gt;0,SUM(CF23:CI23)-CJ23,"")</f>
        <v>10.8</v>
      </c>
      <c r="CW23" s="40">
        <f>IF(CS23="","",MAX(CS23,CV23))</f>
        <v>45.38</v>
      </c>
      <c r="CX23" s="40">
        <f>IF(CM23&gt;0,CM23,"")</f>
        <v>2.7</v>
      </c>
      <c r="CY23" s="40">
        <f>IF(CN23&gt;0,CN23,"")</f>
        <v>3.12</v>
      </c>
      <c r="CZ23" s="40">
        <f>IF(SUM(CK23:CN23)-CO23&gt;0,SUM(CK23:CN23)-CO23,"")</f>
        <v>10.620000000000001</v>
      </c>
      <c r="DA23" s="40">
        <f>IF(SUM(CW23,CZ23)&gt;0,SUM(CW23,CZ23),"")</f>
        <v>56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8.1</v>
      </c>
      <c r="SW23" s="22">
        <f>IF($CP23="P",CB23,(CB23+BA23)/2)</f>
        <v>4.95</v>
      </c>
      <c r="SX23" s="22">
        <f>IF($CP23="P",CC23,(CC23+BB23)/2)</f>
        <v>5.3</v>
      </c>
      <c r="SY23" s="22">
        <f>IF($CP23="P",CD23,(CD23+BC23)/2)</f>
        <v>8.1199999999999992</v>
      </c>
      <c r="SZ23" s="22">
        <f>IF($CP23="P",CE23,(CE23+BD23)/2)</f>
        <v>1.05</v>
      </c>
      <c r="TA23" s="22">
        <f>IF($CP23="P",CF23,(CF23+BE23)/2)</f>
        <v>2.4000000000000004</v>
      </c>
      <c r="TB23" s="22">
        <f>IF($CP23="P",CG23,(CG23+BF23)/2)</f>
        <v>1.4</v>
      </c>
      <c r="TC23" s="22">
        <f>IF($CP23="P",CH23,(CH23+BG23)/2)</f>
        <v>2.1</v>
      </c>
      <c r="TD23" s="22">
        <f>IF($CP23="P",CI23,(CI23+BH23)/2)</f>
        <v>2.33</v>
      </c>
      <c r="TE23" s="22">
        <f>IF($CP23="P",CJ23,(CJ23+BI23)/2)</f>
        <v>0</v>
      </c>
      <c r="TF23" s="22">
        <f>IF($CP23="P",CK23,(CK23+BJ23)/2)</f>
        <v>1.6</v>
      </c>
      <c r="TG23" s="22">
        <f>IF($CP23="P",CL23,(CL23+BK23)/2)</f>
        <v>0.8</v>
      </c>
      <c r="TH23" s="22">
        <f>IF($CP23="P",CM23,(CM23+BL23)/2)</f>
        <v>1.35</v>
      </c>
      <c r="TI23" s="22">
        <f>IF($CP23="P",CN23,(CN23+BM23)/2)</f>
        <v>1.56</v>
      </c>
      <c r="TJ23" s="22">
        <f>IF($CP23="P",CO23,(CO23+BN23)/2)</f>
        <v>0</v>
      </c>
      <c r="TK23" s="27" t="s">
        <v>46</v>
      </c>
      <c r="TL23" s="40">
        <f>IF(SX23&gt;0,SX23,"")</f>
        <v>5.3</v>
      </c>
      <c r="TM23" s="40">
        <f>IF(SY23&gt;0,SY23,"")</f>
        <v>8.1199999999999992</v>
      </c>
      <c r="TN23" s="40">
        <f>IF(SUM(SV23:SY23)-SZ23&gt;0,SUM(SV23:SY23)-SZ23,"")</f>
        <v>25.419999999999998</v>
      </c>
      <c r="TO23" s="40">
        <f>IF(TC23&gt;0,TC23,"")</f>
        <v>2.1</v>
      </c>
      <c r="TP23" s="40">
        <f>IF(TD23&gt;0,TD23,"")</f>
        <v>2.33</v>
      </c>
      <c r="TQ23" s="40">
        <f>IF(SUM(TA23:TD23)-TE23&gt;0,SUM(TA23:TD23)-TE23,"")</f>
        <v>8.23</v>
      </c>
      <c r="TR23" s="40">
        <f>IF(MAX(TN23,TQ23)&gt;0,MAX(TN23,TQ23),"")</f>
        <v>25.419999999999998</v>
      </c>
      <c r="TS23" s="40">
        <f>IF(TH23&gt;0,TH23,"")</f>
        <v>1.35</v>
      </c>
      <c r="TT23" s="40">
        <f>IF(TI23&gt;0,TI23,"")</f>
        <v>1.56</v>
      </c>
      <c r="TU23" s="40">
        <f>IF(SUM(TF23:TI23)-TJ23&gt;0,SUM(TF23:TI23)-TJ23,"")</f>
        <v>5.3100000000000005</v>
      </c>
      <c r="TV23" s="40">
        <f>IF(SUM(TR23,TU23)&gt;0,SUM(TR23,TU23),"")</f>
        <v>30.729999999999997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114</v>
      </c>
      <c r="D24" s="4" t="s">
        <v>31</v>
      </c>
      <c r="E24" s="4">
        <v>2003</v>
      </c>
      <c r="F24" s="9">
        <f>SUM(L24:V24)+SUM(L24:T24)*0.0000001+SUM(L24)*0.0000000000001</f>
        <v>135.54000996600433</v>
      </c>
      <c r="G24" s="64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43.27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38.270000000000003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8.92</v>
      </c>
      <c r="Q24" s="8" t="str">
        <f>IF(P24="","",IF(P24=CZ24,$CA$1,IF(P24=BY24,$AZ$1,IF(P24=AX24,$Y$1,IF(OR(P24=CS24,P24=CV24,P24=CZ24),$CA$1,IF(OR(P24=BR24,P24=BU24,P24=BY24),$AZ$1,IF(OR(P24=AQ24,P24=AT24,P24=AX24),$Y$1,"")))))))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9.1999999999999993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35.880000000000003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13.3</v>
      </c>
      <c r="Z24" s="22">
        <v>9</v>
      </c>
      <c r="AA24" s="22">
        <v>8.5</v>
      </c>
      <c r="AB24" s="22">
        <v>12.77</v>
      </c>
      <c r="AC24" s="22">
        <v>0.3</v>
      </c>
      <c r="AD24" s="22">
        <v>2.6</v>
      </c>
      <c r="AE24" s="22">
        <v>1.7</v>
      </c>
      <c r="AF24" s="22">
        <v>2.1</v>
      </c>
      <c r="AG24" s="22">
        <v>2.52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8.5</v>
      </c>
      <c r="AP24" s="38">
        <f>IF(AB24&gt;0,AB24,"")</f>
        <v>12.77</v>
      </c>
      <c r="AQ24" s="40">
        <f>IF(SUM(Y24:AB24)-AC24&gt;0,SUM(Y24:AB24)-AC24,"")</f>
        <v>43.27</v>
      </c>
      <c r="AR24" s="40">
        <f>IF(AF24&gt;0,AF24,"")</f>
        <v>2.1</v>
      </c>
      <c r="AS24" s="40">
        <f>IF(AG24&gt;0,AG24,"")</f>
        <v>2.52</v>
      </c>
      <c r="AT24" s="40">
        <f>IF(SUM(AD24:AG24)-AH24&gt;0,SUM(AD24:AG24)-AH24,"")</f>
        <v>8.92</v>
      </c>
      <c r="AU24" s="40">
        <f>IF(AQ24="","",MAX(AQ24,AT24))</f>
        <v>43.27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43.27</v>
      </c>
      <c r="AZ24" s="26">
        <v>1.4</v>
      </c>
      <c r="BA24" s="26">
        <v>1</v>
      </c>
      <c r="BB24" s="26">
        <v>1.5</v>
      </c>
      <c r="BC24" s="26">
        <v>1.37</v>
      </c>
      <c r="BD24" s="26">
        <v>0</v>
      </c>
      <c r="BE24" s="26">
        <v>6.85</v>
      </c>
      <c r="BF24" s="26">
        <v>9.25</v>
      </c>
      <c r="BG24" s="26">
        <v>9.1999999999999993</v>
      </c>
      <c r="BH24" s="26">
        <v>12.97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1.5</v>
      </c>
      <c r="BQ24" s="39">
        <f>IF(BC24&gt;0,BC24,"")</f>
        <v>1.37</v>
      </c>
      <c r="BR24" s="11">
        <f>IF(SUM(AZ24:BC24)-BD24&gt;0,SUM(AZ24:BC24)-BD24,"")</f>
        <v>5.27</v>
      </c>
      <c r="BS24" s="11">
        <f>IF(BG24&gt;0,BG24,"")</f>
        <v>9.1999999999999993</v>
      </c>
      <c r="BT24" s="11">
        <f>IF(BH24&gt;0,BH24,"")</f>
        <v>12.97</v>
      </c>
      <c r="BU24" s="11">
        <f>IF(SUM(BE24:BH24)-BI24&gt;0,SUM(BE24:BH24)-BI24,"")</f>
        <v>38.270000000000003</v>
      </c>
      <c r="BV24" s="11">
        <f>IF(BR24="","",MAX(BR24,BU24))</f>
        <v>38.270000000000003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38.270000000000003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35.880000000000003</v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>
        <v>0</v>
      </c>
      <c r="FU24" s="17">
        <v>0</v>
      </c>
      <c r="FV24" s="17">
        <v>0</v>
      </c>
      <c r="FW24" s="17">
        <v>0</v>
      </c>
      <c r="FX24" s="17">
        <v>0</v>
      </c>
      <c r="FY24" s="17">
        <v>12.8</v>
      </c>
      <c r="FZ24" s="17">
        <v>9.4</v>
      </c>
      <c r="GA24" s="17">
        <v>9.1999999999999993</v>
      </c>
      <c r="GB24" s="17">
        <v>13.4</v>
      </c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>
        <f>IF(GA24&gt;0,GA24,"")</f>
        <v>9.1999999999999993</v>
      </c>
      <c r="GR24" s="40">
        <f>IF(GB24&gt;0,GB24,"")</f>
        <v>13.4</v>
      </c>
      <c r="GS24" s="40">
        <f>IF(SUM(FY24:GB24)-GC24&gt;0,SUM(FY24:GB24)-GC24,"")</f>
        <v>44.800000000000004</v>
      </c>
      <c r="GT24" s="40">
        <f>IF(MAX(GP24,GS24)&gt;0,MAX(GP24,GS24),"")</f>
        <v>44.800000000000004</v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>
        <f>IF(SUM(GT24,GW24,GZ24)&gt;0,SUM(GT24,GW24,GZ24),"")</f>
        <v>44.800000000000004</v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0.7</v>
      </c>
      <c r="SW24" s="22">
        <f>IF($CP24="P",CB24,(CB24+BA24)/2)</f>
        <v>0.5</v>
      </c>
      <c r="SX24" s="22">
        <f>IF($CP24="P",CC24,(CC24+BB24)/2)</f>
        <v>0.75</v>
      </c>
      <c r="SY24" s="22">
        <f>IF($CP24="P",CD24,(CD24+BC24)/2)</f>
        <v>0.68500000000000005</v>
      </c>
      <c r="SZ24" s="22">
        <f>IF($CP24="P",CE24,(CE24+BD24)/2)</f>
        <v>0</v>
      </c>
      <c r="TA24" s="22">
        <f>IF($CP24="P",CF24,(CF24+BE24)/2)</f>
        <v>3.4249999999999998</v>
      </c>
      <c r="TB24" s="22">
        <f>IF($CP24="P",CG24,(CG24+BF24)/2)</f>
        <v>4.625</v>
      </c>
      <c r="TC24" s="22">
        <f>IF($CP24="P",CH24,(CH24+BG24)/2)</f>
        <v>4.5999999999999996</v>
      </c>
      <c r="TD24" s="22">
        <f>IF($CP24="P",CI24,(CI24+BH24)/2)</f>
        <v>6.4850000000000003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0.75</v>
      </c>
      <c r="TM24" s="40">
        <f>IF(SY24&gt;0,SY24,"")</f>
        <v>0.68500000000000005</v>
      </c>
      <c r="TN24" s="40">
        <f>IF(SUM(SV24:SY24)-SZ24&gt;0,SUM(SV24:SY24)-SZ24,"")</f>
        <v>2.6349999999999998</v>
      </c>
      <c r="TO24" s="40">
        <f>IF(TC24&gt;0,TC24,"")</f>
        <v>4.5999999999999996</v>
      </c>
      <c r="TP24" s="40">
        <f>IF(TD24&gt;0,TD24,"")</f>
        <v>6.4850000000000003</v>
      </c>
      <c r="TQ24" s="40">
        <f>IF(SUM(TA24:TD24)-TE24&gt;0,SUM(TA24:TD24)-TE24,"")</f>
        <v>19.135000000000002</v>
      </c>
      <c r="TR24" s="40">
        <f>IF(MAX(TN24,TQ24)&gt;0,MAX(TN24,TQ24),"")</f>
        <v>19.135000000000002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19.135000000000002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142</v>
      </c>
      <c r="D25" s="4" t="s">
        <v>31</v>
      </c>
      <c r="E25" s="4">
        <v>2006</v>
      </c>
      <c r="F25" s="9">
        <f>SUM(L25:V25)+SUM(L25:T25)*0.0000001+SUM(L25)*0.0000000000001</f>
        <v>122.05000994600448</v>
      </c>
      <c r="G25" s="64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44.7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23.409999999999997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22.25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22.590000000000003</v>
      </c>
      <c r="W25" s="11" t="str">
        <f>IF(V25="","",IF(V25=DB25,"("&amp;DB$2&amp;")",IF(V25=DC25,"("&amp;DC$2&amp;")")))</f>
        <v>(Optional)</v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>2024 Coimbra Gym Fest (July 7)</v>
      </c>
      <c r="Y25" s="22">
        <v>1.2</v>
      </c>
      <c r="Z25" s="22">
        <v>0.9</v>
      </c>
      <c r="AA25" s="22">
        <v>1.5</v>
      </c>
      <c r="AB25" s="22">
        <v>1.34</v>
      </c>
      <c r="AC25" s="22">
        <v>0</v>
      </c>
      <c r="AD25" s="22">
        <v>6.6</v>
      </c>
      <c r="AE25" s="22">
        <v>4.5999999999999996</v>
      </c>
      <c r="AF25" s="22">
        <v>5.6</v>
      </c>
      <c r="AG25" s="22">
        <v>6.61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1.34</v>
      </c>
      <c r="AQ25" s="40">
        <f>IF(SUM(Y25:AB25)-AC25&gt;0,SUM(Y25:AB25)-AC25,"")</f>
        <v>4.9400000000000004</v>
      </c>
      <c r="AR25" s="40">
        <f>IF(AF25&gt;0,AF25,"")</f>
        <v>5.6</v>
      </c>
      <c r="AS25" s="40">
        <f>IF(AG25&gt;0,AG25,"")</f>
        <v>6.61</v>
      </c>
      <c r="AT25" s="40">
        <f>IF(SUM(AD25:AG25)-AH25&gt;0,SUM(AD25:AG25)-AH25,"")</f>
        <v>23.409999999999997</v>
      </c>
      <c r="AU25" s="40">
        <f>IF(AQ25="","",MAX(AQ25,AT25))</f>
        <v>23.409999999999997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23.409999999999997</v>
      </c>
      <c r="AZ25" s="26">
        <v>14</v>
      </c>
      <c r="BA25" s="26">
        <v>8.5</v>
      </c>
      <c r="BB25" s="26">
        <v>9.1</v>
      </c>
      <c r="BC25" s="26">
        <v>13.1</v>
      </c>
      <c r="BD25" s="26">
        <v>0</v>
      </c>
      <c r="BE25" s="26">
        <v>6.8</v>
      </c>
      <c r="BF25" s="26">
        <v>4</v>
      </c>
      <c r="BG25" s="26">
        <v>4.9000000000000004</v>
      </c>
      <c r="BH25" s="26">
        <v>6.55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9.1</v>
      </c>
      <c r="BQ25" s="39">
        <f>IF(BC25&gt;0,BC25,"")</f>
        <v>13.1</v>
      </c>
      <c r="BR25" s="11">
        <f>IF(SUM(AZ25:BC25)-BD25&gt;0,SUM(AZ25:BC25)-BD25,"")</f>
        <v>44.7</v>
      </c>
      <c r="BS25" s="11">
        <f>IF(BG25&gt;0,BG25,"")</f>
        <v>4.9000000000000004</v>
      </c>
      <c r="BT25" s="11">
        <f>IF(BH25&gt;0,BH25,"")</f>
        <v>6.55</v>
      </c>
      <c r="BU25" s="11">
        <f>IF(SUM(BE25:BH25)-BI25&gt;0,SUM(BE25:BH25)-BI25,"")</f>
        <v>22.25</v>
      </c>
      <c r="BV25" s="11">
        <f>IF(BR25="","",MAX(BR25,BU25))</f>
        <v>44.7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44.7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22.590000000000003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>
        <v>12.1</v>
      </c>
      <c r="FU25" s="17">
        <v>7.4</v>
      </c>
      <c r="FV25" s="17">
        <v>8.1</v>
      </c>
      <c r="FW25" s="17">
        <v>11.81</v>
      </c>
      <c r="FX25" s="17">
        <v>0</v>
      </c>
      <c r="FY25" s="17">
        <v>13.8</v>
      </c>
      <c r="FZ25" s="17">
        <v>8.6</v>
      </c>
      <c r="GA25" s="17">
        <v>9.1</v>
      </c>
      <c r="GB25" s="17">
        <v>13.34</v>
      </c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>
        <f>IF(FV25&gt;0,FV25,"")</f>
        <v>8.1</v>
      </c>
      <c r="GO25" s="40">
        <f>IF(FW25&gt;0,FW25,"")</f>
        <v>11.81</v>
      </c>
      <c r="GP25" s="40">
        <f>IF(SUM(FT25:FW25)-FX25&gt;0,SUM(FT25:FW25)-FX25,"")</f>
        <v>39.410000000000004</v>
      </c>
      <c r="GQ25" s="40">
        <f>IF(GA25&gt;0,GA25,"")</f>
        <v>9.1</v>
      </c>
      <c r="GR25" s="40">
        <f>IF(GB25&gt;0,GB25,"")</f>
        <v>13.34</v>
      </c>
      <c r="GS25" s="40">
        <f>IF(SUM(FY25:GB25)-GC25&gt;0,SUM(FY25:GB25)-GC25,"")</f>
        <v>44.84</v>
      </c>
      <c r="GT25" s="40">
        <f>IF(MAX(GP25,GS25)&gt;0,MAX(GP25,GS25),"")</f>
        <v>44.84</v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>
        <f>IF(SUM(GT25,GW25,GZ25)&gt;0,SUM(GT25,GW25,GZ25),"")</f>
        <v>44.84</v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</v>
      </c>
      <c r="SW25" s="22">
        <f>IF($CP25="P",CB25,(CB25+BA25)/2)</f>
        <v>4.25</v>
      </c>
      <c r="SX25" s="22">
        <f>IF($CP25="P",CC25,(CC25+BB25)/2)</f>
        <v>4.55</v>
      </c>
      <c r="SY25" s="22">
        <f>IF($CP25="P",CD25,(CD25+BC25)/2)</f>
        <v>6.55</v>
      </c>
      <c r="SZ25" s="22">
        <f>IF($CP25="P",CE25,(CE25+BD25)/2)</f>
        <v>0</v>
      </c>
      <c r="TA25" s="22">
        <f>IF($CP25="P",CF25,(CF25+BE25)/2)</f>
        <v>3.4</v>
      </c>
      <c r="TB25" s="22">
        <f>IF($CP25="P",CG25,(CG25+BF25)/2)</f>
        <v>2</v>
      </c>
      <c r="TC25" s="22">
        <f>IF($CP25="P",CH25,(CH25+BG25)/2)</f>
        <v>2.4500000000000002</v>
      </c>
      <c r="TD25" s="22">
        <f>IF($CP25="P",CI25,(CI25+BH25)/2)</f>
        <v>3.2749999999999999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4.55</v>
      </c>
      <c r="TM25" s="40">
        <f>IF(SY25&gt;0,SY25,"")</f>
        <v>6.55</v>
      </c>
      <c r="TN25" s="40">
        <f>IF(SUM(SV25:SY25)-SZ25&gt;0,SUM(SV25:SY25)-SZ25,"")</f>
        <v>22.35</v>
      </c>
      <c r="TO25" s="40">
        <f>IF(TC25&gt;0,TC25,"")</f>
        <v>2.4500000000000002</v>
      </c>
      <c r="TP25" s="40">
        <f>IF(TD25&gt;0,TD25,"")</f>
        <v>3.2749999999999999</v>
      </c>
      <c r="TQ25" s="40">
        <f>IF(SUM(TA25:TD25)-TE25&gt;0,SUM(TA25:TD25)-TE25,"")</f>
        <v>11.125</v>
      </c>
      <c r="TR25" s="40">
        <f>IF(MAX(TN25,TQ25)&gt;0,MAX(TN25,TQ25),"")</f>
        <v>22.35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22.35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188</v>
      </c>
      <c r="D26" s="4" t="s">
        <v>4</v>
      </c>
      <c r="E26" s="4">
        <v>2007</v>
      </c>
      <c r="F26" s="9">
        <f>SUM(L26:V26)+SUM(L26:T26)*0.0000001+SUM(L26)*0.0000000000001</f>
        <v>105.59001055900455</v>
      </c>
      <c r="G26" s="64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45.32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36.64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14.430000000000001</v>
      </c>
      <c r="Q26" s="8" t="str">
        <f>IF(P26="","",IF(P26=CZ26,$CA$1,IF(P26=BY26,$AZ$1,IF(P26=AX26,$Y$1,IF(OR(P26=CS26,P26=CV26,P26=CZ26),$CA$1,IF(OR(P26=BR26,P26=BU26,P26=BY26),$AZ$1,IF(OR(P26=AQ26,P26=AT26,P26=AX26),$Y$1,"")))))))</f>
        <v>2024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4.4000000000000004</v>
      </c>
      <c r="Z26" s="22">
        <v>2.9</v>
      </c>
      <c r="AA26" s="22">
        <v>2.9</v>
      </c>
      <c r="AB26" s="22">
        <v>4.2300000000000004</v>
      </c>
      <c r="AC26" s="22">
        <v>0</v>
      </c>
      <c r="AD26" s="22">
        <v>4</v>
      </c>
      <c r="AE26" s="22">
        <v>2.8</v>
      </c>
      <c r="AF26" s="22">
        <v>3.3</v>
      </c>
      <c r="AG26" s="22">
        <v>4.09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2.9</v>
      </c>
      <c r="AP26" s="38">
        <f>IF(AB26&gt;0,AB26,"")</f>
        <v>4.2300000000000004</v>
      </c>
      <c r="AQ26" s="40">
        <f>IF(SUM(Y26:AB26)-AC26&gt;0,SUM(Y26:AB26)-AC26,"")</f>
        <v>14.430000000000001</v>
      </c>
      <c r="AR26" s="40">
        <f>IF(AF26&gt;0,AF26,"")</f>
        <v>3.3</v>
      </c>
      <c r="AS26" s="40">
        <f>IF(AG26&gt;0,AG26,"")</f>
        <v>4.09</v>
      </c>
      <c r="AT26" s="40">
        <f>IF(SUM(AD26:AG26)-AH26&gt;0,SUM(AD26:AG26)-AH26,"")</f>
        <v>14.19</v>
      </c>
      <c r="AU26" s="40">
        <f>IF(AQ26="","",MAX(AQ26,AT26))</f>
        <v>14.430000000000001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14.430000000000001</v>
      </c>
      <c r="AZ26" s="26">
        <v>11.1</v>
      </c>
      <c r="BA26" s="26">
        <v>7.2</v>
      </c>
      <c r="BB26" s="26">
        <v>7.7</v>
      </c>
      <c r="BC26" s="26">
        <v>10.64</v>
      </c>
      <c r="BD26" s="26">
        <v>0</v>
      </c>
      <c r="BE26" s="26">
        <v>13.8</v>
      </c>
      <c r="BF26" s="26">
        <v>9</v>
      </c>
      <c r="BG26" s="26">
        <v>9.1999999999999993</v>
      </c>
      <c r="BH26" s="26">
        <v>13.32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7.7</v>
      </c>
      <c r="BQ26" s="39">
        <f>IF(BC26&gt;0,BC26,"")</f>
        <v>10.64</v>
      </c>
      <c r="BR26" s="11">
        <f>IF(SUM(AZ26:BC26)-BD26&gt;0,SUM(AZ26:BC26)-BD26,"")</f>
        <v>36.64</v>
      </c>
      <c r="BS26" s="11">
        <f>IF(BG26&gt;0,BG26,"")</f>
        <v>9.1999999999999993</v>
      </c>
      <c r="BT26" s="11">
        <f>IF(BH26&gt;0,BH26,"")</f>
        <v>13.32</v>
      </c>
      <c r="BU26" s="11">
        <f>IF(SUM(BE26:BH26)-BI26&gt;0,SUM(BE26:BH26)-BI26,"")</f>
        <v>45.32</v>
      </c>
      <c r="BV26" s="11">
        <f>IF(BR26="","",MAX(BR26,BU26))</f>
        <v>45.32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45.32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5.55</v>
      </c>
      <c r="SW26" s="22">
        <f>IF($CP26="P",CB26,(CB26+BA26)/2)</f>
        <v>3.6</v>
      </c>
      <c r="SX26" s="22">
        <f>IF($CP26="P",CC26,(CC26+BB26)/2)</f>
        <v>3.85</v>
      </c>
      <c r="SY26" s="22">
        <f>IF($CP26="P",CD26,(CD26+BC26)/2)</f>
        <v>5.32</v>
      </c>
      <c r="SZ26" s="22">
        <f>IF($CP26="P",CE26,(CE26+BD26)/2)</f>
        <v>0</v>
      </c>
      <c r="TA26" s="22">
        <f>IF($CP26="P",CF26,(CF26+BE26)/2)</f>
        <v>6.9</v>
      </c>
      <c r="TB26" s="22">
        <f>IF($CP26="P",CG26,(CG26+BF26)/2)</f>
        <v>4.5</v>
      </c>
      <c r="TC26" s="22">
        <f>IF($CP26="P",CH26,(CH26+BG26)/2)</f>
        <v>4.5999999999999996</v>
      </c>
      <c r="TD26" s="22">
        <f>IF($CP26="P",CI26,(CI26+BH26)/2)</f>
        <v>6.66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3.85</v>
      </c>
      <c r="TM26" s="40">
        <f>IF(SY26&gt;0,SY26,"")</f>
        <v>5.32</v>
      </c>
      <c r="TN26" s="40">
        <f>IF(SUM(SV26:SY26)-SZ26&gt;0,SUM(SV26:SY26)-SZ26,"")</f>
        <v>18.32</v>
      </c>
      <c r="TO26" s="40">
        <f>IF(TC26&gt;0,TC26,"")</f>
        <v>4.5999999999999996</v>
      </c>
      <c r="TP26" s="40">
        <f>IF(TD26&gt;0,TD26,"")</f>
        <v>6.66</v>
      </c>
      <c r="TQ26" s="40">
        <f>IF(SUM(TA26:TD26)-TE26&gt;0,SUM(TA26:TD26)-TE26,"")</f>
        <v>22.66</v>
      </c>
      <c r="TR26" s="40">
        <f>IF(MAX(TN26,TQ26)&gt;0,MAX(TN26,TQ26),"")</f>
        <v>22.66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22.66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217</v>
      </c>
      <c r="D27" s="4" t="s">
        <v>3</v>
      </c>
      <c r="E27" s="4">
        <v>2006</v>
      </c>
      <c r="F27" s="9">
        <f>SUM(L27:V27)+SUM(L27:T27)*0.0000001+SUM(L27)*0.0000000000001</f>
        <v>94.38000943800435</v>
      </c>
      <c r="G27" s="64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43.4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43.28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IF(P27="","",IF(P27=CZ27,$CA$1,IF(P27=BY27,$AZ$1,IF(P27=AX27,$Y$1,IF(OR(P27=CS27,P27=CV27,P27=CZ27),$CA$1,IF(OR(P27=BR27,P27=BU27,P27=BY27),$AZ$1,IF(OR(P27=AQ27,P27=AT27,P27=AX27),$Y$1,"")))))))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7.7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14.3</v>
      </c>
      <c r="BA27" s="26">
        <v>9.3000000000000007</v>
      </c>
      <c r="BB27" s="26">
        <v>7.7</v>
      </c>
      <c r="BC27" s="26">
        <v>13.08</v>
      </c>
      <c r="BD27" s="26">
        <v>1.1000000000000001</v>
      </c>
      <c r="BE27" s="26">
        <v>14.1</v>
      </c>
      <c r="BF27" s="26">
        <v>9.3000000000000007</v>
      </c>
      <c r="BG27" s="26">
        <v>7.7</v>
      </c>
      <c r="BH27" s="26">
        <v>13.4</v>
      </c>
      <c r="BI27" s="26">
        <v>1.1000000000000001</v>
      </c>
      <c r="BJ27" s="26"/>
      <c r="BK27" s="26"/>
      <c r="BL27" s="26"/>
      <c r="BM27" s="26"/>
      <c r="BN27" s="26"/>
      <c r="BO27" s="28"/>
      <c r="BP27" s="39">
        <f>IF(BB27&gt;0,BB27,"")</f>
        <v>7.7</v>
      </c>
      <c r="BQ27" s="39">
        <f>IF(BC27&gt;0,BC27,"")</f>
        <v>13.08</v>
      </c>
      <c r="BR27" s="11">
        <f>IF(SUM(AZ27:BC27)-BD27&gt;0,SUM(AZ27:BC27)-BD27,"")</f>
        <v>43.28</v>
      </c>
      <c r="BS27" s="11">
        <f>IF(BG27&gt;0,BG27,"")</f>
        <v>7.7</v>
      </c>
      <c r="BT27" s="11">
        <f>IF(BH27&gt;0,BH27,"")</f>
        <v>13.4</v>
      </c>
      <c r="BU27" s="11">
        <f>IF(SUM(BE27:BH27)-BI27&gt;0,SUM(BE27:BH27)-BI27,"")</f>
        <v>43.4</v>
      </c>
      <c r="BV27" s="11">
        <f>IF(BR27="","",MAX(BR27,BU27))</f>
        <v>43.4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43.4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7.15</v>
      </c>
      <c r="SW27" s="22">
        <f>IF($CP27="P",CB27,(CB27+BA27)/2)</f>
        <v>4.6500000000000004</v>
      </c>
      <c r="SX27" s="22">
        <f>IF($CP27="P",CC27,(CC27+BB27)/2)</f>
        <v>3.85</v>
      </c>
      <c r="SY27" s="22">
        <f>IF($CP27="P",CD27,(CD27+BC27)/2)</f>
        <v>6.54</v>
      </c>
      <c r="SZ27" s="22">
        <f>IF($CP27="P",CE27,(CE27+BD27)/2)</f>
        <v>0.55000000000000004</v>
      </c>
      <c r="TA27" s="22">
        <f>IF($CP27="P",CF27,(CF27+BE27)/2)</f>
        <v>7.05</v>
      </c>
      <c r="TB27" s="22">
        <f>IF($CP27="P",CG27,(CG27+BF27)/2)</f>
        <v>4.6500000000000004</v>
      </c>
      <c r="TC27" s="22">
        <f>IF($CP27="P",CH27,(CH27+BG27)/2)</f>
        <v>3.85</v>
      </c>
      <c r="TD27" s="22">
        <f>IF($CP27="P",CI27,(CI27+BH27)/2)</f>
        <v>6.7</v>
      </c>
      <c r="TE27" s="22">
        <f>IF($CP27="P",CJ27,(CJ27+BI27)/2)</f>
        <v>0.55000000000000004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3.85</v>
      </c>
      <c r="TM27" s="40">
        <f>IF(SY27&gt;0,SY27,"")</f>
        <v>6.54</v>
      </c>
      <c r="TN27" s="40">
        <f>IF(SUM(SV27:SY27)-SZ27&gt;0,SUM(SV27:SY27)-SZ27,"")</f>
        <v>21.64</v>
      </c>
      <c r="TO27" s="40">
        <f>IF(TC27&gt;0,TC27,"")</f>
        <v>3.85</v>
      </c>
      <c r="TP27" s="40">
        <f>IF(TD27&gt;0,TD27,"")</f>
        <v>6.7</v>
      </c>
      <c r="TQ27" s="40">
        <f>IF(SUM(TA27:TD27)-TE27&gt;0,SUM(TA27:TD27)-TE27,"")</f>
        <v>21.7</v>
      </c>
      <c r="TR27" s="40">
        <f>IF(MAX(TN27,TQ27)&gt;0,MAX(TN27,TQ27),"")</f>
        <v>21.7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21.7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187</v>
      </c>
      <c r="D28" s="4" t="s">
        <v>152</v>
      </c>
      <c r="E28" s="4">
        <v>2007</v>
      </c>
      <c r="F28" s="9">
        <f>SUM(L28:V28)+SUM(L28:T28)*0.0000001+SUM(L28)*0.0000000000001</f>
        <v>92.5700092570045</v>
      </c>
      <c r="G28" s="64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45.06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19.579999999999998</v>
      </c>
      <c r="O28" s="8" t="str">
        <f>IF(N28="","",IF(OR(N28=CS28,N28=CV28),$CA$1,IF(OR(N28=BR28,N28=BU28),$AZ$1,IF(OR(N28=AQ28,N28=AT28),$Y$1,""))))</f>
        <v>2024 Elite Canada</v>
      </c>
      <c r="P28" s="8">
        <f>IF(COUNT(AQ28,AT28,BR28,BU28,CS28,CV28)&gt;2,MAX(AX28,BY28,CZ28,LARGE((AQ28,AT28,BR28,BU28,CS28,CV28),3)),IF(MAX(AX28,BY28,CZ28)&gt;0,MAX(AX28,BY28,CZ28),0))</f>
        <v>18.93</v>
      </c>
      <c r="Q28" s="8" t="str">
        <f>IF(P28="","",IF(P28=CZ28,$CA$1,IF(P28=BY28,$AZ$1,IF(P28=AX28,$Y$1,IF(OR(P28=CS28,P28=CV28,P28=CZ28),$CA$1,IF(OR(P28=BR28,P28=BU28,P28=BY28),$AZ$1,IF(OR(P28=AQ28,P28=AT28,P28=AX28),$Y$1,"")))))))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5.9</v>
      </c>
      <c r="Z28" s="22">
        <v>3.3</v>
      </c>
      <c r="AA28" s="22">
        <v>4.5999999999999996</v>
      </c>
      <c r="AB28" s="22">
        <v>5.13</v>
      </c>
      <c r="AC28" s="22">
        <v>0</v>
      </c>
      <c r="AD28" s="22">
        <v>6</v>
      </c>
      <c r="AE28" s="22">
        <v>3.7</v>
      </c>
      <c r="AF28" s="22">
        <v>4.5999999999999996</v>
      </c>
      <c r="AG28" s="22">
        <v>5.28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4.5999999999999996</v>
      </c>
      <c r="AP28" s="38">
        <f>IF(AB28&gt;0,AB28,"")</f>
        <v>5.13</v>
      </c>
      <c r="AQ28" s="40">
        <f>IF(SUM(Y28:AB28)-AC28&gt;0,SUM(Y28:AB28)-AC28,"")</f>
        <v>18.93</v>
      </c>
      <c r="AR28" s="40">
        <f>IF(AF28&gt;0,AF28,"")</f>
        <v>4.5999999999999996</v>
      </c>
      <c r="AS28" s="40">
        <f>IF(AG28&gt;0,AG28,"")</f>
        <v>5.28</v>
      </c>
      <c r="AT28" s="40">
        <f>IF(SUM(AD28:AG28)-AH28&gt;0,SUM(AD28:AG28)-AH28,"")</f>
        <v>19.579999999999998</v>
      </c>
      <c r="AU28" s="40">
        <f>IF(AQ28="","",MAX(AQ28,AT28))</f>
        <v>19.579999999999998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19.579999999999998</v>
      </c>
      <c r="AZ28" s="26">
        <v>14.2</v>
      </c>
      <c r="BA28" s="26">
        <v>8.9</v>
      </c>
      <c r="BB28" s="26">
        <v>9</v>
      </c>
      <c r="BC28" s="26">
        <v>12.96</v>
      </c>
      <c r="BD28" s="26">
        <v>0</v>
      </c>
      <c r="BE28" s="26">
        <v>2.4</v>
      </c>
      <c r="BF28" s="26">
        <v>1.7</v>
      </c>
      <c r="BG28" s="26">
        <v>2</v>
      </c>
      <c r="BH28" s="26">
        <v>2.73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9</v>
      </c>
      <c r="BQ28" s="39">
        <f>IF(BC28&gt;0,BC28,"")</f>
        <v>12.96</v>
      </c>
      <c r="BR28" s="11">
        <f>IF(SUM(AZ28:BC28)-BD28&gt;0,SUM(AZ28:BC28)-BD28,"")</f>
        <v>45.06</v>
      </c>
      <c r="BS28" s="11">
        <f>IF(BG28&gt;0,BG28,"")</f>
        <v>2</v>
      </c>
      <c r="BT28" s="11">
        <f>IF(BH28&gt;0,BH28,"")</f>
        <v>2.73</v>
      </c>
      <c r="BU28" s="11">
        <f>IF(SUM(BE28:BH28)-BI28&gt;0,SUM(BE28:BH28)-BI28,"")</f>
        <v>8.83</v>
      </c>
      <c r="BV28" s="11">
        <f>IF(BR28="","",MAX(BR28,BU28))</f>
        <v>45.06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45.06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</v>
      </c>
      <c r="SW28" s="22">
        <f>IF($CP28="P",CB28,(CB28+BA28)/2)</f>
        <v>4.45</v>
      </c>
      <c r="SX28" s="22">
        <f>IF($CP28="P",CC28,(CC28+BB28)/2)</f>
        <v>4.5</v>
      </c>
      <c r="SY28" s="22">
        <f>IF($CP28="P",CD28,(CD28+BC28)/2)</f>
        <v>6.48</v>
      </c>
      <c r="SZ28" s="22">
        <f>IF($CP28="P",CE28,(CE28+BD28)/2)</f>
        <v>0</v>
      </c>
      <c r="TA28" s="22">
        <f>IF($CP28="P",CF28,(CF28+BE28)/2)</f>
        <v>1.2</v>
      </c>
      <c r="TB28" s="22">
        <f>IF($CP28="P",CG28,(CG28+BF28)/2)</f>
        <v>0.85</v>
      </c>
      <c r="TC28" s="22">
        <f>IF($CP28="P",CH28,(CH28+BG28)/2)</f>
        <v>1</v>
      </c>
      <c r="TD28" s="22">
        <f>IF($CP28="P",CI28,(CI28+BH28)/2)</f>
        <v>1.365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4.5</v>
      </c>
      <c r="TM28" s="40">
        <f>IF(SY28&gt;0,SY28,"")</f>
        <v>6.48</v>
      </c>
      <c r="TN28" s="40">
        <f>IF(SUM(SV28:SY28)-SZ28&gt;0,SUM(SV28:SY28)-SZ28,"")</f>
        <v>22.53</v>
      </c>
      <c r="TO28" s="40">
        <f>IF(TC28&gt;0,TC28,"")</f>
        <v>1</v>
      </c>
      <c r="TP28" s="40">
        <f>IF(TD28&gt;0,TD28,"")</f>
        <v>1.365</v>
      </c>
      <c r="TQ28" s="40">
        <f>IF(SUM(TA28:TD28)-TE28&gt;0,SUM(TA28:TD28)-TE28,"")</f>
        <v>4.415</v>
      </c>
      <c r="TR28" s="40">
        <f>IF(MAX(TN28,TQ28)&gt;0,MAX(TN28,TQ28),"")</f>
        <v>22.53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22.53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155</v>
      </c>
      <c r="D29" s="4" t="s">
        <v>3</v>
      </c>
      <c r="E29" s="4">
        <v>2005</v>
      </c>
      <c r="F29" s="9">
        <f>SUM(L29:V29)+SUM(L29:T29)*0.0000001+SUM(L29)*0.0000000000001</f>
        <v>92.010009201004181</v>
      </c>
      <c r="G29" s="64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41.86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41.55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IF(P29="","",IF(P29=CZ29,$CA$1,IF(P29=BY29,$AZ$1,IF(P29=AX29,$Y$1,IF(OR(P29=CS29,P29=CV29,P29=CZ29),$CA$1,IF(OR(P29=BR29,P29=BU29,P29=BY29),$AZ$1,IF(OR(P29=AQ29,P29=AT29,P29=AX29),$Y$1,"")))))))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12.5</v>
      </c>
      <c r="BA29" s="26">
        <v>8.6</v>
      </c>
      <c r="BB29" s="26">
        <v>8.6</v>
      </c>
      <c r="BC29" s="26">
        <v>12.05</v>
      </c>
      <c r="BD29" s="26">
        <v>0.2</v>
      </c>
      <c r="BE29" s="26">
        <v>12.6</v>
      </c>
      <c r="BF29" s="26">
        <v>8.6</v>
      </c>
      <c r="BG29" s="26">
        <v>8.5</v>
      </c>
      <c r="BH29" s="26">
        <v>12.46</v>
      </c>
      <c r="BI29" s="26">
        <v>0.3</v>
      </c>
      <c r="BJ29" s="26"/>
      <c r="BK29" s="26"/>
      <c r="BL29" s="26"/>
      <c r="BM29" s="26"/>
      <c r="BN29" s="26"/>
      <c r="BO29" s="28"/>
      <c r="BP29" s="39">
        <f>IF(BB29&gt;0,BB29,"")</f>
        <v>8.6</v>
      </c>
      <c r="BQ29" s="39">
        <f>IF(BC29&gt;0,BC29,"")</f>
        <v>12.05</v>
      </c>
      <c r="BR29" s="11">
        <f>IF(SUM(AZ29:BC29)-BD29&gt;0,SUM(AZ29:BC29)-BD29,"")</f>
        <v>41.55</v>
      </c>
      <c r="BS29" s="11">
        <f>IF(BG29&gt;0,BG29,"")</f>
        <v>8.5</v>
      </c>
      <c r="BT29" s="11">
        <f>IF(BH29&gt;0,BH29,"")</f>
        <v>12.46</v>
      </c>
      <c r="BU29" s="11">
        <f>IF(SUM(BE29:BH29)-BI29&gt;0,SUM(BE29:BH29)-BI29,"")</f>
        <v>41.86</v>
      </c>
      <c r="BV29" s="11">
        <f>IF(BR29="","",MAX(BR29,BU29))</f>
        <v>41.86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41.86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6.25</v>
      </c>
      <c r="SW29" s="22">
        <f>IF($CP29="P",CB29,(CB29+BA29)/2)</f>
        <v>4.3</v>
      </c>
      <c r="SX29" s="22">
        <f>IF($CP29="P",CC29,(CC29+BB29)/2)</f>
        <v>4.3</v>
      </c>
      <c r="SY29" s="22">
        <f>IF($CP29="P",CD29,(CD29+BC29)/2)</f>
        <v>6.0250000000000004</v>
      </c>
      <c r="SZ29" s="22">
        <f>IF($CP29="P",CE29,(CE29+BD29)/2)</f>
        <v>0.1</v>
      </c>
      <c r="TA29" s="22">
        <f>IF($CP29="P",CF29,(CF29+BE29)/2)</f>
        <v>6.3</v>
      </c>
      <c r="TB29" s="22">
        <f>IF($CP29="P",CG29,(CG29+BF29)/2)</f>
        <v>4.3</v>
      </c>
      <c r="TC29" s="22">
        <f>IF($CP29="P",CH29,(CH29+BG29)/2)</f>
        <v>4.25</v>
      </c>
      <c r="TD29" s="22">
        <f>IF($CP29="P",CI29,(CI29+BH29)/2)</f>
        <v>6.23</v>
      </c>
      <c r="TE29" s="22">
        <f>IF($CP29="P",CJ29,(CJ29+BI29)/2)</f>
        <v>0.15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4.3</v>
      </c>
      <c r="TM29" s="40">
        <f>IF(SY29&gt;0,SY29,"")</f>
        <v>6.0250000000000004</v>
      </c>
      <c r="TN29" s="40">
        <f>IF(SUM(SV29:SY29)-SZ29&gt;0,SUM(SV29:SY29)-SZ29,"")</f>
        <v>20.774999999999999</v>
      </c>
      <c r="TO29" s="40">
        <f>IF(TC29&gt;0,TC29,"")</f>
        <v>4.25</v>
      </c>
      <c r="TP29" s="40">
        <f>IF(TD29&gt;0,TD29,"")</f>
        <v>6.23</v>
      </c>
      <c r="TQ29" s="40">
        <f>IF(SUM(TA29:TD29)-TE29&gt;0,SUM(TA29:TD29)-TE29,"")</f>
        <v>20.93</v>
      </c>
      <c r="TR29" s="40">
        <f>IF(MAX(TN29,TQ29)&gt;0,MAX(TN29,TQ29),"")</f>
        <v>20.93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20.93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185</v>
      </c>
      <c r="D30" s="4" t="s">
        <v>31</v>
      </c>
      <c r="E30" s="4">
        <v>2003</v>
      </c>
      <c r="F30" s="9">
        <f>SUM(L30:V30)+SUM(L30:T30)*0.0000001+SUM(L30)*0.0000000000001</f>
        <v>87.890008789004327</v>
      </c>
      <c r="G30" s="64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43.3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23.4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13.09</v>
      </c>
      <c r="Q30" s="8" t="str">
        <f>IF(P30="","",IF(P30=CZ30,$CA$1,IF(P30=BY30,$AZ$1,IF(P30=AX30,$Y$1,IF(OR(P30=CS30,P30=CV30,P30=CZ30),$CA$1,IF(OR(P30=BR30,P30=BU30,P30=BY30),$AZ$1,IF(OR(P30=AQ30,P30=AT30,P30=AX30),$Y$1,"")))))))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8.1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7.4</v>
      </c>
      <c r="Z30" s="22">
        <v>4.8</v>
      </c>
      <c r="AA30" s="22">
        <v>4.5999999999999996</v>
      </c>
      <c r="AB30" s="22">
        <v>6.6</v>
      </c>
      <c r="AC30" s="22">
        <v>0</v>
      </c>
      <c r="AD30" s="22">
        <v>13</v>
      </c>
      <c r="AE30" s="22">
        <v>9.6999999999999993</v>
      </c>
      <c r="AF30" s="22">
        <v>8.1</v>
      </c>
      <c r="AG30" s="22">
        <v>13.2</v>
      </c>
      <c r="AH30" s="22">
        <v>0.7</v>
      </c>
      <c r="AI30" s="22"/>
      <c r="AJ30" s="22"/>
      <c r="AK30" s="22"/>
      <c r="AL30" s="22"/>
      <c r="AM30" s="22"/>
      <c r="AN30" s="27"/>
      <c r="AO30" s="38">
        <f>IF(AA30&gt;0,AA30,"")</f>
        <v>4.5999999999999996</v>
      </c>
      <c r="AP30" s="38">
        <f>IF(AB30&gt;0,AB30,"")</f>
        <v>6.6</v>
      </c>
      <c r="AQ30" s="40">
        <f>IF(SUM(Y30:AB30)-AC30&gt;0,SUM(Y30:AB30)-AC30,"")</f>
        <v>23.4</v>
      </c>
      <c r="AR30" s="40">
        <f>IF(AF30&gt;0,AF30,"")</f>
        <v>8.1</v>
      </c>
      <c r="AS30" s="40">
        <f>IF(AG30&gt;0,AG30,"")</f>
        <v>13.2</v>
      </c>
      <c r="AT30" s="40">
        <f>IF(SUM(AD30:AG30)-AH30&gt;0,SUM(AD30:AG30)-AH30,"")</f>
        <v>43.3</v>
      </c>
      <c r="AU30" s="40">
        <f>IF(AQ30="","",MAX(AQ30,AT30))</f>
        <v>43.3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43.3</v>
      </c>
      <c r="AZ30" s="26">
        <v>2.7</v>
      </c>
      <c r="BA30" s="26">
        <v>1.8</v>
      </c>
      <c r="BB30" s="26">
        <v>1.8</v>
      </c>
      <c r="BC30" s="26">
        <v>2.77</v>
      </c>
      <c r="BD30" s="26">
        <v>0</v>
      </c>
      <c r="BE30" s="26">
        <v>4</v>
      </c>
      <c r="BF30" s="26">
        <v>2.6</v>
      </c>
      <c r="BG30" s="26">
        <v>2.4</v>
      </c>
      <c r="BH30" s="26">
        <v>4.09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1.8</v>
      </c>
      <c r="BQ30" s="39">
        <f>IF(BC30&gt;0,BC30,"")</f>
        <v>2.77</v>
      </c>
      <c r="BR30" s="11">
        <f>IF(SUM(AZ30:BC30)-BD30&gt;0,SUM(AZ30:BC30)-BD30,"")</f>
        <v>9.07</v>
      </c>
      <c r="BS30" s="11">
        <f>IF(BG30&gt;0,BG30,"")</f>
        <v>2.4</v>
      </c>
      <c r="BT30" s="11">
        <f>IF(BH30&gt;0,BH30,"")</f>
        <v>4.09</v>
      </c>
      <c r="BU30" s="11">
        <f>IF(SUM(BE30:BH30)-BI30&gt;0,SUM(BE30:BH30)-BI30,"")</f>
        <v>13.09</v>
      </c>
      <c r="BV30" s="11">
        <f>IF(BR30="","",MAX(BR30,BU30))</f>
        <v>13.09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13.09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1.35</v>
      </c>
      <c r="SW30" s="22">
        <f>IF($CP30="P",CB30,(CB30+BA30)/2)</f>
        <v>0.9</v>
      </c>
      <c r="SX30" s="22">
        <f>IF($CP30="P",CC30,(CC30+BB30)/2)</f>
        <v>0.9</v>
      </c>
      <c r="SY30" s="22">
        <f>IF($CP30="P",CD30,(CD30+BC30)/2)</f>
        <v>1.385</v>
      </c>
      <c r="SZ30" s="22">
        <f>IF($CP30="P",CE30,(CE30+BD30)/2)</f>
        <v>0</v>
      </c>
      <c r="TA30" s="22">
        <f>IF($CP30="P",CF30,(CF30+BE30)/2)</f>
        <v>2</v>
      </c>
      <c r="TB30" s="22">
        <f>IF($CP30="P",CG30,(CG30+BF30)/2)</f>
        <v>1.3</v>
      </c>
      <c r="TC30" s="22">
        <f>IF($CP30="P",CH30,(CH30+BG30)/2)</f>
        <v>1.2</v>
      </c>
      <c r="TD30" s="22">
        <f>IF($CP30="P",CI30,(CI30+BH30)/2)</f>
        <v>2.0449999999999999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0.9</v>
      </c>
      <c r="TM30" s="40">
        <f>IF(SY30&gt;0,SY30,"")</f>
        <v>1.385</v>
      </c>
      <c r="TN30" s="40">
        <f>IF(SUM(SV30:SY30)-SZ30&gt;0,SUM(SV30:SY30)-SZ30,"")</f>
        <v>4.5350000000000001</v>
      </c>
      <c r="TO30" s="40">
        <f>IF(TC30&gt;0,TC30,"")</f>
        <v>1.2</v>
      </c>
      <c r="TP30" s="40">
        <f>IF(TD30&gt;0,TD30,"")</f>
        <v>2.0449999999999999</v>
      </c>
      <c r="TQ30" s="40">
        <f>IF(SUM(TA30:TD30)-TE30&gt;0,SUM(TA30:TD30)-TE30,"")</f>
        <v>6.5449999999999999</v>
      </c>
      <c r="TR30" s="40">
        <f>IF(MAX(TN30,TQ30)&gt;0,MAX(TN30,TQ30),"")</f>
        <v>6.5449999999999999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6.5449999999999999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157</v>
      </c>
      <c r="D31" s="4" t="s">
        <v>4</v>
      </c>
      <c r="E31" s="4">
        <v>2006</v>
      </c>
      <c r="F31" s="9">
        <f>SUM(L31:V31)+SUM(L31:T31)*0.0000001+SUM(L31)*0.0000000000001</f>
        <v>72.890007289004501</v>
      </c>
      <c r="G31" s="64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45.01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19.18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5.6</v>
      </c>
      <c r="Z31" s="22">
        <v>3.7</v>
      </c>
      <c r="AA31" s="22">
        <v>4.5999999999999996</v>
      </c>
      <c r="AB31" s="22">
        <v>5.28</v>
      </c>
      <c r="AC31" s="22">
        <v>0</v>
      </c>
      <c r="AD31" s="22">
        <v>14.1</v>
      </c>
      <c r="AE31" s="22">
        <v>9.1</v>
      </c>
      <c r="AF31" s="22">
        <v>8.6999999999999993</v>
      </c>
      <c r="AG31" s="22">
        <v>13.21</v>
      </c>
      <c r="AH31" s="22">
        <v>0.1</v>
      </c>
      <c r="AI31" s="22"/>
      <c r="AJ31" s="22"/>
      <c r="AK31" s="22"/>
      <c r="AL31" s="22"/>
      <c r="AM31" s="22"/>
      <c r="AN31" s="27"/>
      <c r="AO31" s="38">
        <f>IF(AA31&gt;0,AA31,"")</f>
        <v>4.5999999999999996</v>
      </c>
      <c r="AP31" s="38">
        <f>IF(AB31&gt;0,AB31,"")</f>
        <v>5.28</v>
      </c>
      <c r="AQ31" s="40">
        <f>IF(SUM(Y31:AB31)-AC31&gt;0,SUM(Y31:AB31)-AC31,"")</f>
        <v>19.18</v>
      </c>
      <c r="AR31" s="40">
        <f>IF(AF31&gt;0,AF31,"")</f>
        <v>8.6999999999999993</v>
      </c>
      <c r="AS31" s="40">
        <f>IF(AG31&gt;0,AG31,"")</f>
        <v>13.21</v>
      </c>
      <c r="AT31" s="40">
        <f>IF(SUM(AD31:AG31)-AH31&gt;0,SUM(AD31:AG31)-AH31,"")</f>
        <v>45.01</v>
      </c>
      <c r="AU31" s="40">
        <f>IF(AQ31="","",MAX(AQ31,AT31))</f>
        <v>45.01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45.01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129</v>
      </c>
      <c r="D32" s="4" t="s">
        <v>3</v>
      </c>
      <c r="E32" s="4">
        <v>2006</v>
      </c>
      <c r="F32" s="9">
        <f>SUM(L32:V32)+SUM(L32:T32)*0.0000001+SUM(L32)*0.0000000000001</f>
        <v>68.740006874004337</v>
      </c>
      <c r="G32" s="64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43.45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14.989999999999998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10.3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4.2</v>
      </c>
      <c r="BA32" s="26">
        <v>2.9</v>
      </c>
      <c r="BB32" s="26">
        <v>3.8</v>
      </c>
      <c r="BC32" s="26">
        <v>4.09</v>
      </c>
      <c r="BD32" s="26">
        <v>0</v>
      </c>
      <c r="BE32" s="26">
        <v>12</v>
      </c>
      <c r="BF32" s="26">
        <v>8.9</v>
      </c>
      <c r="BG32" s="26">
        <v>10.3</v>
      </c>
      <c r="BH32" s="26">
        <v>12.25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3.8</v>
      </c>
      <c r="BQ32" s="39">
        <f>IF(BC32&gt;0,BC32,"")</f>
        <v>4.09</v>
      </c>
      <c r="BR32" s="11">
        <f>IF(SUM(AZ32:BC32)-BD32&gt;0,SUM(AZ32:BC32)-BD32,"")</f>
        <v>14.989999999999998</v>
      </c>
      <c r="BS32" s="11">
        <f>IF(BG32&gt;0,BG32,"")</f>
        <v>10.3</v>
      </c>
      <c r="BT32" s="11">
        <f>IF(BH32&gt;0,BH32,"")</f>
        <v>12.25</v>
      </c>
      <c r="BU32" s="11">
        <f>IF(SUM(BE32:BH32)-BI32&gt;0,SUM(BE32:BH32)-BI32,"")</f>
        <v>43.45</v>
      </c>
      <c r="BV32" s="11">
        <f>IF(BR32="","",MAX(BR32,BU32))</f>
        <v>43.45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43.45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2.1</v>
      </c>
      <c r="SW32" s="22">
        <f>IF($CP32="P",CB32,(CB32+BA32)/2)</f>
        <v>1.45</v>
      </c>
      <c r="SX32" s="22">
        <f>IF($CP32="P",CC32,(CC32+BB32)/2)</f>
        <v>1.9</v>
      </c>
      <c r="SY32" s="22">
        <f>IF($CP32="P",CD32,(CD32+BC32)/2)</f>
        <v>2.0449999999999999</v>
      </c>
      <c r="SZ32" s="22">
        <f>IF($CP32="P",CE32,(CE32+BD32)/2)</f>
        <v>0</v>
      </c>
      <c r="TA32" s="22">
        <f>IF($CP32="P",CF32,(CF32+BE32)/2)</f>
        <v>6</v>
      </c>
      <c r="TB32" s="22">
        <f>IF($CP32="P",CG32,(CG32+BF32)/2)</f>
        <v>4.45</v>
      </c>
      <c r="TC32" s="22">
        <f>IF($CP32="P",CH32,(CH32+BG32)/2)</f>
        <v>5.15</v>
      </c>
      <c r="TD32" s="22">
        <f>IF($CP32="P",CI32,(CI32+BH32)/2)</f>
        <v>6.125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1.9</v>
      </c>
      <c r="TM32" s="40">
        <f>IF(SY32&gt;0,SY32,"")</f>
        <v>2.0449999999999999</v>
      </c>
      <c r="TN32" s="40">
        <f>IF(SUM(SV32:SY32)-SZ32&gt;0,SUM(SV32:SY32)-SZ32,"")</f>
        <v>7.4949999999999992</v>
      </c>
      <c r="TO32" s="40">
        <f>IF(TC32&gt;0,TC32,"")</f>
        <v>5.15</v>
      </c>
      <c r="TP32" s="40">
        <f>IF(TD32&gt;0,TD32,"")</f>
        <v>6.125</v>
      </c>
      <c r="TQ32" s="40">
        <f>IF(SUM(TA32:TD32)-TE32&gt;0,SUM(TA32:TD32)-TE32,"")</f>
        <v>21.725000000000001</v>
      </c>
      <c r="TR32" s="40">
        <f>IF(MAX(TN32,TQ32)&gt;0,MAX(TN32,TQ32),"")</f>
        <v>21.725000000000001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21.725000000000001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113</v>
      </c>
      <c r="D33" s="4" t="s">
        <v>4</v>
      </c>
      <c r="E33" s="4">
        <v>2004</v>
      </c>
      <c r="F33" s="9">
        <f>SUM(L33:V33)+SUM(L33:T33)*0.0000001+SUM(L33)*0.0000000000001</f>
        <v>68.340006834004129</v>
      </c>
      <c r="G33" s="64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41.22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14.54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5.2799999999999994</v>
      </c>
      <c r="Q33" s="8" t="str">
        <f>IF(P33="","",IF(P33=CZ33,$CA$1,IF(P33=BY33,$AZ$1,IF(P33=AX33,$Y$1,IF(OR(P33=CS33,P33=CV33,P33=CZ33),$CA$1,IF(OR(P33=BR33,P33=BU33,P33=BY33),$AZ$1,IF(OR(P33=AQ33,P33=AT33,P33=AX33),$Y$1,"")))))))</f>
        <v>2024 Elite Canada</v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7.3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4.5999999999999996</v>
      </c>
      <c r="Z33" s="22">
        <v>2.5</v>
      </c>
      <c r="AA33" s="22">
        <v>3.4</v>
      </c>
      <c r="AB33" s="22">
        <v>4.04</v>
      </c>
      <c r="AC33" s="22">
        <v>0</v>
      </c>
      <c r="AD33" s="22">
        <v>1.4</v>
      </c>
      <c r="AE33" s="22">
        <v>1</v>
      </c>
      <c r="AF33" s="22">
        <v>1.5</v>
      </c>
      <c r="AG33" s="22">
        <v>1.38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3.4</v>
      </c>
      <c r="AP33" s="38">
        <f>IF(AB33&gt;0,AB33,"")</f>
        <v>4.04</v>
      </c>
      <c r="AQ33" s="40">
        <f>IF(SUM(Y33:AB33)-AC33&gt;0,SUM(Y33:AB33)-AC33,"")</f>
        <v>14.54</v>
      </c>
      <c r="AR33" s="40">
        <f>IF(AF33&gt;0,AF33,"")</f>
        <v>1.5</v>
      </c>
      <c r="AS33" s="40">
        <f>IF(AG33&gt;0,AG33,"")</f>
        <v>1.38</v>
      </c>
      <c r="AT33" s="40">
        <f>IF(SUM(AD33:AG33)-AH33&gt;0,SUM(AD33:AG33)-AH33,"")</f>
        <v>5.2799999999999994</v>
      </c>
      <c r="AU33" s="40">
        <f>IF(AQ33="","",MAX(AQ33,AT33))</f>
        <v>14.54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14.54</v>
      </c>
      <c r="AZ33" s="26">
        <v>13.7</v>
      </c>
      <c r="BA33" s="26">
        <v>8.8000000000000007</v>
      </c>
      <c r="BB33" s="26">
        <v>7.3</v>
      </c>
      <c r="BC33" s="26">
        <v>12.92</v>
      </c>
      <c r="BD33" s="26">
        <v>1.5</v>
      </c>
      <c r="BE33" s="26">
        <v>1.4</v>
      </c>
      <c r="BF33" s="26">
        <v>0.9</v>
      </c>
      <c r="BG33" s="26">
        <v>1.5</v>
      </c>
      <c r="BH33" s="26">
        <v>1.38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7.3</v>
      </c>
      <c r="BQ33" s="39">
        <f>IF(BC33&gt;0,BC33,"")</f>
        <v>12.92</v>
      </c>
      <c r="BR33" s="11">
        <f>IF(SUM(AZ33:BC33)-BD33&gt;0,SUM(AZ33:BC33)-BD33,"")</f>
        <v>41.22</v>
      </c>
      <c r="BS33" s="11">
        <f>IF(BG33&gt;0,BG33,"")</f>
        <v>1.5</v>
      </c>
      <c r="BT33" s="11">
        <f>IF(BH33&gt;0,BH33,"")</f>
        <v>1.38</v>
      </c>
      <c r="BU33" s="11">
        <f>IF(SUM(BE33:BH33)-BI33&gt;0,SUM(BE33:BH33)-BI33,"")</f>
        <v>5.18</v>
      </c>
      <c r="BV33" s="11">
        <f>IF(BR33="","",MAX(BR33,BU33))</f>
        <v>41.22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41.22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6.85</v>
      </c>
      <c r="SW33" s="22">
        <f>IF($CP33="P",CB33,(CB33+BA33)/2)</f>
        <v>4.4000000000000004</v>
      </c>
      <c r="SX33" s="22">
        <f>IF($CP33="P",CC33,(CC33+BB33)/2)</f>
        <v>3.65</v>
      </c>
      <c r="SY33" s="22">
        <f>IF($CP33="P",CD33,(CD33+BC33)/2)</f>
        <v>6.46</v>
      </c>
      <c r="SZ33" s="22">
        <f>IF($CP33="P",CE33,(CE33+BD33)/2)</f>
        <v>0.75</v>
      </c>
      <c r="TA33" s="22">
        <f>IF($CP33="P",CF33,(CF33+BE33)/2)</f>
        <v>0.7</v>
      </c>
      <c r="TB33" s="22">
        <f>IF($CP33="P",CG33,(CG33+BF33)/2)</f>
        <v>0.45</v>
      </c>
      <c r="TC33" s="22">
        <f>IF($CP33="P",CH33,(CH33+BG33)/2)</f>
        <v>0.75</v>
      </c>
      <c r="TD33" s="22">
        <f>IF($CP33="P",CI33,(CI33+BH33)/2)</f>
        <v>0.69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3.65</v>
      </c>
      <c r="TM33" s="40">
        <f>IF(SY33&gt;0,SY33,"")</f>
        <v>6.46</v>
      </c>
      <c r="TN33" s="40">
        <f>IF(SUM(SV33:SY33)-SZ33&gt;0,SUM(SV33:SY33)-SZ33,"")</f>
        <v>20.61</v>
      </c>
      <c r="TO33" s="40">
        <f>IF(TC33&gt;0,TC33,"")</f>
        <v>0.75</v>
      </c>
      <c r="TP33" s="40">
        <f>IF(TD33&gt;0,TD33,"")</f>
        <v>0.69</v>
      </c>
      <c r="TQ33" s="40">
        <f>IF(SUM(TA33:TD33)-TE33&gt;0,SUM(TA33:TD33)-TE33,"")</f>
        <v>2.59</v>
      </c>
      <c r="TR33" s="40">
        <f>IF(MAX(TN33,TQ33)&gt;0,MAX(TN33,TQ33),"")</f>
        <v>20.61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20.61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132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4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3</v>
      </c>
      <c r="BA34" s="26">
        <v>1.7</v>
      </c>
      <c r="BB34" s="26">
        <v>1.9</v>
      </c>
      <c r="BC34" s="26">
        <v>2.61</v>
      </c>
      <c r="BD34" s="26">
        <v>0</v>
      </c>
      <c r="BE34" s="26">
        <v>13.1</v>
      </c>
      <c r="BF34" s="26">
        <v>9.5</v>
      </c>
      <c r="BG34" s="26">
        <v>9.1</v>
      </c>
      <c r="BH34" s="26">
        <v>12.72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1.9</v>
      </c>
      <c r="BQ34" s="39">
        <f>IF(BC34&gt;0,BC34,"")</f>
        <v>2.61</v>
      </c>
      <c r="BR34" s="11">
        <f>IF(SUM(AZ34:BC34)-BD34&gt;0,SUM(AZ34:BC34)-BD34,"")</f>
        <v>9.2099999999999991</v>
      </c>
      <c r="BS34" s="11">
        <f>IF(BG34&gt;0,BG34,"")</f>
        <v>9.1</v>
      </c>
      <c r="BT34" s="11">
        <f>IF(BH34&gt;0,BH34,"")</f>
        <v>12.72</v>
      </c>
      <c r="BU34" s="11">
        <f>IF(SUM(BE34:BH34)-BI34&gt;0,SUM(BE34:BH34)-BI34,"")</f>
        <v>44.42</v>
      </c>
      <c r="BV34" s="11">
        <f>IF(BR34="","",MAX(BR34,BU34))</f>
        <v>44.42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44.42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154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4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5.6</v>
      </c>
      <c r="BA35" s="26">
        <v>3.7</v>
      </c>
      <c r="BB35" s="26">
        <v>4</v>
      </c>
      <c r="BC35" s="26">
        <v>5.14</v>
      </c>
      <c r="BD35" s="26">
        <v>0</v>
      </c>
      <c r="BE35" s="26">
        <v>10.1</v>
      </c>
      <c r="BF35" s="26">
        <v>6.6</v>
      </c>
      <c r="BG35" s="26">
        <v>6.1</v>
      </c>
      <c r="BH35" s="26">
        <v>9.0500000000000007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5.14</v>
      </c>
      <c r="BR35" s="11">
        <f>IF(SUM(AZ35:BC35)-BD35&gt;0,SUM(AZ35:BC35)-BD35,"")</f>
        <v>18.440000000000001</v>
      </c>
      <c r="BS35" s="11">
        <f>IF(BG35&gt;0,BG35,"")</f>
        <v>6.1</v>
      </c>
      <c r="BT35" s="11">
        <f>IF(BH35&gt;0,BH35,"")</f>
        <v>9.0500000000000007</v>
      </c>
      <c r="BU35" s="11">
        <f>IF(SUM(BE35:BH35)-BI35&gt;0,SUM(BE35:BH35)-BI35,"")</f>
        <v>31.849999999999998</v>
      </c>
      <c r="BV35" s="11">
        <f>IF(BR35="","",MAX(BR35,BU35))</f>
        <v>31.849999999999998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31.849999999999998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156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4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1.4</v>
      </c>
      <c r="BA36" s="26">
        <v>1</v>
      </c>
      <c r="BB36" s="26">
        <v>1.3</v>
      </c>
      <c r="BC36" s="26">
        <v>1.34</v>
      </c>
      <c r="BD36" s="26">
        <v>0</v>
      </c>
      <c r="BE36" s="26">
        <v>13.5</v>
      </c>
      <c r="BF36" s="26">
        <v>9.1999999999999993</v>
      </c>
      <c r="BG36" s="26">
        <v>6.9</v>
      </c>
      <c r="BH36" s="26">
        <v>12.48</v>
      </c>
      <c r="BI36" s="26">
        <v>1.9</v>
      </c>
      <c r="BJ36" s="26"/>
      <c r="BK36" s="26"/>
      <c r="BL36" s="26"/>
      <c r="BM36" s="26"/>
      <c r="BN36" s="26"/>
      <c r="BO36" s="28"/>
      <c r="BP36" s="39">
        <f>IF(BB36&gt;0,BB36,"")</f>
        <v>1.3</v>
      </c>
      <c r="BQ36" s="39">
        <f>IF(BC36&gt;0,BC36,"")</f>
        <v>1.34</v>
      </c>
      <c r="BR36" s="11">
        <f>IF(SUM(AZ36:BC36)-BD36&gt;0,SUM(AZ36:BC36)-BD36,"")</f>
        <v>5.04</v>
      </c>
      <c r="BS36" s="11">
        <f>IF(BG36&gt;0,BG36,"")</f>
        <v>6.9</v>
      </c>
      <c r="BT36" s="11">
        <f>IF(BH36&gt;0,BH36,"")</f>
        <v>12.48</v>
      </c>
      <c r="BU36" s="11">
        <f>IF(SUM(BE36:BH36)-BI36&gt;0,SUM(BE36:BH36)-BI36,"")</f>
        <v>40.18</v>
      </c>
      <c r="BV36" s="11">
        <f>IF(BR36="","",MAX(BR36,BU36))</f>
        <v>40.18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40.18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4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4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5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8" t="s">
        <v>8</v>
      </c>
      <c r="J1" s="69" t="s">
        <v>9</v>
      </c>
      <c r="K1" s="68" t="s">
        <v>66</v>
      </c>
      <c r="L1" s="72" t="s">
        <v>90</v>
      </c>
      <c r="M1" s="73" t="s">
        <v>25</v>
      </c>
      <c r="N1" s="72" t="s">
        <v>91</v>
      </c>
      <c r="O1" s="73" t="s">
        <v>25</v>
      </c>
      <c r="P1" s="72" t="s">
        <v>92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174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229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226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227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82</v>
      </c>
      <c r="X2" s="71"/>
      <c r="Y2" s="71"/>
      <c r="Z2" s="71"/>
      <c r="AA2" s="71" t="s">
        <v>83</v>
      </c>
      <c r="AB2" s="71"/>
      <c r="AC2" s="71"/>
      <c r="AD2" s="71"/>
      <c r="AE2" s="71" t="s">
        <v>84</v>
      </c>
      <c r="AF2" s="71"/>
      <c r="AG2" s="71"/>
      <c r="AH2" s="71"/>
      <c r="AI2" s="71" t="s">
        <v>85</v>
      </c>
      <c r="AJ2" s="71"/>
      <c r="AK2" s="71"/>
      <c r="AL2" s="71"/>
      <c r="AM2" s="78" t="s">
        <v>86</v>
      </c>
      <c r="AN2" s="78"/>
      <c r="AO2" s="78"/>
      <c r="AP2" s="78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7" t="s">
        <v>82</v>
      </c>
      <c r="BA2" s="67"/>
      <c r="BB2" s="67"/>
      <c r="BC2" s="67"/>
      <c r="BD2" s="67" t="s">
        <v>83</v>
      </c>
      <c r="BE2" s="67"/>
      <c r="BF2" s="67"/>
      <c r="BG2" s="67"/>
      <c r="BH2" s="67" t="s">
        <v>84</v>
      </c>
      <c r="BI2" s="67"/>
      <c r="BJ2" s="67"/>
      <c r="BK2" s="67"/>
      <c r="BL2" s="67" t="s">
        <v>85</v>
      </c>
      <c r="BM2" s="67"/>
      <c r="BN2" s="67"/>
      <c r="BO2" s="67"/>
      <c r="BP2" s="77" t="s">
        <v>86</v>
      </c>
      <c r="BQ2" s="77"/>
      <c r="BR2" s="77"/>
      <c r="BS2" s="77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1" t="s">
        <v>82</v>
      </c>
      <c r="CD2" s="71"/>
      <c r="CE2" s="71"/>
      <c r="CF2" s="71"/>
      <c r="CG2" s="71" t="s">
        <v>83</v>
      </c>
      <c r="CH2" s="71"/>
      <c r="CI2" s="71"/>
      <c r="CJ2" s="71"/>
      <c r="CK2" s="71" t="s">
        <v>84</v>
      </c>
      <c r="CL2" s="71"/>
      <c r="CM2" s="71"/>
      <c r="CN2" s="71"/>
      <c r="CO2" s="71" t="s">
        <v>85</v>
      </c>
      <c r="CP2" s="71"/>
      <c r="CQ2" s="71"/>
      <c r="CR2" s="71"/>
      <c r="CS2" s="78" t="s">
        <v>86</v>
      </c>
      <c r="CT2" s="78"/>
      <c r="CU2" s="78"/>
      <c r="CV2" s="78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1" t="s">
        <v>82</v>
      </c>
      <c r="DJ2" s="71"/>
      <c r="DK2" s="71"/>
      <c r="DL2" s="71"/>
      <c r="DM2" s="71" t="s">
        <v>83</v>
      </c>
      <c r="DN2" s="71"/>
      <c r="DO2" s="71"/>
      <c r="DP2" s="71"/>
      <c r="DQ2" s="71" t="s">
        <v>84</v>
      </c>
      <c r="DR2" s="71"/>
      <c r="DS2" s="71"/>
      <c r="DT2" s="71"/>
      <c r="DU2" s="71" t="s">
        <v>85</v>
      </c>
      <c r="DV2" s="71"/>
      <c r="DW2" s="71"/>
      <c r="DX2" s="71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7" t="s">
        <v>82</v>
      </c>
      <c r="EL2" s="67"/>
      <c r="EM2" s="67"/>
      <c r="EN2" s="67"/>
      <c r="EO2" s="67" t="s">
        <v>83</v>
      </c>
      <c r="EP2" s="67"/>
      <c r="EQ2" s="67"/>
      <c r="ER2" s="67"/>
      <c r="ES2" s="67" t="s">
        <v>84</v>
      </c>
      <c r="ET2" s="67"/>
      <c r="EU2" s="67"/>
      <c r="EV2" s="67"/>
      <c r="EW2" s="67" t="s">
        <v>85</v>
      </c>
      <c r="EX2" s="67"/>
      <c r="EY2" s="67"/>
      <c r="EZ2" s="67"/>
      <c r="FA2" s="77" t="s">
        <v>86</v>
      </c>
      <c r="FB2" s="77"/>
      <c r="FC2" s="77"/>
      <c r="FD2" s="77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1" t="s">
        <v>82</v>
      </c>
      <c r="FN2" s="71"/>
      <c r="FO2" s="71"/>
      <c r="FP2" s="71"/>
      <c r="FQ2" s="71" t="s">
        <v>83</v>
      </c>
      <c r="FR2" s="71"/>
      <c r="FS2" s="71"/>
      <c r="FT2" s="71"/>
      <c r="FU2" s="71" t="s">
        <v>84</v>
      </c>
      <c r="FV2" s="71"/>
      <c r="FW2" s="71"/>
      <c r="FX2" s="71"/>
      <c r="FY2" s="71" t="s">
        <v>85</v>
      </c>
      <c r="FZ2" s="71"/>
      <c r="GA2" s="71"/>
      <c r="GB2" s="71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7" t="s">
        <v>82</v>
      </c>
      <c r="GP2" s="67"/>
      <c r="GQ2" s="67"/>
      <c r="GR2" s="67"/>
      <c r="GS2" s="67" t="s">
        <v>83</v>
      </c>
      <c r="GT2" s="67"/>
      <c r="GU2" s="67"/>
      <c r="GV2" s="67"/>
      <c r="GW2" s="67" t="s">
        <v>84</v>
      </c>
      <c r="GX2" s="67"/>
      <c r="GY2" s="67"/>
      <c r="GZ2" s="67"/>
      <c r="HA2" s="67" t="s">
        <v>85</v>
      </c>
      <c r="HB2" s="67"/>
      <c r="HC2" s="67"/>
      <c r="HD2" s="67"/>
      <c r="HE2" s="77" t="s">
        <v>86</v>
      </c>
      <c r="HF2" s="77"/>
      <c r="HG2" s="77"/>
      <c r="HH2" s="77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1" t="s">
        <v>82</v>
      </c>
      <c r="HR2" s="71"/>
      <c r="HS2" s="71"/>
      <c r="HT2" s="71"/>
      <c r="HU2" s="71" t="s">
        <v>83</v>
      </c>
      <c r="HV2" s="71"/>
      <c r="HW2" s="71"/>
      <c r="HX2" s="71"/>
      <c r="HY2" s="71" t="s">
        <v>84</v>
      </c>
      <c r="HZ2" s="71"/>
      <c r="IA2" s="71"/>
      <c r="IB2" s="71"/>
      <c r="IC2" s="71" t="s">
        <v>85</v>
      </c>
      <c r="ID2" s="71"/>
      <c r="IE2" s="71"/>
      <c r="IF2" s="71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7" t="s">
        <v>82</v>
      </c>
      <c r="IT2" s="67"/>
      <c r="IU2" s="67"/>
      <c r="IV2" s="67"/>
      <c r="IW2" s="67" t="s">
        <v>83</v>
      </c>
      <c r="IX2" s="67"/>
      <c r="IY2" s="67"/>
      <c r="IZ2" s="67"/>
      <c r="JA2" s="67" t="s">
        <v>84</v>
      </c>
      <c r="JB2" s="67"/>
      <c r="JC2" s="67"/>
      <c r="JD2" s="67"/>
      <c r="JE2" s="67" t="s">
        <v>85</v>
      </c>
      <c r="JF2" s="67"/>
      <c r="JG2" s="67"/>
      <c r="JH2" s="67"/>
      <c r="JI2" s="77" t="s">
        <v>86</v>
      </c>
      <c r="JJ2" s="77"/>
      <c r="JK2" s="77"/>
      <c r="JL2" s="77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1" t="s">
        <v>82</v>
      </c>
      <c r="JV2" s="71"/>
      <c r="JW2" s="71"/>
      <c r="JX2" s="71"/>
      <c r="JY2" s="71" t="s">
        <v>83</v>
      </c>
      <c r="JZ2" s="71"/>
      <c r="KA2" s="71"/>
      <c r="KB2" s="71"/>
      <c r="KC2" s="71" t="s">
        <v>84</v>
      </c>
      <c r="KD2" s="71"/>
      <c r="KE2" s="71"/>
      <c r="KF2" s="71"/>
      <c r="KG2" s="71" t="s">
        <v>85</v>
      </c>
      <c r="KH2" s="71"/>
      <c r="KI2" s="71"/>
      <c r="KJ2" s="71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7" t="s">
        <v>82</v>
      </c>
      <c r="KX2" s="67"/>
      <c r="KY2" s="67"/>
      <c r="KZ2" s="67"/>
      <c r="LA2" s="67" t="s">
        <v>83</v>
      </c>
      <c r="LB2" s="67"/>
      <c r="LC2" s="67"/>
      <c r="LD2" s="67"/>
      <c r="LE2" s="67" t="s">
        <v>84</v>
      </c>
      <c r="LF2" s="67"/>
      <c r="LG2" s="67"/>
      <c r="LH2" s="67"/>
      <c r="LI2" s="67" t="s">
        <v>85</v>
      </c>
      <c r="LJ2" s="67"/>
      <c r="LK2" s="67"/>
      <c r="LL2" s="67"/>
      <c r="LM2" s="77" t="s">
        <v>86</v>
      </c>
      <c r="LN2" s="77"/>
      <c r="LO2" s="77"/>
      <c r="LP2" s="77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1" t="s">
        <v>82</v>
      </c>
      <c r="LZ2" s="71"/>
      <c r="MA2" s="71"/>
      <c r="MB2" s="71"/>
      <c r="MC2" s="71" t="s">
        <v>83</v>
      </c>
      <c r="MD2" s="71"/>
      <c r="ME2" s="71"/>
      <c r="MF2" s="71"/>
      <c r="MG2" s="71" t="s">
        <v>84</v>
      </c>
      <c r="MH2" s="71"/>
      <c r="MI2" s="71"/>
      <c r="MJ2" s="71"/>
      <c r="MK2" s="71" t="s">
        <v>85</v>
      </c>
      <c r="ML2" s="71"/>
      <c r="MM2" s="71"/>
      <c r="MN2" s="71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7" t="s">
        <v>82</v>
      </c>
      <c r="NB2" s="67"/>
      <c r="NC2" s="67"/>
      <c r="ND2" s="67"/>
      <c r="NE2" s="67" t="s">
        <v>83</v>
      </c>
      <c r="NF2" s="67"/>
      <c r="NG2" s="67"/>
      <c r="NH2" s="67"/>
      <c r="NI2" s="67" t="s">
        <v>84</v>
      </c>
      <c r="NJ2" s="67"/>
      <c r="NK2" s="67"/>
      <c r="NL2" s="67"/>
      <c r="NM2" s="67" t="s">
        <v>85</v>
      </c>
      <c r="NN2" s="67"/>
      <c r="NO2" s="67"/>
      <c r="NP2" s="67"/>
      <c r="NQ2" s="77" t="s">
        <v>86</v>
      </c>
      <c r="NR2" s="77"/>
      <c r="NS2" s="77"/>
      <c r="NT2" s="77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1" t="s">
        <v>82</v>
      </c>
      <c r="OD2" s="71"/>
      <c r="OE2" s="71"/>
      <c r="OF2" s="71"/>
      <c r="OG2" s="71" t="s">
        <v>83</v>
      </c>
      <c r="OH2" s="71"/>
      <c r="OI2" s="71"/>
      <c r="OJ2" s="71"/>
      <c r="OK2" s="71" t="s">
        <v>84</v>
      </c>
      <c r="OL2" s="71"/>
      <c r="OM2" s="71"/>
      <c r="ON2" s="71"/>
      <c r="OO2" s="71" t="s">
        <v>85</v>
      </c>
      <c r="OP2" s="71"/>
      <c r="OQ2" s="71"/>
      <c r="OR2" s="71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7" t="s">
        <v>82</v>
      </c>
      <c r="PF2" s="67"/>
      <c r="PG2" s="67"/>
      <c r="PH2" s="67"/>
      <c r="PI2" s="67" t="s">
        <v>83</v>
      </c>
      <c r="PJ2" s="67"/>
      <c r="PK2" s="67"/>
      <c r="PL2" s="67"/>
      <c r="PM2" s="67" t="s">
        <v>84</v>
      </c>
      <c r="PN2" s="67"/>
      <c r="PO2" s="67"/>
      <c r="PP2" s="67"/>
      <c r="PQ2" s="67" t="s">
        <v>85</v>
      </c>
      <c r="PR2" s="67"/>
      <c r="PS2" s="67"/>
      <c r="PT2" s="67"/>
      <c r="PU2" s="77" t="s">
        <v>86</v>
      </c>
      <c r="PV2" s="77"/>
      <c r="PW2" s="77"/>
      <c r="PX2" s="77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1" t="s">
        <v>82</v>
      </c>
      <c r="QH2" s="71"/>
      <c r="QI2" s="71"/>
      <c r="QJ2" s="71"/>
      <c r="QK2" s="71" t="s">
        <v>83</v>
      </c>
      <c r="QL2" s="71"/>
      <c r="QM2" s="71"/>
      <c r="QN2" s="71"/>
      <c r="QO2" s="71" t="s">
        <v>84</v>
      </c>
      <c r="QP2" s="71"/>
      <c r="QQ2" s="71"/>
      <c r="QR2" s="71"/>
      <c r="QS2" s="71" t="s">
        <v>85</v>
      </c>
      <c r="QT2" s="71"/>
      <c r="QU2" s="71"/>
      <c r="QV2" s="71"/>
      <c r="QW2" s="78" t="s">
        <v>86</v>
      </c>
      <c r="QX2" s="78"/>
      <c r="QY2" s="78"/>
      <c r="QZ2" s="78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140</v>
      </c>
      <c r="D4" s="4" t="s">
        <v>3</v>
      </c>
      <c r="E4" s="4">
        <v>2006</v>
      </c>
      <c r="F4" s="9">
        <f>SUM(L4:T4)+SUM(L4:P4)*0.0000001+SUM(L4)*0.0000000000001</f>
        <v>184.90001320000519</v>
      </c>
      <c r="G4" s="64" t="s">
        <v>46</v>
      </c>
      <c r="H4" s="3" t="str">
        <f>IF(OR(AND(AR4&gt;=AY$23,AS4&gt;=AY$27,AR4&lt;&gt;"",AQ4=""),AND(AW4&gt;=AY$23,AX4&gt;=AY$27,AW4&lt;&gt;"",AQ4=""),AND(BU4&gt;=CB$23,BV4&gt;=CB$27,BU4&lt;&gt;"",BT4=""),AND(BZ4&gt;=CB$23,CA4&gt;=CB$27,BZ4&lt;&gt;"",BT4=""),AND(CX4&gt;=DE$23,CY4&gt;=DE$27,CX4&lt;&gt;"",CW4=""),AND(DC4&gt;=DE$23,DD4&gt;=DE$27,DC4&lt;&gt;""),AND(EC4&gt;=EJ$23,ED4&gt;=EJ$27,EC4&lt;&gt;""),AND(EH4&gt;=EJ$23,EI4&gt;=EJ$27,EH4&lt;&gt;""),AND(FE4&gt;=FL$23,FF4&gt;=FL$27,FE4&lt;&gt;""),AND(FJ4&gt;=FL$23,FK4&gt;=FL$27,FJ4&lt;&gt;""),AND(GG4&gt;=GN$23,GH4&gt;=GN$27,GG4&lt;&gt;""),AND(GL4&gt;=GN$23,GM4&gt;=GN$27,GL4&lt;&gt;""),AND(HI4&gt;=HP$23,HJ4&gt;=HP$27,HI4&lt;&gt;""),AND(HN4&gt;=HP$23,HO4&gt;=HP$27,HN4&lt;&gt;""),AND(IK4&gt;=IR$23,IL4&gt;=IR$27,IK4&lt;&gt;""),AND(IP4&gt;=IR$23,IQ4&gt;=IR$27,IP4&lt;&gt;""),AND(JM4&gt;=JT$23,JN4&gt;=JT$27,JM4&lt;&gt;""),AND(JR4&gt;=JT$23,JS4&gt;=JT$27,JR4&lt;&gt;""),AND(KO4&gt;=KV$23,KP4&gt;=KV$27,KO4&lt;&gt;""),AND(KT4&gt;=KV$23,KU4&gt;=KV$27,KT4&lt;&gt;""),AND(LQ4&gt;=LX$23,LR4&gt;=LX$27,LQ4&lt;&gt;""),AND(LV4&gt;=LX$23,LW4&gt;=LX$27,LV4&lt;&gt;""),AND(MS4&gt;=MZ$23,MT4&gt;=MZ$27,MS4&lt;&gt;""),AND(MX4&gt;=MZ$23,MY4&gt;=MZ$27,MX4&lt;&gt;""),AND(NU4&gt;=OB$23,NV4&gt;=OB$27,NU4&lt;&gt;""),AND(NZ4&gt;=OB$23,OA4&gt;=OB$27,NZ4&lt;&gt;""),AND(OW4&gt;=PD$23,OX4&gt;=PD$27,OW4&lt;&gt;""),AND(PB4&gt;=PD$23,PC4&gt;=PD$27,PB4&lt;&gt;""),AND(PY4&gt;=QF$23,PZ4&gt;=QF$27,PY4&lt;&gt;""),AND(QD4&gt;=QF$23,QE4&gt;=QF$27,QD4&lt;&gt;"")),"P","")</f>
        <v>P</v>
      </c>
      <c r="I4" s="3" t="str">
        <f>IF(OR(AND(AS4&gt;=AY$27,AS4&lt;&gt;"",AQ4=""),AND(AX4&gt;=AY$27,AX4&lt;&gt;"",AQ4=""),AND(BV4&gt;=CB$27,BV4&lt;&gt;"",BT4=""),AND(CA4&gt;=CB$27,CA4&lt;&gt;"",BT4=""),AND(CY4&gt;=DE$27,CY4&lt;&gt;"",CW4=""),AND(DD4&gt;=DE$27,DD4&lt;&gt;"",CW4=""),AND(ED4&gt;=EJ$27,ED4&lt;&gt;""),AND(EI4&gt;=EJ$27,EI4&lt;&gt;""),AND(FF4&gt;=FL$27,FF4&lt;&gt;""),AND(FK4&gt;=FL$27,FK4&lt;&gt;""),AND(GH4&gt;=GN$27,GH4&lt;&gt;""),AND(GM4&gt;=GN$27,GM4&lt;&gt;""),AND(HJ4&gt;=HP$27,HJ4&lt;&gt;""),AND(HO4&gt;=HP$27,HO4&lt;&gt;""),AND(IL4&gt;=IR$27,IL4&lt;&gt;""),AND(IQ4&gt;=IR$27,IQ4&lt;&gt;""),AND(JN4&gt;=JT$27,JN4&lt;&gt;""),AND(JS4&gt;=JT$27,JS4&lt;&gt;""),AND(KP4&gt;=KV$27,KP4&lt;&gt;""),AND(KU4&gt;=KV$27,KU4&lt;&gt;""),AND(LR4&gt;=LX$27,LR4&lt;&gt;""),AND(LW4&gt;=LX$27,LW4&lt;&gt;""),AND(MT4&gt;=MZ$27,MT4&lt;&gt;""),AND(MY4&gt;=MZ$27,MY4&lt;&gt;""),AND(NV4&gt;=OB$27,NV4&lt;&gt;""),AND(OA4&gt;=OB$27,OA4&lt;&gt;""),AND(OX4&gt;=PD$27,OX4&lt;&gt;""),AND(PC4&gt;=PD$27,PC4&lt;&gt;""),AND(PZ4&gt;=QF$27,PZ4&lt;&gt;""),AND(QE4&gt;=QF$27,QE4&lt;&gt;"")),"P","")</f>
        <v>P</v>
      </c>
      <c r="J4" s="36" t="str">
        <f>IF(AND(I4="P",H4=""),"No DD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Merit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Excellence",IF(K4="P","Worlds Team",IF(H4="P","National Team","")))))</f>
        <v>National Team</v>
      </c>
      <c r="K4" s="3" t="str">
        <f>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P","")</f>
        <v/>
      </c>
      <c r="L4" s="8">
        <f>IF(COUNT(AS4,BV4,CY4)&gt;0,LARGE((AS4,BV4,CY4),1),0)</f>
        <v>51.8</v>
      </c>
      <c r="M4" s="8" t="str">
        <f>IF(L4=0,"",IF(L4=CY4,$CC$1,IF(L4=BV4,$AZ$1,IF(L4=AS4,$W$1,""))))</f>
        <v>2024 Nationals</v>
      </c>
      <c r="N4" s="8">
        <f>IF(COUNT(AS4,BV4,CY4)&gt;1,LARGE((AS4,BV4,CY4),2),0)</f>
        <v>51.7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8.1999999999999993</v>
      </c>
      <c r="Y4" s="19">
        <v>0</v>
      </c>
      <c r="Z4" s="19">
        <v>0</v>
      </c>
      <c r="AA4" s="19">
        <v>18.399999999999999</v>
      </c>
      <c r="AB4" s="19">
        <v>6.5</v>
      </c>
      <c r="AC4" s="19">
        <v>0</v>
      </c>
      <c r="AD4" s="19">
        <v>0</v>
      </c>
      <c r="AE4" s="19">
        <v>19.2</v>
      </c>
      <c r="AF4" s="19">
        <v>9.3000000000000007</v>
      </c>
      <c r="AG4" s="19">
        <v>0</v>
      </c>
      <c r="AH4" s="19">
        <v>0</v>
      </c>
      <c r="AI4" s="19">
        <v>18.5</v>
      </c>
      <c r="AJ4" s="19">
        <v>8.1999999999999993</v>
      </c>
      <c r="AK4" s="19">
        <v>0</v>
      </c>
      <c r="AL4" s="19">
        <v>0</v>
      </c>
      <c r="AM4" s="19">
        <v>18.5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14.7</v>
      </c>
      <c r="AS4" s="40">
        <f>IF(SUM(W4:X4,Z4:AB4,AD4)-Y4-AC4&gt;0,SUM(W4:X4,Z4:AB4,AD4)-Y4-AC4,"")</f>
        <v>51.7</v>
      </c>
      <c r="AT4" s="40">
        <f>IF(SUM(AE4:AF4,AH4)-AG4&gt;0,SUM(AE4:AF4,AH4)-AG4,"")</f>
        <v>28.5</v>
      </c>
      <c r="AU4" s="40">
        <f>IF(SUM(X4,AB4,AF4)&gt;0,SUM(X4,AB4,AF4),"")</f>
        <v>24</v>
      </c>
      <c r="AV4" s="40">
        <f>IF(SUM(AS4,AT4)&gt;0,SUM(AS4,AT4),"")</f>
        <v>80.2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52.900000000000006</v>
      </c>
      <c r="AY4" s="40">
        <f>IF(SUM(AS4,AT4,AX4)&gt;0,SUM(AS4,AT4,AX4),"")</f>
        <v>133.10000000000002</v>
      </c>
      <c r="AZ4" s="18">
        <v>18.600000000000001</v>
      </c>
      <c r="BA4" s="18">
        <v>8.5</v>
      </c>
      <c r="BB4" s="18">
        <v>0</v>
      </c>
      <c r="BC4" s="18">
        <v>0</v>
      </c>
      <c r="BD4" s="18">
        <v>18.2</v>
      </c>
      <c r="BE4" s="18">
        <v>6.5</v>
      </c>
      <c r="BF4" s="18">
        <v>0</v>
      </c>
      <c r="BG4" s="18">
        <v>0</v>
      </c>
      <c r="BH4" s="18">
        <v>18.399999999999999</v>
      </c>
      <c r="BI4" s="18">
        <v>7.7</v>
      </c>
      <c r="BJ4" s="18">
        <v>0</v>
      </c>
      <c r="BK4" s="18">
        <v>0</v>
      </c>
      <c r="BL4" s="18">
        <v>18.600000000000001</v>
      </c>
      <c r="BM4" s="18">
        <v>6.9</v>
      </c>
      <c r="BN4" s="18">
        <v>0</v>
      </c>
      <c r="BO4" s="18">
        <v>0</v>
      </c>
      <c r="BP4" s="18">
        <v>18.600000000000001</v>
      </c>
      <c r="BQ4" s="18">
        <v>6.9</v>
      </c>
      <c r="BR4" s="18">
        <v>0</v>
      </c>
      <c r="BS4" s="18">
        <v>0</v>
      </c>
      <c r="BT4" s="28"/>
      <c r="BU4" s="11">
        <f>IF(SUM(BA4,BE4)&gt;0,SUM(BA4,BE4),"")</f>
        <v>15</v>
      </c>
      <c r="BV4" s="11">
        <f>IF(SUM(AZ4:BA4,BC4:BE4,BG4)-BB4-BF4&gt;0,SUM(AZ4:BA4,BC4:BE4,BG4)-BB4-BF4,"")</f>
        <v>51.8</v>
      </c>
      <c r="BW4" s="11">
        <f>IF(SUM(BH4:BI4,BK4)-BJ4&gt;0,SUM(BH4:BI4,BK4)-BJ4,"")</f>
        <v>26.099999999999998</v>
      </c>
      <c r="BX4" s="11">
        <f>IF(SUM(BA4,BE4,BI4)&gt;0,SUM(BA4,BE4,BI4),"")</f>
        <v>22.7</v>
      </c>
      <c r="BY4" s="11">
        <f>IF(SUM(BV4,BW4)&gt;0,SUM(BV4,BW4),"")</f>
        <v>77.899999999999991</v>
      </c>
      <c r="BZ4" s="11">
        <f>IF(SUM(BM4,BQ4)&gt;0,SUM(BM4,BQ4),"")</f>
        <v>13.8</v>
      </c>
      <c r="CA4" s="11">
        <f>IF(SUM(BL4:BM4,BO4:BQ4,BS4)-SUM(BN4,BR4)&gt;0,SUM(BL4:BM4,BO4:BQ4,BS4)-SUM(BN4,BR4),"")</f>
        <v>51</v>
      </c>
      <c r="CB4" s="11">
        <f>IF(SUM(BV4,BW4,CA4)&gt;0,SUM(BV4,BW4,CA4),"")</f>
        <v>128.89999999999998</v>
      </c>
      <c r="CC4" s="19">
        <v>18.3</v>
      </c>
      <c r="CD4" s="19">
        <v>8.5</v>
      </c>
      <c r="CE4" s="19">
        <v>0</v>
      </c>
      <c r="CF4" s="19">
        <v>0</v>
      </c>
      <c r="CG4" s="19">
        <v>18.3</v>
      </c>
      <c r="CH4" s="19">
        <v>6.5</v>
      </c>
      <c r="CI4" s="19">
        <v>0</v>
      </c>
      <c r="CJ4" s="19">
        <v>0</v>
      </c>
      <c r="CK4" s="19">
        <v>18.3</v>
      </c>
      <c r="CL4" s="19">
        <v>8.5</v>
      </c>
      <c r="CM4" s="19">
        <v>0</v>
      </c>
      <c r="CN4" s="19">
        <v>0</v>
      </c>
      <c r="CO4" s="19">
        <v>18.399999999999999</v>
      </c>
      <c r="CP4" s="19">
        <v>8.5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51.6</v>
      </c>
      <c r="CZ4" s="40">
        <f>IF(SUM(CK4:CL4,CN4)-CM4&gt;0,SUM(CK4:CL4,CN4)-CM4,"")</f>
        <v>26.8</v>
      </c>
      <c r="DA4" s="40">
        <f>IF(SUM(CD4,CH4,CL4)&gt;0,SUM(CD4,CH4,CL4),"")</f>
        <v>23.5</v>
      </c>
      <c r="DB4" s="40">
        <f>IF(SUM(CY4,CZ4)&gt;0,SUM(CY4,CZ4),"")</f>
        <v>78.400000000000006</v>
      </c>
      <c r="DC4" s="40">
        <f>IF(SUM(CP4,CT4)&gt;0,SUM(CP4,CT4),"")</f>
        <v>16.2</v>
      </c>
      <c r="DD4" s="40">
        <f>IF(SUM(CO4:CP4,CR4:CT4,CV4)-SUM(CQ4,CU4)&gt;0,SUM(CO4:CP4,CR4:CT4,CV4)-SUM(CQ4,CU4),"")</f>
        <v>52.8</v>
      </c>
      <c r="DE4" s="40">
        <f>IF(SUM(CY4,CZ4,DD4)&gt;0,SUM(CY4,CZ4,DD4),"")</f>
        <v>131.19999999999999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18.450000000000003</v>
      </c>
      <c r="QH4" s="22">
        <f>IF($CW4="P",CD4,(CD4+BA4)/2)</f>
        <v>8.5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18.25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18.350000000000001</v>
      </c>
      <c r="QP4" s="22">
        <f>IF($CW4="P",CL4,(CL4+BI4)/2)</f>
        <v>8.1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7.7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18.399999999999999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</v>
      </c>
      <c r="RC4" s="40">
        <f>IF(SUM(QG4:QH4,QJ4:QL4,QN4)-QI4-QM4&gt;0,SUM(QG4:QH4,QJ4:QL4,QN4)-QI4-QM4,"")</f>
        <v>51.7</v>
      </c>
      <c r="RD4" s="40">
        <f>IF(SUM(QO4:QP4,QR4)-QQ4&gt;0,SUM(QO4:QP4,QR4)-QQ4,"")</f>
        <v>26.450000000000003</v>
      </c>
      <c r="RE4" s="40">
        <f>IF(SUM(QH4,QL4,QP4)&gt;0,SUM(QH4,QL4,QP4),"")</f>
        <v>23.1</v>
      </c>
      <c r="RF4" s="40">
        <f>IF(SUM(RC4,RD4)&gt;0,SUM(RC4,RD4),"")</f>
        <v>78.150000000000006</v>
      </c>
      <c r="RG4" s="40">
        <f>IF(SUM(QT4,QX4)&gt;0,SUM(QT4,QX4),"")</f>
        <v>15</v>
      </c>
      <c r="RH4" s="40">
        <f>IF(SUM(QS4:QT4,QV4:QX4,QZ4)-SUM(QU4,QY4)&gt;0,SUM(QS4:QT4,QV4:QX4,QZ4)-SUM(QU4,QY4),"")</f>
        <v>51.899999999999991</v>
      </c>
      <c r="RI4" s="40">
        <f>IF(SUM(RC4,RD4,RH4)&gt;0,SUM(RC4,RD4,RH4),"")</f>
        <v>130.05000000000001</v>
      </c>
    </row>
    <row r="5" spans="1:477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145</v>
      </c>
      <c r="D5" s="4" t="s">
        <v>6</v>
      </c>
      <c r="E5" s="4">
        <v>2006</v>
      </c>
      <c r="F5" s="9">
        <f>SUM(L5:T5)+SUM(L5:P5)*0.0000001+SUM(L5)*0.0000000000001</f>
        <v>178.2000126900052</v>
      </c>
      <c r="G5" s="64" t="s">
        <v>46</v>
      </c>
      <c r="H5" s="3" t="str">
        <f>IF(OR(AND(AR5&gt;=AY$23,AS5&gt;=AY$27,AR5&lt;&gt;"",AQ5=""),AND(AW5&gt;=AY$23,AX5&gt;=AY$27,AW5&lt;&gt;"",AQ5=""),AND(BU5&gt;=CB$23,BV5&gt;=CB$27,BU5&lt;&gt;"",BT5=""),AND(BZ5&gt;=CB$23,CA5&gt;=CB$27,BZ5&lt;&gt;"",BT5=""),AND(CX5&gt;=DE$23,CY5&gt;=DE$27,CX5&lt;&gt;"",CW5=""),AND(DC5&gt;=DE$23,DD5&gt;=DE$27,DC5&lt;&gt;""),AND(EC5&gt;=EJ$23,ED5&gt;=EJ$27,EC5&lt;&gt;""),AND(EH5&gt;=EJ$23,EI5&gt;=EJ$27,EH5&lt;&gt;""),AND(FE5&gt;=FL$23,FF5&gt;=FL$27,FE5&lt;&gt;""),AND(FJ5&gt;=FL$23,FK5&gt;=FL$27,FJ5&lt;&gt;""),AND(GG5&gt;=GN$23,GH5&gt;=GN$27,GG5&lt;&gt;""),AND(GL5&gt;=GN$23,GM5&gt;=GN$27,GL5&lt;&gt;""),AND(HI5&gt;=HP$23,HJ5&gt;=HP$27,HI5&lt;&gt;""),AND(HN5&gt;=HP$23,HO5&gt;=HP$27,HN5&lt;&gt;""),AND(IK5&gt;=IR$23,IL5&gt;=IR$27,IK5&lt;&gt;""),AND(IP5&gt;=IR$23,IQ5&gt;=IR$27,IP5&lt;&gt;""),AND(JM5&gt;=JT$23,JN5&gt;=JT$27,JM5&lt;&gt;""),AND(JR5&gt;=JT$23,JS5&gt;=JT$27,JR5&lt;&gt;""),AND(KO5&gt;=KV$23,KP5&gt;=KV$27,KO5&lt;&gt;""),AND(KT5&gt;=KV$23,KU5&gt;=KV$27,KT5&lt;&gt;""),AND(LQ5&gt;=LX$23,LR5&gt;=LX$27,LQ5&lt;&gt;""),AND(LV5&gt;=LX$23,LW5&gt;=LX$27,LV5&lt;&gt;""),AND(MS5&gt;=MZ$23,MT5&gt;=MZ$27,MS5&lt;&gt;""),AND(MX5&gt;=MZ$23,MY5&gt;=MZ$27,MX5&lt;&gt;""),AND(NU5&gt;=OB$23,NV5&gt;=OB$27,NU5&lt;&gt;""),AND(NZ5&gt;=OB$23,OA5&gt;=OB$27,NZ5&lt;&gt;""),AND(OW5&gt;=PD$23,OX5&gt;=PD$27,OW5&lt;&gt;""),AND(PB5&gt;=PD$23,PC5&gt;=PD$27,PB5&lt;&gt;""),AND(PY5&gt;=QF$23,PZ5&gt;=QF$27,PY5&lt;&gt;""),AND(QD5&gt;=QF$23,QE5&gt;=QF$27,QD5&lt;&gt;"")),"P","")</f>
        <v>P</v>
      </c>
      <c r="I5" s="3" t="str">
        <f>IF(OR(AND(AS5&gt;=AY$27,AS5&lt;&gt;"",AQ5=""),AND(AX5&gt;=AY$27,AX5&lt;&gt;"",AQ5=""),AND(BV5&gt;=CB$27,BV5&lt;&gt;"",BT5=""),AND(CA5&gt;=CB$27,CA5&lt;&gt;"",BT5=""),AND(CY5&gt;=DE$27,CY5&lt;&gt;"",CW5=""),AND(DD5&gt;=DE$27,DD5&lt;&gt;"",CW5=""),AND(ED5&gt;=EJ$27,ED5&lt;&gt;""),AND(EI5&gt;=EJ$27,EI5&lt;&gt;""),AND(FF5&gt;=FL$27,FF5&lt;&gt;""),AND(FK5&gt;=FL$27,FK5&lt;&gt;""),AND(GH5&gt;=GN$27,GH5&lt;&gt;""),AND(GM5&gt;=GN$27,GM5&lt;&gt;""),AND(HJ5&gt;=HP$27,HJ5&lt;&gt;""),AND(HO5&gt;=HP$27,HO5&lt;&gt;""),AND(IL5&gt;=IR$27,IL5&lt;&gt;""),AND(IQ5&gt;=IR$27,IQ5&lt;&gt;""),AND(JN5&gt;=JT$27,JN5&lt;&gt;""),AND(JS5&gt;=JT$27,JS5&lt;&gt;""),AND(KP5&gt;=KV$27,KP5&lt;&gt;""),AND(KU5&gt;=KV$27,KU5&lt;&gt;""),AND(LR5&gt;=LX$27,LR5&lt;&gt;""),AND(LW5&gt;=LX$27,LW5&lt;&gt;""),AND(MT5&gt;=MZ$27,MT5&lt;&gt;""),AND(MY5&gt;=MZ$27,MY5&lt;&gt;""),AND(NV5&gt;=OB$27,NV5&lt;&gt;""),AND(OA5&gt;=OB$27,OA5&lt;&gt;""),AND(OX5&gt;=PD$27,OX5&lt;&gt;""),AND(PC5&gt;=PD$27,PC5&lt;&gt;""),AND(PZ5&gt;=QF$27,PZ5&lt;&gt;""),AND(QE5&gt;=QF$27,QE5&lt;&gt;"")),"P","")</f>
        <v>P</v>
      </c>
      <c r="J5" s="36" t="str">
        <f>IF(AND(I5="P",H5=""),"No DD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Merit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Excellence",IF(K5="P","Worlds Team",IF(H5="P","National Team","")))))</f>
        <v>National Team</v>
      </c>
      <c r="K5" s="3" t="str">
        <f>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P","")</f>
        <v/>
      </c>
      <c r="L5" s="8">
        <f>IF(COUNT(AS5,BV5,CY5)&gt;0,LARGE((AS5,BV5,CY5),1),0)</f>
        <v>51.900000000000006</v>
      </c>
      <c r="M5" s="8" t="str">
        <f>IF(L5=0,"",IF(L5=CY5,$CC$1,IF(L5=BV5,$AZ$1,IF(L5=AS5,$W$1,""))))</f>
        <v>2024 3rd Domestic Trial</v>
      </c>
      <c r="N5" s="8">
        <f>IF(COUNT(AS5,BV5,CY5)&gt;1,LARGE((AS5,BV5,CY5),2),0)</f>
        <v>49.4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25.6</v>
      </c>
      <c r="Q5" s="8" t="str">
        <f>IF(P5=0,"",IF(P5=CZ5,$CC$1,IF(P5=BW5,$AZ$1,IF(P5=AT5,$W$1,""))))</f>
        <v>2024 3rd Domestic Trial</v>
      </c>
      <c r="R5" s="8">
        <f>IF(MAX(AX5,CA5,DD5)&gt;0,MAX(AX5,CA5,DD5),0)</f>
        <v>50.8</v>
      </c>
      <c r="S5" s="8" t="str">
        <f>IF(R5=0,"",IF(R5=DD5,$CC$1,IF(R5=CA5,$AZ$1,IF(R5=AX5,$W$1,""))))</f>
        <v>2024 3rd Domestic Trial</v>
      </c>
      <c r="T5" s="8">
        <f>IF(MAX(DF5:DH5)&gt;0,MAX(DF5:DH5),"")</f>
        <v>0.50000000000000711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17.2</v>
      </c>
      <c r="X5" s="19">
        <v>5.3</v>
      </c>
      <c r="Y5" s="19">
        <v>0.30000000000000004</v>
      </c>
      <c r="Z5" s="19">
        <v>0.15</v>
      </c>
      <c r="AA5" s="19">
        <v>17.3</v>
      </c>
      <c r="AB5" s="19">
        <v>5.3</v>
      </c>
      <c r="AC5" s="19">
        <v>0</v>
      </c>
      <c r="AD5" s="19">
        <v>0.15</v>
      </c>
      <c r="AE5" s="19">
        <v>17.7</v>
      </c>
      <c r="AF5" s="19">
        <v>5.5</v>
      </c>
      <c r="AG5" s="19">
        <v>0.1</v>
      </c>
      <c r="AH5" s="19">
        <v>0.15</v>
      </c>
      <c r="AI5" s="19">
        <v>17.5</v>
      </c>
      <c r="AJ5" s="19">
        <v>6</v>
      </c>
      <c r="AK5" s="19">
        <v>0</v>
      </c>
      <c r="AL5" s="19">
        <v>0.15</v>
      </c>
      <c r="AM5" s="19">
        <v>17.700000000000003</v>
      </c>
      <c r="AN5" s="19">
        <v>5.3</v>
      </c>
      <c r="AO5" s="19">
        <v>0</v>
      </c>
      <c r="AP5" s="19">
        <v>0.15</v>
      </c>
      <c r="AQ5" s="27" t="s">
        <v>46</v>
      </c>
      <c r="AR5" s="40">
        <f>IF(SUM(X5,AB5)&gt;0,SUM(X5,AB5),"")</f>
        <v>10.6</v>
      </c>
      <c r="AS5" s="40">
        <f>IF(SUM(W5:X5,Z5:AB5,AD5)-Y5-AC5&gt;0,SUM(W5:X5,Z5:AB5,AD5)-Y5-AC5,"")</f>
        <v>45.1</v>
      </c>
      <c r="AT5" s="40">
        <f>IF(SUM(AE5:AF5,AH5)-AG5&gt;0,SUM(AE5:AF5,AH5)-AG5,"")</f>
        <v>23.249999999999996</v>
      </c>
      <c r="AU5" s="40">
        <f>IF(SUM(X5,AB5,AF5)&gt;0,SUM(X5,AB5,AF5),"")</f>
        <v>16.100000000000001</v>
      </c>
      <c r="AV5" s="40">
        <f>IF(SUM(AS5,AT5)&gt;0,SUM(AS5,AT5),"")</f>
        <v>68.349999999999994</v>
      </c>
      <c r="AW5" s="40">
        <f>IF(SUM(AJ5,AN5)&gt;0,SUM(AJ5,AN5),"")</f>
        <v>11.3</v>
      </c>
      <c r="AX5" s="40">
        <f>IF(SUM(AI5:AJ5,AL5:AN5,AP5)-SUM(AK5,AO5)&gt;0,SUM(AI5:AJ5,AL5:AN5,AP5)-SUM(AK5,AO5),"")</f>
        <v>46.8</v>
      </c>
      <c r="AY5" s="40">
        <f>IF(SUM(AS5,AT5,AX5)&gt;0,SUM(AS5,AT5,AX5),"")</f>
        <v>115.14999999999999</v>
      </c>
      <c r="AZ5" s="18">
        <v>18.100000000000001</v>
      </c>
      <c r="BA5" s="18">
        <v>7.1</v>
      </c>
      <c r="BB5" s="18">
        <v>0.2</v>
      </c>
      <c r="BC5" s="18">
        <v>0</v>
      </c>
      <c r="BD5" s="18">
        <v>17.8</v>
      </c>
      <c r="BE5" s="18">
        <v>6.6</v>
      </c>
      <c r="BF5" s="18">
        <v>0</v>
      </c>
      <c r="BG5" s="18">
        <v>0</v>
      </c>
      <c r="BH5" s="18">
        <v>18.3</v>
      </c>
      <c r="BI5" s="18">
        <v>7.1</v>
      </c>
      <c r="BJ5" s="18">
        <v>0.2</v>
      </c>
      <c r="BK5" s="18">
        <v>0</v>
      </c>
      <c r="BL5" s="18">
        <v>18.399999999999999</v>
      </c>
      <c r="BM5" s="18">
        <v>7.2</v>
      </c>
      <c r="BN5" s="18">
        <v>0</v>
      </c>
      <c r="BO5" s="18">
        <v>0</v>
      </c>
      <c r="BP5" s="18">
        <v>18.3</v>
      </c>
      <c r="BQ5" s="18">
        <v>6.5</v>
      </c>
      <c r="BR5" s="18">
        <v>0</v>
      </c>
      <c r="BS5" s="18">
        <v>0</v>
      </c>
      <c r="BT5" s="28"/>
      <c r="BU5" s="11">
        <f>IF(SUM(BA5,BE5)&gt;0,SUM(BA5,BE5),"")</f>
        <v>13.7</v>
      </c>
      <c r="BV5" s="11">
        <f>IF(SUM(AZ5:BA5,BC5:BE5,BG5)-BB5-BF5&gt;0,SUM(AZ5:BA5,BC5:BE5,BG5)-BB5-BF5,"")</f>
        <v>49.4</v>
      </c>
      <c r="BW5" s="11">
        <f>IF(SUM(BH5:BI5,BK5)-BJ5&gt;0,SUM(BH5:BI5,BK5)-BJ5,"")</f>
        <v>25.2</v>
      </c>
      <c r="BX5" s="11">
        <f>IF(SUM(BA5,BE5,BI5)&gt;0,SUM(BA5,BE5,BI5),"")</f>
        <v>20.799999999999997</v>
      </c>
      <c r="BY5" s="11">
        <f>IF(SUM(BV5,BW5)&gt;0,SUM(BV5,BW5),"")</f>
        <v>74.599999999999994</v>
      </c>
      <c r="BZ5" s="11">
        <f>IF(SUM(BM5,BQ5)&gt;0,SUM(BM5,BQ5),"")</f>
        <v>13.7</v>
      </c>
      <c r="CA5" s="11">
        <f>IF(SUM(BL5:BM5,BO5:BQ5,BS5)-SUM(BN5,BR5)&gt;0,SUM(BL5:BM5,BO5:BQ5,BS5)-SUM(BN5,BR5),"")</f>
        <v>50.4</v>
      </c>
      <c r="CB5" s="11">
        <f>IF(SUM(BV5,BW5,CA5)&gt;0,SUM(BV5,BW5,CA5),"")</f>
        <v>125</v>
      </c>
      <c r="CC5" s="19">
        <v>18.100000000000001</v>
      </c>
      <c r="CD5" s="19">
        <v>7.5</v>
      </c>
      <c r="CE5" s="19">
        <v>0</v>
      </c>
      <c r="CF5" s="19">
        <v>0</v>
      </c>
      <c r="CG5" s="19">
        <v>18.8</v>
      </c>
      <c r="CH5" s="19">
        <v>7.5</v>
      </c>
      <c r="CI5" s="19">
        <v>0</v>
      </c>
      <c r="CJ5" s="19">
        <v>0</v>
      </c>
      <c r="CK5" s="19">
        <v>18.3</v>
      </c>
      <c r="CL5" s="19">
        <v>7.3</v>
      </c>
      <c r="CM5" s="19">
        <v>0</v>
      </c>
      <c r="CN5" s="19">
        <v>0</v>
      </c>
      <c r="CO5" s="19">
        <v>18.3</v>
      </c>
      <c r="CP5" s="19">
        <v>7.5</v>
      </c>
      <c r="CQ5" s="19">
        <v>0.2</v>
      </c>
      <c r="CR5" s="19">
        <v>0</v>
      </c>
      <c r="CS5" s="19">
        <v>18.3</v>
      </c>
      <c r="CT5" s="19">
        <v>6.9</v>
      </c>
      <c r="CU5" s="19">
        <v>0</v>
      </c>
      <c r="CV5" s="19">
        <v>0</v>
      </c>
      <c r="CW5" s="27"/>
      <c r="CX5" s="40">
        <f>IF(SUM(CD5,CH5)&gt;0,SUM(CD5,CH5),"")</f>
        <v>15</v>
      </c>
      <c r="CY5" s="40">
        <f>IF(SUM(CC5:CD5,CF5:CH5,CJ5)-CE5-CI5&gt;0,SUM(CC5:CD5,CF5:CH5,CJ5)-CE5-CI5,"")</f>
        <v>51.900000000000006</v>
      </c>
      <c r="CZ5" s="40">
        <f>IF(SUM(CK5:CL5,CN5)-CM5&gt;0,SUM(CK5:CL5,CN5)-CM5,"")</f>
        <v>25.6</v>
      </c>
      <c r="DA5" s="40">
        <f>IF(SUM(CD5,CH5,CL5)&gt;0,SUM(CD5,CH5,CL5),"")</f>
        <v>22.3</v>
      </c>
      <c r="DB5" s="40">
        <f>IF(SUM(CY5,CZ5)&gt;0,SUM(CY5,CZ5),"")</f>
        <v>77.5</v>
      </c>
      <c r="DC5" s="40">
        <f>IF(SUM(CP5,CT5)&gt;0,SUM(CP5,CT5),"")</f>
        <v>14.4</v>
      </c>
      <c r="DD5" s="40">
        <f>IF(SUM(CO5:CP5,CR5:CT5,CV5)-SUM(CQ5,CU5)&gt;0,SUM(CO5:CP5,CR5:CT5,CV5)-SUM(CQ5,CU5),"")</f>
        <v>50.8</v>
      </c>
      <c r="DE5" s="40">
        <f>IF(SUM(CY5,CZ5,DD5)&gt;0,SUM(CY5,CZ5,DD5),"")</f>
        <v>128.30000000000001</v>
      </c>
      <c r="DF5" s="50">
        <f>IF(MAX(ED5,FF5,GH5,HJ5,IL5,JN5,KP5,LR5,MT5,NV5,OX5,PZ5)-IF(N5="",0,N5)&gt;0.001,MAX(ED5,FF5,GH5,HJ5,IL5,JN5,KP5,LR5,MT5,NV5,OX5,PZ5)-IF(N5="",0,N5),"")</f>
        <v>0.50000000000000711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17.5</v>
      </c>
      <c r="EL5" s="18">
        <v>7.3</v>
      </c>
      <c r="EM5" s="18">
        <v>0</v>
      </c>
      <c r="EN5" s="18">
        <v>0</v>
      </c>
      <c r="EO5" s="18">
        <v>17.600000000000001</v>
      </c>
      <c r="EP5" s="18">
        <v>7.5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14.8</v>
      </c>
      <c r="FF5" s="11">
        <f>IF(SUM(EK5:EL5,EN5:EP5,ER5)-EM5-EQ5&gt;0,SUM(EK5:EL5,EN5:EP5,ER5)-EM5-EQ5,"")</f>
        <v>49.900000000000006</v>
      </c>
      <c r="FG5" s="11" t="str">
        <f>IF(SUM(ES5:ET5,EV5)-EU5&gt;0,SUM(ES5:ET5,EV5)-EU5,"")</f>
        <v/>
      </c>
      <c r="FH5" s="11">
        <f>IF(SUM(EL5,EP5,ET5)&gt;0,SUM(EL5,EP5,ET5),"")</f>
        <v>14.8</v>
      </c>
      <c r="FI5" s="11">
        <f>IF(SUM(FF5,FG5)&gt;0,SUM(FF5,FG5),"")</f>
        <v>49.900000000000006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49.900000000000006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7.3</v>
      </c>
      <c r="QI5" s="22">
        <f>IF($CW5="P",CE5,(CE5+BB5)/2)</f>
        <v>0.1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7.05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</v>
      </c>
      <c r="QP5" s="22">
        <f>IF($CW5="P",CL5,(CL5+BI5)/2)</f>
        <v>7.1999999999999993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18.350000000000001</v>
      </c>
      <c r="QT5" s="22">
        <f>IF($CW5="P",CP5,(CP5+BM5)/2)</f>
        <v>7.35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18.3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14.35</v>
      </c>
      <c r="RC5" s="40">
        <f>IF(SUM(QG5:QH5,QJ5:QL5,QN5)-QI5-QM5&gt;0,SUM(QG5:QH5,QJ5:QL5,QN5)-QI5-QM5,"")</f>
        <v>50.65</v>
      </c>
      <c r="RD5" s="40">
        <f>IF(SUM(QO5:QP5,QR5)-QQ5&gt;0,SUM(QO5:QP5,QR5)-QQ5,"")</f>
        <v>25.4</v>
      </c>
      <c r="RE5" s="40">
        <f>IF(SUM(QH5,QL5,QP5)&gt;0,SUM(QH5,QL5,QP5),"")</f>
        <v>21.549999999999997</v>
      </c>
      <c r="RF5" s="40">
        <f>IF(SUM(RC5,RD5)&gt;0,SUM(RC5,RD5),"")</f>
        <v>76.05</v>
      </c>
      <c r="RG5" s="40">
        <f>IF(SUM(QT5,QX5)&gt;0,SUM(QT5,QX5),"")</f>
        <v>14.05</v>
      </c>
      <c r="RH5" s="40">
        <f>IF(SUM(QS5:QT5,QV5:QX5,QZ5)-SUM(QU5,QY5)&gt;0,SUM(QS5:QT5,QV5:QX5,QZ5)-SUM(QU5,QY5),"")</f>
        <v>50.6</v>
      </c>
      <c r="RI5" s="40">
        <f>IF(SUM(RC5,RD5,RH5)&gt;0,SUM(RC5,RD5,RH5),"")</f>
        <v>126.65</v>
      </c>
    </row>
    <row r="6" spans="1:477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96</v>
      </c>
      <c r="D6" s="4" t="s">
        <v>4</v>
      </c>
      <c r="E6" s="4">
        <v>2004</v>
      </c>
      <c r="F6" s="9">
        <f>SUM(L6:T6)+SUM(L6:P6)*0.0000001+SUM(L6)*0.0000000000001</f>
        <v>169.7000109000048</v>
      </c>
      <c r="G6" s="64" t="s">
        <v>46</v>
      </c>
      <c r="H6" s="3" t="str">
        <f>IF(OR(AND(AR6&gt;=AY$23,AS6&gt;=AY$27,AR6&lt;&gt;"",AQ6=""),AND(AW6&gt;=AY$23,AX6&gt;=AY$27,AW6&lt;&gt;"",AQ6=""),AND(BU6&gt;=CB$23,BV6&gt;=CB$27,BU6&lt;&gt;"",BT6=""),AND(BZ6&gt;=CB$23,CA6&gt;=CB$27,BZ6&lt;&gt;"",BT6=""),AND(CX6&gt;=DE$23,CY6&gt;=DE$27,CX6&lt;&gt;"",CW6=""),AND(DC6&gt;=DE$23,DD6&gt;=DE$27,DC6&lt;&gt;""),AND(EC6&gt;=EJ$23,ED6&gt;=EJ$27,EC6&lt;&gt;""),AND(EH6&gt;=EJ$23,EI6&gt;=EJ$27,EH6&lt;&gt;""),AND(FE6&gt;=FL$23,FF6&gt;=FL$27,FE6&lt;&gt;""),AND(FJ6&gt;=FL$23,FK6&gt;=FL$27,FJ6&lt;&gt;""),AND(GG6&gt;=GN$23,GH6&gt;=GN$27,GG6&lt;&gt;""),AND(GL6&gt;=GN$23,GM6&gt;=GN$27,GL6&lt;&gt;""),AND(HI6&gt;=HP$23,HJ6&gt;=HP$27,HI6&lt;&gt;""),AND(HN6&gt;=HP$23,HO6&gt;=HP$27,HN6&lt;&gt;""),AND(IK6&gt;=IR$23,IL6&gt;=IR$27,IK6&lt;&gt;""),AND(IP6&gt;=IR$23,IQ6&gt;=IR$27,IP6&lt;&gt;""),AND(JM6&gt;=JT$23,JN6&gt;=JT$27,JM6&lt;&gt;""),AND(JR6&gt;=JT$23,JS6&gt;=JT$27,JR6&lt;&gt;""),AND(KO6&gt;=KV$23,KP6&gt;=KV$27,KO6&lt;&gt;""),AND(KT6&gt;=KV$23,KU6&gt;=KV$27,KT6&lt;&gt;""),AND(LQ6&gt;=LX$23,LR6&gt;=LX$27,LQ6&lt;&gt;""),AND(LV6&gt;=LX$23,LW6&gt;=LX$27,LV6&lt;&gt;""),AND(MS6&gt;=MZ$23,MT6&gt;=MZ$27,MS6&lt;&gt;""),AND(MX6&gt;=MZ$23,MY6&gt;=MZ$27,MX6&lt;&gt;""),AND(NU6&gt;=OB$23,NV6&gt;=OB$27,NU6&lt;&gt;""),AND(NZ6&gt;=OB$23,OA6&gt;=OB$27,NZ6&lt;&gt;""),AND(OW6&gt;=PD$23,OX6&gt;=PD$27,OW6&lt;&gt;""),AND(PB6&gt;=PD$23,PC6&gt;=PD$27,PB6&lt;&gt;""),AND(PY6&gt;=QF$23,PZ6&gt;=QF$27,PY6&lt;&gt;""),AND(QD6&gt;=QF$23,QE6&gt;=QF$27,QD6&lt;&gt;"")),"P","")</f>
        <v>P</v>
      </c>
      <c r="I6" s="3" t="str">
        <f>IF(OR(AND(AS6&gt;=AY$27,AS6&lt;&gt;"",AQ6=""),AND(AX6&gt;=AY$27,AX6&lt;&gt;"",AQ6=""),AND(BV6&gt;=CB$27,BV6&lt;&gt;"",BT6=""),AND(CA6&gt;=CB$27,CA6&lt;&gt;"",BT6=""),AND(CY6&gt;=DE$27,CY6&lt;&gt;"",CW6=""),AND(DD6&gt;=DE$27,DD6&lt;&gt;"",CW6=""),AND(ED6&gt;=EJ$27,ED6&lt;&gt;""),AND(EI6&gt;=EJ$27,EI6&lt;&gt;""),AND(FF6&gt;=FL$27,FF6&lt;&gt;""),AND(FK6&gt;=FL$27,FK6&lt;&gt;""),AND(GH6&gt;=GN$27,GH6&lt;&gt;""),AND(GM6&gt;=GN$27,GM6&lt;&gt;""),AND(HJ6&gt;=HP$27,HJ6&lt;&gt;""),AND(HO6&gt;=HP$27,HO6&lt;&gt;""),AND(IL6&gt;=IR$27,IL6&lt;&gt;""),AND(IQ6&gt;=IR$27,IQ6&lt;&gt;""),AND(JN6&gt;=JT$27,JN6&lt;&gt;""),AND(JS6&gt;=JT$27,JS6&lt;&gt;""),AND(KP6&gt;=KV$27,KP6&lt;&gt;""),AND(KU6&gt;=KV$27,KU6&lt;&gt;""),AND(LR6&gt;=LX$27,LR6&lt;&gt;""),AND(LW6&gt;=LX$27,LW6&lt;&gt;""),AND(MT6&gt;=MZ$27,MT6&lt;&gt;""),AND(MY6&gt;=MZ$27,MY6&lt;&gt;""),AND(NV6&gt;=OB$27,NV6&lt;&gt;""),AND(OA6&gt;=OB$27,OA6&lt;&gt;""),AND(OX6&gt;=PD$27,OX6&lt;&gt;""),AND(PC6&gt;=PD$27,PC6&lt;&gt;""),AND(PZ6&gt;=QF$27,PZ6&lt;&gt;""),AND(QE6&gt;=QF$27,QE6&lt;&gt;"")),"P","")</f>
        <v>P</v>
      </c>
      <c r="J6" s="36" t="str">
        <f>IF(AND(I6="P",H6=""),"No DD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Merit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Excellence",IF(K6="P","Worlds Team",IF(H6="P","National Team","")))))</f>
        <v>National Team</v>
      </c>
      <c r="K6" s="3" t="str">
        <f>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36.5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11.699999999999996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18.3</v>
      </c>
      <c r="X6" s="19">
        <v>6.9</v>
      </c>
      <c r="Y6" s="19">
        <v>0</v>
      </c>
      <c r="Z6" s="19">
        <v>0</v>
      </c>
      <c r="AA6" s="19">
        <v>16.7</v>
      </c>
      <c r="AB6" s="19">
        <v>6</v>
      </c>
      <c r="AC6" s="19">
        <v>0</v>
      </c>
      <c r="AD6" s="19">
        <v>0</v>
      </c>
      <c r="AE6" s="19">
        <v>18.100000000000001</v>
      </c>
      <c r="AF6" s="19">
        <v>6.5</v>
      </c>
      <c r="AG6" s="19">
        <v>0</v>
      </c>
      <c r="AH6" s="19">
        <v>0</v>
      </c>
      <c r="AI6" s="19">
        <v>17.7</v>
      </c>
      <c r="AJ6" s="19">
        <v>6.9</v>
      </c>
      <c r="AK6" s="19">
        <v>0</v>
      </c>
      <c r="AL6" s="19">
        <v>0</v>
      </c>
      <c r="AM6" s="19">
        <v>17.5</v>
      </c>
      <c r="AN6" s="19">
        <v>6.9</v>
      </c>
      <c r="AO6" s="19">
        <v>0</v>
      </c>
      <c r="AP6" s="19">
        <v>0</v>
      </c>
      <c r="AQ6" s="27"/>
      <c r="AR6" s="40">
        <f>IF(SUM(X6,AB6)&gt;0,SUM(X6,AB6),"")</f>
        <v>12.9</v>
      </c>
      <c r="AS6" s="40">
        <f>IF(SUM(W6:X6,Z6:AB6,AD6)-Y6-AC6&gt;0,SUM(W6:X6,Z6:AB6,AD6)-Y6-AC6,"")</f>
        <v>47.900000000000006</v>
      </c>
      <c r="AT6" s="40">
        <f>IF(SUM(AE6:AF6,AH6)-AG6&gt;0,SUM(AE6:AF6,AH6)-AG6,"")</f>
        <v>24.6</v>
      </c>
      <c r="AU6" s="40">
        <f>IF(SUM(X6,AB6,AF6)&gt;0,SUM(X6,AB6,AF6),"")</f>
        <v>19.399999999999999</v>
      </c>
      <c r="AV6" s="40">
        <f>IF(SUM(AS6,AT6)&gt;0,SUM(AS6,AT6),"")</f>
        <v>72.5</v>
      </c>
      <c r="AW6" s="40">
        <f>IF(SUM(AJ6,AN6)&gt;0,SUM(AJ6,AN6),"")</f>
        <v>13.8</v>
      </c>
      <c r="AX6" s="40">
        <f>IF(SUM(AI6:AJ6,AL6:AN6,AP6)-SUM(AK6,AO6)&gt;0,SUM(AI6:AJ6,AL6:AN6,AP6)-SUM(AK6,AO6),"")</f>
        <v>49</v>
      </c>
      <c r="AY6" s="40">
        <f>IF(SUM(AS6,AT6,AX6)&gt;0,SUM(AS6,AT6,AX6),"")</f>
        <v>121.5</v>
      </c>
      <c r="AZ6" s="18">
        <v>15.2</v>
      </c>
      <c r="BA6" s="18">
        <v>3.4</v>
      </c>
      <c r="BB6" s="18">
        <v>0</v>
      </c>
      <c r="BC6" s="18">
        <v>0</v>
      </c>
      <c r="BD6" s="18">
        <v>15.2</v>
      </c>
      <c r="BE6" s="18">
        <v>2.7</v>
      </c>
      <c r="BF6" s="18">
        <v>0</v>
      </c>
      <c r="BG6" s="18">
        <v>0</v>
      </c>
      <c r="BH6" s="18">
        <v>17.399999999999999</v>
      </c>
      <c r="BI6" s="18">
        <v>5.6</v>
      </c>
      <c r="BJ6" s="18">
        <v>0.4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6.1</v>
      </c>
      <c r="BV6" s="11">
        <f>IF(SUM(AZ6:BA6,BC6:BE6,BG6)-BB6-BF6&gt;0,SUM(AZ6:BA6,BC6:BE6,BG6)-BB6-BF6,"")</f>
        <v>36.5</v>
      </c>
      <c r="BW6" s="11">
        <f>IF(SUM(BH6:BI6,BK6)-BJ6&gt;0,SUM(BH6:BI6,BK6)-BJ6,"")</f>
        <v>22.6</v>
      </c>
      <c r="BX6" s="11">
        <f>IF(SUM(BA6,BE6,BI6)&gt;0,SUM(BA6,BE6,BI6),"")</f>
        <v>11.7</v>
      </c>
      <c r="BY6" s="11">
        <f>IF(SUM(BV6,BW6)&gt;0,SUM(BV6,BW6),"")</f>
        <v>59.1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59.1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11.699999999999996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17.399999999999999</v>
      </c>
      <c r="EL6" s="18">
        <v>6.9</v>
      </c>
      <c r="EM6" s="18">
        <v>0</v>
      </c>
      <c r="EN6" s="18">
        <v>0</v>
      </c>
      <c r="EO6" s="18">
        <v>17</v>
      </c>
      <c r="EP6" s="18">
        <v>6.9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13.8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13.8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7.6</v>
      </c>
      <c r="QH6" s="22">
        <f>IF($CW6="P",CD6,(CD6+BA6)/2)</f>
        <v>1.7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7.6</v>
      </c>
      <c r="QL6" s="22">
        <f>IF($CW6="P",CH6,(CH6+BE6)/2)</f>
        <v>1.35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8.6999999999999993</v>
      </c>
      <c r="QP6" s="22">
        <f>IF($CW6="P",CL6,(CL6+BI6)/2)</f>
        <v>2.8</v>
      </c>
      <c r="QQ6" s="22">
        <f>IF($CW6="P",CM6,(CM6+BJ6)/2)</f>
        <v>0.2</v>
      </c>
      <c r="QR6" s="22">
        <f>IF($CW6="P",CN6,(CN6+BK6)/2)</f>
        <v>0</v>
      </c>
      <c r="QS6" s="22">
        <f>IF($CW6="P",CO6,(CO6+BL6)/2)</f>
        <v>0</v>
      </c>
      <c r="QT6" s="22">
        <f>IF($CW6="P",CP6,(CP6+BM6)/2)</f>
        <v>0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0</v>
      </c>
      <c r="QX6" s="22">
        <f>IF($CW6="P",CT6,(CT6+BQ6)/2)</f>
        <v>0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3.05</v>
      </c>
      <c r="RC6" s="40">
        <f>IF(SUM(QG6:QH6,QJ6:QL6,QN6)-QI6-QM6&gt;0,SUM(QG6:QH6,QJ6:QL6,QN6)-QI6-QM6,"")</f>
        <v>18.25</v>
      </c>
      <c r="RD6" s="40">
        <f>IF(SUM(QO6:QP6,QR6)-QQ6&gt;0,SUM(QO6:QP6,QR6)-QQ6,"")</f>
        <v>11.3</v>
      </c>
      <c r="RE6" s="40">
        <f>IF(SUM(QH6,QL6,QP6)&gt;0,SUM(QH6,QL6,QP6),"")</f>
        <v>5.85</v>
      </c>
      <c r="RF6" s="40">
        <f>IF(SUM(RC6,RD6)&gt;0,SUM(RC6,RD6),"")</f>
        <v>29.55</v>
      </c>
      <c r="RG6" s="40" t="str">
        <f>IF(SUM(QT6,QX6)&gt;0,SUM(QT6,QX6),"")</f>
        <v/>
      </c>
      <c r="RH6" s="40" t="str">
        <f>IF(SUM(QS6:QT6,QV6:QX6,QZ6)-SUM(QU6,QY6)&gt;0,SUM(QS6:QT6,QV6:QX6,QZ6)-SUM(QU6,QY6),"")</f>
        <v/>
      </c>
      <c r="RI6" s="40">
        <f>IF(SUM(RC6,RD6,RH6)&gt;0,SUM(RC6,RD6,RH6),"")</f>
        <v>29.55</v>
      </c>
    </row>
    <row r="7" spans="1:477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94</v>
      </c>
      <c r="D7" s="4" t="s">
        <v>3</v>
      </c>
      <c r="E7" s="4">
        <v>2003</v>
      </c>
      <c r="F7" s="9">
        <f>SUM(L7:T7)+SUM(L7:P7)*0.0000001+SUM(L7)*0.0000000000001</f>
        <v>167.72501159000473</v>
      </c>
      <c r="G7" s="64" t="s">
        <v>46</v>
      </c>
      <c r="H7" s="3" t="str">
        <f>IF(OR(AND(AR7&gt;=AY$23,AS7&gt;=AY$27,AR7&lt;&gt;"",AQ7=""),AND(AW7&gt;=AY$23,AX7&gt;=AY$27,AW7&lt;&gt;"",AQ7=""),AND(BU7&gt;=CB$23,BV7&gt;=CB$27,BU7&lt;&gt;"",BT7=""),AND(BZ7&gt;=CB$23,CA7&gt;=CB$27,BZ7&lt;&gt;"",BT7=""),AND(CX7&gt;=DE$23,CY7&gt;=DE$27,CX7&lt;&gt;"",CW7=""),AND(DC7&gt;=DE$23,DD7&gt;=DE$27,DC7&lt;&gt;""),AND(EC7&gt;=EJ$23,ED7&gt;=EJ$27,EC7&lt;&gt;""),AND(EH7&gt;=EJ$23,EI7&gt;=EJ$27,EH7&lt;&gt;""),AND(FE7&gt;=FL$23,FF7&gt;=FL$27,FE7&lt;&gt;""),AND(FJ7&gt;=FL$23,FK7&gt;=FL$27,FJ7&lt;&gt;""),AND(GG7&gt;=GN$23,GH7&gt;=GN$27,GG7&lt;&gt;""),AND(GL7&gt;=GN$23,GM7&gt;=GN$27,GL7&lt;&gt;""),AND(HI7&gt;=HP$23,HJ7&gt;=HP$27,HI7&lt;&gt;""),AND(HN7&gt;=HP$23,HO7&gt;=HP$27,HN7&lt;&gt;""),AND(IK7&gt;=IR$23,IL7&gt;=IR$27,IK7&lt;&gt;""),AND(IP7&gt;=IR$23,IQ7&gt;=IR$27,IP7&lt;&gt;""),AND(JM7&gt;=JT$23,JN7&gt;=JT$27,JM7&lt;&gt;""),AND(JR7&gt;=JT$23,JS7&gt;=JT$27,JR7&lt;&gt;""),AND(KO7&gt;=KV$23,KP7&gt;=KV$27,KO7&lt;&gt;""),AND(KT7&gt;=KV$23,KU7&gt;=KV$27,KT7&lt;&gt;""),AND(LQ7&gt;=LX$23,LR7&gt;=LX$27,LQ7&lt;&gt;""),AND(LV7&gt;=LX$23,LW7&gt;=LX$27,LV7&lt;&gt;""),AND(MS7&gt;=MZ$23,MT7&gt;=MZ$27,MS7&lt;&gt;""),AND(MX7&gt;=MZ$23,MY7&gt;=MZ$27,MX7&lt;&gt;""),AND(NU7&gt;=OB$23,NV7&gt;=OB$27,NU7&lt;&gt;""),AND(NZ7&gt;=OB$23,OA7&gt;=OB$27,NZ7&lt;&gt;""),AND(OW7&gt;=PD$23,OX7&gt;=PD$27,OW7&lt;&gt;""),AND(PB7&gt;=PD$23,PC7&gt;=PD$27,PB7&lt;&gt;""),AND(PY7&gt;=QF$23,PZ7&gt;=QF$27,PY7&lt;&gt;""),AND(QD7&gt;=QF$23,QE7&gt;=QF$27,QD7&lt;&gt;"")),"P","")</f>
        <v>P</v>
      </c>
      <c r="I7" s="3" t="str">
        <f>IF(OR(AND(AS7&gt;=AY$27,AS7&lt;&gt;"",AQ7=""),AND(AX7&gt;=AY$27,AX7&lt;&gt;"",AQ7=""),AND(BV7&gt;=CB$27,BV7&lt;&gt;"",BT7=""),AND(CA7&gt;=CB$27,CA7&lt;&gt;"",BT7=""),AND(CY7&gt;=DE$27,CY7&lt;&gt;"",CW7=""),AND(DD7&gt;=DE$27,DD7&lt;&gt;"",CW7=""),AND(ED7&gt;=EJ$27,ED7&lt;&gt;""),AND(EI7&gt;=EJ$27,EI7&lt;&gt;""),AND(FF7&gt;=FL$27,FF7&lt;&gt;""),AND(FK7&gt;=FL$27,FK7&lt;&gt;""),AND(GH7&gt;=GN$27,GH7&lt;&gt;""),AND(GM7&gt;=GN$27,GM7&lt;&gt;""),AND(HJ7&gt;=HP$27,HJ7&lt;&gt;""),AND(HO7&gt;=HP$27,HO7&lt;&gt;""),AND(IL7&gt;=IR$27,IL7&lt;&gt;""),AND(IQ7&gt;=IR$27,IQ7&lt;&gt;""),AND(JN7&gt;=JT$27,JN7&lt;&gt;""),AND(JS7&gt;=JT$27,JS7&lt;&gt;""),AND(KP7&gt;=KV$27,KP7&lt;&gt;""),AND(KU7&gt;=KV$27,KU7&lt;&gt;""),AND(LR7&gt;=LX$27,LR7&lt;&gt;""),AND(LW7&gt;=LX$27,LW7&lt;&gt;""),AND(MT7&gt;=MZ$27,MT7&lt;&gt;""),AND(MY7&gt;=MZ$27,MY7&lt;&gt;""),AND(NV7&gt;=OB$27,NV7&lt;&gt;""),AND(OA7&gt;=OB$27,OA7&lt;&gt;""),AND(OX7&gt;=PD$27,OX7&lt;&gt;""),AND(PC7&gt;=PD$27,PC7&lt;&gt;""),AND(PZ7&gt;=QF$27,PZ7&lt;&gt;""),AND(QE7&gt;=QF$27,QE7&lt;&gt;"")),"P","")</f>
        <v>P</v>
      </c>
      <c r="J7" s="36" t="str">
        <f>IF(AND(I7="P",H7=""),"No DD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Merit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Excellence",IF(K7="P","Worlds Team",IF(H7="P","National Team","")))))</f>
        <v>National Team</v>
      </c>
      <c r="K7" s="3" t="str">
        <f>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P","")</f>
        <v/>
      </c>
      <c r="L7" s="8">
        <f>IF(COUNT(AS7,BV7,CY7)&gt;0,LARGE((AS7,BV7,CY7),1),0)</f>
        <v>46.8</v>
      </c>
      <c r="M7" s="8" t="str">
        <f>IF(L7=0,"",IF(L7=CY7,$CC$1,IF(L7=BV7,$AZ$1,IF(L7=AS7,$W$1,""))))</f>
        <v>2024 Nationals</v>
      </c>
      <c r="N7" s="8">
        <f>IF(COUNT(AS7,BV7,CY7)&gt;1,LARGE((AS7,BV7,CY7),2),0)</f>
        <v>42.1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</v>
      </c>
      <c r="Q7" s="8" t="str">
        <f>IF(P7=0,"",IF(P7=CZ7,$CC$1,IF(P7=BW7,$AZ$1,IF(P7=AT7,$W$1,""))))</f>
        <v>2024 Elite Canada</v>
      </c>
      <c r="R7" s="8">
        <f>IF(MAX(AX7,CA7,DD7)&gt;0,MAX(AX7,CA7,DD7),0)</f>
        <v>51.825000000000003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17.2</v>
      </c>
      <c r="X7" s="19">
        <v>3.7</v>
      </c>
      <c r="Y7" s="19">
        <v>0</v>
      </c>
      <c r="Z7" s="19">
        <v>0</v>
      </c>
      <c r="AA7" s="19">
        <v>16.100000000000001</v>
      </c>
      <c r="AB7" s="19">
        <v>5.0999999999999996</v>
      </c>
      <c r="AC7" s="19">
        <v>0</v>
      </c>
      <c r="AD7" s="19">
        <v>0</v>
      </c>
      <c r="AE7" s="19">
        <v>18.3</v>
      </c>
      <c r="AF7" s="19">
        <v>8.6999999999999993</v>
      </c>
      <c r="AG7" s="19">
        <v>0</v>
      </c>
      <c r="AH7" s="19">
        <v>0</v>
      </c>
      <c r="AI7" s="19">
        <v>17.3</v>
      </c>
      <c r="AJ7" s="19">
        <v>8.3000000000000007</v>
      </c>
      <c r="AK7" s="19">
        <v>0</v>
      </c>
      <c r="AL7" s="19">
        <v>0</v>
      </c>
      <c r="AM7" s="19">
        <v>18.600000000000001</v>
      </c>
      <c r="AN7" s="19">
        <v>6.1</v>
      </c>
      <c r="AO7" s="19">
        <v>0</v>
      </c>
      <c r="AP7" s="19">
        <v>0</v>
      </c>
      <c r="AQ7" s="27"/>
      <c r="AR7" s="40">
        <f>IF(SUM(X7,AB7)&gt;0,SUM(X7,AB7),"")</f>
        <v>8.8000000000000007</v>
      </c>
      <c r="AS7" s="40">
        <f>IF(SUM(W7:X7,Z7:AB7,AD7)-Y7-AC7&gt;0,SUM(W7:X7,Z7:AB7,AD7)-Y7-AC7,"")</f>
        <v>42.1</v>
      </c>
      <c r="AT7" s="40">
        <f>IF(SUM(AE7:AF7,AH7)-AG7&gt;0,SUM(AE7:AF7,AH7)-AG7,"")</f>
        <v>27</v>
      </c>
      <c r="AU7" s="40">
        <f>IF(SUM(X7,AB7,AF7)&gt;0,SUM(X7,AB7,AF7),"")</f>
        <v>17.5</v>
      </c>
      <c r="AV7" s="40">
        <f>IF(SUM(AS7,AT7)&gt;0,SUM(AS7,AT7),"")</f>
        <v>69.099999999999994</v>
      </c>
      <c r="AW7" s="40">
        <f>IF(SUM(AJ7,AN7)&gt;0,SUM(AJ7,AN7),"")</f>
        <v>14.4</v>
      </c>
      <c r="AX7" s="40">
        <f>IF(SUM(AI7:AJ7,AL7:AN7,AP7)-SUM(AK7,AO7)&gt;0,SUM(AI7:AJ7,AL7:AN7,AP7)-SUM(AK7,AO7),"")</f>
        <v>50.300000000000004</v>
      </c>
      <c r="AY7" s="40">
        <f>IF(SUM(AS7,AT7,AX7)&gt;0,SUM(AS7,AT7,AX7),"")</f>
        <v>119.4</v>
      </c>
      <c r="AZ7" s="18">
        <v>17.649999999999999</v>
      </c>
      <c r="BA7" s="18">
        <v>6.1999999999999993</v>
      </c>
      <c r="BB7" s="18">
        <v>0</v>
      </c>
      <c r="BC7" s="18">
        <v>0</v>
      </c>
      <c r="BD7" s="18">
        <v>17.05</v>
      </c>
      <c r="BE7" s="18">
        <v>5.9</v>
      </c>
      <c r="BF7" s="18">
        <v>0</v>
      </c>
      <c r="BG7" s="18">
        <v>0</v>
      </c>
      <c r="BH7" s="18">
        <v>18.350000000000001</v>
      </c>
      <c r="BI7" s="18">
        <v>8.5</v>
      </c>
      <c r="BJ7" s="18">
        <v>0</v>
      </c>
      <c r="BK7" s="18">
        <v>0</v>
      </c>
      <c r="BL7" s="18">
        <v>18.024999999999999</v>
      </c>
      <c r="BM7" s="18">
        <v>8.4</v>
      </c>
      <c r="BN7" s="18">
        <v>0</v>
      </c>
      <c r="BO7" s="18">
        <v>0</v>
      </c>
      <c r="BP7" s="18">
        <v>18.700000000000003</v>
      </c>
      <c r="BQ7" s="18">
        <v>6.7</v>
      </c>
      <c r="BR7" s="18">
        <v>0</v>
      </c>
      <c r="BS7" s="18">
        <v>0</v>
      </c>
      <c r="BT7" s="28" t="s">
        <v>46</v>
      </c>
      <c r="BU7" s="11">
        <f>IF(SUM(BA7,BE7)&gt;0,SUM(BA7,BE7),"")</f>
        <v>12.1</v>
      </c>
      <c r="BV7" s="11">
        <f>IF(SUM(AZ7:BA7,BC7:BE7,BG7)-BB7-BF7&gt;0,SUM(AZ7:BA7,BC7:BE7,BG7)-BB7-BF7,"")</f>
        <v>46.8</v>
      </c>
      <c r="BW7" s="11">
        <f>IF(SUM(BH7:BI7,BK7)-BJ7&gt;0,SUM(BH7:BI7,BK7)-BJ7,"")</f>
        <v>26.85</v>
      </c>
      <c r="BX7" s="11">
        <f>IF(SUM(BA7,BE7,BI7)&gt;0,SUM(BA7,BE7,BI7),"")</f>
        <v>20.6</v>
      </c>
      <c r="BY7" s="11">
        <f>IF(SUM(BV7,BW7)&gt;0,SUM(BV7,BW7),"")</f>
        <v>73.650000000000006</v>
      </c>
      <c r="BZ7" s="11">
        <f>IF(SUM(BM7,BQ7)&gt;0,SUM(BM7,BQ7),"")</f>
        <v>15.100000000000001</v>
      </c>
      <c r="CA7" s="11">
        <f>IF(SUM(BL7:BM7,BO7:BQ7,BS7)-SUM(BN7,BR7)&gt;0,SUM(BL7:BM7,BO7:BQ7,BS7)-SUM(BN7,BR7),"")</f>
        <v>51.825000000000003</v>
      </c>
      <c r="CB7" s="11">
        <f>IF(SUM(BV7,BW7,CA7)&gt;0,SUM(BV7,BW7,CA7),"")</f>
        <v>125.47500000000001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8.8249999999999993</v>
      </c>
      <c r="QH7" s="22">
        <f>IF($CW7="P",CD7,(CD7+BA7)/2)</f>
        <v>3.0999999999999996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8.5250000000000004</v>
      </c>
      <c r="QL7" s="22">
        <f>IF($CW7="P",CH7,(CH7+BE7)/2)</f>
        <v>2.95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9.1750000000000007</v>
      </c>
      <c r="QP7" s="22">
        <f>IF($CW7="P",CL7,(CL7+BI7)/2)</f>
        <v>4.25</v>
      </c>
      <c r="QQ7" s="22">
        <f>IF($CW7="P",CM7,(CM7+BJ7)/2)</f>
        <v>0</v>
      </c>
      <c r="QR7" s="22">
        <f>IF($CW7="P",CN7,(CN7+BK7)/2)</f>
        <v>0</v>
      </c>
      <c r="QS7" s="22">
        <f>IF($CW7="P",CO7,(CO7+BL7)/2)</f>
        <v>9.0124999999999993</v>
      </c>
      <c r="QT7" s="22">
        <f>IF($CW7="P",CP7,(CP7+BM7)/2)</f>
        <v>4.2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9.3500000000000014</v>
      </c>
      <c r="QX7" s="22">
        <f>IF($CW7="P",CT7,(CT7+BQ7)/2)</f>
        <v>3.35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6.05</v>
      </c>
      <c r="RC7" s="40">
        <f>IF(SUM(QG7:QH7,QJ7:QL7,QN7)-QI7-QM7&gt;0,SUM(QG7:QH7,QJ7:QL7,QN7)-QI7-QM7,"")</f>
        <v>23.4</v>
      </c>
      <c r="RD7" s="40">
        <f>IF(SUM(QO7:QP7,QR7)-QQ7&gt;0,SUM(QO7:QP7,QR7)-QQ7,"")</f>
        <v>13.425000000000001</v>
      </c>
      <c r="RE7" s="40">
        <f>IF(SUM(QH7,QL7,QP7)&gt;0,SUM(QH7,QL7,QP7),"")</f>
        <v>10.3</v>
      </c>
      <c r="RF7" s="40">
        <f>IF(SUM(RC7,RD7)&gt;0,SUM(RC7,RD7),"")</f>
        <v>36.825000000000003</v>
      </c>
      <c r="RG7" s="40">
        <f>IF(SUM(QT7,QX7)&gt;0,SUM(QT7,QX7),"")</f>
        <v>7.5500000000000007</v>
      </c>
      <c r="RH7" s="40">
        <f>IF(SUM(QS7:QT7,QV7:QX7,QZ7)-SUM(QU7,QY7)&gt;0,SUM(QS7:QT7,QV7:QX7,QZ7)-SUM(QU7,QY7),"")</f>
        <v>25.912500000000001</v>
      </c>
      <c r="RI7" s="40">
        <f>IF(SUM(RC7,RD7,RH7)&gt;0,SUM(RC7,RD7,RH7),"")</f>
        <v>62.737500000000004</v>
      </c>
    </row>
    <row r="8" spans="1:477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t="str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/>
      </c>
      <c r="C8" s="5" t="s">
        <v>102</v>
      </c>
      <c r="D8" s="4" t="s">
        <v>4</v>
      </c>
      <c r="E8" s="4">
        <v>2003</v>
      </c>
      <c r="F8" s="9">
        <f>SUM(L8:T8)+SUM(L8:P8)*0.0000001+SUM(L8)*0.0000000000001</f>
        <v>159.20001104000474</v>
      </c>
      <c r="G8" s="64" t="s">
        <v>46</v>
      </c>
      <c r="H8" s="3" t="str">
        <f>IF(OR(AND(AR8&gt;=AY$23,AS8&gt;=AY$27,AR8&lt;&gt;"",AQ8=""),AND(AW8&gt;=AY$23,AX8&gt;=AY$27,AW8&lt;&gt;"",AQ8=""),AND(BU8&gt;=CB$23,BV8&gt;=CB$27,BU8&lt;&gt;"",BT8=""),AND(BZ8&gt;=CB$23,CA8&gt;=CB$27,BZ8&lt;&gt;"",BT8=""),AND(CX8&gt;=DE$23,CY8&gt;=DE$27,CX8&lt;&gt;"",CW8=""),AND(DC8&gt;=DE$23,DD8&gt;=DE$27,DC8&lt;&gt;""),AND(EC8&gt;=EJ$23,ED8&gt;=EJ$27,EC8&lt;&gt;""),AND(EH8&gt;=EJ$23,EI8&gt;=EJ$27,EH8&lt;&gt;""),AND(FE8&gt;=FL$23,FF8&gt;=FL$27,FE8&lt;&gt;""),AND(FJ8&gt;=FL$23,FK8&gt;=FL$27,FJ8&lt;&gt;""),AND(GG8&gt;=GN$23,GH8&gt;=GN$27,GG8&lt;&gt;""),AND(GL8&gt;=GN$23,GM8&gt;=GN$27,GL8&lt;&gt;""),AND(HI8&gt;=HP$23,HJ8&gt;=HP$27,HI8&lt;&gt;""),AND(HN8&gt;=HP$23,HO8&gt;=HP$27,HN8&lt;&gt;""),AND(IK8&gt;=IR$23,IL8&gt;=IR$27,IK8&lt;&gt;""),AND(IP8&gt;=IR$23,IQ8&gt;=IR$27,IP8&lt;&gt;""),AND(JM8&gt;=JT$23,JN8&gt;=JT$27,JM8&lt;&gt;""),AND(JR8&gt;=JT$23,JS8&gt;=JT$27,JR8&lt;&gt;""),AND(KO8&gt;=KV$23,KP8&gt;=KV$27,KO8&lt;&gt;""),AND(KT8&gt;=KV$23,KU8&gt;=KV$27,KT8&lt;&gt;""),AND(LQ8&gt;=LX$23,LR8&gt;=LX$27,LQ8&lt;&gt;""),AND(LV8&gt;=LX$23,LW8&gt;=LX$27,LV8&lt;&gt;""),AND(MS8&gt;=MZ$23,MT8&gt;=MZ$27,MS8&lt;&gt;""),AND(MX8&gt;=MZ$23,MY8&gt;=MZ$27,MX8&lt;&gt;""),AND(NU8&gt;=OB$23,NV8&gt;=OB$27,NU8&lt;&gt;""),AND(NZ8&gt;=OB$23,OA8&gt;=OB$27,NZ8&lt;&gt;""),AND(OW8&gt;=PD$23,OX8&gt;=PD$27,OW8&lt;&gt;""),AND(PB8&gt;=PD$23,PC8&gt;=PD$27,PB8&lt;&gt;""),AND(PY8&gt;=QF$23,PZ8&gt;=QF$27,PY8&lt;&gt;""),AND(QD8&gt;=QF$23,QE8&gt;=QF$27,QD8&lt;&gt;"")),"P","")</f>
        <v>P</v>
      </c>
      <c r="I8" s="3" t="str">
        <f>IF(OR(AND(AS8&gt;=AY$27,AS8&lt;&gt;"",AQ8=""),AND(AX8&gt;=AY$27,AX8&lt;&gt;"",AQ8=""),AND(BV8&gt;=CB$27,BV8&lt;&gt;"",BT8=""),AND(CA8&gt;=CB$27,CA8&lt;&gt;"",BT8=""),AND(CY8&gt;=DE$27,CY8&lt;&gt;"",CW8=""),AND(DD8&gt;=DE$27,DD8&lt;&gt;"",CW8=""),AND(ED8&gt;=EJ$27,ED8&lt;&gt;""),AND(EI8&gt;=EJ$27,EI8&lt;&gt;""),AND(FF8&gt;=FL$27,FF8&lt;&gt;""),AND(FK8&gt;=FL$27,FK8&lt;&gt;""),AND(GH8&gt;=GN$27,GH8&lt;&gt;""),AND(GM8&gt;=GN$27,GM8&lt;&gt;""),AND(HJ8&gt;=HP$27,HJ8&lt;&gt;""),AND(HO8&gt;=HP$27,HO8&lt;&gt;""),AND(IL8&gt;=IR$27,IL8&lt;&gt;""),AND(IQ8&gt;=IR$27,IQ8&lt;&gt;""),AND(JN8&gt;=JT$27,JN8&lt;&gt;""),AND(JS8&gt;=JT$27,JS8&lt;&gt;""),AND(KP8&gt;=KV$27,KP8&lt;&gt;""),AND(KU8&gt;=KV$27,KU8&lt;&gt;""),AND(LR8&gt;=LX$27,LR8&lt;&gt;""),AND(LW8&gt;=LX$27,LW8&lt;&gt;""),AND(MT8&gt;=MZ$27,MT8&lt;&gt;""),AND(MY8&gt;=MZ$27,MY8&lt;&gt;""),AND(NV8&gt;=OB$27,NV8&lt;&gt;""),AND(OA8&gt;=OB$27,OA8&lt;&gt;""),AND(OX8&gt;=PD$27,OX8&lt;&gt;""),AND(PC8&gt;=PD$27,PC8&lt;&gt;""),AND(PZ8&gt;=QF$27,PZ8&lt;&gt;""),AND(QE8&gt;=QF$27,QE8&lt;&gt;"")),"P","")</f>
        <v>P</v>
      </c>
      <c r="J8" s="36" t="str">
        <f>IF(AND(I8="P",H8=""),"No DD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Merit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Excellence",IF(K8="P","Worlds Team",IF(H8="P","National Team","")))))</f>
        <v>National Team</v>
      </c>
      <c r="K8" s="3" t="str">
        <f>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37.9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48.8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</v>
      </c>
      <c r="X8" s="19">
        <v>5.5</v>
      </c>
      <c r="Y8" s="19">
        <v>0</v>
      </c>
      <c r="Z8" s="19">
        <v>0</v>
      </c>
      <c r="AA8" s="19">
        <v>17.2</v>
      </c>
      <c r="AB8" s="19">
        <v>6.9</v>
      </c>
      <c r="AC8" s="19">
        <v>0.2</v>
      </c>
      <c r="AD8" s="19">
        <v>0</v>
      </c>
      <c r="AE8" s="19">
        <v>18.2</v>
      </c>
      <c r="AF8" s="19">
        <v>6.9</v>
      </c>
      <c r="AG8" s="19">
        <v>0</v>
      </c>
      <c r="AH8" s="19">
        <v>0</v>
      </c>
      <c r="AI8" s="19">
        <v>18</v>
      </c>
      <c r="AJ8" s="19">
        <v>5.5</v>
      </c>
      <c r="AK8" s="19">
        <v>0</v>
      </c>
      <c r="AL8" s="19">
        <v>0</v>
      </c>
      <c r="AM8" s="19">
        <v>17.399999999999999</v>
      </c>
      <c r="AN8" s="19">
        <v>6.9</v>
      </c>
      <c r="AO8" s="19">
        <v>0</v>
      </c>
      <c r="AP8" s="19">
        <v>0</v>
      </c>
      <c r="AQ8" s="27"/>
      <c r="AR8" s="40">
        <f>IF(SUM(X8,AB8)&gt;0,SUM(X8,AB8),"")</f>
        <v>12.4</v>
      </c>
      <c r="AS8" s="40">
        <f>IF(SUM(W8:X8,Z8:AB8,AD8)-Y8-AC8&gt;0,SUM(W8:X8,Z8:AB8,AD8)-Y8-AC8,"")</f>
        <v>47.4</v>
      </c>
      <c r="AT8" s="40">
        <f>IF(SUM(AE8:AF8,AH8)-AG8&gt;0,SUM(AE8:AF8,AH8)-AG8,"")</f>
        <v>25.1</v>
      </c>
      <c r="AU8" s="40">
        <f>IF(SUM(X8,AB8,AF8)&gt;0,SUM(X8,AB8,AF8),"")</f>
        <v>19.3</v>
      </c>
      <c r="AV8" s="40">
        <f>IF(SUM(AS8,AT8)&gt;0,SUM(AS8,AT8),"")</f>
        <v>72.5</v>
      </c>
      <c r="AW8" s="40">
        <f>IF(SUM(AJ8,AN8)&gt;0,SUM(AJ8,AN8),"")</f>
        <v>12.4</v>
      </c>
      <c r="AX8" s="40">
        <f>IF(SUM(AI8:AJ8,AL8:AN8,AP8)-SUM(AK8,AO8)&gt;0,SUM(AI8:AJ8,AL8:AN8,AP8)-SUM(AK8,AO8),"")</f>
        <v>47.8</v>
      </c>
      <c r="AY8" s="40">
        <f>IF(SUM(AS8,AT8,AX8)&gt;0,SUM(AS8,AT8,AX8),"")</f>
        <v>120.3</v>
      </c>
      <c r="AZ8" s="18">
        <v>15.2</v>
      </c>
      <c r="BA8" s="18">
        <v>5.7</v>
      </c>
      <c r="BB8" s="18">
        <v>0.2</v>
      </c>
      <c r="BC8" s="18">
        <v>0</v>
      </c>
      <c r="BD8" s="18">
        <v>11.3</v>
      </c>
      <c r="BE8" s="18">
        <v>3.6</v>
      </c>
      <c r="BF8" s="18">
        <v>0</v>
      </c>
      <c r="BG8" s="18">
        <v>0</v>
      </c>
      <c r="BH8" s="18">
        <v>16.5</v>
      </c>
      <c r="BI8" s="18">
        <v>3.3</v>
      </c>
      <c r="BJ8" s="18">
        <v>0</v>
      </c>
      <c r="BK8" s="18">
        <v>0</v>
      </c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9.3000000000000007</v>
      </c>
      <c r="BV8" s="11">
        <f>IF(SUM(AZ8:BA8,BC8:BE8,BG8)-BB8-BF8&gt;0,SUM(AZ8:BA8,BC8:BE8,BG8)-BB8-BF8,"")</f>
        <v>35.6</v>
      </c>
      <c r="BW8" s="11">
        <f>IF(SUM(BH8:BI8,BK8)-BJ8&gt;0,SUM(BH8:BI8,BK8)-BJ8,"")</f>
        <v>19.8</v>
      </c>
      <c r="BX8" s="11">
        <f>IF(SUM(BA8,BE8,BI8)&gt;0,SUM(BA8,BE8,BI8),"")</f>
        <v>12.600000000000001</v>
      </c>
      <c r="BY8" s="11">
        <f>IF(SUM(BV8,BW8)&gt;0,SUM(BV8,BW8),"")</f>
        <v>55.400000000000006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55.400000000000006</v>
      </c>
      <c r="CC8" s="19">
        <v>17.399999999999999</v>
      </c>
      <c r="CD8" s="19">
        <v>6.9</v>
      </c>
      <c r="CE8" s="19">
        <v>0</v>
      </c>
      <c r="CF8" s="19">
        <v>0</v>
      </c>
      <c r="CG8" s="19">
        <v>10.4</v>
      </c>
      <c r="CH8" s="19">
        <v>3.2</v>
      </c>
      <c r="CI8" s="19">
        <v>0</v>
      </c>
      <c r="CJ8" s="19">
        <v>0</v>
      </c>
      <c r="CK8" s="19">
        <v>16.7</v>
      </c>
      <c r="CL8" s="19">
        <v>6.9</v>
      </c>
      <c r="CM8" s="19">
        <v>0</v>
      </c>
      <c r="CN8" s="19">
        <v>0</v>
      </c>
      <c r="CO8" s="19">
        <v>18.100000000000001</v>
      </c>
      <c r="CP8" s="19">
        <v>6.9</v>
      </c>
      <c r="CQ8" s="19">
        <v>0</v>
      </c>
      <c r="CR8" s="19">
        <v>0</v>
      </c>
      <c r="CS8" s="19">
        <v>17.3</v>
      </c>
      <c r="CT8" s="19">
        <v>6.5</v>
      </c>
      <c r="CU8" s="19">
        <v>0</v>
      </c>
      <c r="CV8" s="19">
        <v>0</v>
      </c>
      <c r="CW8" s="27"/>
      <c r="CX8" s="40">
        <f>IF(SUM(CD8,CH8)&gt;0,SUM(CD8,CH8),"")</f>
        <v>10.100000000000001</v>
      </c>
      <c r="CY8" s="40">
        <f>IF(SUM(CC8:CD8,CF8:CH8,CJ8)-CE8-CI8&gt;0,SUM(CC8:CD8,CF8:CH8,CJ8)-CE8-CI8,"")</f>
        <v>37.9</v>
      </c>
      <c r="CZ8" s="40">
        <f>IF(SUM(CK8:CL8,CN8)-CM8&gt;0,SUM(CK8:CL8,CN8)-CM8,"")</f>
        <v>23.6</v>
      </c>
      <c r="DA8" s="40">
        <f>IF(SUM(CD8,CH8,CL8)&gt;0,SUM(CD8,CH8,CL8),"")</f>
        <v>17</v>
      </c>
      <c r="DB8" s="40">
        <f>IF(SUM(CY8,CZ8)&gt;0,SUM(CY8,CZ8),"")</f>
        <v>61.5</v>
      </c>
      <c r="DC8" s="40">
        <f>IF(SUM(CP8,CT8)&gt;0,SUM(CP8,CT8),"")</f>
        <v>13.4</v>
      </c>
      <c r="DD8" s="40">
        <f>IF(SUM(CO8:CP8,CR8:CT8,CV8)-SUM(CQ8,CU8)&gt;0,SUM(CO8:CP8,CR8:CT8,CV8)-SUM(CQ8,CU8),"")</f>
        <v>48.8</v>
      </c>
      <c r="DE8" s="40">
        <f>IF(SUM(CY8,CZ8,DD8)&gt;0,SUM(CY8,CZ8,DD8),"")</f>
        <v>110.3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16.299999999999997</v>
      </c>
      <c r="QH8" s="22">
        <f>IF($CW8="P",CD8,(CD8+BA8)/2)</f>
        <v>6.3000000000000007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10.850000000000001</v>
      </c>
      <c r="QL8" s="22">
        <f>IF($CW8="P",CH8,(CH8+BE8)/2)</f>
        <v>3.4000000000000004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16.600000000000001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9.0500000000000007</v>
      </c>
      <c r="QT8" s="22">
        <f>IF($CW8="P",CP8,(CP8+BM8)/2)</f>
        <v>3.45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8.65</v>
      </c>
      <c r="QX8" s="22">
        <f>IF($CW8="P",CT8,(CT8+BQ8)/2)</f>
        <v>3.25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9.7000000000000011</v>
      </c>
      <c r="RC8" s="40">
        <f>IF(SUM(QG8:QH8,QJ8:QL8,QN8)-QI8-QM8&gt;0,SUM(QG8:QH8,QJ8:QL8,QN8)-QI8-QM8,"")</f>
        <v>36.75</v>
      </c>
      <c r="RD8" s="40">
        <f>IF(SUM(QO8:QP8,QR8)-QQ8&gt;0,SUM(QO8:QP8,QR8)-QQ8,"")</f>
        <v>21.700000000000003</v>
      </c>
      <c r="RE8" s="40">
        <f>IF(SUM(QH8,QL8,QP8)&gt;0,SUM(QH8,QL8,QP8),"")</f>
        <v>14.8</v>
      </c>
      <c r="RF8" s="40">
        <f>IF(SUM(RC8,RD8)&gt;0,SUM(RC8,RD8),"")</f>
        <v>58.45</v>
      </c>
      <c r="RG8" s="40">
        <f>IF(SUM(QT8,QX8)&gt;0,SUM(QT8,QX8),"")</f>
        <v>6.7</v>
      </c>
      <c r="RH8" s="40">
        <f>IF(SUM(QS8:QT8,QV8:QX8,QZ8)-SUM(QU8,QY8)&gt;0,SUM(QS8:QT8,QV8:QX8,QZ8)-SUM(QU8,QY8),"")</f>
        <v>24.4</v>
      </c>
      <c r="RI8" s="40">
        <f>IF(SUM(RC8,RD8,RH8)&gt;0,SUM(RC8,RD8,RH8),"")</f>
        <v>82.85</v>
      </c>
    </row>
    <row r="9" spans="1:477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1</v>
      </c>
      <c r="C9" s="5" t="s">
        <v>119</v>
      </c>
      <c r="D9" s="4" t="s">
        <v>104</v>
      </c>
      <c r="E9" s="4">
        <v>2005</v>
      </c>
      <c r="F9" s="9">
        <f>SUM(L9:T9)+SUM(L9:P9)*0.0000001+SUM(L9)*0.0000000000001</f>
        <v>157.00001129000472</v>
      </c>
      <c r="G9" s="64"/>
      <c r="H9" s="3" t="str">
        <f>IF(OR(AND(AR9&gt;=AY$23,AS9&gt;=AY$27,AR9&lt;&gt;"",AQ9=""),AND(AW9&gt;=AY$23,AX9&gt;=AY$27,AW9&lt;&gt;"",AQ9=""),AND(BU9&gt;=CB$23,BV9&gt;=CB$27,BU9&lt;&gt;"",BT9=""),AND(BZ9&gt;=CB$23,CA9&gt;=CB$27,BZ9&lt;&gt;"",BT9=""),AND(CX9&gt;=DE$23,CY9&gt;=DE$27,CX9&lt;&gt;"",CW9=""),AND(DC9&gt;=DE$23,DD9&gt;=DE$27,DC9&lt;&gt;""),AND(EC9&gt;=EJ$23,ED9&gt;=EJ$27,EC9&lt;&gt;""),AND(EH9&gt;=EJ$23,EI9&gt;=EJ$27,EH9&lt;&gt;""),AND(FE9&gt;=FL$23,FF9&gt;=FL$27,FE9&lt;&gt;""),AND(FJ9&gt;=FL$23,FK9&gt;=FL$27,FJ9&lt;&gt;""),AND(GG9&gt;=GN$23,GH9&gt;=GN$27,GG9&lt;&gt;""),AND(GL9&gt;=GN$23,GM9&gt;=GN$27,GL9&lt;&gt;""),AND(HI9&gt;=HP$23,HJ9&gt;=HP$27,HI9&lt;&gt;""),AND(HN9&gt;=HP$23,HO9&gt;=HP$27,HN9&lt;&gt;""),AND(IK9&gt;=IR$23,IL9&gt;=IR$27,IK9&lt;&gt;""),AND(IP9&gt;=IR$23,IQ9&gt;=IR$27,IP9&lt;&gt;""),AND(JM9&gt;=JT$23,JN9&gt;=JT$27,JM9&lt;&gt;""),AND(JR9&gt;=JT$23,JS9&gt;=JT$27,JR9&lt;&gt;""),AND(KO9&gt;=KV$23,KP9&gt;=KV$27,KO9&lt;&gt;""),AND(KT9&gt;=KV$23,KU9&gt;=KV$27,KT9&lt;&gt;""),AND(LQ9&gt;=LX$23,LR9&gt;=LX$27,LQ9&lt;&gt;""),AND(LV9&gt;=LX$23,LW9&gt;=LX$27,LV9&lt;&gt;""),AND(MS9&gt;=MZ$23,MT9&gt;=MZ$27,MS9&lt;&gt;""),AND(MX9&gt;=MZ$23,MY9&gt;=MZ$27,MX9&lt;&gt;""),AND(NU9&gt;=OB$23,NV9&gt;=OB$27,NU9&lt;&gt;""),AND(NZ9&gt;=OB$23,OA9&gt;=OB$27,NZ9&lt;&gt;""),AND(OW9&gt;=PD$23,OX9&gt;=PD$27,OW9&lt;&gt;""),AND(PB9&gt;=PD$23,PC9&gt;=PD$27,PB9&lt;&gt;""),AND(PY9&gt;=QF$23,PZ9&gt;=QF$27,PY9&lt;&gt;""),AND(QD9&gt;=QF$23,QE9&gt;=QF$27,QD9&lt;&gt;"")),"P","")</f>
        <v>P</v>
      </c>
      <c r="I9" s="3" t="str">
        <f>IF(OR(AND(AS9&gt;=AY$27,AS9&lt;&gt;"",AQ9=""),AND(AX9&gt;=AY$27,AX9&lt;&gt;"",AQ9=""),AND(BV9&gt;=CB$27,BV9&lt;&gt;"",BT9=""),AND(CA9&gt;=CB$27,CA9&lt;&gt;"",BT9=""),AND(CY9&gt;=DE$27,CY9&lt;&gt;"",CW9=""),AND(DD9&gt;=DE$27,DD9&lt;&gt;"",CW9=""),AND(ED9&gt;=EJ$27,ED9&lt;&gt;""),AND(EI9&gt;=EJ$27,EI9&lt;&gt;""),AND(FF9&gt;=FL$27,FF9&lt;&gt;""),AND(FK9&gt;=FL$27,FK9&lt;&gt;""),AND(GH9&gt;=GN$27,GH9&lt;&gt;""),AND(GM9&gt;=GN$27,GM9&lt;&gt;""),AND(HJ9&gt;=HP$27,HJ9&lt;&gt;""),AND(HO9&gt;=HP$27,HO9&lt;&gt;""),AND(IL9&gt;=IR$27,IL9&lt;&gt;""),AND(IQ9&gt;=IR$27,IQ9&lt;&gt;""),AND(JN9&gt;=JT$27,JN9&lt;&gt;""),AND(JS9&gt;=JT$27,JS9&lt;&gt;""),AND(KP9&gt;=KV$27,KP9&lt;&gt;""),AND(KU9&gt;=KV$27,KU9&lt;&gt;""),AND(LR9&gt;=LX$27,LR9&lt;&gt;""),AND(LW9&gt;=LX$27,LW9&lt;&gt;""),AND(MT9&gt;=MZ$27,MT9&lt;&gt;""),AND(MY9&gt;=MZ$27,MY9&lt;&gt;""),AND(NV9&gt;=OB$27,NV9&lt;&gt;""),AND(OA9&gt;=OB$27,OA9&lt;&gt;""),AND(OX9&gt;=PD$27,OX9&lt;&gt;""),AND(PC9&gt;=PD$27,PC9&lt;&gt;""),AND(PZ9&gt;=QF$27,PZ9&lt;&gt;""),AND(QE9&gt;=QF$27,QE9&lt;&gt;"")),"P","")</f>
        <v>P</v>
      </c>
      <c r="J9" s="36" t="str">
        <f>IF(AND(I9="P",H9=""),"No DD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Merit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Excellence",IF(K9="P","Worlds Team",IF(H9="P","National Team","")))))</f>
        <v>National Team</v>
      </c>
      <c r="K9" s="3" t="str">
        <f>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P","")</f>
        <v/>
      </c>
      <c r="L9" s="8">
        <f>IF(COUNT(AS9,BV9,CY9)&gt;0,LARGE((AS9,BV9,CY9),1),0)</f>
        <v>47.3</v>
      </c>
      <c r="M9" s="8" t="str">
        <f>IF(L9=0,"",IF(L9=CY9,$CC$1,IF(L9=BV9,$AZ$1,IF(L9=AS9,$W$1,""))))</f>
        <v>2024 3rd Domestic Trial</v>
      </c>
      <c r="N9" s="8">
        <f>IF(COUNT(AS9,BV9,CY9)&gt;1,LARGE((AS9,BV9,CY9),2),0)</f>
        <v>41.699999999999996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23.900000000000002</v>
      </c>
      <c r="Q9" s="8" t="str">
        <f>IF(P9=0,"",IF(P9=CZ9,$CC$1,IF(P9=BW9,$AZ$1,IF(P9=AT9,$W$1,""))))</f>
        <v>2024 3rd Domestic Trial</v>
      </c>
      <c r="R9" s="8">
        <f>IF(MAX(AX9,CA9,DD9)&gt;0,MAX(AX9,CA9,DD9),0)</f>
        <v>44.1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14.3</v>
      </c>
      <c r="X9" s="19">
        <v>5.0999999999999996</v>
      </c>
      <c r="Y9" s="19">
        <v>0.6</v>
      </c>
      <c r="Z9" s="19">
        <v>0.3</v>
      </c>
      <c r="AA9" s="19">
        <v>16.899999999999999</v>
      </c>
      <c r="AB9" s="19">
        <v>5</v>
      </c>
      <c r="AC9" s="19">
        <v>0</v>
      </c>
      <c r="AD9" s="19">
        <v>0.6</v>
      </c>
      <c r="AE9" s="19">
        <v>17.2</v>
      </c>
      <c r="AF9" s="19">
        <v>5.0999999999999996</v>
      </c>
      <c r="AG9" s="19">
        <v>0.2</v>
      </c>
      <c r="AH9" s="19">
        <v>0.3</v>
      </c>
      <c r="AI9" s="19">
        <v>16.8</v>
      </c>
      <c r="AJ9" s="19">
        <v>5.0999999999999996</v>
      </c>
      <c r="AK9" s="19">
        <v>0.2</v>
      </c>
      <c r="AL9" s="19">
        <v>0.3</v>
      </c>
      <c r="AM9" s="19">
        <v>15.9</v>
      </c>
      <c r="AN9" s="19">
        <v>2.6</v>
      </c>
      <c r="AO9" s="19">
        <v>0</v>
      </c>
      <c r="AP9" s="19">
        <v>0.6</v>
      </c>
      <c r="AQ9" s="27"/>
      <c r="AR9" s="40">
        <f>IF(SUM(X9,AB9)&gt;0,SUM(X9,AB9),"")</f>
        <v>10.1</v>
      </c>
      <c r="AS9" s="40">
        <f>IF(SUM(W9:X9,Z9:AB9,AD9)-Y9-AC9&gt;0,SUM(W9:X9,Z9:AB9,AD9)-Y9-AC9,"")</f>
        <v>41.599999999999994</v>
      </c>
      <c r="AT9" s="40">
        <f>IF(SUM(AE9:AF9,AH9)-AG9&gt;0,SUM(AE9:AF9,AH9)-AG9,"")</f>
        <v>22.4</v>
      </c>
      <c r="AU9" s="40">
        <f>IF(SUM(X9,AB9,AF9)&gt;0,SUM(X9,AB9,AF9),"")</f>
        <v>15.2</v>
      </c>
      <c r="AV9" s="40">
        <f>IF(SUM(AS9,AT9)&gt;0,SUM(AS9,AT9),"")</f>
        <v>63.999999999999993</v>
      </c>
      <c r="AW9" s="40">
        <f>IF(SUM(AJ9,AN9)&gt;0,SUM(AJ9,AN9),"")</f>
        <v>7.6999999999999993</v>
      </c>
      <c r="AX9" s="40">
        <f>IF(SUM(AI9:AJ9,AL9:AN9,AP9)-SUM(AK9,AO9)&gt;0,SUM(AI9:AJ9,AL9:AN9,AP9)-SUM(AK9,AO9),"")</f>
        <v>41.1</v>
      </c>
      <c r="AY9" s="40">
        <f>IF(SUM(AS9,AT9,AX9)&gt;0,SUM(AS9,AT9,AX9),"")</f>
        <v>105.1</v>
      </c>
      <c r="AZ9" s="18">
        <v>16</v>
      </c>
      <c r="BA9" s="18">
        <v>2.9</v>
      </c>
      <c r="BB9" s="18">
        <v>0</v>
      </c>
      <c r="BC9" s="18">
        <v>0.3</v>
      </c>
      <c r="BD9" s="18">
        <v>17.100000000000001</v>
      </c>
      <c r="BE9" s="18">
        <v>4.8</v>
      </c>
      <c r="BF9" s="18">
        <v>0</v>
      </c>
      <c r="BG9" s="18">
        <v>0.6</v>
      </c>
      <c r="BH9" s="18">
        <v>16.899999999999999</v>
      </c>
      <c r="BI9" s="18">
        <v>5.0999999999999996</v>
      </c>
      <c r="BJ9" s="18">
        <v>0</v>
      </c>
      <c r="BK9" s="18">
        <v>0.3</v>
      </c>
      <c r="BL9" s="18">
        <v>17.100000000000001</v>
      </c>
      <c r="BM9" s="18">
        <v>5.0999999999999996</v>
      </c>
      <c r="BN9" s="18">
        <v>0</v>
      </c>
      <c r="BO9" s="18">
        <v>0.3</v>
      </c>
      <c r="BP9" s="18">
        <v>16</v>
      </c>
      <c r="BQ9" s="18">
        <v>5</v>
      </c>
      <c r="BR9" s="18">
        <v>0</v>
      </c>
      <c r="BS9" s="18">
        <v>0.6</v>
      </c>
      <c r="BT9" s="28"/>
      <c r="BU9" s="11">
        <f>IF(SUM(BA9,BE9)&gt;0,SUM(BA9,BE9),"")</f>
        <v>7.6999999999999993</v>
      </c>
      <c r="BV9" s="11">
        <f>IF(SUM(AZ9:BA9,BC9:BE9,BG9)-BB9-BF9&gt;0,SUM(AZ9:BA9,BC9:BE9,BG9)-BB9-BF9,"")</f>
        <v>41.699999999999996</v>
      </c>
      <c r="BW9" s="11">
        <f>IF(SUM(BH9:BI9,BK9)-BJ9&gt;0,SUM(BH9:BI9,BK9)-BJ9,"")</f>
        <v>22.3</v>
      </c>
      <c r="BX9" s="11">
        <f>IF(SUM(BA9,BE9,BI9)&gt;0,SUM(BA9,BE9,BI9),"")</f>
        <v>12.799999999999999</v>
      </c>
      <c r="BY9" s="11">
        <f>IF(SUM(BV9,BW9)&gt;0,SUM(BV9,BW9),"")</f>
        <v>64</v>
      </c>
      <c r="BZ9" s="11">
        <f>IF(SUM(BM9,BQ9)&gt;0,SUM(BM9,BQ9),"")</f>
        <v>10.1</v>
      </c>
      <c r="CA9" s="11">
        <f>IF(SUM(BL9:BM9,BO9:BQ9,BS9)-SUM(BN9,BR9)&gt;0,SUM(BL9:BM9,BO9:BQ9,BS9)-SUM(BN9,BR9),"")</f>
        <v>44.1</v>
      </c>
      <c r="CB9" s="11">
        <f>IF(SUM(BV9,BW9,CA9)&gt;0,SUM(BV9,BW9,CA9),"")</f>
        <v>108.1</v>
      </c>
      <c r="CC9" s="19">
        <v>17.5</v>
      </c>
      <c r="CD9" s="19">
        <v>6.3</v>
      </c>
      <c r="CE9" s="19">
        <v>0</v>
      </c>
      <c r="CF9" s="19">
        <v>0.3</v>
      </c>
      <c r="CG9" s="19">
        <v>17.600000000000001</v>
      </c>
      <c r="CH9" s="19">
        <v>5.3</v>
      </c>
      <c r="CI9" s="19">
        <v>0</v>
      </c>
      <c r="CJ9" s="19">
        <v>0.3</v>
      </c>
      <c r="CK9" s="19">
        <v>17.3</v>
      </c>
      <c r="CL9" s="19">
        <v>6.3</v>
      </c>
      <c r="CM9" s="19">
        <v>0</v>
      </c>
      <c r="CN9" s="19">
        <v>0.3</v>
      </c>
      <c r="CO9" s="19">
        <v>15.2</v>
      </c>
      <c r="CP9" s="19">
        <v>3.1</v>
      </c>
      <c r="CQ9" s="19">
        <v>0.3</v>
      </c>
      <c r="CR9" s="19">
        <v>0.3</v>
      </c>
      <c r="CS9" s="19">
        <v>17</v>
      </c>
      <c r="CT9" s="19">
        <v>6.1</v>
      </c>
      <c r="CU9" s="19">
        <v>0</v>
      </c>
      <c r="CV9" s="19">
        <v>0.3</v>
      </c>
      <c r="CW9" s="27"/>
      <c r="CX9" s="40">
        <f>IF(SUM(CD9,CH9)&gt;0,SUM(CD9,CH9),"")</f>
        <v>11.6</v>
      </c>
      <c r="CY9" s="40">
        <f>IF(SUM(CC9:CD9,CF9:CH9,CJ9)-CE9-CI9&gt;0,SUM(CC9:CD9,CF9:CH9,CJ9)-CE9-CI9,"")</f>
        <v>47.3</v>
      </c>
      <c r="CZ9" s="40">
        <f>IF(SUM(CK9:CL9,CN9)-CM9&gt;0,SUM(CK9:CL9,CN9)-CM9,"")</f>
        <v>23.900000000000002</v>
      </c>
      <c r="DA9" s="40">
        <f>IF(SUM(CD9,CH9,CL9)&gt;0,SUM(CD9,CH9,CL9),"")</f>
        <v>17.899999999999999</v>
      </c>
      <c r="DB9" s="40">
        <f>IF(SUM(CY9,CZ9)&gt;0,SUM(CY9,CZ9),"")</f>
        <v>71.2</v>
      </c>
      <c r="DC9" s="40">
        <f>IF(SUM(CP9,CT9)&gt;0,SUM(CP9,CT9),"")</f>
        <v>9.1999999999999993</v>
      </c>
      <c r="DD9" s="40">
        <f>IF(SUM(CO9:CP9,CR9:CT9,CV9)-SUM(CQ9,CU9)&gt;0,SUM(CO9:CP9,CR9:CT9,CV9)-SUM(CQ9,CU9),"")</f>
        <v>41.7</v>
      </c>
      <c r="DE9" s="40">
        <f>IF(SUM(CY9,CZ9,DD9)&gt;0,SUM(CY9,CZ9,DD9),"")</f>
        <v>112.9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16.75</v>
      </c>
      <c r="QH9" s="22">
        <f>IF($CW9="P",CD9,(CD9+BA9)/2)</f>
        <v>4.5999999999999996</v>
      </c>
      <c r="QI9" s="22">
        <f>IF($CW9="P",CE9,(CE9+BB9)/2)</f>
        <v>0</v>
      </c>
      <c r="QJ9" s="22">
        <f>IF($CW9="P",CF9,(CF9+BC9)/2)</f>
        <v>0.3</v>
      </c>
      <c r="QK9" s="22">
        <f>IF($CW9="P",CG9,(CG9+BD9)/2)</f>
        <v>17.350000000000001</v>
      </c>
      <c r="QL9" s="22">
        <f>IF($CW9="P",CH9,(CH9+BE9)/2)</f>
        <v>5.05</v>
      </c>
      <c r="QM9" s="22">
        <f>IF($CW9="P",CI9,(CI9+BF9)/2)</f>
        <v>0</v>
      </c>
      <c r="QN9" s="22">
        <f>IF($CW9="P",CJ9,(CJ9+BG9)/2)</f>
        <v>0.44999999999999996</v>
      </c>
      <c r="QO9" s="22">
        <f>IF($CW9="P",CK9,(CK9+BH9)/2)</f>
        <v>17.100000000000001</v>
      </c>
      <c r="QP9" s="22">
        <f>IF($CW9="P",CL9,(CL9+BI9)/2)</f>
        <v>5.6999999999999993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16.149999999999999</v>
      </c>
      <c r="QT9" s="22">
        <f>IF($CW9="P",CP9,(CP9+BM9)/2)</f>
        <v>4.0999999999999996</v>
      </c>
      <c r="QU9" s="22">
        <f>IF($CW9="P",CQ9,(CQ9+BN9)/2)</f>
        <v>0.15</v>
      </c>
      <c r="QV9" s="22">
        <f>IF($CW9="P",CR9,(CR9+BO9)/2)</f>
        <v>0.3</v>
      </c>
      <c r="QW9" s="22">
        <f>IF($CW9="P",CS9,(CS9+BP9)/2)</f>
        <v>16.5</v>
      </c>
      <c r="QX9" s="22">
        <f>IF($CW9="P",CT9,(CT9+BQ9)/2)</f>
        <v>5.55</v>
      </c>
      <c r="QY9" s="22">
        <f>IF($CW9="P",CU9,(CU9+BR9)/2)</f>
        <v>0</v>
      </c>
      <c r="QZ9" s="22">
        <f>IF($CW9="P",CV9,(CV9+BS9)/2)</f>
        <v>0.44999999999999996</v>
      </c>
      <c r="RA9" s="27" t="s">
        <v>46</v>
      </c>
      <c r="RB9" s="40">
        <f>IF(SUM(QH9,QL9)&gt;0,SUM(QH9,QL9),"")</f>
        <v>9.6499999999999986</v>
      </c>
      <c r="RC9" s="40">
        <f>IF(SUM(QG9:QH9,QJ9:QL9,QN9)-QI9-QM9&gt;0,SUM(QG9:QH9,QJ9:QL9,QN9)-QI9-QM9,"")</f>
        <v>44.5</v>
      </c>
      <c r="RD9" s="40">
        <f>IF(SUM(QO9:QP9,QR9)-QQ9&gt;0,SUM(QO9:QP9,QR9)-QQ9,"")</f>
        <v>23.1</v>
      </c>
      <c r="RE9" s="40">
        <f>IF(SUM(QH9,QL9,QP9)&gt;0,SUM(QH9,QL9,QP9),"")</f>
        <v>15.349999999999998</v>
      </c>
      <c r="RF9" s="40">
        <f>IF(SUM(RC9,RD9)&gt;0,SUM(RC9,RD9),"")</f>
        <v>67.599999999999994</v>
      </c>
      <c r="RG9" s="40">
        <f>IF(SUM(QT9,QX9)&gt;0,SUM(QT9,QX9),"")</f>
        <v>9.6499999999999986</v>
      </c>
      <c r="RH9" s="40">
        <f>IF(SUM(QS9:QT9,QV9:QX9,QZ9)-SUM(QU9,QY9)&gt;0,SUM(QS9:QT9,QV9:QX9,QZ9)-SUM(QU9,QY9),"")</f>
        <v>42.9</v>
      </c>
      <c r="RI9" s="40">
        <f>IF(SUM(RC9,RD9,RH9)&gt;0,SUM(RC9,RD9,RH9),"")</f>
        <v>110.5</v>
      </c>
    </row>
    <row r="10" spans="1:477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2</v>
      </c>
      <c r="C10" s="5" t="s">
        <v>127</v>
      </c>
      <c r="D10" s="4" t="s">
        <v>6</v>
      </c>
      <c r="E10" s="4">
        <v>2006</v>
      </c>
      <c r="F10" s="9">
        <f>SUM(L10:T10)+SUM(L10:P10)*0.0000001+SUM(L10)*0.0000000000001</f>
        <v>155.30001105000443</v>
      </c>
      <c r="G10" s="64"/>
      <c r="H10" s="3" t="str">
        <f>IF(OR(AND(AR10&gt;=AY$23,AS10&gt;=AY$27,AR10&lt;&gt;"",AQ10=""),AND(AW10&gt;=AY$23,AX10&gt;=AY$27,AW10&lt;&gt;"",AQ10=""),AND(BU10&gt;=CB$23,BV10&gt;=CB$27,BU10&lt;&gt;"",BT10=""),AND(BZ10&gt;=CB$23,CA10&gt;=CB$27,BZ10&lt;&gt;"",BT10=""),AND(CX10&gt;=DE$23,CY10&gt;=DE$27,CX10&lt;&gt;"",CW10=""),AND(DC10&gt;=DE$23,DD10&gt;=DE$27,DC10&lt;&gt;""),AND(EC10&gt;=EJ$23,ED10&gt;=EJ$27,EC10&lt;&gt;""),AND(EH10&gt;=EJ$23,EI10&gt;=EJ$27,EH10&lt;&gt;""),AND(FE10&gt;=FL$23,FF10&gt;=FL$27,FE10&lt;&gt;""),AND(FJ10&gt;=FL$23,FK10&gt;=FL$27,FJ10&lt;&gt;""),AND(GG10&gt;=GN$23,GH10&gt;=GN$27,GG10&lt;&gt;""),AND(GL10&gt;=GN$23,GM10&gt;=GN$27,GL10&lt;&gt;""),AND(HI10&gt;=HP$23,HJ10&gt;=HP$27,HI10&lt;&gt;""),AND(HN10&gt;=HP$23,HO10&gt;=HP$27,HN10&lt;&gt;""),AND(IK10&gt;=IR$23,IL10&gt;=IR$27,IK10&lt;&gt;""),AND(IP10&gt;=IR$23,IQ10&gt;=IR$27,IP10&lt;&gt;""),AND(JM10&gt;=JT$23,JN10&gt;=JT$27,JM10&lt;&gt;""),AND(JR10&gt;=JT$23,JS10&gt;=JT$27,JR10&lt;&gt;""),AND(KO10&gt;=KV$23,KP10&gt;=KV$27,KO10&lt;&gt;""),AND(KT10&gt;=KV$23,KU10&gt;=KV$27,KT10&lt;&gt;""),AND(LQ10&gt;=LX$23,LR10&gt;=LX$27,LQ10&lt;&gt;""),AND(LV10&gt;=LX$23,LW10&gt;=LX$27,LV10&lt;&gt;""),AND(MS10&gt;=MZ$23,MT10&gt;=MZ$27,MS10&lt;&gt;""),AND(MX10&gt;=MZ$23,MY10&gt;=MZ$27,MX10&lt;&gt;""),AND(NU10&gt;=OB$23,NV10&gt;=OB$27,NU10&lt;&gt;""),AND(NZ10&gt;=OB$23,OA10&gt;=OB$27,NZ10&lt;&gt;""),AND(OW10&gt;=PD$23,OX10&gt;=PD$27,OW10&lt;&gt;""),AND(PB10&gt;=PD$23,PC10&gt;=PD$27,PB10&lt;&gt;""),AND(PY10&gt;=QF$23,PZ10&gt;=QF$27,PY10&lt;&gt;""),AND(QD10&gt;=QF$23,QE10&gt;=QF$27,QD10&lt;&gt;"")),"P","")</f>
        <v>P</v>
      </c>
      <c r="I10" s="3" t="str">
        <f>IF(OR(AND(AS10&gt;=AY$27,AS10&lt;&gt;"",AQ10=""),AND(AX10&gt;=AY$27,AX10&lt;&gt;"",AQ10=""),AND(BV10&gt;=CB$27,BV10&lt;&gt;"",BT10=""),AND(CA10&gt;=CB$27,CA10&lt;&gt;"",BT10=""),AND(CY10&gt;=DE$27,CY10&lt;&gt;"",CW10=""),AND(DD10&gt;=DE$27,DD10&lt;&gt;"",CW10=""),AND(ED10&gt;=EJ$27,ED10&lt;&gt;""),AND(EI10&gt;=EJ$27,EI10&lt;&gt;""),AND(FF10&gt;=FL$27,FF10&lt;&gt;""),AND(FK10&gt;=FL$27,FK10&lt;&gt;""),AND(GH10&gt;=GN$27,GH10&lt;&gt;""),AND(GM10&gt;=GN$27,GM10&lt;&gt;""),AND(HJ10&gt;=HP$27,HJ10&lt;&gt;""),AND(HO10&gt;=HP$27,HO10&lt;&gt;""),AND(IL10&gt;=IR$27,IL10&lt;&gt;""),AND(IQ10&gt;=IR$27,IQ10&lt;&gt;""),AND(JN10&gt;=JT$27,JN10&lt;&gt;""),AND(JS10&gt;=JT$27,JS10&lt;&gt;""),AND(KP10&gt;=KV$27,KP10&lt;&gt;""),AND(KU10&gt;=KV$27,KU10&lt;&gt;""),AND(LR10&gt;=LX$27,LR10&lt;&gt;""),AND(LW10&gt;=LX$27,LW10&lt;&gt;""),AND(MT10&gt;=MZ$27,MT10&lt;&gt;""),AND(MY10&gt;=MZ$27,MY10&lt;&gt;""),AND(NV10&gt;=OB$27,NV10&lt;&gt;""),AND(OA10&gt;=OB$27,OA10&lt;&gt;""),AND(OX10&gt;=PD$27,OX10&lt;&gt;""),AND(PC10&gt;=PD$27,PC10&lt;&gt;""),AND(PZ10&gt;=QF$27,PZ10&lt;&gt;""),AND(QE10&gt;=QF$27,QE10&lt;&gt;"")),"P","")</f>
        <v>P</v>
      </c>
      <c r="J10" s="36" t="str">
        <f>IF(AND(I10="P",H10=""),"No DD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Merit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Excellence",IF(K10="P","Worlds Team",IF(H10="P","National Team","")))))</f>
        <v>National Team</v>
      </c>
      <c r="K10" s="3" t="str">
        <f>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P","")</f>
        <v/>
      </c>
      <c r="L10" s="8">
        <f>IF(COUNT(AS10,BV10,CY10)&gt;0,LARGE((AS10,BV10,CY10),1),0)</f>
        <v>44.1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44.1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22.3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44.800000000000004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17.3</v>
      </c>
      <c r="X10" s="19">
        <v>4.8</v>
      </c>
      <c r="Y10" s="19">
        <v>0</v>
      </c>
      <c r="Z10" s="19">
        <v>0.6</v>
      </c>
      <c r="AA10" s="19">
        <v>15.5</v>
      </c>
      <c r="AB10" s="19">
        <v>5.3</v>
      </c>
      <c r="AC10" s="19">
        <v>0</v>
      </c>
      <c r="AD10" s="19">
        <v>0.6</v>
      </c>
      <c r="AE10" s="19">
        <v>16.399999999999999</v>
      </c>
      <c r="AF10" s="19">
        <v>5.3</v>
      </c>
      <c r="AG10" s="19">
        <v>0</v>
      </c>
      <c r="AH10" s="19">
        <v>0.6</v>
      </c>
      <c r="AI10" s="19">
        <v>17.100000000000001</v>
      </c>
      <c r="AJ10" s="19">
        <v>4.5999999999999996</v>
      </c>
      <c r="AK10" s="19">
        <v>0</v>
      </c>
      <c r="AL10" s="19">
        <v>0.6</v>
      </c>
      <c r="AM10" s="19">
        <v>16.399999999999999</v>
      </c>
      <c r="AN10" s="19">
        <v>5.5</v>
      </c>
      <c r="AO10" s="19">
        <v>0</v>
      </c>
      <c r="AP10" s="19">
        <v>0.6</v>
      </c>
      <c r="AQ10" s="27"/>
      <c r="AR10" s="40">
        <f>IF(SUM(X10,AB10)&gt;0,SUM(X10,AB10),"")</f>
        <v>10.1</v>
      </c>
      <c r="AS10" s="40">
        <f>IF(SUM(W10:X10,Z10:AB10,AD10)-Y10-AC10&gt;0,SUM(W10:X10,Z10:AB10,AD10)-Y10-AC10,"")</f>
        <v>44.1</v>
      </c>
      <c r="AT10" s="40">
        <f>IF(SUM(AE10:AF10,AH10)-AG10&gt;0,SUM(AE10:AF10,AH10)-AG10,"")</f>
        <v>22.3</v>
      </c>
      <c r="AU10" s="40">
        <f>IF(SUM(X10,AB10,AF10)&gt;0,SUM(X10,AB10,AF10),"")</f>
        <v>15.399999999999999</v>
      </c>
      <c r="AV10" s="40">
        <f>IF(SUM(AS10,AT10)&gt;0,SUM(AS10,AT10),"")</f>
        <v>66.400000000000006</v>
      </c>
      <c r="AW10" s="40">
        <f>IF(SUM(AJ10,AN10)&gt;0,SUM(AJ10,AN10),"")</f>
        <v>10.1</v>
      </c>
      <c r="AX10" s="40">
        <f>IF(SUM(AI10:AJ10,AL10:AN10,AP10)-SUM(AK10,AO10)&gt;0,SUM(AI10:AJ10,AL10:AN10,AP10)-SUM(AK10,AO10),"")</f>
        <v>44.800000000000004</v>
      </c>
      <c r="AY10" s="40">
        <f>IF(SUM(AS10,AT10,AX10)&gt;0,SUM(AS10,AT10,AX10),"")</f>
        <v>111.20000000000002</v>
      </c>
      <c r="AZ10" s="18">
        <v>16.399999999999999</v>
      </c>
      <c r="BA10" s="18">
        <v>5</v>
      </c>
      <c r="BB10" s="18">
        <v>0.2</v>
      </c>
      <c r="BC10" s="18">
        <v>0.6</v>
      </c>
      <c r="BD10" s="18">
        <v>16.2</v>
      </c>
      <c r="BE10" s="18">
        <v>5.5</v>
      </c>
      <c r="BF10" s="18">
        <v>0</v>
      </c>
      <c r="BG10" s="18">
        <v>0.6</v>
      </c>
      <c r="BH10" s="18">
        <v>15.4</v>
      </c>
      <c r="BI10" s="18">
        <v>4.8</v>
      </c>
      <c r="BJ10" s="18">
        <v>0.2</v>
      </c>
      <c r="BK10" s="18">
        <v>0.6</v>
      </c>
      <c r="BL10" s="18">
        <v>16.5</v>
      </c>
      <c r="BM10" s="18">
        <v>5</v>
      </c>
      <c r="BN10" s="18">
        <v>0.2</v>
      </c>
      <c r="BO10" s="18">
        <v>0.6</v>
      </c>
      <c r="BP10" s="18">
        <v>16.5</v>
      </c>
      <c r="BQ10" s="18">
        <v>5.5</v>
      </c>
      <c r="BR10" s="18">
        <v>0</v>
      </c>
      <c r="BS10" s="18">
        <v>0.6</v>
      </c>
      <c r="BT10" s="28"/>
      <c r="BU10" s="11">
        <f>IF(SUM(BA10,BE10)&gt;0,SUM(BA10,BE10),"")</f>
        <v>10.5</v>
      </c>
      <c r="BV10" s="11">
        <f>IF(SUM(AZ10:BA10,BC10:BE10,BG10)-BB10-BF10&gt;0,SUM(AZ10:BA10,BC10:BE10,BG10)-BB10-BF10,"")</f>
        <v>44.1</v>
      </c>
      <c r="BW10" s="11">
        <f>IF(SUM(BH10:BI10,BK10)-BJ10&gt;0,SUM(BH10:BI10,BK10)-BJ10,"")</f>
        <v>20.6</v>
      </c>
      <c r="BX10" s="11">
        <f>IF(SUM(BA10,BE10,BI10)&gt;0,SUM(BA10,BE10,BI10),"")</f>
        <v>15.3</v>
      </c>
      <c r="BY10" s="11">
        <f>IF(SUM(BV10,BW10)&gt;0,SUM(BV10,BW10),"")</f>
        <v>64.7</v>
      </c>
      <c r="BZ10" s="11">
        <f>IF(SUM(BM10,BQ10)&gt;0,SUM(BM10,BQ10),"")</f>
        <v>10.5</v>
      </c>
      <c r="CA10" s="11">
        <f>IF(SUM(BL10:BM10,BO10:BQ10,BS10)-SUM(BN10,BR10)&gt;0,SUM(BL10:BM10,BO10:BQ10,BS10)-SUM(BN10,BR10),"")</f>
        <v>44.5</v>
      </c>
      <c r="CB10" s="11">
        <f>IF(SUM(BV10,BW10,CA10)&gt;0,SUM(BV10,BW10,CA10),"")</f>
        <v>109.2</v>
      </c>
      <c r="CC10" s="19">
        <v>16.8</v>
      </c>
      <c r="CD10" s="19">
        <v>5</v>
      </c>
      <c r="CE10" s="19">
        <v>0.5</v>
      </c>
      <c r="CF10" s="19">
        <v>0</v>
      </c>
      <c r="CG10" s="19">
        <v>16.7</v>
      </c>
      <c r="CH10" s="19">
        <v>2.6</v>
      </c>
      <c r="CI10" s="19">
        <v>3</v>
      </c>
      <c r="CJ10" s="19">
        <v>0</v>
      </c>
      <c r="CK10" s="19">
        <v>16.899999999999999</v>
      </c>
      <c r="CL10" s="19">
        <v>5.2</v>
      </c>
      <c r="CM10" s="19">
        <v>0</v>
      </c>
      <c r="CN10" s="19">
        <v>0</v>
      </c>
      <c r="CO10" s="19">
        <v>16.5</v>
      </c>
      <c r="CP10" s="19">
        <v>5.2</v>
      </c>
      <c r="CQ10" s="19">
        <v>0</v>
      </c>
      <c r="CR10" s="19">
        <v>0</v>
      </c>
      <c r="CS10" s="19">
        <v>17.100000000000001</v>
      </c>
      <c r="CT10" s="19">
        <v>5</v>
      </c>
      <c r="CU10" s="19">
        <v>0</v>
      </c>
      <c r="CV10" s="19">
        <v>0</v>
      </c>
      <c r="CW10" s="27"/>
      <c r="CX10" s="40">
        <f>IF(SUM(CD10,CH10)&gt;0,SUM(CD10,CH10),"")</f>
        <v>7.6</v>
      </c>
      <c r="CY10" s="40">
        <f>IF(SUM(CC10:CD10,CF10:CH10,CJ10)-CE10-CI10&gt;0,SUM(CC10:CD10,CF10:CH10,CJ10)-CE10-CI10,"")</f>
        <v>37.6</v>
      </c>
      <c r="CZ10" s="40">
        <f>IF(SUM(CK10:CL10,CN10)-CM10&gt;0,SUM(CK10:CL10,CN10)-CM10,"")</f>
        <v>22.099999999999998</v>
      </c>
      <c r="DA10" s="40">
        <f>IF(SUM(CD10,CH10,CL10)&gt;0,SUM(CD10,CH10,CL10),"")</f>
        <v>12.8</v>
      </c>
      <c r="DB10" s="40">
        <f>IF(SUM(CY10,CZ10)&gt;0,SUM(CY10,CZ10),"")</f>
        <v>59.7</v>
      </c>
      <c r="DC10" s="40">
        <f>IF(SUM(CP10,CT10)&gt;0,SUM(CP10,CT10),"")</f>
        <v>10.199999999999999</v>
      </c>
      <c r="DD10" s="40">
        <f>IF(SUM(CO10:CP10,CR10:CT10,CV10)-SUM(CQ10,CU10)&gt;0,SUM(CO10:CP10,CR10:CT10,CV10)-SUM(CQ10,CU10),"")</f>
        <v>43.8</v>
      </c>
      <c r="DE10" s="40">
        <f>IF(SUM(CY10,CZ10,DD10)&gt;0,SUM(CY10,CZ10,DD10),"")</f>
        <v>103.5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>
        <v>16.899999999999999</v>
      </c>
      <c r="DJ10" s="17">
        <v>5.2</v>
      </c>
      <c r="DK10" s="17">
        <v>0</v>
      </c>
      <c r="DL10" s="17">
        <v>0</v>
      </c>
      <c r="DM10" s="17">
        <v>16.3</v>
      </c>
      <c r="DN10" s="17">
        <v>5.5</v>
      </c>
      <c r="DO10" s="17">
        <v>0</v>
      </c>
      <c r="DP10" s="17">
        <v>0</v>
      </c>
      <c r="DQ10" s="17"/>
      <c r="DR10" s="17"/>
      <c r="DS10" s="17"/>
      <c r="DT10" s="17"/>
      <c r="DU10" s="17">
        <v>17</v>
      </c>
      <c r="DV10" s="17">
        <v>5.3</v>
      </c>
      <c r="DW10" s="17">
        <v>0</v>
      </c>
      <c r="DX10" s="17">
        <v>0</v>
      </c>
      <c r="DY10" s="17"/>
      <c r="DZ10" s="17"/>
      <c r="EA10" s="17"/>
      <c r="EB10" s="17"/>
      <c r="EC10" s="40">
        <f>IF(SUM(DJ10,DN10)&gt;0,SUM(DJ10,DN10),"")</f>
        <v>10.7</v>
      </c>
      <c r="ED10" s="40">
        <f>IF(SUM(DI10:DJ10,DL10:DN10,DP10)-DK10-DO10&gt;0,SUM(DI10:DJ10,DL10:DN10,DP10)-DK10-DO10,"")</f>
        <v>43.9</v>
      </c>
      <c r="EE10" s="40" t="str">
        <f>IF(SUM(DQ10:DR10,DT10)-DS10&gt;0,SUM(DQ10:DR10,DT10)-DS10,"")</f>
        <v/>
      </c>
      <c r="EF10" s="40">
        <f>IF(SUM(DJ10,DN10,DR10)&gt;0,SUM(DJ10,DN10,DR10),"")</f>
        <v>10.7</v>
      </c>
      <c r="EG10" s="40">
        <f>IF(SUM(ED10,EE10)&gt;0,SUM(ED10,EE10),"")</f>
        <v>43.9</v>
      </c>
      <c r="EH10" s="40">
        <f>IF(SUM(DV10,DZ10)&gt;0,SUM(DV10,DZ10),"")</f>
        <v>5.3</v>
      </c>
      <c r="EI10" s="40">
        <f>IF(SUM(DU10:DV10,DX10:DZ10,EB10)-SUM(DW10,EA10)&gt;0,SUM(DU10:DV10,DX10:DZ10,EB10)-SUM(DW10,EA10),"")</f>
        <v>22.3</v>
      </c>
      <c r="EJ10" s="40">
        <f>IF(SUM(ED10,EE10,EI10)&gt;0,SUM(ED10,EE10,EI10),"")</f>
        <v>66.2</v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16.600000000000001</v>
      </c>
      <c r="QH10" s="22">
        <f>IF($CW10="P",CD10,(CD10+BA10)/2)</f>
        <v>5</v>
      </c>
      <c r="QI10" s="22">
        <f>IF($CW10="P",CE10,(CE10+BB10)/2)</f>
        <v>0.35</v>
      </c>
      <c r="QJ10" s="22">
        <f>IF($CW10="P",CF10,(CF10+BC10)/2)</f>
        <v>0.3</v>
      </c>
      <c r="QK10" s="22">
        <f>IF($CW10="P",CG10,(CG10+BD10)/2)</f>
        <v>16.45</v>
      </c>
      <c r="QL10" s="22">
        <f>IF($CW10="P",CH10,(CH10+BE10)/2)</f>
        <v>4.05</v>
      </c>
      <c r="QM10" s="22">
        <f>IF($CW10="P",CI10,(CI10+BF10)/2)</f>
        <v>1.5</v>
      </c>
      <c r="QN10" s="22">
        <f>IF($CW10="P",CJ10,(CJ10+BG10)/2)</f>
        <v>0.3</v>
      </c>
      <c r="QO10" s="22">
        <f>IF($CW10="P",CK10,(CK10+BH10)/2)</f>
        <v>16.149999999999999</v>
      </c>
      <c r="QP10" s="22">
        <f>IF($CW10="P",CL10,(CL10+BI10)/2)</f>
        <v>5</v>
      </c>
      <c r="QQ10" s="22">
        <f>IF($CW10="P",CM10,(CM10+BJ10)/2)</f>
        <v>0.1</v>
      </c>
      <c r="QR10" s="22">
        <f>IF($CW10="P",CN10,(CN10+BK10)/2)</f>
        <v>0.3</v>
      </c>
      <c r="QS10" s="22">
        <f>IF($CW10="P",CO10,(CO10+BL10)/2)</f>
        <v>16.5</v>
      </c>
      <c r="QT10" s="22">
        <f>IF($CW10="P",CP10,(CP10+BM10)/2)</f>
        <v>5.0999999999999996</v>
      </c>
      <c r="QU10" s="22">
        <f>IF($CW10="P",CQ10,(CQ10+BN10)/2)</f>
        <v>0.1</v>
      </c>
      <c r="QV10" s="22">
        <f>IF($CW10="P",CR10,(CR10+BO10)/2)</f>
        <v>0.3</v>
      </c>
      <c r="QW10" s="22">
        <f>IF($CW10="P",CS10,(CS10+BP10)/2)</f>
        <v>16.8</v>
      </c>
      <c r="QX10" s="22">
        <f>IF($CW10="P",CT10,(CT10+BQ10)/2)</f>
        <v>5.25</v>
      </c>
      <c r="QY10" s="22">
        <f>IF($CW10="P",CU10,(CU10+BR10)/2)</f>
        <v>0</v>
      </c>
      <c r="QZ10" s="22">
        <f>IF($CW10="P",CV10,(CV10+BS10)/2)</f>
        <v>0.3</v>
      </c>
      <c r="RA10" s="27" t="s">
        <v>46</v>
      </c>
      <c r="RB10" s="40">
        <f>IF(SUM(QH10,QL10)&gt;0,SUM(QH10,QL10),"")</f>
        <v>9.0500000000000007</v>
      </c>
      <c r="RC10" s="40">
        <f>IF(SUM(QG10:QH10,QJ10:QL10,QN10)-QI10-QM10&gt;0,SUM(QG10:QH10,QJ10:QL10,QN10)-QI10-QM10,"")</f>
        <v>40.849999999999994</v>
      </c>
      <c r="RD10" s="40">
        <f>IF(SUM(QO10:QP10,QR10)-QQ10&gt;0,SUM(QO10:QP10,QR10)-QQ10,"")</f>
        <v>21.349999999999998</v>
      </c>
      <c r="RE10" s="40">
        <f>IF(SUM(QH10,QL10,QP10)&gt;0,SUM(QH10,QL10,QP10),"")</f>
        <v>14.05</v>
      </c>
      <c r="RF10" s="40">
        <f>IF(SUM(RC10,RD10)&gt;0,SUM(RC10,RD10),"")</f>
        <v>62.199999999999989</v>
      </c>
      <c r="RG10" s="40">
        <f>IF(SUM(QT10,QX10)&gt;0,SUM(QT10,QX10),"")</f>
        <v>10.35</v>
      </c>
      <c r="RH10" s="40">
        <f>IF(SUM(QS10:QT10,QV10:QX10,QZ10)-SUM(QU10,QY10)&gt;0,SUM(QS10:QT10,QV10:QX10,QZ10)-SUM(QU10,QY10),"")</f>
        <v>44.15</v>
      </c>
      <c r="RI10" s="40">
        <f>IF(SUM(RC10,RD10,RH10)&gt;0,SUM(RC10,RD10,RH10),"")</f>
        <v>106.35</v>
      </c>
    </row>
    <row r="11" spans="1:477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3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151.60001001000444</v>
      </c>
      <c r="G11" s="64"/>
      <c r="H11" s="3" t="str">
        <f>IF(OR(AND(AR11&gt;=AY$23,AS11&gt;=AY$27,AR11&lt;&gt;"",AQ11=""),AND(AW11&gt;=AY$23,AX11&gt;=AY$27,AW11&lt;&gt;"",AQ11=""),AND(BU11&gt;=CB$23,BV11&gt;=CB$27,BU11&lt;&gt;"",BT11=""),AND(BZ11&gt;=CB$23,CA11&gt;=CB$27,BZ11&lt;&gt;"",BT11=""),AND(CX11&gt;=DE$23,CY11&gt;=DE$27,CX11&lt;&gt;"",CW11=""),AND(DC11&gt;=DE$23,DD11&gt;=DE$27,DC11&lt;&gt;""),AND(EC11&gt;=EJ$23,ED11&gt;=EJ$27,EC11&lt;&gt;""),AND(EH11&gt;=EJ$23,EI11&gt;=EJ$27,EH11&lt;&gt;""),AND(FE11&gt;=FL$23,FF11&gt;=FL$27,FE11&lt;&gt;""),AND(FJ11&gt;=FL$23,FK11&gt;=FL$27,FJ11&lt;&gt;""),AND(GG11&gt;=GN$23,GH11&gt;=GN$27,GG11&lt;&gt;""),AND(GL11&gt;=GN$23,GM11&gt;=GN$27,GL11&lt;&gt;""),AND(HI11&gt;=HP$23,HJ11&gt;=HP$27,HI11&lt;&gt;""),AND(HN11&gt;=HP$23,HO11&gt;=HP$27,HN11&lt;&gt;""),AND(IK11&gt;=IR$23,IL11&gt;=IR$27,IK11&lt;&gt;""),AND(IP11&gt;=IR$23,IQ11&gt;=IR$27,IP11&lt;&gt;""),AND(JM11&gt;=JT$23,JN11&gt;=JT$27,JM11&lt;&gt;""),AND(JR11&gt;=JT$23,JS11&gt;=JT$27,JR11&lt;&gt;""),AND(KO11&gt;=KV$23,KP11&gt;=KV$27,KO11&lt;&gt;""),AND(KT11&gt;=KV$23,KU11&gt;=KV$27,KT11&lt;&gt;""),AND(LQ11&gt;=LX$23,LR11&gt;=LX$27,LQ11&lt;&gt;""),AND(LV11&gt;=LX$23,LW11&gt;=LX$27,LV11&lt;&gt;""),AND(MS11&gt;=MZ$23,MT11&gt;=MZ$27,MS11&lt;&gt;""),AND(MX11&gt;=MZ$23,MY11&gt;=MZ$27,MX11&lt;&gt;""),AND(NU11&gt;=OB$23,NV11&gt;=OB$27,NU11&lt;&gt;""),AND(NZ11&gt;=OB$23,OA11&gt;=OB$27,NZ11&lt;&gt;""),AND(OW11&gt;=PD$23,OX11&gt;=PD$27,OW11&lt;&gt;""),AND(PB11&gt;=PD$23,PC11&gt;=PD$27,PB11&lt;&gt;""),AND(PY11&gt;=QF$23,PZ11&gt;=QF$27,PY11&lt;&gt;""),AND(QD11&gt;=QF$23,QE11&gt;=QF$27,QD11&lt;&gt;"")),"P","")</f>
        <v>P</v>
      </c>
      <c r="I11" s="3" t="str">
        <f>IF(OR(AND(AS11&gt;=AY$27,AS11&lt;&gt;"",AQ11=""),AND(AX11&gt;=AY$27,AX11&lt;&gt;"",AQ11=""),AND(BV11&gt;=CB$27,BV11&lt;&gt;"",BT11=""),AND(CA11&gt;=CB$27,CA11&lt;&gt;"",BT11=""),AND(CY11&gt;=DE$27,CY11&lt;&gt;"",CW11=""),AND(DD11&gt;=DE$27,DD11&lt;&gt;"",CW11=""),AND(ED11&gt;=EJ$27,ED11&lt;&gt;""),AND(EI11&gt;=EJ$27,EI11&lt;&gt;""),AND(FF11&gt;=FL$27,FF11&lt;&gt;""),AND(FK11&gt;=FL$27,FK11&lt;&gt;""),AND(GH11&gt;=GN$27,GH11&lt;&gt;""),AND(GM11&gt;=GN$27,GM11&lt;&gt;""),AND(HJ11&gt;=HP$27,HJ11&lt;&gt;""),AND(HO11&gt;=HP$27,HO11&lt;&gt;""),AND(IL11&gt;=IR$27,IL11&lt;&gt;""),AND(IQ11&gt;=IR$27,IQ11&lt;&gt;""),AND(JN11&gt;=JT$27,JN11&lt;&gt;""),AND(JS11&gt;=JT$27,JS11&lt;&gt;""),AND(KP11&gt;=KV$27,KP11&lt;&gt;""),AND(KU11&gt;=KV$27,KU11&lt;&gt;""),AND(LR11&gt;=LX$27,LR11&lt;&gt;""),AND(LW11&gt;=LX$27,LW11&lt;&gt;""),AND(MT11&gt;=MZ$27,MT11&lt;&gt;""),AND(MY11&gt;=MZ$27,MY11&lt;&gt;""),AND(NV11&gt;=OB$27,NV11&lt;&gt;""),AND(OA11&gt;=OB$27,OA11&lt;&gt;""),AND(OX11&gt;=PD$27,OX11&lt;&gt;""),AND(PC11&gt;=PD$27,PC11&lt;&gt;""),AND(PZ11&gt;=QF$27,PZ11&lt;&gt;""),AND(QE11&gt;=QF$27,QE11&lt;&gt;"")),"P","")</f>
        <v>P</v>
      </c>
      <c r="J11" s="36" t="str">
        <f>IF(AND(I11="P",H11=""),"No DD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Merit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Excellence",IF(K11="P","Worlds Team",IF(H11="P","National Team","")))))</f>
        <v>National Team</v>
      </c>
      <c r="K11" s="3" t="str">
        <f>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P","")</f>
        <v/>
      </c>
      <c r="L11" s="8">
        <f>IF(COUNT(AS11,BV11,CY11)&gt;0,LARGE((AS11,BV11,CY11),1),0)</f>
        <v>44.2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34.200000000000003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21.7</v>
      </c>
      <c r="Q11" s="8" t="str">
        <f>IF(P11=0,"",IF(P11=CZ11,$CC$1,IF(P11=BW11,$AZ$1,IF(P11=AT11,$W$1,""))))</f>
        <v>2024 Nationals</v>
      </c>
      <c r="R11" s="8">
        <f>IF(MAX(AX11,CA11,DD11)&gt;0,MAX(AX11,CA11,DD11),0)</f>
        <v>42.8</v>
      </c>
      <c r="S11" s="8" t="str">
        <f>IF(R11=0,"",IF(R11=DD11,$CC$1,IF(R11=CA11,$AZ$1,IF(R11=AX11,$W$1,""))))</f>
        <v>2024 Elite Canada</v>
      </c>
      <c r="T11" s="8">
        <f>IF(MAX(DF11:DH11)&gt;0,MAX(DF11:DH11),"")</f>
        <v>8.6999999999999957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16.8</v>
      </c>
      <c r="X11" s="19">
        <v>5.3</v>
      </c>
      <c r="Y11" s="19">
        <v>0.2</v>
      </c>
      <c r="Z11" s="19">
        <v>0</v>
      </c>
      <c r="AA11" s="19">
        <v>17.3</v>
      </c>
      <c r="AB11" s="19">
        <v>5</v>
      </c>
      <c r="AC11" s="19">
        <v>0</v>
      </c>
      <c r="AD11" s="19">
        <v>0</v>
      </c>
      <c r="AE11" s="19">
        <v>15.8</v>
      </c>
      <c r="AF11" s="19">
        <v>5.3</v>
      </c>
      <c r="AG11" s="19">
        <v>0.4</v>
      </c>
      <c r="AH11" s="19">
        <v>0</v>
      </c>
      <c r="AI11" s="19">
        <v>14.8</v>
      </c>
      <c r="AJ11" s="19">
        <v>6.1</v>
      </c>
      <c r="AK11" s="19">
        <v>0.4</v>
      </c>
      <c r="AL11" s="19">
        <v>0</v>
      </c>
      <c r="AM11" s="19">
        <v>16.5</v>
      </c>
      <c r="AN11" s="19">
        <v>5.8</v>
      </c>
      <c r="AO11" s="19">
        <v>0</v>
      </c>
      <c r="AP11" s="19">
        <v>0</v>
      </c>
      <c r="AQ11" s="27"/>
      <c r="AR11" s="40">
        <f>IF(SUM(X11,AB11)&gt;0,SUM(X11,AB11),"")</f>
        <v>10.3</v>
      </c>
      <c r="AS11" s="40">
        <f>IF(SUM(W11:X11,Z11:AB11,AD11)-Y11-AC11&gt;0,SUM(W11:X11,Z11:AB11,AD11)-Y11-AC11,"")</f>
        <v>44.2</v>
      </c>
      <c r="AT11" s="40">
        <f>IF(SUM(AE11:AF11,AH11)-AG11&gt;0,SUM(AE11:AF11,AH11)-AG11,"")</f>
        <v>20.700000000000003</v>
      </c>
      <c r="AU11" s="40">
        <f>IF(SUM(X11,AB11,AF11)&gt;0,SUM(X11,AB11,AF11),"")</f>
        <v>15.600000000000001</v>
      </c>
      <c r="AV11" s="40">
        <f>IF(SUM(AS11,AT11)&gt;0,SUM(AS11,AT11),"")</f>
        <v>64.900000000000006</v>
      </c>
      <c r="AW11" s="40">
        <f>IF(SUM(AJ11,AN11)&gt;0,SUM(AJ11,AN11),"")</f>
        <v>11.899999999999999</v>
      </c>
      <c r="AX11" s="40">
        <f>IF(SUM(AI11:AJ11,AL11:AN11,AP11)-SUM(AK11,AO11)&gt;0,SUM(AI11:AJ11,AL11:AN11,AP11)-SUM(AK11,AO11),"")</f>
        <v>42.8</v>
      </c>
      <c r="AY11" s="40">
        <f>IF(SUM(AS11,AT11,AX11)&gt;0,SUM(AS11,AT11,AX11),"")</f>
        <v>107.7</v>
      </c>
      <c r="AZ11" s="18">
        <v>15.8</v>
      </c>
      <c r="BA11" s="18">
        <v>4.9000000000000004</v>
      </c>
      <c r="BB11" s="18">
        <v>4.5999999999999996</v>
      </c>
      <c r="BC11" s="18">
        <v>0</v>
      </c>
      <c r="BD11" s="18">
        <v>14.4</v>
      </c>
      <c r="BE11" s="18">
        <v>8.1</v>
      </c>
      <c r="BF11" s="18">
        <v>4.4000000000000004</v>
      </c>
      <c r="BG11" s="18">
        <v>0</v>
      </c>
      <c r="BH11" s="18">
        <v>16.7</v>
      </c>
      <c r="BI11" s="18">
        <v>5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13</v>
      </c>
      <c r="BV11" s="11">
        <f>IF(SUM(AZ11:BA11,BC11:BE11,BG11)-BB11-BF11&gt;0,SUM(AZ11:BA11,BC11:BE11,BG11)-BB11-BF11,"")</f>
        <v>34.200000000000003</v>
      </c>
      <c r="BW11" s="11">
        <f>IF(SUM(BH11:BI11,BK11)-BJ11&gt;0,SUM(BH11:BI11,BK11)-BJ11,"")</f>
        <v>21.7</v>
      </c>
      <c r="BX11" s="11">
        <f>IF(SUM(BA11,BE11,BI11)&gt;0,SUM(BA11,BE11,BI11),"")</f>
        <v>18</v>
      </c>
      <c r="BY11" s="11">
        <f>IF(SUM(BV11,BW11)&gt;0,SUM(BV11,BW11),"")</f>
        <v>55.900000000000006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55.900000000000006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8.6999999999999957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>
        <f>IF(MAX(EI11,FK11,GM11,HO11,IQ11,JS11,KU11,LW11,MY11,OA11,PC11,QE11)-IF(R11="",0,R11)&gt;0.001,MAX(EI11,FK11,GM11,HO11,IQ11,JS11,KU11,LW11,MY11,OA11,PC11,QE11)-IF(R11="",0,R11),"")</f>
        <v>3.2000000000000028</v>
      </c>
      <c r="DI11" s="17">
        <v>15.6</v>
      </c>
      <c r="DJ11" s="17">
        <v>5.5</v>
      </c>
      <c r="DK11" s="17">
        <v>0</v>
      </c>
      <c r="DL11" s="17">
        <v>0</v>
      </c>
      <c r="DM11" s="17">
        <v>14.5</v>
      </c>
      <c r="DN11" s="17">
        <v>7.3</v>
      </c>
      <c r="DO11" s="17">
        <v>0</v>
      </c>
      <c r="DP11" s="17">
        <v>0</v>
      </c>
      <c r="DQ11" s="17"/>
      <c r="DR11" s="17"/>
      <c r="DS11" s="17"/>
      <c r="DT11" s="17"/>
      <c r="DU11" s="17">
        <v>14.9</v>
      </c>
      <c r="DV11" s="17">
        <v>7.7</v>
      </c>
      <c r="DW11" s="17">
        <v>0</v>
      </c>
      <c r="DX11" s="17">
        <v>0</v>
      </c>
      <c r="DY11" s="17">
        <v>17</v>
      </c>
      <c r="DZ11" s="17">
        <v>6.4</v>
      </c>
      <c r="EA11" s="17">
        <v>0</v>
      </c>
      <c r="EB11" s="17">
        <v>0</v>
      </c>
      <c r="EC11" s="40">
        <f>IF(SUM(DJ11,DN11)&gt;0,SUM(DJ11,DN11),"")</f>
        <v>12.8</v>
      </c>
      <c r="ED11" s="40">
        <f>IF(SUM(DI11:DJ11,DL11:DN11,DP11)-DK11-DO11&gt;0,SUM(DI11:DJ11,DL11:DN11,DP11)-DK11-DO11,"")</f>
        <v>42.9</v>
      </c>
      <c r="EE11" s="40" t="str">
        <f>IF(SUM(DQ11:DR11,DT11)-DS11&gt;0,SUM(DQ11:DR11,DT11)-DS11,"")</f>
        <v/>
      </c>
      <c r="EF11" s="40">
        <f>IF(SUM(DJ11,DN11,DR11)&gt;0,SUM(DJ11,DN11,DR11),"")</f>
        <v>12.8</v>
      </c>
      <c r="EG11" s="40">
        <f>IF(SUM(ED11,EE11)&gt;0,SUM(ED11,EE11),"")</f>
        <v>42.9</v>
      </c>
      <c r="EH11" s="40">
        <f>IF(SUM(DV11,DZ11)&gt;0,SUM(DV11,DZ11),"")</f>
        <v>14.100000000000001</v>
      </c>
      <c r="EI11" s="40">
        <f>IF(SUM(DU11:DV11,DX11:DZ11,EB11)-SUM(DW11,EA11)&gt;0,SUM(DU11:DV11,DX11:DZ11,EB11)-SUM(DW11,EA11),"")</f>
        <v>46</v>
      </c>
      <c r="EJ11" s="40">
        <f>IF(SUM(ED11,EE11,EI11)&gt;0,SUM(ED11,EE11,EI11),"")</f>
        <v>88.9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7.9</v>
      </c>
      <c r="QH11" s="22">
        <f>IF($CW11="P",CD11,(CD11+BA11)/2)</f>
        <v>2.4500000000000002</v>
      </c>
      <c r="QI11" s="22">
        <f>IF($CW11="P",CE11,(CE11+BB11)/2)</f>
        <v>2.2999999999999998</v>
      </c>
      <c r="QJ11" s="22">
        <f>IF($CW11="P",CF11,(CF11+BC11)/2)</f>
        <v>0</v>
      </c>
      <c r="QK11" s="22">
        <f>IF($CW11="P",CG11,(CG11+BD11)/2)</f>
        <v>7.2</v>
      </c>
      <c r="QL11" s="22">
        <f>IF($CW11="P",CH11,(CH11+BE11)/2)</f>
        <v>4.05</v>
      </c>
      <c r="QM11" s="22">
        <f>IF($CW11="P",CI11,(CI11+BF11)/2)</f>
        <v>2.2000000000000002</v>
      </c>
      <c r="QN11" s="22">
        <f>IF($CW11="P",CJ11,(CJ11+BG11)/2)</f>
        <v>0</v>
      </c>
      <c r="QO11" s="22">
        <f>IF($CW11="P",CK11,(CK11+BH11)/2)</f>
        <v>8.35</v>
      </c>
      <c r="QP11" s="22">
        <f>IF($CW11="P",CL11,(CL11+BI11)/2)</f>
        <v>2.5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6.5</v>
      </c>
      <c r="RC11" s="40">
        <f>IF(SUM(QG11:QH11,QJ11:QL11,QN11)-QI11-QM11&gt;0,SUM(QG11:QH11,QJ11:QL11,QN11)-QI11-QM11,"")</f>
        <v>17.100000000000001</v>
      </c>
      <c r="RD11" s="40">
        <f>IF(SUM(QO11:QP11,QR11)-QQ11&gt;0,SUM(QO11:QP11,QR11)-QQ11,"")</f>
        <v>10.85</v>
      </c>
      <c r="RE11" s="40">
        <f>IF(SUM(QH11,QL11,QP11)&gt;0,SUM(QH11,QL11,QP11),"")</f>
        <v>9</v>
      </c>
      <c r="RF11" s="40">
        <f>IF(SUM(RC11,RD11)&gt;0,SUM(RC11,RD11),"")</f>
        <v>27.950000000000003</v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>
        <f>IF(SUM(RC11,RD11,RH11)&gt;0,SUM(RC11,RD11,RH11),"")</f>
        <v>27.950000000000003</v>
      </c>
    </row>
    <row r="12" spans="1:477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>4</v>
      </c>
      <c r="C12" s="5" t="s">
        <v>189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4"/>
      <c r="H12" s="3" t="str">
        <f>IF(OR(AND(AR12&gt;=AY$23,AS12&gt;=AY$27,AR12&lt;&gt;"",AQ12=""),AND(AW12&gt;=AY$23,AX12&gt;=AY$27,AW12&lt;&gt;"",AQ12=""),AND(BU12&gt;=CB$23,BV12&gt;=CB$27,BU12&lt;&gt;"",BT12=""),AND(BZ12&gt;=CB$23,CA12&gt;=CB$27,BZ12&lt;&gt;"",BT12=""),AND(CX12&gt;=DE$23,CY12&gt;=DE$27,CX12&lt;&gt;"",CW12=""),AND(DC12&gt;=DE$23,DD12&gt;=DE$27,DC12&lt;&gt;""),AND(EC12&gt;=EJ$23,ED12&gt;=EJ$27,EC12&lt;&gt;""),AND(EH12&gt;=EJ$23,EI12&gt;=EJ$27,EH12&lt;&gt;""),AND(FE12&gt;=FL$23,FF12&gt;=FL$27,FE12&lt;&gt;""),AND(FJ12&gt;=FL$23,FK12&gt;=FL$27,FJ12&lt;&gt;""),AND(GG12&gt;=GN$23,GH12&gt;=GN$27,GG12&lt;&gt;""),AND(GL12&gt;=GN$23,GM12&gt;=GN$27,GL12&lt;&gt;""),AND(HI12&gt;=HP$23,HJ12&gt;=HP$27,HI12&lt;&gt;""),AND(HN12&gt;=HP$23,HO12&gt;=HP$27,HN12&lt;&gt;""),AND(IK12&gt;=IR$23,IL12&gt;=IR$27,IK12&lt;&gt;""),AND(IP12&gt;=IR$23,IQ12&gt;=IR$27,IP12&lt;&gt;""),AND(JM12&gt;=JT$23,JN12&gt;=JT$27,JM12&lt;&gt;""),AND(JR12&gt;=JT$23,JS12&gt;=JT$27,JR12&lt;&gt;""),AND(KO12&gt;=KV$23,KP12&gt;=KV$27,KO12&lt;&gt;""),AND(KT12&gt;=KV$23,KU12&gt;=KV$27,KT12&lt;&gt;""),AND(LQ12&gt;=LX$23,LR12&gt;=LX$27,LQ12&lt;&gt;""),AND(LV12&gt;=LX$23,LW12&gt;=LX$27,LV12&lt;&gt;""),AND(MS12&gt;=MZ$23,MT12&gt;=MZ$27,MS12&lt;&gt;""),AND(MX12&gt;=MZ$23,MY12&gt;=MZ$27,MX12&lt;&gt;""),AND(NU12&gt;=OB$23,NV12&gt;=OB$27,NU12&lt;&gt;""),AND(NZ12&gt;=OB$23,OA12&gt;=OB$27,NZ12&lt;&gt;""),AND(OW12&gt;=PD$23,OX12&gt;=PD$27,OW12&lt;&gt;""),AND(PB12&gt;=PD$23,PC12&gt;=PD$27,PB12&lt;&gt;""),AND(PY12&gt;=QF$23,PZ12&gt;=QF$27,PY12&lt;&gt;""),AND(QD12&gt;=QF$23,QE12&gt;=QF$27,QD12&lt;&gt;"")),"P","")</f>
        <v>P</v>
      </c>
      <c r="I12" s="3" t="str">
        <f>IF(OR(AND(AS12&gt;=AY$27,AS12&lt;&gt;"",AQ12=""),AND(AX12&gt;=AY$27,AX12&lt;&gt;"",AQ12=""),AND(BV12&gt;=CB$27,BV12&lt;&gt;"",BT12=""),AND(CA12&gt;=CB$27,CA12&lt;&gt;"",BT12=""),AND(CY12&gt;=DE$27,CY12&lt;&gt;"",CW12=""),AND(DD12&gt;=DE$27,DD12&lt;&gt;"",CW12=""),AND(ED12&gt;=EJ$27,ED12&lt;&gt;""),AND(EI12&gt;=EJ$27,EI12&lt;&gt;""),AND(FF12&gt;=FL$27,FF12&lt;&gt;""),AND(FK12&gt;=FL$27,FK12&lt;&gt;""),AND(GH12&gt;=GN$27,GH12&lt;&gt;""),AND(GM12&gt;=GN$27,GM12&lt;&gt;""),AND(HJ12&gt;=HP$27,HJ12&lt;&gt;""),AND(HO12&gt;=HP$27,HO12&lt;&gt;""),AND(IL12&gt;=IR$27,IL12&lt;&gt;""),AND(IQ12&gt;=IR$27,IQ12&lt;&gt;""),AND(JN12&gt;=JT$27,JN12&lt;&gt;""),AND(JS12&gt;=JT$27,JS12&lt;&gt;""),AND(KP12&gt;=KV$27,KP12&lt;&gt;""),AND(KU12&gt;=KV$27,KU12&lt;&gt;""),AND(LR12&gt;=LX$27,LR12&lt;&gt;""),AND(LW12&gt;=LX$27,LW12&lt;&gt;""),AND(MT12&gt;=MZ$27,MT12&lt;&gt;""),AND(MY12&gt;=MZ$27,MY12&lt;&gt;""),AND(NV12&gt;=OB$27,NV12&lt;&gt;""),AND(OA12&gt;=OB$27,OA12&lt;&gt;""),AND(OX12&gt;=PD$27,OX12&lt;&gt;""),AND(PC12&gt;=PD$27,PC12&lt;&gt;""),AND(PZ12&gt;=QF$27,PZ12&lt;&gt;""),AND(QE12&gt;=QF$27,QE12&lt;&gt;"")),"P","")</f>
        <v>P</v>
      </c>
      <c r="J12" s="36" t="str">
        <f>IF(AND(I12="P",H12=""),"No DD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Merit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Excellence",IF(K12="P","Worlds Team",IF(H12="P","National Team","")))))</f>
        <v>National Team</v>
      </c>
      <c r="K12" s="3" t="str">
        <f>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16.5</v>
      </c>
      <c r="X12" s="19">
        <v>4.9000000000000004</v>
      </c>
      <c r="Y12" s="19">
        <v>0</v>
      </c>
      <c r="Z12" s="19">
        <v>0.6</v>
      </c>
      <c r="AA12" s="19">
        <v>14.8</v>
      </c>
      <c r="AB12" s="19">
        <v>4.7</v>
      </c>
      <c r="AC12" s="19">
        <v>0.2</v>
      </c>
      <c r="AD12" s="19">
        <v>0.6</v>
      </c>
      <c r="AE12" s="19">
        <v>17.399999999999999</v>
      </c>
      <c r="AF12" s="19">
        <v>4.7</v>
      </c>
      <c r="AG12" s="19">
        <v>0</v>
      </c>
      <c r="AH12" s="19">
        <v>0.6</v>
      </c>
      <c r="AI12" s="19">
        <v>16.2</v>
      </c>
      <c r="AJ12" s="19">
        <v>4.9000000000000004</v>
      </c>
      <c r="AK12" s="19">
        <v>0</v>
      </c>
      <c r="AL12" s="19">
        <v>0.6</v>
      </c>
      <c r="AM12" s="19">
        <v>16.899999999999999</v>
      </c>
      <c r="AN12" s="19">
        <v>4.7</v>
      </c>
      <c r="AO12" s="19">
        <v>0</v>
      </c>
      <c r="AP12" s="19">
        <v>0.6</v>
      </c>
      <c r="AQ12" s="27"/>
      <c r="AR12" s="40">
        <f>IF(SUM(X12,AB12)&gt;0,SUM(X12,AB12),"")</f>
        <v>9.6000000000000014</v>
      </c>
      <c r="AS12" s="40">
        <f>IF(SUM(W12:X12,Z12:AB12,AD12)-Y12-AC12&gt;0,SUM(W12:X12,Z12:AB12,AD12)-Y12-AC12,"")</f>
        <v>41.9</v>
      </c>
      <c r="AT12" s="40">
        <f>IF(SUM(AE12:AF12,AH12)-AG12&gt;0,SUM(AE12:AF12,AH12)-AG12,"")</f>
        <v>22.7</v>
      </c>
      <c r="AU12" s="40">
        <f>IF(SUM(X12,AB12,AF12)&gt;0,SUM(X12,AB12,AF12),"")</f>
        <v>14.3</v>
      </c>
      <c r="AV12" s="40">
        <f>IF(SUM(AS12,AT12)&gt;0,SUM(AS12,AT12),"")</f>
        <v>64.599999999999994</v>
      </c>
      <c r="AW12" s="40">
        <f>IF(SUM(AJ12,AN12)&gt;0,SUM(AJ12,AN12),"")</f>
        <v>9.6000000000000014</v>
      </c>
      <c r="AX12" s="40">
        <f>IF(SUM(AI12:AJ12,AL12:AN12,AP12)-SUM(AK12,AO12)&gt;0,SUM(AI12:AJ12,AL12:AN12,AP12)-SUM(AK12,AO12),"")</f>
        <v>43.900000000000006</v>
      </c>
      <c r="AY12" s="40">
        <f>IF(SUM(AS12,AT12,AX12)&gt;0,SUM(AS12,AT12,AX12),"")</f>
        <v>108.5</v>
      </c>
      <c r="AZ12" s="18">
        <v>14.2</v>
      </c>
      <c r="BA12" s="18">
        <v>3.4</v>
      </c>
      <c r="BB12" s="18">
        <v>0</v>
      </c>
      <c r="BC12" s="18">
        <v>0.6</v>
      </c>
      <c r="BD12" s="18">
        <v>16.7</v>
      </c>
      <c r="BE12" s="18">
        <v>4.9000000000000004</v>
      </c>
      <c r="BF12" s="18">
        <v>0</v>
      </c>
      <c r="BG12" s="18">
        <v>0.6</v>
      </c>
      <c r="BH12" s="18">
        <v>16.100000000000001</v>
      </c>
      <c r="BI12" s="18">
        <v>5.4</v>
      </c>
      <c r="BJ12" s="18">
        <v>0</v>
      </c>
      <c r="BK12" s="18">
        <v>0.6</v>
      </c>
      <c r="BL12" s="18">
        <v>16.8</v>
      </c>
      <c r="BM12" s="18">
        <v>5.4</v>
      </c>
      <c r="BN12" s="18">
        <v>0</v>
      </c>
      <c r="BO12" s="18">
        <v>0.6</v>
      </c>
      <c r="BP12" s="18">
        <v>16.100000000000001</v>
      </c>
      <c r="BQ12" s="18">
        <v>4.9000000000000004</v>
      </c>
      <c r="BR12" s="18">
        <v>0</v>
      </c>
      <c r="BS12" s="18">
        <v>0.6</v>
      </c>
      <c r="BT12" s="28"/>
      <c r="BU12" s="11">
        <f>IF(SUM(BA12,BE12)&gt;0,SUM(BA12,BE12),"")</f>
        <v>8.3000000000000007</v>
      </c>
      <c r="BV12" s="11">
        <f>IF(SUM(AZ12:BA12,BC12:BE12,BG12)-BB12-BF12&gt;0,SUM(AZ12:BA12,BC12:BE12,BG12)-BB12-BF12,"")</f>
        <v>40.4</v>
      </c>
      <c r="BW12" s="11">
        <f>IF(SUM(BH12:BI12,BK12)-BJ12&gt;0,SUM(BH12:BI12,BK12)-BJ12,"")</f>
        <v>22.1</v>
      </c>
      <c r="BX12" s="11">
        <f>IF(SUM(BA12,BE12,BI12)&gt;0,SUM(BA12,BE12,BI12),"")</f>
        <v>13.700000000000001</v>
      </c>
      <c r="BY12" s="11">
        <f>IF(SUM(BV12,BW12)&gt;0,SUM(BV12,BW12),"")</f>
        <v>62.5</v>
      </c>
      <c r="BZ12" s="11">
        <f>IF(SUM(BM12,BQ12)&gt;0,SUM(BM12,BQ12),"")</f>
        <v>10.3</v>
      </c>
      <c r="CA12" s="11">
        <f>IF(SUM(BL12:BM12,BO12:BQ12,BS12)-SUM(BN12,BR12)&gt;0,SUM(BL12:BM12,BO12:BQ12,BS12)-SUM(BN12,BR12),"")</f>
        <v>44.400000000000006</v>
      </c>
      <c r="CB12" s="11">
        <f>IF(SUM(BV12,BW12,CA12)&gt;0,SUM(BV12,BW12,CA12),"")</f>
        <v>106.9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16.2</v>
      </c>
      <c r="DJ12" s="17">
        <v>4.9000000000000004</v>
      </c>
      <c r="DK12" s="17">
        <v>0</v>
      </c>
      <c r="DL12" s="17">
        <v>0</v>
      </c>
      <c r="DM12" s="17">
        <v>16.100000000000001</v>
      </c>
      <c r="DN12" s="17">
        <v>4.7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9.6000000000000014</v>
      </c>
      <c r="ED12" s="40">
        <f>IF(SUM(DI12:DJ12,DL12:DN12,DP12)-DK12-DO12&gt;0,SUM(DI12:DJ12,DL12:DN12,DP12)-DK12-DO12,"")</f>
        <v>41.900000000000006</v>
      </c>
      <c r="EE12" s="40" t="str">
        <f>IF(SUM(DQ12:DR12,DT12)-DS12&gt;0,SUM(DQ12:DR12,DT12)-DS12,"")</f>
        <v/>
      </c>
      <c r="EF12" s="40">
        <f>IF(SUM(DJ12,DN12,DR12)&gt;0,SUM(DJ12,DN12,DR12),"")</f>
        <v>9.6000000000000014</v>
      </c>
      <c r="EG12" s="40">
        <f>IF(SUM(ED12,EE12)&gt;0,SUM(ED12,EE12),"")</f>
        <v>41.900000000000006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41.900000000000006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7.1</v>
      </c>
      <c r="QH12" s="22">
        <f>IF($CW12="P",CD12,(CD12+BA12)/2)</f>
        <v>1.7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8.35</v>
      </c>
      <c r="QL12" s="22">
        <f>IF($CW12="P",CH12,(CH12+BE12)/2)</f>
        <v>2.4500000000000002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8.0500000000000007</v>
      </c>
      <c r="QP12" s="22">
        <f>IF($CW12="P",CL12,(CL12+BI12)/2)</f>
        <v>2.7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8.4</v>
      </c>
      <c r="QT12" s="22">
        <f>IF($CW12="P",CP12,(CP12+BM12)/2)</f>
        <v>2.7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8.0500000000000007</v>
      </c>
      <c r="QX12" s="22">
        <f>IF($CW12="P",CT12,(CT12+BQ12)/2)</f>
        <v>2.4500000000000002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4.1500000000000004</v>
      </c>
      <c r="RC12" s="40">
        <f>IF(SUM(QG12:QH12,QJ12:QL12,QN12)-QI12-QM12&gt;0,SUM(QG12:QH12,QJ12:QL12,QN12)-QI12-QM12,"")</f>
        <v>20.2</v>
      </c>
      <c r="RD12" s="40">
        <f>IF(SUM(QO12:QP12,QR12)-QQ12&gt;0,SUM(QO12:QP12,QR12)-QQ12,"")</f>
        <v>11.05</v>
      </c>
      <c r="RE12" s="40">
        <f>IF(SUM(QH12,QL12,QP12)&gt;0,SUM(QH12,QL12,QP12),"")</f>
        <v>6.8500000000000005</v>
      </c>
      <c r="RF12" s="40">
        <f>IF(SUM(RC12,RD12)&gt;0,SUM(RC12,RD12),"")</f>
        <v>31.25</v>
      </c>
      <c r="RG12" s="40">
        <f>IF(SUM(QT12,QX12)&gt;0,SUM(QT12,QX12),"")</f>
        <v>5.15</v>
      </c>
      <c r="RH12" s="40">
        <f>IF(SUM(QS12:QT12,QV12:QX12,QZ12)-SUM(QU12,QY12)&gt;0,SUM(QS12:QT12,QV12:QX12,QZ12)-SUM(QU12,QY12),"")</f>
        <v>22.200000000000003</v>
      </c>
      <c r="RI12" s="40">
        <f>IF(SUM(RC12,RD12,RH12)&gt;0,SUM(RC12,RD12,RH12),"")</f>
        <v>53.45</v>
      </c>
    </row>
    <row r="13" spans="1:477" x14ac:dyDescent="0.2">
      <c r="A13" s="4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>10</v>
      </c>
      <c r="B13" s="4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>5</v>
      </c>
      <c r="C13" s="5" t="s">
        <v>160</v>
      </c>
      <c r="D13" s="4" t="s">
        <v>4</v>
      </c>
      <c r="E13" s="4">
        <v>2005</v>
      </c>
      <c r="F13" s="9">
        <f>SUM(L13:T13)+SUM(L13:P13)*0.0000001+SUM(L13)*0.0000000000001</f>
        <v>148.60001039000412</v>
      </c>
      <c r="G13" s="64"/>
      <c r="H13" s="3" t="str">
        <f>IF(OR(AND(AR13&gt;=AY$23,AS13&gt;=AY$27,AR13&lt;&gt;"",AQ13=""),AND(AW13&gt;=AY$23,AX13&gt;=AY$27,AW13&lt;&gt;"",AQ13=""),AND(BU13&gt;=CB$23,BV13&gt;=CB$27,BU13&lt;&gt;"",BT13=""),AND(BZ13&gt;=CB$23,CA13&gt;=CB$27,BZ13&lt;&gt;"",BT13=""),AND(CX13&gt;=DE$23,CY13&gt;=DE$27,CX13&lt;&gt;"",CW13=""),AND(DC13&gt;=DE$23,DD13&gt;=DE$27,DC13&lt;&gt;""),AND(EC13&gt;=EJ$23,ED13&gt;=EJ$27,EC13&lt;&gt;""),AND(EH13&gt;=EJ$23,EI13&gt;=EJ$27,EH13&lt;&gt;""),AND(FE13&gt;=FL$23,FF13&gt;=FL$27,FE13&lt;&gt;""),AND(FJ13&gt;=FL$23,FK13&gt;=FL$27,FJ13&lt;&gt;""),AND(GG13&gt;=GN$23,GH13&gt;=GN$27,GG13&lt;&gt;""),AND(GL13&gt;=GN$23,GM13&gt;=GN$27,GL13&lt;&gt;""),AND(HI13&gt;=HP$23,HJ13&gt;=HP$27,HI13&lt;&gt;""),AND(HN13&gt;=HP$23,HO13&gt;=HP$27,HN13&lt;&gt;""),AND(IK13&gt;=IR$23,IL13&gt;=IR$27,IK13&lt;&gt;""),AND(IP13&gt;=IR$23,IQ13&gt;=IR$27,IP13&lt;&gt;""),AND(JM13&gt;=JT$23,JN13&gt;=JT$27,JM13&lt;&gt;""),AND(JR13&gt;=JT$23,JS13&gt;=JT$27,JR13&lt;&gt;""),AND(KO13&gt;=KV$23,KP13&gt;=KV$27,KO13&lt;&gt;""),AND(KT13&gt;=KV$23,KU13&gt;=KV$27,KT13&lt;&gt;""),AND(LQ13&gt;=LX$23,LR13&gt;=LX$27,LQ13&lt;&gt;""),AND(LV13&gt;=LX$23,LW13&gt;=LX$27,LV13&lt;&gt;""),AND(MS13&gt;=MZ$23,MT13&gt;=MZ$27,MS13&lt;&gt;""),AND(MX13&gt;=MZ$23,MY13&gt;=MZ$27,MX13&lt;&gt;""),AND(NU13&gt;=OB$23,NV13&gt;=OB$27,NU13&lt;&gt;""),AND(NZ13&gt;=OB$23,OA13&gt;=OB$27,NZ13&lt;&gt;""),AND(OW13&gt;=PD$23,OX13&gt;=PD$27,OW13&lt;&gt;""),AND(PB13&gt;=PD$23,PC13&gt;=PD$27,PB13&lt;&gt;""),AND(PY13&gt;=QF$23,PZ13&gt;=QF$27,PY13&lt;&gt;""),AND(QD13&gt;=QF$23,QE13&gt;=QF$27,QD13&lt;&gt;"")),"P","")</f>
        <v>P</v>
      </c>
      <c r="I13" s="3" t="str">
        <f>IF(OR(AND(AS13&gt;=AY$27,AS13&lt;&gt;"",AQ13=""),AND(AX13&gt;=AY$27,AX13&lt;&gt;"",AQ13=""),AND(BV13&gt;=CB$27,BV13&lt;&gt;"",BT13=""),AND(CA13&gt;=CB$27,CA13&lt;&gt;"",BT13=""),AND(CY13&gt;=DE$27,CY13&lt;&gt;"",CW13=""),AND(DD13&gt;=DE$27,DD13&lt;&gt;"",CW13=""),AND(ED13&gt;=EJ$27,ED13&lt;&gt;""),AND(EI13&gt;=EJ$27,EI13&lt;&gt;""),AND(FF13&gt;=FL$27,FF13&lt;&gt;""),AND(FK13&gt;=FL$27,FK13&lt;&gt;""),AND(GH13&gt;=GN$27,GH13&lt;&gt;""),AND(GM13&gt;=GN$27,GM13&lt;&gt;""),AND(HJ13&gt;=HP$27,HJ13&lt;&gt;""),AND(HO13&gt;=HP$27,HO13&lt;&gt;""),AND(IL13&gt;=IR$27,IL13&lt;&gt;""),AND(IQ13&gt;=IR$27,IQ13&lt;&gt;""),AND(JN13&gt;=JT$27,JN13&lt;&gt;""),AND(JS13&gt;=JT$27,JS13&lt;&gt;""),AND(KP13&gt;=KV$27,KP13&lt;&gt;""),AND(KU13&gt;=KV$27,KU13&lt;&gt;""),AND(LR13&gt;=LX$27,LR13&lt;&gt;""),AND(LW13&gt;=LX$27,LW13&lt;&gt;""),AND(MT13&gt;=MZ$27,MT13&lt;&gt;""),AND(MY13&gt;=MZ$27,MY13&lt;&gt;""),AND(NV13&gt;=OB$27,NV13&lt;&gt;""),AND(OA13&gt;=OB$27,OA13&lt;&gt;""),AND(OX13&gt;=PD$27,OX13&lt;&gt;""),AND(PC13&gt;=PD$27,PC13&lt;&gt;""),AND(PZ13&gt;=QF$27,PZ13&lt;&gt;""),AND(QE13&gt;=QF$27,QE13&lt;&gt;"")),"P","")</f>
        <v>P</v>
      </c>
      <c r="J13" s="36" t="str">
        <f>IF(AND(I13="P",H13=""),"No DD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Merit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Excellence",IF(K13="P","Worlds Team",IF(H13="P","National Team","")))))</f>
        <v>National Team</v>
      </c>
      <c r="K13" s="3" t="str">
        <f>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P","")</f>
        <v/>
      </c>
      <c r="L13" s="8">
        <f>IF(COUNT(AS13,BV13,CY13)&gt;0,LARGE((AS13,BV13,CY13),1),0)</f>
        <v>41.300000000000004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40.9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21.700000000000003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44.699999999999996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15.7</v>
      </c>
      <c r="X13" s="19">
        <v>5.5</v>
      </c>
      <c r="Y13" s="19">
        <v>0.2</v>
      </c>
      <c r="Z13" s="19">
        <v>0.6</v>
      </c>
      <c r="AA13" s="19">
        <v>13.8</v>
      </c>
      <c r="AB13" s="19">
        <v>5.3</v>
      </c>
      <c r="AC13" s="19">
        <v>0.4</v>
      </c>
      <c r="AD13" s="19">
        <v>0.6</v>
      </c>
      <c r="AE13" s="19">
        <v>15</v>
      </c>
      <c r="AF13" s="19">
        <v>3.3</v>
      </c>
      <c r="AG13" s="19">
        <v>0</v>
      </c>
      <c r="AH13" s="19">
        <v>0.6</v>
      </c>
      <c r="AI13" s="19">
        <v>14.8</v>
      </c>
      <c r="AJ13" s="19">
        <v>4.8</v>
      </c>
      <c r="AK13" s="19">
        <v>0</v>
      </c>
      <c r="AL13" s="19">
        <v>0.6</v>
      </c>
      <c r="AM13" s="19">
        <v>16.2</v>
      </c>
      <c r="AN13" s="19">
        <v>5.3</v>
      </c>
      <c r="AO13" s="19">
        <v>0</v>
      </c>
      <c r="AP13" s="19">
        <v>0.6</v>
      </c>
      <c r="AQ13" s="27"/>
      <c r="AR13" s="40">
        <f>IF(SUM(X13,AB13)&gt;0,SUM(X13,AB13),"")</f>
        <v>10.8</v>
      </c>
      <c r="AS13" s="40">
        <f>IF(SUM(W13:X13,Z13:AB13,AD13)-Y13-AC13&gt;0,SUM(W13:X13,Z13:AB13,AD13)-Y13-AC13,"")</f>
        <v>40.9</v>
      </c>
      <c r="AT13" s="40">
        <f>IF(SUM(AE13:AF13,AH13)-AG13&gt;0,SUM(AE13:AF13,AH13)-AG13,"")</f>
        <v>18.900000000000002</v>
      </c>
      <c r="AU13" s="40">
        <f>IF(SUM(X13,AB13,AF13)&gt;0,SUM(X13,AB13,AF13),"")</f>
        <v>14.100000000000001</v>
      </c>
      <c r="AV13" s="40">
        <f>IF(SUM(AS13,AT13)&gt;0,SUM(AS13,AT13),"")</f>
        <v>59.8</v>
      </c>
      <c r="AW13" s="40">
        <f>IF(SUM(AJ13,AN13)&gt;0,SUM(AJ13,AN13),"")</f>
        <v>10.1</v>
      </c>
      <c r="AX13" s="40">
        <f>IF(SUM(AI13:AJ13,AL13:AN13,AP13)-SUM(AK13,AO13)&gt;0,SUM(AI13:AJ13,AL13:AN13,AP13)-SUM(AK13,AO13),"")</f>
        <v>42.300000000000004</v>
      </c>
      <c r="AY13" s="40">
        <f>IF(SUM(AS13,AT13,AX13)&gt;0,SUM(AS13,AT13,AX13),"")</f>
        <v>102.1</v>
      </c>
      <c r="AZ13" s="18">
        <v>16.399999999999999</v>
      </c>
      <c r="BA13" s="18">
        <v>4.5999999999999996</v>
      </c>
      <c r="BB13" s="18">
        <v>0</v>
      </c>
      <c r="BC13" s="18">
        <v>0.6</v>
      </c>
      <c r="BD13" s="18">
        <v>16.5</v>
      </c>
      <c r="BE13" s="18">
        <v>2.6</v>
      </c>
      <c r="BF13" s="18">
        <v>0</v>
      </c>
      <c r="BG13" s="18">
        <v>0.6</v>
      </c>
      <c r="BH13" s="18">
        <v>16.2</v>
      </c>
      <c r="BI13" s="18">
        <v>5.3</v>
      </c>
      <c r="BJ13" s="18">
        <v>0.4</v>
      </c>
      <c r="BK13" s="18">
        <v>0.6</v>
      </c>
      <c r="BL13" s="18">
        <v>16.899999999999999</v>
      </c>
      <c r="BM13" s="18">
        <v>4.8</v>
      </c>
      <c r="BN13" s="18">
        <v>0</v>
      </c>
      <c r="BO13" s="18">
        <v>0.6</v>
      </c>
      <c r="BP13" s="18">
        <v>16.5</v>
      </c>
      <c r="BQ13" s="18">
        <v>5.3</v>
      </c>
      <c r="BR13" s="18">
        <v>0</v>
      </c>
      <c r="BS13" s="18">
        <v>0.6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41.300000000000004</v>
      </c>
      <c r="BW13" s="11">
        <f>IF(SUM(BH13:BI13,BK13)-BJ13&gt;0,SUM(BH13:BI13,BK13)-BJ13,"")</f>
        <v>21.700000000000003</v>
      </c>
      <c r="BX13" s="11">
        <f>IF(SUM(BA13,BE13,BI13)&gt;0,SUM(BA13,BE13,BI13),"")</f>
        <v>12.5</v>
      </c>
      <c r="BY13" s="11">
        <f>IF(SUM(BV13,BW13)&gt;0,SUM(BV13,BW13),"")</f>
        <v>63.000000000000007</v>
      </c>
      <c r="BZ13" s="11">
        <f>IF(SUM(BM13,BQ13)&gt;0,SUM(BM13,BQ13),"")</f>
        <v>10.1</v>
      </c>
      <c r="CA13" s="11">
        <f>IF(SUM(BL13:BM13,BO13:BQ13,BS13)-SUM(BN13,BR13)&gt;0,SUM(BL13:BM13,BO13:BQ13,BS13)-SUM(BN13,BR13),"")</f>
        <v>44.699999999999996</v>
      </c>
      <c r="CB13" s="11">
        <f>IF(SUM(BV13,BW13,CA13)&gt;0,SUM(BV13,BW13,CA13),"")</f>
        <v>107.7</v>
      </c>
      <c r="CC13" s="19">
        <v>15.9</v>
      </c>
      <c r="CD13" s="19">
        <v>4.5999999999999996</v>
      </c>
      <c r="CE13" s="19">
        <v>0.2</v>
      </c>
      <c r="CF13" s="19">
        <v>0.6</v>
      </c>
      <c r="CG13" s="19">
        <v>14.8</v>
      </c>
      <c r="CH13" s="19">
        <v>3.5</v>
      </c>
      <c r="CI13" s="19">
        <v>2.4</v>
      </c>
      <c r="CJ13" s="19">
        <v>0.6</v>
      </c>
      <c r="CK13" s="19">
        <v>15.6</v>
      </c>
      <c r="CL13" s="19">
        <v>4.5999999999999996</v>
      </c>
      <c r="CM13" s="19">
        <v>0</v>
      </c>
      <c r="CN13" s="19">
        <v>0.6</v>
      </c>
      <c r="CO13" s="19">
        <v>15.5</v>
      </c>
      <c r="CP13" s="19">
        <v>4.5999999999999996</v>
      </c>
      <c r="CQ13" s="19">
        <v>0</v>
      </c>
      <c r="CR13" s="19">
        <v>0.6</v>
      </c>
      <c r="CS13" s="19">
        <v>16</v>
      </c>
      <c r="CT13" s="19">
        <v>4.5999999999999996</v>
      </c>
      <c r="CU13" s="19">
        <v>0</v>
      </c>
      <c r="CV13" s="19">
        <v>0.6</v>
      </c>
      <c r="CW13" s="27"/>
      <c r="CX13" s="40">
        <f>IF(SUM(CD13,CH13)&gt;0,SUM(CD13,CH13),"")</f>
        <v>8.1</v>
      </c>
      <c r="CY13" s="40">
        <f>IF(SUM(CC13:CD13,CF13:CH13,CJ13)-CE13-CI13&gt;0,SUM(CC13:CD13,CF13:CH13,CJ13)-CE13-CI13,"")</f>
        <v>37.400000000000006</v>
      </c>
      <c r="CZ13" s="40">
        <f>IF(SUM(CK13:CL13,CN13)-CM13&gt;0,SUM(CK13:CL13,CN13)-CM13,"")</f>
        <v>20.8</v>
      </c>
      <c r="DA13" s="40">
        <f>IF(SUM(CD13,CH13,CL13)&gt;0,SUM(CD13,CH13,CL13),"")</f>
        <v>12.7</v>
      </c>
      <c r="DB13" s="40">
        <f>IF(SUM(CY13,CZ13)&gt;0,SUM(CY13,CZ13),"")</f>
        <v>58.2</v>
      </c>
      <c r="DC13" s="40">
        <f>IF(SUM(CP13,CT13)&gt;0,SUM(CP13,CT13),"")</f>
        <v>9.1999999999999993</v>
      </c>
      <c r="DD13" s="40">
        <f>IF(SUM(CO13:CP13,CR13:CT13,CV13)-SUM(CQ13,CU13)&gt;0,SUM(CO13:CP13,CR13:CT13,CV13)-SUM(CQ13,CU13),"")</f>
        <v>41.900000000000006</v>
      </c>
      <c r="DE13" s="40">
        <f>IF(SUM(CY13,CZ13,DD13)&gt;0,SUM(CY13,CZ13,DD13),"")</f>
        <v>100.10000000000001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16.149999999999999</v>
      </c>
      <c r="QH13" s="22">
        <f>IF($CW13="P",CD13,(CD13+BA13)/2)</f>
        <v>4.5999999999999996</v>
      </c>
      <c r="QI13" s="22">
        <f>IF($CW13="P",CE13,(CE13+BB13)/2)</f>
        <v>0.1</v>
      </c>
      <c r="QJ13" s="22">
        <f>IF($CW13="P",CF13,(CF13+BC13)/2)</f>
        <v>0.6</v>
      </c>
      <c r="QK13" s="22">
        <f>IF($CW13="P",CG13,(CG13+BD13)/2)</f>
        <v>15.65</v>
      </c>
      <c r="QL13" s="22">
        <f>IF($CW13="P",CH13,(CH13+BE13)/2)</f>
        <v>3.05</v>
      </c>
      <c r="QM13" s="22">
        <f>IF($CW13="P",CI13,(CI13+BF13)/2)</f>
        <v>1.2</v>
      </c>
      <c r="QN13" s="22">
        <f>IF($CW13="P",CJ13,(CJ13+BG13)/2)</f>
        <v>0.6</v>
      </c>
      <c r="QO13" s="22">
        <f>IF($CW13="P",CK13,(CK13+BH13)/2)</f>
        <v>15.899999999999999</v>
      </c>
      <c r="QP13" s="22">
        <f>IF($CW13="P",CL13,(CL13+BI13)/2)</f>
        <v>4.9499999999999993</v>
      </c>
      <c r="QQ13" s="22">
        <f>IF($CW13="P",CM13,(CM13+BJ13)/2)</f>
        <v>0.2</v>
      </c>
      <c r="QR13" s="22">
        <f>IF($CW13="P",CN13,(CN13+BK13)/2)</f>
        <v>0.6</v>
      </c>
      <c r="QS13" s="22">
        <f>IF($CW13="P",CO13,(CO13+BL13)/2)</f>
        <v>16.2</v>
      </c>
      <c r="QT13" s="22">
        <f>IF($CW13="P",CP13,(CP13+BM13)/2)</f>
        <v>4.6999999999999993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16.25</v>
      </c>
      <c r="QX13" s="22">
        <f>IF($CW13="P",CT13,(CT13+BQ13)/2)</f>
        <v>4.9499999999999993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7.6499999999999995</v>
      </c>
      <c r="RC13" s="40">
        <f>IF(SUM(QG13:QH13,QJ13:QL13,QN13)-QI13-QM13&gt;0,SUM(QG13:QH13,QJ13:QL13,QN13)-QI13-QM13,"")</f>
        <v>39.349999999999994</v>
      </c>
      <c r="RD13" s="40">
        <f>IF(SUM(QO13:QP13,QR13)-QQ13&gt;0,SUM(QO13:QP13,QR13)-QQ13,"")</f>
        <v>21.25</v>
      </c>
      <c r="RE13" s="40">
        <f>IF(SUM(QH13,QL13,QP13)&gt;0,SUM(QH13,QL13,QP13),"")</f>
        <v>12.599999999999998</v>
      </c>
      <c r="RF13" s="40">
        <f>IF(SUM(RC13,RD13)&gt;0,SUM(RC13,RD13),"")</f>
        <v>60.599999999999994</v>
      </c>
      <c r="RG13" s="40">
        <f>IF(SUM(QT13,QX13)&gt;0,SUM(QT13,QX13),"")</f>
        <v>9.6499999999999986</v>
      </c>
      <c r="RH13" s="40">
        <f>IF(SUM(QS13:QT13,QV13:QX13,QZ13)-SUM(QU13,QY13)&gt;0,SUM(QS13:QT13,QV13:QX13,QZ13)-SUM(QU13,QY13),"")</f>
        <v>43.300000000000004</v>
      </c>
      <c r="RI13" s="40">
        <f>IF(SUM(RC13,RD13,RH13)&gt;0,SUM(RC13,RD13,RH13),"")</f>
        <v>103.9</v>
      </c>
    </row>
    <row r="14" spans="1:477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116</v>
      </c>
      <c r="D14" s="4" t="s">
        <v>4</v>
      </c>
      <c r="E14" s="4">
        <v>2005</v>
      </c>
      <c r="F14" s="9">
        <f>SUM(L14:T14)+SUM(L14:P14)*0.0000001+SUM(L14)*0.0000000000001</f>
        <v>149.50001066000436</v>
      </c>
      <c r="G14" s="64"/>
      <c r="H14" s="3" t="str">
        <f>IF(OR(AND(AR14&gt;=AY$23,AS14&gt;=AY$27,AR14&lt;&gt;"",AQ14=""),AND(AW14&gt;=AY$23,AX14&gt;=AY$27,AW14&lt;&gt;"",AQ14=""),AND(BU14&gt;=CB$23,BV14&gt;=CB$27,BU14&lt;&gt;"",BT14=""),AND(BZ14&gt;=CB$23,CA14&gt;=CB$27,BZ14&lt;&gt;"",BT14=""),AND(CX14&gt;=DE$23,CY14&gt;=DE$27,CX14&lt;&gt;"",CW14=""),AND(DC14&gt;=DE$23,DD14&gt;=DE$27,DC14&lt;&gt;""),AND(EC14&gt;=EJ$23,ED14&gt;=EJ$27,EC14&lt;&gt;""),AND(EH14&gt;=EJ$23,EI14&gt;=EJ$27,EH14&lt;&gt;""),AND(FE14&gt;=FL$23,FF14&gt;=FL$27,FE14&lt;&gt;""),AND(FJ14&gt;=FL$23,FK14&gt;=FL$27,FJ14&lt;&gt;""),AND(GG14&gt;=GN$23,GH14&gt;=GN$27,GG14&lt;&gt;""),AND(GL14&gt;=GN$23,GM14&gt;=GN$27,GL14&lt;&gt;""),AND(HI14&gt;=HP$23,HJ14&gt;=HP$27,HI14&lt;&gt;""),AND(HN14&gt;=HP$23,HO14&gt;=HP$27,HN14&lt;&gt;""),AND(IK14&gt;=IR$23,IL14&gt;=IR$27,IK14&lt;&gt;""),AND(IP14&gt;=IR$23,IQ14&gt;=IR$27,IP14&lt;&gt;""),AND(JM14&gt;=JT$23,JN14&gt;=JT$27,JM14&lt;&gt;""),AND(JR14&gt;=JT$23,JS14&gt;=JT$27,JR14&lt;&gt;""),AND(KO14&gt;=KV$23,KP14&gt;=KV$27,KO14&lt;&gt;""),AND(KT14&gt;=KV$23,KU14&gt;=KV$27,KT14&lt;&gt;""),AND(LQ14&gt;=LX$23,LR14&gt;=LX$27,LQ14&lt;&gt;""),AND(LV14&gt;=LX$23,LW14&gt;=LX$27,LV14&lt;&gt;""),AND(MS14&gt;=MZ$23,MT14&gt;=MZ$27,MS14&lt;&gt;""),AND(MX14&gt;=MZ$23,MY14&gt;=MZ$27,MX14&lt;&gt;""),AND(NU14&gt;=OB$23,NV14&gt;=OB$27,NU14&lt;&gt;""),AND(NZ14&gt;=OB$23,OA14&gt;=OB$27,NZ14&lt;&gt;""),AND(OW14&gt;=PD$23,OX14&gt;=PD$27,OW14&lt;&gt;""),AND(PB14&gt;=PD$23,PC14&gt;=PD$27,PB14&lt;&gt;""),AND(PY14&gt;=QF$23,PZ14&gt;=QF$27,PY14&lt;&gt;""),AND(QD14&gt;=QF$23,QE14&gt;=QF$27,QD14&lt;&gt;"")),"P","")</f>
        <v/>
      </c>
      <c r="I14" s="3" t="str">
        <f>IF(OR(AND(AS14&gt;=AY$27,AS14&lt;&gt;"",AQ14=""),AND(AX14&gt;=AY$27,AX14&lt;&gt;"",AQ14=""),AND(BV14&gt;=CB$27,BV14&lt;&gt;"",BT14=""),AND(CA14&gt;=CB$27,CA14&lt;&gt;"",BT14=""),AND(CY14&gt;=DE$27,CY14&lt;&gt;"",CW14=""),AND(DD14&gt;=DE$27,DD14&lt;&gt;"",CW14=""),AND(ED14&gt;=EJ$27,ED14&lt;&gt;""),AND(EI14&gt;=EJ$27,EI14&lt;&gt;""),AND(FF14&gt;=FL$27,FF14&lt;&gt;""),AND(FK14&gt;=FL$27,FK14&lt;&gt;""),AND(GH14&gt;=GN$27,GH14&lt;&gt;""),AND(GM14&gt;=GN$27,GM14&lt;&gt;""),AND(HJ14&gt;=HP$27,HJ14&lt;&gt;""),AND(HO14&gt;=HP$27,HO14&lt;&gt;""),AND(IL14&gt;=IR$27,IL14&lt;&gt;""),AND(IQ14&gt;=IR$27,IQ14&lt;&gt;""),AND(JN14&gt;=JT$27,JN14&lt;&gt;""),AND(JS14&gt;=JT$27,JS14&lt;&gt;""),AND(KP14&gt;=KV$27,KP14&lt;&gt;""),AND(KU14&gt;=KV$27,KU14&lt;&gt;""),AND(LR14&gt;=LX$27,LR14&lt;&gt;""),AND(LW14&gt;=LX$27,LW14&lt;&gt;""),AND(MT14&gt;=MZ$27,MT14&lt;&gt;""),AND(MY14&gt;=MZ$27,MY14&lt;&gt;""),AND(NV14&gt;=OB$27,NV14&lt;&gt;""),AND(OA14&gt;=OB$27,OA14&lt;&gt;""),AND(OX14&gt;=PD$27,OX14&lt;&gt;""),AND(PC14&gt;=PD$27,PC14&lt;&gt;""),AND(PZ14&gt;=QF$27,PZ14&lt;&gt;""),AND(QE14&gt;=QF$27,QE14&lt;&gt;"")),"P","")</f>
        <v/>
      </c>
      <c r="J14" s="36" t="str">
        <f>IF(AND(I14="P",H14=""),"No DD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Merit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Excellence",IF(K14="P","Worlds Team",IF(H14="P","National Team","")))))</f>
        <v/>
      </c>
      <c r="K14" s="3" t="str">
        <f>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P","")</f>
        <v/>
      </c>
      <c r="L14" s="8">
        <f>IF(COUNT(AS14,BV14,CY14)&gt;0,LARGE((AS14,BV14,CY14),1),0)</f>
        <v>43.7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41.800000000000004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42.9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15.05</v>
      </c>
      <c r="X14" s="19">
        <v>5.3</v>
      </c>
      <c r="Y14" s="19">
        <v>0</v>
      </c>
      <c r="Z14" s="19">
        <v>0.3</v>
      </c>
      <c r="AA14" s="19">
        <v>15.55</v>
      </c>
      <c r="AB14" s="19">
        <v>5</v>
      </c>
      <c r="AC14" s="19">
        <v>0</v>
      </c>
      <c r="AD14" s="19">
        <v>0.6</v>
      </c>
      <c r="AE14" s="19">
        <v>14.55</v>
      </c>
      <c r="AF14" s="19">
        <v>5.1999999999999993</v>
      </c>
      <c r="AG14" s="19">
        <v>0</v>
      </c>
      <c r="AH14" s="19">
        <v>0.3</v>
      </c>
      <c r="AI14" s="19">
        <v>13.45</v>
      </c>
      <c r="AJ14" s="19">
        <v>3.2</v>
      </c>
      <c r="AK14" s="19">
        <v>0</v>
      </c>
      <c r="AL14" s="19">
        <v>0.3</v>
      </c>
      <c r="AM14" s="19">
        <v>15.129999999999999</v>
      </c>
      <c r="AN14" s="19">
        <v>3.7</v>
      </c>
      <c r="AO14" s="19">
        <v>0</v>
      </c>
      <c r="AP14" s="19">
        <v>0.6</v>
      </c>
      <c r="AQ14" s="27" t="s">
        <v>46</v>
      </c>
      <c r="AR14" s="40">
        <f>IF(SUM(X14,AB14)&gt;0,SUM(X14,AB14),"")</f>
        <v>10.3</v>
      </c>
      <c r="AS14" s="40">
        <f>IF(SUM(W14:X14,Z14:AB14,AD14)-Y14-AC14&gt;0,SUM(W14:X14,Z14:AB14,AD14)-Y14-AC14,"")</f>
        <v>41.800000000000004</v>
      </c>
      <c r="AT14" s="40">
        <f>IF(SUM(AE14:AF14,AH14)-AG14&gt;0,SUM(AE14:AF14,AH14)-AG14,"")</f>
        <v>20.05</v>
      </c>
      <c r="AU14" s="40">
        <f>IF(SUM(X14,AB14,AF14)&gt;0,SUM(X14,AB14,AF14),"")</f>
        <v>15.5</v>
      </c>
      <c r="AV14" s="40">
        <f>IF(SUM(AS14,AT14)&gt;0,SUM(AS14,AT14),"")</f>
        <v>61.850000000000009</v>
      </c>
      <c r="AW14" s="40">
        <f>IF(SUM(AJ14,AN14)&gt;0,SUM(AJ14,AN14),"")</f>
        <v>6.9</v>
      </c>
      <c r="AX14" s="40">
        <f>IF(SUM(AI14:AJ14,AL14:AN14,AP14)-SUM(AK14,AO14)&gt;0,SUM(AI14:AJ14,AL14:AN14,AP14)-SUM(AK14,AO14),"")</f>
        <v>36.380000000000003</v>
      </c>
      <c r="AY14" s="40">
        <f>IF(SUM(AS14,AT14,AX14)&gt;0,SUM(AS14,AT14,AX14),"")</f>
        <v>98.230000000000018</v>
      </c>
      <c r="AZ14" s="18">
        <v>15.7</v>
      </c>
      <c r="BA14" s="18">
        <v>1.9</v>
      </c>
      <c r="BB14" s="18">
        <v>0</v>
      </c>
      <c r="BC14" s="18">
        <v>0.3</v>
      </c>
      <c r="BD14" s="18">
        <v>15.8</v>
      </c>
      <c r="BE14" s="18">
        <v>4.8</v>
      </c>
      <c r="BF14" s="18">
        <v>0</v>
      </c>
      <c r="BG14" s="18">
        <v>0.6</v>
      </c>
      <c r="BH14" s="18">
        <v>15.2</v>
      </c>
      <c r="BI14" s="18">
        <v>3.9</v>
      </c>
      <c r="BJ14" s="18">
        <v>0</v>
      </c>
      <c r="BK14" s="18">
        <v>0.3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6.6999999999999993</v>
      </c>
      <c r="BV14" s="11">
        <f>IF(SUM(AZ14:BA14,BC14:BE14,BG14)-BB14-BF14&gt;0,SUM(AZ14:BA14,BC14:BE14,BG14)-BB14-BF14,"")</f>
        <v>39.1</v>
      </c>
      <c r="BW14" s="11">
        <f>IF(SUM(BH14:BI14,BK14)-BJ14&gt;0,SUM(BH14:BI14,BK14)-BJ14,"")</f>
        <v>19.399999999999999</v>
      </c>
      <c r="BX14" s="11">
        <f>IF(SUM(BA14,BE14,BI14)&gt;0,SUM(BA14,BE14,BI14),"")</f>
        <v>10.6</v>
      </c>
      <c r="BY14" s="11">
        <f>IF(SUM(BV14,BW14)&gt;0,SUM(BV14,BW14),"")</f>
        <v>58.5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58.5</v>
      </c>
      <c r="CC14" s="19">
        <v>16.100000000000001</v>
      </c>
      <c r="CD14" s="19">
        <v>5.5</v>
      </c>
      <c r="CE14" s="19">
        <v>0</v>
      </c>
      <c r="CF14" s="19">
        <v>0.3</v>
      </c>
      <c r="CG14" s="19">
        <v>16.2</v>
      </c>
      <c r="CH14" s="19">
        <v>5</v>
      </c>
      <c r="CI14" s="19">
        <v>0</v>
      </c>
      <c r="CJ14" s="19">
        <v>0.6</v>
      </c>
      <c r="CK14" s="19">
        <v>15.3</v>
      </c>
      <c r="CL14" s="19">
        <v>5.5</v>
      </c>
      <c r="CM14" s="19">
        <v>0</v>
      </c>
      <c r="CN14" s="19">
        <v>0.3</v>
      </c>
      <c r="CO14" s="19">
        <v>15.8</v>
      </c>
      <c r="CP14" s="19">
        <v>5.5</v>
      </c>
      <c r="CQ14" s="19">
        <v>0</v>
      </c>
      <c r="CR14" s="19">
        <v>0.3</v>
      </c>
      <c r="CS14" s="19">
        <v>15.9</v>
      </c>
      <c r="CT14" s="19">
        <v>4.8</v>
      </c>
      <c r="CU14" s="19">
        <v>0</v>
      </c>
      <c r="CV14" s="19">
        <v>0.6</v>
      </c>
      <c r="CW14" s="27"/>
      <c r="CX14" s="40">
        <f>IF(SUM(CD14,CH14)&gt;0,SUM(CD14,CH14),"")</f>
        <v>10.5</v>
      </c>
      <c r="CY14" s="40">
        <f>IF(SUM(CC14:CD14,CF14:CH14,CJ14)-CE14-CI14&gt;0,SUM(CC14:CD14,CF14:CH14,CJ14)-CE14-CI14,"")</f>
        <v>43.7</v>
      </c>
      <c r="CZ14" s="40">
        <f>IF(SUM(CK14:CL14,CN14)-CM14&gt;0,SUM(CK14:CL14,CN14)-CM14,"")</f>
        <v>21.1</v>
      </c>
      <c r="DA14" s="40">
        <f>IF(SUM(CD14,CH14,CL14)&gt;0,SUM(CD14,CH14,CL14),"")</f>
        <v>16</v>
      </c>
      <c r="DB14" s="40">
        <f>IF(SUM(CY14,CZ14)&gt;0,SUM(CY14,CZ14),"")</f>
        <v>64.800000000000011</v>
      </c>
      <c r="DC14" s="40">
        <f>IF(SUM(CP14,CT14)&gt;0,SUM(CP14,CT14),"")</f>
        <v>10.3</v>
      </c>
      <c r="DD14" s="40">
        <f>IF(SUM(CO14:CP14,CR14:CT14,CV14)-SUM(CQ14,CU14)&gt;0,SUM(CO14:CP14,CR14:CT14,CV14)-SUM(CQ14,CU14),"")</f>
        <v>42.9</v>
      </c>
      <c r="DE14" s="40">
        <f>IF(SUM(CY14,CZ14,DD14)&gt;0,SUM(CY14,CZ14,DD14),"")</f>
        <v>107.70000000000002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15.9</v>
      </c>
      <c r="QH14" s="22">
        <f>IF($CW14="P",CD14,(CD14+BA14)/2)</f>
        <v>3.7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16</v>
      </c>
      <c r="QL14" s="22">
        <f>IF($CW14="P",CH14,(CH14+BE14)/2)</f>
        <v>4.9000000000000004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15.25</v>
      </c>
      <c r="QP14" s="22">
        <f>IF($CW14="P",CL14,(CL14+BI14)/2)</f>
        <v>4.7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7.9</v>
      </c>
      <c r="QT14" s="22">
        <f>IF($CW14="P",CP14,(CP14+BM14)/2)</f>
        <v>2.75</v>
      </c>
      <c r="QU14" s="22">
        <f>IF($CW14="P",CQ14,(CQ14+BN14)/2)</f>
        <v>0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2.4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8.6000000000000014</v>
      </c>
      <c r="RC14" s="40">
        <f>IF(SUM(QG14:QH14,QJ14:QL14,QN14)-QI14-QM14&gt;0,SUM(QG14:QH14,QJ14:QL14,QN14)-QI14-QM14,"")</f>
        <v>41.400000000000006</v>
      </c>
      <c r="RD14" s="40">
        <f>IF(SUM(QO14:QP14,QR14)-QQ14&gt;0,SUM(QO14:QP14,QR14)-QQ14,"")</f>
        <v>20.25</v>
      </c>
      <c r="RE14" s="40">
        <f>IF(SUM(QH14,QL14,QP14)&gt;0,SUM(QH14,QL14,QP14),"")</f>
        <v>13.3</v>
      </c>
      <c r="RF14" s="40">
        <f>IF(SUM(RC14,RD14)&gt;0,SUM(RC14,RD14),"")</f>
        <v>61.650000000000006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21.45</v>
      </c>
      <c r="RI14" s="40">
        <f>IF(SUM(RC14,RD14,RH14)&gt;0,SUM(RC14,RD14,RH14),"")</f>
        <v>83.100000000000009</v>
      </c>
    </row>
    <row r="15" spans="1:477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171</v>
      </c>
      <c r="D15" s="4" t="s">
        <v>4</v>
      </c>
      <c r="E15" s="4">
        <v>2007</v>
      </c>
      <c r="F15" s="9">
        <f>SUM(L15:T15)+SUM(L15:P15)*0.0000001+SUM(L15)*0.0000000000001</f>
        <v>147.00001046000438</v>
      </c>
      <c r="G15" s="64"/>
      <c r="H15" s="3" t="str">
        <f>IF(OR(AND(AR15&gt;=AY$23,AS15&gt;=AY$27,AR15&lt;&gt;"",AQ15=""),AND(AW15&gt;=AY$23,AX15&gt;=AY$27,AW15&lt;&gt;"",AQ15=""),AND(BU15&gt;=CB$23,BV15&gt;=CB$27,BU15&lt;&gt;"",BT15=""),AND(BZ15&gt;=CB$23,CA15&gt;=CB$27,BZ15&lt;&gt;"",BT15=""),AND(CX15&gt;=DE$23,CY15&gt;=DE$27,CX15&lt;&gt;"",CW15=""),AND(DC15&gt;=DE$23,DD15&gt;=DE$27,DC15&lt;&gt;""),AND(EC15&gt;=EJ$23,ED15&gt;=EJ$27,EC15&lt;&gt;""),AND(EH15&gt;=EJ$23,EI15&gt;=EJ$27,EH15&lt;&gt;""),AND(FE15&gt;=FL$23,FF15&gt;=FL$27,FE15&lt;&gt;""),AND(FJ15&gt;=FL$23,FK15&gt;=FL$27,FJ15&lt;&gt;""),AND(GG15&gt;=GN$23,GH15&gt;=GN$27,GG15&lt;&gt;""),AND(GL15&gt;=GN$23,GM15&gt;=GN$27,GL15&lt;&gt;""),AND(HI15&gt;=HP$23,HJ15&gt;=HP$27,HI15&lt;&gt;""),AND(HN15&gt;=HP$23,HO15&gt;=HP$27,HN15&lt;&gt;""),AND(IK15&gt;=IR$23,IL15&gt;=IR$27,IK15&lt;&gt;""),AND(IP15&gt;=IR$23,IQ15&gt;=IR$27,IP15&lt;&gt;""),AND(JM15&gt;=JT$23,JN15&gt;=JT$27,JM15&lt;&gt;""),AND(JR15&gt;=JT$23,JS15&gt;=JT$27,JR15&lt;&gt;""),AND(KO15&gt;=KV$23,KP15&gt;=KV$27,KO15&lt;&gt;""),AND(KT15&gt;=KV$23,KU15&gt;=KV$27,KT15&lt;&gt;""),AND(LQ15&gt;=LX$23,LR15&gt;=LX$27,LQ15&lt;&gt;""),AND(LV15&gt;=LX$23,LW15&gt;=LX$27,LV15&lt;&gt;""),AND(MS15&gt;=MZ$23,MT15&gt;=MZ$27,MS15&lt;&gt;""),AND(MX15&gt;=MZ$23,MY15&gt;=MZ$27,MX15&lt;&gt;""),AND(NU15&gt;=OB$23,NV15&gt;=OB$27,NU15&lt;&gt;""),AND(NZ15&gt;=OB$23,OA15&gt;=OB$27,NZ15&lt;&gt;""),AND(OW15&gt;=PD$23,OX15&gt;=PD$27,OW15&lt;&gt;""),AND(PB15&gt;=PD$23,PC15&gt;=PD$27,PB15&lt;&gt;""),AND(PY15&gt;=QF$23,PZ15&gt;=QF$27,PY15&lt;&gt;""),AND(QD15&gt;=QF$23,QE15&gt;=QF$27,QD15&lt;&gt;"")),"P","")</f>
        <v/>
      </c>
      <c r="I15" s="3" t="str">
        <f>IF(OR(AND(AS15&gt;=AY$27,AS15&lt;&gt;"",AQ15=""),AND(AX15&gt;=AY$27,AX15&lt;&gt;"",AQ15=""),AND(BV15&gt;=CB$27,BV15&lt;&gt;"",BT15=""),AND(CA15&gt;=CB$27,CA15&lt;&gt;"",BT15=""),AND(CY15&gt;=DE$27,CY15&lt;&gt;"",CW15=""),AND(DD15&gt;=DE$27,DD15&lt;&gt;"",CW15=""),AND(ED15&gt;=EJ$27,ED15&lt;&gt;""),AND(EI15&gt;=EJ$27,EI15&lt;&gt;""),AND(FF15&gt;=FL$27,FF15&lt;&gt;""),AND(FK15&gt;=FL$27,FK15&lt;&gt;""),AND(GH15&gt;=GN$27,GH15&lt;&gt;""),AND(GM15&gt;=GN$27,GM15&lt;&gt;""),AND(HJ15&gt;=HP$27,HJ15&lt;&gt;""),AND(HO15&gt;=HP$27,HO15&lt;&gt;""),AND(IL15&gt;=IR$27,IL15&lt;&gt;""),AND(IQ15&gt;=IR$27,IQ15&lt;&gt;""),AND(JN15&gt;=JT$27,JN15&lt;&gt;""),AND(JS15&gt;=JT$27,JS15&lt;&gt;""),AND(KP15&gt;=KV$27,KP15&lt;&gt;""),AND(KU15&gt;=KV$27,KU15&lt;&gt;""),AND(LR15&gt;=LX$27,LR15&lt;&gt;""),AND(LW15&gt;=LX$27,LW15&lt;&gt;""),AND(MT15&gt;=MZ$27,MT15&lt;&gt;""),AND(MY15&gt;=MZ$27,MY15&lt;&gt;""),AND(NV15&gt;=OB$27,NV15&lt;&gt;""),AND(OA15&gt;=OB$27,OA15&lt;&gt;""),AND(OX15&gt;=PD$27,OX15&lt;&gt;""),AND(PC15&gt;=PD$27,PC15&lt;&gt;""),AND(PZ15&gt;=QF$27,PZ15&lt;&gt;""),AND(QE15&gt;=QF$27,QE15&lt;&gt;"")),"P","")</f>
        <v/>
      </c>
      <c r="J15" s="36" t="str">
        <f>IF(AND(I15="P",H15=""),"No DD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Merit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Excellence",IF(K15="P","Worlds Team",IF(H15="P","National Team","")))))</f>
        <v/>
      </c>
      <c r="K15" s="3" t="str">
        <f>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P","")</f>
        <v/>
      </c>
      <c r="L15" s="8">
        <f>IF(COUNT(AS15,BV15,CY15)&gt;0,LARGE((AS15,BV15,CY15),1),0)</f>
        <v>43.400000000000006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40.800000000000004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20.399999999999999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42.4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16.100000000000001</v>
      </c>
      <c r="X15" s="19">
        <v>4.0999999999999996</v>
      </c>
      <c r="Y15" s="19">
        <v>0</v>
      </c>
      <c r="Z15" s="19">
        <v>0.3</v>
      </c>
      <c r="AA15" s="19">
        <v>16.100000000000001</v>
      </c>
      <c r="AB15" s="19">
        <v>3.9</v>
      </c>
      <c r="AC15" s="19">
        <v>0</v>
      </c>
      <c r="AD15" s="19">
        <v>0.3</v>
      </c>
      <c r="AE15" s="19">
        <v>16.2</v>
      </c>
      <c r="AF15" s="19">
        <v>4.0999999999999996</v>
      </c>
      <c r="AG15" s="19">
        <v>0.2</v>
      </c>
      <c r="AH15" s="19">
        <v>0.3</v>
      </c>
      <c r="AI15" s="19">
        <v>15.5</v>
      </c>
      <c r="AJ15" s="19">
        <v>1.9</v>
      </c>
      <c r="AK15" s="19">
        <v>0</v>
      </c>
      <c r="AL15" s="19">
        <v>0.3</v>
      </c>
      <c r="AM15" s="19">
        <v>14.5</v>
      </c>
      <c r="AN15" s="19">
        <v>3.9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40.800000000000004</v>
      </c>
      <c r="AT15" s="40">
        <f>IF(SUM(AE15:AF15,AH15)-AG15&gt;0,SUM(AE15:AF15,AH15)-AG15,"")</f>
        <v>20.399999999999999</v>
      </c>
      <c r="AU15" s="40">
        <f>IF(SUM(X15,AB15,AF15)&gt;0,SUM(X15,AB15,AF15),"")</f>
        <v>12.1</v>
      </c>
      <c r="AV15" s="40">
        <f>IF(SUM(AS15,AT15)&gt;0,SUM(AS15,AT15),"")</f>
        <v>61.2</v>
      </c>
      <c r="AW15" s="40">
        <f>IF(SUM(AJ15,AN15)&gt;0,SUM(AJ15,AN15),"")</f>
        <v>5.8</v>
      </c>
      <c r="AX15" s="40">
        <f>IF(SUM(AI15:AJ15,AL15:AN15,AP15)-SUM(AK15,AO15)&gt;0,SUM(AI15:AJ15,AL15:AN15,AP15)-SUM(AK15,AO15),"")</f>
        <v>36.4</v>
      </c>
      <c r="AY15" s="40">
        <f>IF(SUM(AS15,AT15,AX15)&gt;0,SUM(AS15,AT15,AX15),"")</f>
        <v>97.6</v>
      </c>
      <c r="AZ15" s="18">
        <v>16.5</v>
      </c>
      <c r="BA15" s="18">
        <v>4.8</v>
      </c>
      <c r="BB15" s="18">
        <v>0</v>
      </c>
      <c r="BC15" s="18">
        <v>0.6</v>
      </c>
      <c r="BD15" s="18">
        <v>16.3</v>
      </c>
      <c r="BE15" s="18">
        <v>4.5999999999999996</v>
      </c>
      <c r="BF15" s="18">
        <v>0</v>
      </c>
      <c r="BG15" s="18">
        <v>0.6</v>
      </c>
      <c r="BH15" s="18">
        <v>14.3</v>
      </c>
      <c r="BI15" s="18">
        <v>4.5999999999999996</v>
      </c>
      <c r="BJ15" s="18">
        <v>0</v>
      </c>
      <c r="BK15" s="18">
        <v>0.6</v>
      </c>
      <c r="BL15" s="18">
        <v>15.7</v>
      </c>
      <c r="BM15" s="18">
        <v>4.5999999999999996</v>
      </c>
      <c r="BN15" s="18">
        <v>0</v>
      </c>
      <c r="BO15" s="18">
        <v>0.6</v>
      </c>
      <c r="BP15" s="18">
        <v>16.100000000000001</v>
      </c>
      <c r="BQ15" s="18">
        <v>4.8</v>
      </c>
      <c r="BR15" s="18">
        <v>0</v>
      </c>
      <c r="BS15" s="18">
        <v>0.6</v>
      </c>
      <c r="BT15" s="28"/>
      <c r="BU15" s="11">
        <f>IF(SUM(BA15,BE15)&gt;0,SUM(BA15,BE15),"")</f>
        <v>9.3999999999999986</v>
      </c>
      <c r="BV15" s="11">
        <f>IF(SUM(AZ15:BA15,BC15:BE15,BG15)-BB15-BF15&gt;0,SUM(AZ15:BA15,BC15:BE15,BG15)-BB15-BF15,"")</f>
        <v>43.400000000000006</v>
      </c>
      <c r="BW15" s="11">
        <f>IF(SUM(BH15:BI15,BK15)-BJ15&gt;0,SUM(BH15:BI15,BK15)-BJ15,"")</f>
        <v>19.5</v>
      </c>
      <c r="BX15" s="11">
        <f>IF(SUM(BA15,BE15,BI15)&gt;0,SUM(BA15,BE15,BI15),"")</f>
        <v>13.999999999999998</v>
      </c>
      <c r="BY15" s="11">
        <f>IF(SUM(BV15,BW15)&gt;0,SUM(BV15,BW15),"")</f>
        <v>62.900000000000006</v>
      </c>
      <c r="BZ15" s="11">
        <f>IF(SUM(BM15,BQ15)&gt;0,SUM(BM15,BQ15),"")</f>
        <v>9.3999999999999986</v>
      </c>
      <c r="CA15" s="11">
        <f>IF(SUM(BL15:BM15,BO15:BQ15,BS15)-SUM(BN15,BR15)&gt;0,SUM(BL15:BM15,BO15:BQ15,BS15)-SUM(BN15,BR15),"")</f>
        <v>42.4</v>
      </c>
      <c r="CB15" s="11">
        <f>IF(SUM(BV15,BW15,CA15)&gt;0,SUM(BV15,BW15,CA15),"")</f>
        <v>105.30000000000001</v>
      </c>
      <c r="CC15" s="19">
        <v>15.4</v>
      </c>
      <c r="CD15" s="19">
        <v>4.5999999999999996</v>
      </c>
      <c r="CE15" s="19">
        <v>0</v>
      </c>
      <c r="CF15" s="19">
        <v>0.6</v>
      </c>
      <c r="CG15" s="19">
        <v>15.6</v>
      </c>
      <c r="CH15" s="19">
        <v>3.9</v>
      </c>
      <c r="CI15" s="19">
        <v>2</v>
      </c>
      <c r="CJ15" s="19">
        <v>0.6</v>
      </c>
      <c r="CK15" s="19">
        <v>15</v>
      </c>
      <c r="CL15" s="19">
        <v>2.6</v>
      </c>
      <c r="CM15" s="19">
        <v>0</v>
      </c>
      <c r="CN15" s="19">
        <v>0.6</v>
      </c>
      <c r="CO15" s="19">
        <v>15.6</v>
      </c>
      <c r="CP15" s="19">
        <v>4.5999999999999996</v>
      </c>
      <c r="CQ15" s="19">
        <v>0</v>
      </c>
      <c r="CR15" s="19">
        <v>0.6</v>
      </c>
      <c r="CS15" s="19">
        <v>15.3</v>
      </c>
      <c r="CT15" s="19">
        <v>3.9</v>
      </c>
      <c r="CU15" s="19">
        <v>0</v>
      </c>
      <c r="CV15" s="19">
        <v>0.6</v>
      </c>
      <c r="CW15" s="27"/>
      <c r="CX15" s="40">
        <f>IF(SUM(CD15,CH15)&gt;0,SUM(CD15,CH15),"")</f>
        <v>8.5</v>
      </c>
      <c r="CY15" s="40">
        <f>IF(SUM(CC15:CD15,CF15:CH15,CJ15)-CE15-CI15&gt;0,SUM(CC15:CD15,CF15:CH15,CJ15)-CE15-CI15,"")</f>
        <v>38.700000000000003</v>
      </c>
      <c r="CZ15" s="40">
        <f>IF(SUM(CK15:CL15,CN15)-CM15&gt;0,SUM(CK15:CL15,CN15)-CM15,"")</f>
        <v>18.200000000000003</v>
      </c>
      <c r="DA15" s="40">
        <f>IF(SUM(CD15,CH15,CL15)&gt;0,SUM(CD15,CH15,CL15),"")</f>
        <v>11.1</v>
      </c>
      <c r="DB15" s="40">
        <f>IF(SUM(CY15,CZ15)&gt;0,SUM(CY15,CZ15),"")</f>
        <v>56.900000000000006</v>
      </c>
      <c r="DC15" s="40">
        <f>IF(SUM(CP15,CT15)&gt;0,SUM(CP15,CT15),"")</f>
        <v>8.5</v>
      </c>
      <c r="DD15" s="40">
        <f>IF(SUM(CO15:CP15,CR15:CT15,CV15)-SUM(CQ15,CU15)&gt;0,SUM(CO15:CP15,CR15:CT15,CV15)-SUM(CQ15,CU15),"")</f>
        <v>40.6</v>
      </c>
      <c r="DE15" s="40">
        <f>IF(SUM(CY15,CZ15,DD15)&gt;0,SUM(CY15,CZ15,DD15),"")</f>
        <v>97.5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>
        <v>15.7</v>
      </c>
      <c r="DJ15" s="17">
        <v>4.8</v>
      </c>
      <c r="DK15" s="17">
        <v>0</v>
      </c>
      <c r="DL15" s="17">
        <v>0</v>
      </c>
      <c r="DM15" s="17">
        <v>15.4</v>
      </c>
      <c r="DN15" s="17">
        <v>4.5999999999999996</v>
      </c>
      <c r="DO15" s="17">
        <v>0</v>
      </c>
      <c r="DP15" s="17">
        <v>0</v>
      </c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>
        <f>IF(SUM(DJ15,DN15)&gt;0,SUM(DJ15,DN15),"")</f>
        <v>9.3999999999999986</v>
      </c>
      <c r="ED15" s="40">
        <f>IF(SUM(DI15:DJ15,DL15:DN15,DP15)-DK15-DO15&gt;0,SUM(DI15:DJ15,DL15:DN15,DP15)-DK15-DO15,"")</f>
        <v>40.5</v>
      </c>
      <c r="EE15" s="40" t="str">
        <f>IF(SUM(DQ15:DR15,DT15)-DS15&gt;0,SUM(DQ15:DR15,DT15)-DS15,"")</f>
        <v/>
      </c>
      <c r="EF15" s="40">
        <f>IF(SUM(DJ15,DN15,DR15)&gt;0,SUM(DJ15,DN15,DR15),"")</f>
        <v>9.3999999999999986</v>
      </c>
      <c r="EG15" s="40">
        <f>IF(SUM(ED15,EE15)&gt;0,SUM(ED15,EE15),"")</f>
        <v>40.5</v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>
        <f>IF(SUM(ED15,EE15,EI15)&gt;0,SUM(ED15,EE15,EI15),"")</f>
        <v>40.5</v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15.95</v>
      </c>
      <c r="QH15" s="22">
        <f>IF($CW15="P",CD15,(CD15+BA15)/2)</f>
        <v>4.6999999999999993</v>
      </c>
      <c r="QI15" s="22">
        <f>IF($CW15="P",CE15,(CE15+BB15)/2)</f>
        <v>0</v>
      </c>
      <c r="QJ15" s="22">
        <f>IF($CW15="P",CF15,(CF15+BC15)/2)</f>
        <v>0.6</v>
      </c>
      <c r="QK15" s="22">
        <f>IF($CW15="P",CG15,(CG15+BD15)/2)</f>
        <v>15.95</v>
      </c>
      <c r="QL15" s="22">
        <f>IF($CW15="P",CH15,(CH15+BE15)/2)</f>
        <v>4.25</v>
      </c>
      <c r="QM15" s="22">
        <f>IF($CW15="P",CI15,(CI15+BF15)/2)</f>
        <v>1</v>
      </c>
      <c r="QN15" s="22">
        <f>IF($CW15="P",CJ15,(CJ15+BG15)/2)</f>
        <v>0.6</v>
      </c>
      <c r="QO15" s="22">
        <f>IF($CW15="P",CK15,(CK15+BH15)/2)</f>
        <v>14.65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0.6</v>
      </c>
      <c r="QS15" s="22">
        <f>IF($CW15="P",CO15,(CO15+BL15)/2)</f>
        <v>15.649999999999999</v>
      </c>
      <c r="QT15" s="22">
        <f>IF($CW15="P",CP15,(CP15+BM15)/2)</f>
        <v>4.5999999999999996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15.700000000000001</v>
      </c>
      <c r="QX15" s="22">
        <f>IF($CW15="P",CT15,(CT15+BQ15)/2)</f>
        <v>4.3499999999999996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8.9499999999999993</v>
      </c>
      <c r="RC15" s="40">
        <f>IF(SUM(QG15:QH15,QJ15:QL15,QN15)-QI15-QM15&gt;0,SUM(QG15:QH15,QJ15:QL15,QN15)-QI15-QM15,"")</f>
        <v>41.050000000000004</v>
      </c>
      <c r="RD15" s="40">
        <f>IF(SUM(QO15:QP15,QR15)-QQ15&gt;0,SUM(QO15:QP15,QR15)-QQ15,"")</f>
        <v>18.850000000000001</v>
      </c>
      <c r="RE15" s="40">
        <f>IF(SUM(QH15,QL15,QP15)&gt;0,SUM(QH15,QL15,QP15),"")</f>
        <v>12.549999999999999</v>
      </c>
      <c r="RF15" s="40">
        <f>IF(SUM(RC15,RD15)&gt;0,SUM(RC15,RD15),"")</f>
        <v>59.900000000000006</v>
      </c>
      <c r="RG15" s="40">
        <f>IF(SUM(QT15,QX15)&gt;0,SUM(QT15,QX15),"")</f>
        <v>8.9499999999999993</v>
      </c>
      <c r="RH15" s="40">
        <f>IF(SUM(QS15:QT15,QV15:QX15,QZ15)-SUM(QU15,QY15)&gt;0,SUM(QS15:QT15,QV15:QX15,QZ15)-SUM(QU15,QY15),"")</f>
        <v>41.500000000000007</v>
      </c>
      <c r="RI15" s="40">
        <f>IF(SUM(RC15,RD15,RH15)&gt;0,SUM(RC15,RD15,RH15),"")</f>
        <v>101.4</v>
      </c>
    </row>
    <row r="16" spans="1:477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169</v>
      </c>
      <c r="D16" s="4" t="s">
        <v>5</v>
      </c>
      <c r="E16" s="4">
        <v>2007</v>
      </c>
      <c r="F16" s="9">
        <f>SUM(L16:T16)+SUM(L16:P16)*0.0000001+SUM(L16)*0.0000000000001</f>
        <v>146.1000091600043</v>
      </c>
      <c r="G16" s="64"/>
      <c r="H16" s="3" t="str">
        <f>IF(OR(AND(AR16&gt;=AY$23,AS16&gt;=AY$27,AR16&lt;&gt;"",AQ16=""),AND(AW16&gt;=AY$23,AX16&gt;=AY$27,AW16&lt;&gt;"",AQ16=""),AND(BU16&gt;=CB$23,BV16&gt;=CB$27,BU16&lt;&gt;"",BT16=""),AND(BZ16&gt;=CB$23,CA16&gt;=CB$27,BZ16&lt;&gt;"",BT16=""),AND(CX16&gt;=DE$23,CY16&gt;=DE$27,CX16&lt;&gt;"",CW16=""),AND(DC16&gt;=DE$23,DD16&gt;=DE$27,DC16&lt;&gt;""),AND(EC16&gt;=EJ$23,ED16&gt;=EJ$27,EC16&lt;&gt;""),AND(EH16&gt;=EJ$23,EI16&gt;=EJ$27,EH16&lt;&gt;""),AND(FE16&gt;=FL$23,FF16&gt;=FL$27,FE16&lt;&gt;""),AND(FJ16&gt;=FL$23,FK16&gt;=FL$27,FJ16&lt;&gt;""),AND(GG16&gt;=GN$23,GH16&gt;=GN$27,GG16&lt;&gt;""),AND(GL16&gt;=GN$23,GM16&gt;=GN$27,GL16&lt;&gt;""),AND(HI16&gt;=HP$23,HJ16&gt;=HP$27,HI16&lt;&gt;""),AND(HN16&gt;=HP$23,HO16&gt;=HP$27,HN16&lt;&gt;""),AND(IK16&gt;=IR$23,IL16&gt;=IR$27,IK16&lt;&gt;""),AND(IP16&gt;=IR$23,IQ16&gt;=IR$27,IP16&lt;&gt;""),AND(JM16&gt;=JT$23,JN16&gt;=JT$27,JM16&lt;&gt;""),AND(JR16&gt;=JT$23,JS16&gt;=JT$27,JR16&lt;&gt;""),AND(KO16&gt;=KV$23,KP16&gt;=KV$27,KO16&lt;&gt;""),AND(KT16&gt;=KV$23,KU16&gt;=KV$27,KT16&lt;&gt;""),AND(LQ16&gt;=LX$23,LR16&gt;=LX$27,LQ16&lt;&gt;""),AND(LV16&gt;=LX$23,LW16&gt;=LX$27,LV16&lt;&gt;""),AND(MS16&gt;=MZ$23,MT16&gt;=MZ$27,MS16&lt;&gt;""),AND(MX16&gt;=MZ$23,MY16&gt;=MZ$27,MX16&lt;&gt;""),AND(NU16&gt;=OB$23,NV16&gt;=OB$27,NU16&lt;&gt;""),AND(NZ16&gt;=OB$23,OA16&gt;=OB$27,NZ16&lt;&gt;""),AND(OW16&gt;=PD$23,OX16&gt;=PD$27,OW16&lt;&gt;""),AND(PB16&gt;=PD$23,PC16&gt;=PD$27,PB16&lt;&gt;""),AND(PY16&gt;=QF$23,PZ16&gt;=QF$27,PY16&lt;&gt;""),AND(QD16&gt;=QF$23,QE16&gt;=QF$27,QD16&lt;&gt;"")),"P","")</f>
        <v/>
      </c>
      <c r="I16" s="3" t="str">
        <f>IF(OR(AND(AS16&gt;=AY$27,AS16&lt;&gt;"",AQ16=""),AND(AX16&gt;=AY$27,AX16&lt;&gt;"",AQ16=""),AND(BV16&gt;=CB$27,BV16&lt;&gt;"",BT16=""),AND(CA16&gt;=CB$27,CA16&lt;&gt;"",BT16=""),AND(CY16&gt;=DE$27,CY16&lt;&gt;"",CW16=""),AND(DD16&gt;=DE$27,DD16&lt;&gt;"",CW16=""),AND(ED16&gt;=EJ$27,ED16&lt;&gt;""),AND(EI16&gt;=EJ$27,EI16&lt;&gt;""),AND(FF16&gt;=FL$27,FF16&lt;&gt;""),AND(FK16&gt;=FL$27,FK16&lt;&gt;""),AND(GH16&gt;=GN$27,GH16&lt;&gt;""),AND(GM16&gt;=GN$27,GM16&lt;&gt;""),AND(HJ16&gt;=HP$27,HJ16&lt;&gt;""),AND(HO16&gt;=HP$27,HO16&lt;&gt;""),AND(IL16&gt;=IR$27,IL16&lt;&gt;""),AND(IQ16&gt;=IR$27,IQ16&lt;&gt;""),AND(JN16&gt;=JT$27,JN16&lt;&gt;""),AND(JS16&gt;=JT$27,JS16&lt;&gt;""),AND(KP16&gt;=KV$27,KP16&lt;&gt;""),AND(KU16&gt;=KV$27,KU16&lt;&gt;""),AND(LR16&gt;=LX$27,LR16&lt;&gt;""),AND(LW16&gt;=LX$27,LW16&lt;&gt;""),AND(MT16&gt;=MZ$27,MT16&lt;&gt;""),AND(MY16&gt;=MZ$27,MY16&lt;&gt;""),AND(NV16&gt;=OB$27,NV16&lt;&gt;""),AND(OA16&gt;=OB$27,OA16&lt;&gt;""),AND(OX16&gt;=PD$27,OX16&lt;&gt;""),AND(PC16&gt;=PD$27,PC16&lt;&gt;""),AND(PZ16&gt;=QF$27,PZ16&lt;&gt;""),AND(QE16&gt;=QF$27,QE16&lt;&gt;"")),"P","")</f>
        <v/>
      </c>
      <c r="J16" s="36" t="str">
        <f>IF(AND(I16="P",H16=""),"No DD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Merit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Excellence",IF(K16="P","Worlds Team",IF(H16="P","National Team","")))))</f>
        <v/>
      </c>
      <c r="K16" s="3" t="str">
        <f>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P","")</f>
        <v/>
      </c>
      <c r="L16" s="8">
        <f>IF(COUNT(AS16,BV16,CY16)&gt;0,LARGE((AS16,BV16,CY16),1),0)</f>
        <v>43.199999999999989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29.000000000000004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19.400000000000002</v>
      </c>
      <c r="Q16" s="8" t="str">
        <f>IF(P16=0,"",IF(P16=CZ16,$CC$1,IF(P16=BW16,$AZ$1,IF(P16=AT16,$W$1,""))))</f>
        <v>2024 Nationals</v>
      </c>
      <c r="R16" s="8">
        <f>IF(MAX(AX16,CA16,DD16)&gt;0,MAX(AX16,CA16,DD16),0)</f>
        <v>42.300000000000004</v>
      </c>
      <c r="S16" s="8" t="str">
        <f>IF(R16=0,"",IF(R16=DD16,$CC$1,IF(R16=CA16,$AZ$1,IF(R16=AX16,$W$1,""))))</f>
        <v>2024 Nationals</v>
      </c>
      <c r="T16" s="8">
        <f>IF(MAX(DF16:DH16)&gt;0,MAX(DF16:DH16),"")</f>
        <v>12.199999999999992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16.3</v>
      </c>
      <c r="BA16" s="18">
        <v>5.5</v>
      </c>
      <c r="BB16" s="18">
        <v>0.2</v>
      </c>
      <c r="BC16" s="18">
        <v>0.3</v>
      </c>
      <c r="BD16" s="18">
        <v>17.2</v>
      </c>
      <c r="BE16" s="18">
        <v>3.8</v>
      </c>
      <c r="BF16" s="18">
        <v>0</v>
      </c>
      <c r="BG16" s="18">
        <v>0.3</v>
      </c>
      <c r="BH16" s="18">
        <v>15.4</v>
      </c>
      <c r="BI16" s="18">
        <v>3.7</v>
      </c>
      <c r="BJ16" s="18">
        <v>0</v>
      </c>
      <c r="BK16" s="18">
        <v>0.3</v>
      </c>
      <c r="BL16" s="18">
        <v>16.399999999999999</v>
      </c>
      <c r="BM16" s="18">
        <v>4.0999999999999996</v>
      </c>
      <c r="BN16" s="18">
        <v>0</v>
      </c>
      <c r="BO16" s="18">
        <v>0.3</v>
      </c>
      <c r="BP16" s="18">
        <v>16.100000000000001</v>
      </c>
      <c r="BQ16" s="18">
        <v>5.0999999999999996</v>
      </c>
      <c r="BR16" s="18">
        <v>0</v>
      </c>
      <c r="BS16" s="18">
        <v>0.3</v>
      </c>
      <c r="BT16" s="28"/>
      <c r="BU16" s="11">
        <f>IF(SUM(BA16,BE16)&gt;0,SUM(BA16,BE16),"")</f>
        <v>9.3000000000000007</v>
      </c>
      <c r="BV16" s="11">
        <f>IF(SUM(AZ16:BA16,BC16:BE16,BG16)-BB16-BF16&gt;0,SUM(AZ16:BA16,BC16:BE16,BG16)-BB16-BF16,"")</f>
        <v>43.199999999999989</v>
      </c>
      <c r="BW16" s="11">
        <f>IF(SUM(BH16:BI16,BK16)-BJ16&gt;0,SUM(BH16:BI16,BK16)-BJ16,"")</f>
        <v>19.400000000000002</v>
      </c>
      <c r="BX16" s="11">
        <f>IF(SUM(BA16,BE16,BI16)&gt;0,SUM(BA16,BE16,BI16),"")</f>
        <v>13</v>
      </c>
      <c r="BY16" s="11">
        <f>IF(SUM(BV16,BW16)&gt;0,SUM(BV16,BW16),"")</f>
        <v>62.599999999999994</v>
      </c>
      <c r="BZ16" s="11">
        <f>IF(SUM(BM16,BQ16)&gt;0,SUM(BM16,BQ16),"")</f>
        <v>9.1999999999999993</v>
      </c>
      <c r="CA16" s="11">
        <f>IF(SUM(BL16:BM16,BO16:BQ16,BS16)-SUM(BN16,BR16)&gt;0,SUM(BL16:BM16,BO16:BQ16,BS16)-SUM(BN16,BR16),"")</f>
        <v>42.300000000000004</v>
      </c>
      <c r="CB16" s="11">
        <f>IF(SUM(BV16,BW16,CA16)&gt;0,SUM(BV16,BW16,CA16),"")</f>
        <v>104.9</v>
      </c>
      <c r="CC16" s="19">
        <v>11</v>
      </c>
      <c r="CD16" s="19">
        <v>2.9</v>
      </c>
      <c r="CE16" s="19">
        <v>0</v>
      </c>
      <c r="CF16" s="19">
        <v>0.3</v>
      </c>
      <c r="CG16" s="19">
        <v>11.9</v>
      </c>
      <c r="CH16" s="19">
        <v>2.6</v>
      </c>
      <c r="CI16" s="19">
        <v>0</v>
      </c>
      <c r="CJ16" s="19">
        <v>0.3</v>
      </c>
      <c r="CK16" s="19">
        <v>15.8</v>
      </c>
      <c r="CL16" s="19">
        <v>3.5</v>
      </c>
      <c r="CM16" s="19">
        <v>0.4</v>
      </c>
      <c r="CN16" s="19">
        <v>0.3</v>
      </c>
      <c r="CO16" s="19">
        <v>15.4</v>
      </c>
      <c r="CP16" s="19">
        <v>2.9</v>
      </c>
      <c r="CQ16" s="19">
        <v>0</v>
      </c>
      <c r="CR16" s="19">
        <v>0.3</v>
      </c>
      <c r="CS16" s="19">
        <v>16.399999999999999</v>
      </c>
      <c r="CT16" s="19">
        <v>3.6</v>
      </c>
      <c r="CU16" s="19">
        <v>0</v>
      </c>
      <c r="CV16" s="19">
        <v>0</v>
      </c>
      <c r="CW16" s="27"/>
      <c r="CX16" s="40">
        <f>IF(SUM(CD16,CH16)&gt;0,SUM(CD16,CH16),"")</f>
        <v>5.5</v>
      </c>
      <c r="CY16" s="40">
        <f>IF(SUM(CC16:CD16,CF16:CH16,CJ16)-CE16-CI16&gt;0,SUM(CC16:CD16,CF16:CH16,CJ16)-CE16-CI16,"")</f>
        <v>29.000000000000004</v>
      </c>
      <c r="CZ16" s="40">
        <f>IF(SUM(CK16:CL16,CN16)-CM16&gt;0,SUM(CK16:CL16,CN16)-CM16,"")</f>
        <v>19.200000000000003</v>
      </c>
      <c r="DA16" s="40">
        <f>IF(SUM(CD16,CH16,CL16)&gt;0,SUM(CD16,CH16,CL16),"")</f>
        <v>9</v>
      </c>
      <c r="DB16" s="40">
        <f>IF(SUM(CY16,CZ16)&gt;0,SUM(CY16,CZ16),"")</f>
        <v>48.2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38.6</v>
      </c>
      <c r="DE16" s="40">
        <f>IF(SUM(CY16,CZ16,DD16)&gt;0,SUM(CY16,CZ16,DD16),"")</f>
        <v>86.800000000000011</v>
      </c>
      <c r="DF16" s="50">
        <f>IF(MAX(ED16,FF16,GH16,HJ16,IL16,JN16,KP16,LR16,MT16,NV16,OX16,PZ16)-IF(N16="",0,N16)&gt;0.001,MAX(ED16,FF16,GH16,HJ16,IL16,JN16,KP16,LR16,MT16,NV16,OX16,PZ16)-IF(N16="",0,N16),"")</f>
        <v>12.199999999999992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>
        <v>17.2</v>
      </c>
      <c r="DJ16" s="17">
        <v>3.4</v>
      </c>
      <c r="DK16" s="17">
        <v>0</v>
      </c>
      <c r="DL16" s="17">
        <v>0</v>
      </c>
      <c r="DM16" s="17">
        <v>17</v>
      </c>
      <c r="DN16" s="17">
        <v>3.6</v>
      </c>
      <c r="DO16" s="17">
        <v>0</v>
      </c>
      <c r="DP16" s="17">
        <v>0</v>
      </c>
      <c r="DQ16" s="17"/>
      <c r="DR16" s="17"/>
      <c r="DS16" s="17"/>
      <c r="DT16" s="17"/>
      <c r="DU16" s="17">
        <v>14</v>
      </c>
      <c r="DV16" s="17">
        <v>3.4</v>
      </c>
      <c r="DW16" s="17">
        <v>2</v>
      </c>
      <c r="DX16" s="17">
        <v>0</v>
      </c>
      <c r="DY16" s="17"/>
      <c r="DZ16" s="17"/>
      <c r="EA16" s="17"/>
      <c r="EB16" s="17"/>
      <c r="EC16" s="40">
        <f>IF(SUM(DJ16,DN16)&gt;0,SUM(DJ16,DN16),"")</f>
        <v>7</v>
      </c>
      <c r="ED16" s="40">
        <f>IF(SUM(DI16:DJ16,DL16:DN16,DP16)-DK16-DO16&gt;0,SUM(DI16:DJ16,DL16:DN16,DP16)-DK16-DO16,"")</f>
        <v>41.199999999999996</v>
      </c>
      <c r="EE16" s="40" t="str">
        <f>IF(SUM(DQ16:DR16,DT16)-DS16&gt;0,SUM(DQ16:DR16,DT16)-DS16,"")</f>
        <v/>
      </c>
      <c r="EF16" s="40">
        <f>IF(SUM(DJ16,DN16,DR16)&gt;0,SUM(DJ16,DN16,DR16),"")</f>
        <v>7</v>
      </c>
      <c r="EG16" s="40">
        <f>IF(SUM(ED16,EE16)&gt;0,SUM(ED16,EE16),"")</f>
        <v>41.199999999999996</v>
      </c>
      <c r="EH16" s="40">
        <f>IF(SUM(DV16,DZ16)&gt;0,SUM(DV16,DZ16),"")</f>
        <v>3.4</v>
      </c>
      <c r="EI16" s="40">
        <f>IF(SUM(DU16:DV16,DX16:DZ16,EB16)-SUM(DW16,EA16)&gt;0,SUM(DU16:DV16,DX16:DZ16,EB16)-SUM(DW16,EA16),"")</f>
        <v>15.399999999999999</v>
      </c>
      <c r="EJ16" s="40">
        <f>IF(SUM(ED16,EE16,EI16)&gt;0,SUM(ED16,EE16,EI16),"")</f>
        <v>56.599999999999994</v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13.65</v>
      </c>
      <c r="QH16" s="22">
        <f>IF($CW16="P",CD16,(CD16+BA16)/2)</f>
        <v>4.2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14.55</v>
      </c>
      <c r="QL16" s="22">
        <f>IF($CW16="P",CH16,(CH16+BE16)/2)</f>
        <v>3.2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15.600000000000001</v>
      </c>
      <c r="QP16" s="22">
        <f>IF($CW16="P",CL16,(CL16+BI16)/2)</f>
        <v>3.6</v>
      </c>
      <c r="QQ16" s="22">
        <f>IF($CW16="P",CM16,(CM16+BJ16)/2)</f>
        <v>0.2</v>
      </c>
      <c r="QR16" s="22">
        <f>IF($CW16="P",CN16,(CN16+BK16)/2)</f>
        <v>0.3</v>
      </c>
      <c r="QS16" s="22">
        <f>IF($CW16="P",CO16,(CO16+BL16)/2)</f>
        <v>15.899999999999999</v>
      </c>
      <c r="QT16" s="22">
        <f>IF($CW16="P",CP16,(CP16+BM16)/2)</f>
        <v>3.5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16.25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7.4</v>
      </c>
      <c r="RC16" s="40">
        <f>IF(SUM(QG16:QH16,QJ16:QL16,QN16)-QI16-QM16&gt;0,SUM(QG16:QH16,QJ16:QL16,QN16)-QI16-QM16,"")</f>
        <v>36.1</v>
      </c>
      <c r="RD16" s="40">
        <f>IF(SUM(QO16:QP16,QR16)-QQ16&gt;0,SUM(QO16:QP16,QR16)-QQ16,"")</f>
        <v>19.300000000000004</v>
      </c>
      <c r="RE16" s="40">
        <f>IF(SUM(QH16,QL16,QP16)&gt;0,SUM(QH16,QL16,QP16),"")</f>
        <v>11</v>
      </c>
      <c r="RF16" s="40">
        <f>IF(SUM(RC16,RD16)&gt;0,SUM(RC16,RD16),"")</f>
        <v>55.400000000000006</v>
      </c>
      <c r="RG16" s="40">
        <f>IF(SUM(QT16,QX16)&gt;0,SUM(QT16,QX16),"")</f>
        <v>7.85</v>
      </c>
      <c r="RH16" s="40">
        <f>IF(SUM(QS16:QT16,QV16:QX16,QZ16)-SUM(QU16,QY16)&gt;0,SUM(QS16:QT16,QV16:QX16,QZ16)-SUM(QU16,QY16),"")</f>
        <v>40.450000000000003</v>
      </c>
      <c r="RI16" s="40">
        <f>IF(SUM(RC16,RD16,RH16)&gt;0,SUM(RC16,RD16,RH16),"")</f>
        <v>95.850000000000009</v>
      </c>
    </row>
    <row r="17" spans="1:477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110</v>
      </c>
      <c r="D17" s="4" t="s">
        <v>5</v>
      </c>
      <c r="E17" s="4">
        <v>2005</v>
      </c>
      <c r="F17" s="9">
        <f>SUM(L17:T17)+SUM(L17:P17)*0.0000001+SUM(L17)*0.0000000000001</f>
        <v>140.00001017000412</v>
      </c>
      <c r="G17" s="64"/>
      <c r="H17" s="3" t="str">
        <f>IF(OR(AND(AR17&gt;=AY$23,AS17&gt;=AY$27,AR17&lt;&gt;"",AQ17=""),AND(AW17&gt;=AY$23,AX17&gt;=AY$27,AW17&lt;&gt;"",AQ17=""),AND(BU17&gt;=CB$23,BV17&gt;=CB$27,BU17&lt;&gt;"",BT17=""),AND(BZ17&gt;=CB$23,CA17&gt;=CB$27,BZ17&lt;&gt;"",BT17=""),AND(CX17&gt;=DE$23,CY17&gt;=DE$27,CX17&lt;&gt;"",CW17=""),AND(DC17&gt;=DE$23,DD17&gt;=DE$27,DC17&lt;&gt;""),AND(EC17&gt;=EJ$23,ED17&gt;=EJ$27,EC17&lt;&gt;""),AND(EH17&gt;=EJ$23,EI17&gt;=EJ$27,EH17&lt;&gt;""),AND(FE17&gt;=FL$23,FF17&gt;=FL$27,FE17&lt;&gt;""),AND(FJ17&gt;=FL$23,FK17&gt;=FL$27,FJ17&lt;&gt;""),AND(GG17&gt;=GN$23,GH17&gt;=GN$27,GG17&lt;&gt;""),AND(GL17&gt;=GN$23,GM17&gt;=GN$27,GL17&lt;&gt;""),AND(HI17&gt;=HP$23,HJ17&gt;=HP$27,HI17&lt;&gt;""),AND(HN17&gt;=HP$23,HO17&gt;=HP$27,HN17&lt;&gt;""),AND(IK17&gt;=IR$23,IL17&gt;=IR$27,IK17&lt;&gt;""),AND(IP17&gt;=IR$23,IQ17&gt;=IR$27,IP17&lt;&gt;""),AND(JM17&gt;=JT$23,JN17&gt;=JT$27,JM17&lt;&gt;""),AND(JR17&gt;=JT$23,JS17&gt;=JT$27,JR17&lt;&gt;""),AND(KO17&gt;=KV$23,KP17&gt;=KV$27,KO17&lt;&gt;""),AND(KT17&gt;=KV$23,KU17&gt;=KV$27,KT17&lt;&gt;""),AND(LQ17&gt;=LX$23,LR17&gt;=LX$27,LQ17&lt;&gt;""),AND(LV17&gt;=LX$23,LW17&gt;=LX$27,LV17&lt;&gt;""),AND(MS17&gt;=MZ$23,MT17&gt;=MZ$27,MS17&lt;&gt;""),AND(MX17&gt;=MZ$23,MY17&gt;=MZ$27,MX17&lt;&gt;""),AND(NU17&gt;=OB$23,NV17&gt;=OB$27,NU17&lt;&gt;""),AND(NZ17&gt;=OB$23,OA17&gt;=OB$27,NZ17&lt;&gt;""),AND(OW17&gt;=PD$23,OX17&gt;=PD$27,OW17&lt;&gt;""),AND(PB17&gt;=PD$23,PC17&gt;=PD$27,PB17&lt;&gt;""),AND(PY17&gt;=QF$23,PZ17&gt;=QF$27,PY17&lt;&gt;""),AND(QD17&gt;=QF$23,QE17&gt;=QF$27,QD17&lt;&gt;"")),"P","")</f>
        <v/>
      </c>
      <c r="I17" s="3" t="str">
        <f>IF(OR(AND(AS17&gt;=AY$27,AS17&lt;&gt;"",AQ17=""),AND(AX17&gt;=AY$27,AX17&lt;&gt;"",AQ17=""),AND(BV17&gt;=CB$27,BV17&lt;&gt;"",BT17=""),AND(CA17&gt;=CB$27,CA17&lt;&gt;"",BT17=""),AND(CY17&gt;=DE$27,CY17&lt;&gt;"",CW17=""),AND(DD17&gt;=DE$27,DD17&lt;&gt;"",CW17=""),AND(ED17&gt;=EJ$27,ED17&lt;&gt;""),AND(EI17&gt;=EJ$27,EI17&lt;&gt;""),AND(FF17&gt;=FL$27,FF17&lt;&gt;""),AND(FK17&gt;=FL$27,FK17&lt;&gt;""),AND(GH17&gt;=GN$27,GH17&lt;&gt;""),AND(GM17&gt;=GN$27,GM17&lt;&gt;""),AND(HJ17&gt;=HP$27,HJ17&lt;&gt;""),AND(HO17&gt;=HP$27,HO17&lt;&gt;""),AND(IL17&gt;=IR$27,IL17&lt;&gt;""),AND(IQ17&gt;=IR$27,IQ17&lt;&gt;""),AND(JN17&gt;=JT$27,JN17&lt;&gt;""),AND(JS17&gt;=JT$27,JS17&lt;&gt;""),AND(KP17&gt;=KV$27,KP17&lt;&gt;""),AND(KU17&gt;=KV$27,KU17&lt;&gt;""),AND(LR17&gt;=LX$27,LR17&lt;&gt;""),AND(LW17&gt;=LX$27,LW17&lt;&gt;""),AND(MT17&gt;=MZ$27,MT17&lt;&gt;""),AND(MY17&gt;=MZ$27,MY17&lt;&gt;""),AND(NV17&gt;=OB$27,NV17&lt;&gt;""),AND(OA17&gt;=OB$27,OA17&lt;&gt;""),AND(OX17&gt;=PD$27,OX17&lt;&gt;""),AND(PC17&gt;=PD$27,PC17&lt;&gt;""),AND(PZ17&gt;=QF$27,PZ17&lt;&gt;""),AND(QE17&gt;=QF$27,QE17&lt;&gt;"")),"P","")</f>
        <v/>
      </c>
      <c r="J17" s="36" t="str">
        <f>IF(AND(I17="P",H17=""),"No DD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Merit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Excellence",IF(K17="P","Worlds Team",IF(H17="P","National Team","")))))</f>
        <v/>
      </c>
      <c r="K17" s="3" t="str">
        <f>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P","")</f>
        <v/>
      </c>
      <c r="L17" s="8">
        <f>IF(COUNT(AS17,BV17,CY17)&gt;0,LARGE((AS17,BV17,CY17),1),0)</f>
        <v>41.199999999999996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40.5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20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38.299999999999997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4.0999999999999996</v>
      </c>
      <c r="Y17" s="19">
        <v>0.2</v>
      </c>
      <c r="Z17" s="19">
        <v>0.3</v>
      </c>
      <c r="AA17" s="19">
        <v>16.399999999999999</v>
      </c>
      <c r="AB17" s="19">
        <v>3.9</v>
      </c>
      <c r="AC17" s="19">
        <v>0</v>
      </c>
      <c r="AD17" s="19">
        <v>0.3</v>
      </c>
      <c r="AE17" s="19">
        <v>15.2</v>
      </c>
      <c r="AF17" s="19">
        <v>2.9</v>
      </c>
      <c r="AG17" s="19">
        <v>0</v>
      </c>
      <c r="AH17" s="19">
        <v>0.3</v>
      </c>
      <c r="AI17" s="19">
        <v>15.6</v>
      </c>
      <c r="AJ17" s="19">
        <v>4.2</v>
      </c>
      <c r="AK17" s="19">
        <v>0</v>
      </c>
      <c r="AL17" s="19">
        <v>0.3</v>
      </c>
      <c r="AM17" s="19">
        <v>14.2</v>
      </c>
      <c r="AN17" s="19">
        <v>3.4</v>
      </c>
      <c r="AO17" s="19">
        <v>0</v>
      </c>
      <c r="AP17" s="19">
        <v>0.6</v>
      </c>
      <c r="AQ17" s="27"/>
      <c r="AR17" s="40">
        <f>IF(SUM(X17,AB17)&gt;0,SUM(X17,AB17),"")</f>
        <v>8</v>
      </c>
      <c r="AS17" s="40">
        <f>IF(SUM(W17:X17,Z17:AB17,AD17)-Y17-AC17&gt;0,SUM(W17:X17,Z17:AB17,AD17)-Y17-AC17,"")</f>
        <v>41.199999999999996</v>
      </c>
      <c r="AT17" s="40">
        <f>IF(SUM(AE17:AF17,AH17)-AG17&gt;0,SUM(AE17:AF17,AH17)-AG17,"")</f>
        <v>18.399999999999999</v>
      </c>
      <c r="AU17" s="40">
        <f>IF(SUM(X17,AB17,AF17)&gt;0,SUM(X17,AB17,AF17),"")</f>
        <v>10.9</v>
      </c>
      <c r="AV17" s="40">
        <f>IF(SUM(AS17,AT17)&gt;0,SUM(AS17,AT17),"")</f>
        <v>59.599999999999994</v>
      </c>
      <c r="AW17" s="40">
        <f>IF(SUM(AJ17,AN17)&gt;0,SUM(AJ17,AN17),"")</f>
        <v>7.6</v>
      </c>
      <c r="AX17" s="40">
        <f>IF(SUM(AI17:AJ17,AL17:AN17,AP17)-SUM(AK17,AO17)&gt;0,SUM(AI17:AJ17,AL17:AN17,AP17)-SUM(AK17,AO17),"")</f>
        <v>38.299999999999997</v>
      </c>
      <c r="AY17" s="40">
        <f>IF(SUM(AS17,AT17,AX17)&gt;0,SUM(AS17,AT17,AX17),"")</f>
        <v>97.899999999999991</v>
      </c>
      <c r="AZ17" s="18">
        <v>15.5</v>
      </c>
      <c r="BA17" s="18">
        <v>4.2</v>
      </c>
      <c r="BB17" s="18">
        <v>0.4</v>
      </c>
      <c r="BC17" s="18">
        <v>0.3</v>
      </c>
      <c r="BD17" s="18">
        <v>15.5</v>
      </c>
      <c r="BE17" s="18">
        <v>4.8</v>
      </c>
      <c r="BF17" s="18">
        <v>0</v>
      </c>
      <c r="BG17" s="18">
        <v>0.6</v>
      </c>
      <c r="BH17" s="18">
        <v>15.5</v>
      </c>
      <c r="BI17" s="18">
        <v>4.2</v>
      </c>
      <c r="BJ17" s="18">
        <v>0</v>
      </c>
      <c r="BK17" s="18">
        <v>0.3</v>
      </c>
      <c r="BL17" s="18">
        <v>14.4</v>
      </c>
      <c r="BM17" s="18">
        <v>2.9</v>
      </c>
      <c r="BN17" s="18">
        <v>0</v>
      </c>
      <c r="BO17" s="18">
        <v>0.3</v>
      </c>
      <c r="BP17" s="18">
        <v>16.2</v>
      </c>
      <c r="BQ17" s="18">
        <v>3.2</v>
      </c>
      <c r="BR17" s="18">
        <v>0</v>
      </c>
      <c r="BS17" s="18">
        <v>0.3</v>
      </c>
      <c r="BT17" s="28"/>
      <c r="BU17" s="11">
        <f>IF(SUM(BA17,BE17)&gt;0,SUM(BA17,BE17),"")</f>
        <v>9</v>
      </c>
      <c r="BV17" s="11">
        <f>IF(SUM(AZ17:BA17,BC17:BE17,BG17)-BB17-BF17&gt;0,SUM(AZ17:BA17,BC17:BE17,BG17)-BB17-BF17,"")</f>
        <v>40.5</v>
      </c>
      <c r="BW17" s="11">
        <f>IF(SUM(BH17:BI17,BK17)-BJ17&gt;0,SUM(BH17:BI17,BK17)-BJ17,"")</f>
        <v>20</v>
      </c>
      <c r="BX17" s="11">
        <f>IF(SUM(BA17,BE17,BI17)&gt;0,SUM(BA17,BE17,BI17),"")</f>
        <v>13.2</v>
      </c>
      <c r="BY17" s="11">
        <f>IF(SUM(BV17,BW17)&gt;0,SUM(BV17,BW17),"")</f>
        <v>60.5</v>
      </c>
      <c r="BZ17" s="11">
        <f>IF(SUM(BM17,BQ17)&gt;0,SUM(BM17,BQ17),"")</f>
        <v>6.1</v>
      </c>
      <c r="CA17" s="11">
        <f>IF(SUM(BL17:BM17,BO17:BQ17,BS17)-SUM(BN17,BR17)&gt;0,SUM(BL17:BM17,BO17:BQ17,BS17)-SUM(BN17,BR17),"")</f>
        <v>37.299999999999997</v>
      </c>
      <c r="CB17" s="11">
        <f>IF(SUM(BV17,BW17,CA17)&gt;0,SUM(BV17,BW17,CA17),"")</f>
        <v>97.8</v>
      </c>
      <c r="CC17" s="19">
        <v>9.6999999999999993</v>
      </c>
      <c r="CD17" s="19">
        <v>2.4</v>
      </c>
      <c r="CE17" s="19">
        <v>0</v>
      </c>
      <c r="CF17" s="19">
        <v>0.3</v>
      </c>
      <c r="CG17" s="19">
        <v>13.8</v>
      </c>
      <c r="CH17" s="19">
        <v>2.1</v>
      </c>
      <c r="CI17" s="19">
        <v>5.4</v>
      </c>
      <c r="CJ17" s="19">
        <v>0.3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4.5</v>
      </c>
      <c r="CY17" s="40">
        <f>IF(SUM(CC17:CD17,CF17:CH17,CJ17)-CE17-CI17&gt;0,SUM(CC17:CD17,CF17:CH17,CJ17)-CE17-CI17,"")</f>
        <v>23.200000000000003</v>
      </c>
      <c r="CZ17" s="40" t="str">
        <f>IF(SUM(CK17:CL17,CN17)-CM17&gt;0,SUM(CK17:CL17,CN17)-CM17,"")</f>
        <v/>
      </c>
      <c r="DA17" s="40">
        <f>IF(SUM(CD17,CH17,CL17)&gt;0,SUM(CD17,CH17,CL17),"")</f>
        <v>4.5</v>
      </c>
      <c r="DB17" s="40">
        <f>IF(SUM(CY17,CZ17)&gt;0,SUM(CY17,CZ17),"")</f>
        <v>23.200000000000003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23.200000000000003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>
        <v>15.1</v>
      </c>
      <c r="DJ17" s="17">
        <v>4.2</v>
      </c>
      <c r="DK17" s="17">
        <v>0</v>
      </c>
      <c r="DL17" s="17">
        <v>0</v>
      </c>
      <c r="DM17" s="17">
        <v>13.2</v>
      </c>
      <c r="DN17" s="17">
        <v>3.5</v>
      </c>
      <c r="DO17" s="17">
        <v>0.2</v>
      </c>
      <c r="DP17" s="17">
        <v>0</v>
      </c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>
        <f>IF(SUM(DJ17,DN17)&gt;0,SUM(DJ17,DN17),"")</f>
        <v>7.7</v>
      </c>
      <c r="ED17" s="40">
        <f>IF(SUM(DI17:DJ17,DL17:DN17,DP17)-DK17-DO17&gt;0,SUM(DI17:DJ17,DL17:DN17,DP17)-DK17-DO17,"")</f>
        <v>35.799999999999997</v>
      </c>
      <c r="EE17" s="40" t="str">
        <f>IF(SUM(DQ17:DR17,DT17)-DS17&gt;0,SUM(DQ17:DR17,DT17)-DS17,"")</f>
        <v/>
      </c>
      <c r="EF17" s="40">
        <f>IF(SUM(DJ17,DN17,DR17)&gt;0,SUM(DJ17,DN17,DR17),"")</f>
        <v>7.7</v>
      </c>
      <c r="EG17" s="40">
        <f>IF(SUM(ED17,EE17)&gt;0,SUM(ED17,EE17),"")</f>
        <v>35.799999999999997</v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>
        <f>IF(SUM(ED17,EE17,EI17)&gt;0,SUM(ED17,EE17,EI17),"")</f>
        <v>35.799999999999997</v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12.6</v>
      </c>
      <c r="QH17" s="22">
        <f>IF($CW17="P",CD17,(CD17+BA17)/2)</f>
        <v>3.3</v>
      </c>
      <c r="QI17" s="22">
        <f>IF($CW17="P",CE17,(CE17+BB17)/2)</f>
        <v>0.2</v>
      </c>
      <c r="QJ17" s="22">
        <f>IF($CW17="P",CF17,(CF17+BC17)/2)</f>
        <v>0.3</v>
      </c>
      <c r="QK17" s="22">
        <f>IF($CW17="P",CG17,(CG17+BD17)/2)</f>
        <v>14.65</v>
      </c>
      <c r="QL17" s="22">
        <f>IF($CW17="P",CH17,(CH17+BE17)/2)</f>
        <v>3.45</v>
      </c>
      <c r="QM17" s="22">
        <f>IF($CW17="P",CI17,(CI17+BF17)/2)</f>
        <v>2.7</v>
      </c>
      <c r="QN17" s="22">
        <f>IF($CW17="P",CJ17,(CJ17+BG17)/2)</f>
        <v>0.44999999999999996</v>
      </c>
      <c r="QO17" s="22">
        <f>IF($CW17="P",CK17,(CK17+BH17)/2)</f>
        <v>7.75</v>
      </c>
      <c r="QP17" s="22">
        <f>IF($CW17="P",CL17,(CL17+BI17)/2)</f>
        <v>2.1</v>
      </c>
      <c r="QQ17" s="22">
        <f>IF($CW17="P",CM17,(CM17+BJ17)/2)</f>
        <v>0</v>
      </c>
      <c r="QR17" s="22">
        <f>IF($CW17="P",CN17,(CN17+BK17)/2)</f>
        <v>0.15</v>
      </c>
      <c r="QS17" s="22">
        <f>IF($CW17="P",CO17,(CO17+BL17)/2)</f>
        <v>7.2</v>
      </c>
      <c r="QT17" s="22">
        <f>IF($CW17="P",CP17,(CP17+BM17)/2)</f>
        <v>1.45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8.1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0.15</v>
      </c>
      <c r="RA17" s="27" t="s">
        <v>46</v>
      </c>
      <c r="RB17" s="40">
        <f>IF(SUM(QH17,QL17)&gt;0,SUM(QH17,QL17),"")</f>
        <v>6.75</v>
      </c>
      <c r="RC17" s="40">
        <f>IF(SUM(QG17:QH17,QJ17:QL17,QN17)-QI17-QM17&gt;0,SUM(QG17:QH17,QJ17:QL17,QN17)-QI17-QM17,"")</f>
        <v>31.850000000000005</v>
      </c>
      <c r="RD17" s="40">
        <f>IF(SUM(QO17:QP17,QR17)-QQ17&gt;0,SUM(QO17:QP17,QR17)-QQ17,"")</f>
        <v>10</v>
      </c>
      <c r="RE17" s="40">
        <f>IF(SUM(QH17,QL17,QP17)&gt;0,SUM(QH17,QL17,QP17),"")</f>
        <v>8.85</v>
      </c>
      <c r="RF17" s="40">
        <f>IF(SUM(RC17,RD17)&gt;0,SUM(RC17,RD17),"")</f>
        <v>41.850000000000009</v>
      </c>
      <c r="RG17" s="40">
        <f>IF(SUM(QT17,QX17)&gt;0,SUM(QT17,QX17),"")</f>
        <v>3.05</v>
      </c>
      <c r="RH17" s="40">
        <f>IF(SUM(QS17:QT17,QV17:QX17,QZ17)-SUM(QU17,QY17)&gt;0,SUM(QS17:QT17,QV17:QX17,QZ17)-SUM(QU17,QY17),"")</f>
        <v>18.649999999999999</v>
      </c>
      <c r="RI17" s="40">
        <f>IF(SUM(RC17,RD17,RH17)&gt;0,SUM(RC17,RD17,RH17),"")</f>
        <v>60.500000000000007</v>
      </c>
    </row>
    <row r="18" spans="1:477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177</v>
      </c>
      <c r="D18" s="4" t="s">
        <v>5</v>
      </c>
      <c r="E18" s="4">
        <v>2007</v>
      </c>
      <c r="F18" s="9">
        <f>SUM(L18:T18)+SUM(L18:P18)*0.0000001+SUM(L18)*0.0000000000001</f>
        <v>138.80001001000409</v>
      </c>
      <c r="G18" s="64"/>
      <c r="H18" s="3" t="str">
        <f>IF(OR(AND(AR18&gt;=AY$23,AS18&gt;=AY$27,AR18&lt;&gt;"",AQ18=""),AND(AW18&gt;=AY$23,AX18&gt;=AY$27,AW18&lt;&gt;"",AQ18=""),AND(BU18&gt;=CB$23,BV18&gt;=CB$27,BU18&lt;&gt;"",BT18=""),AND(BZ18&gt;=CB$23,CA18&gt;=CB$27,BZ18&lt;&gt;"",BT18=""),AND(CX18&gt;=DE$23,CY18&gt;=DE$27,CX18&lt;&gt;"",CW18=""),AND(DC18&gt;=DE$23,DD18&gt;=DE$27,DC18&lt;&gt;""),AND(EC18&gt;=EJ$23,ED18&gt;=EJ$27,EC18&lt;&gt;""),AND(EH18&gt;=EJ$23,EI18&gt;=EJ$27,EH18&lt;&gt;""),AND(FE18&gt;=FL$23,FF18&gt;=FL$27,FE18&lt;&gt;""),AND(FJ18&gt;=FL$23,FK18&gt;=FL$27,FJ18&lt;&gt;""),AND(GG18&gt;=GN$23,GH18&gt;=GN$27,GG18&lt;&gt;""),AND(GL18&gt;=GN$23,GM18&gt;=GN$27,GL18&lt;&gt;""),AND(HI18&gt;=HP$23,HJ18&gt;=HP$27,HI18&lt;&gt;""),AND(HN18&gt;=HP$23,HO18&gt;=HP$27,HN18&lt;&gt;""),AND(IK18&gt;=IR$23,IL18&gt;=IR$27,IK18&lt;&gt;""),AND(IP18&gt;=IR$23,IQ18&gt;=IR$27,IP18&lt;&gt;""),AND(JM18&gt;=JT$23,JN18&gt;=JT$27,JM18&lt;&gt;""),AND(JR18&gt;=JT$23,JS18&gt;=JT$27,JR18&lt;&gt;""),AND(KO18&gt;=KV$23,KP18&gt;=KV$27,KO18&lt;&gt;""),AND(KT18&gt;=KV$23,KU18&gt;=KV$27,KT18&lt;&gt;""),AND(LQ18&gt;=LX$23,LR18&gt;=LX$27,LQ18&lt;&gt;""),AND(LV18&gt;=LX$23,LW18&gt;=LX$27,LV18&lt;&gt;""),AND(MS18&gt;=MZ$23,MT18&gt;=MZ$27,MS18&lt;&gt;""),AND(MX18&gt;=MZ$23,MY18&gt;=MZ$27,MX18&lt;&gt;""),AND(NU18&gt;=OB$23,NV18&gt;=OB$27,NU18&lt;&gt;""),AND(NZ18&gt;=OB$23,OA18&gt;=OB$27,NZ18&lt;&gt;""),AND(OW18&gt;=PD$23,OX18&gt;=PD$27,OW18&lt;&gt;""),AND(PB18&gt;=PD$23,PC18&gt;=PD$27,PB18&lt;&gt;""),AND(PY18&gt;=QF$23,PZ18&gt;=QF$27,PY18&lt;&gt;""),AND(QD18&gt;=QF$23,QE18&gt;=QF$27,QD18&lt;&gt;"")),"P","")</f>
        <v/>
      </c>
      <c r="I18" s="3" t="str">
        <f>IF(OR(AND(AS18&gt;=AY$27,AS18&lt;&gt;"",AQ18=""),AND(AX18&gt;=AY$27,AX18&lt;&gt;"",AQ18=""),AND(BV18&gt;=CB$27,BV18&lt;&gt;"",BT18=""),AND(CA18&gt;=CB$27,CA18&lt;&gt;"",BT18=""),AND(CY18&gt;=DE$27,CY18&lt;&gt;"",CW18=""),AND(DD18&gt;=DE$27,DD18&lt;&gt;"",CW18=""),AND(ED18&gt;=EJ$27,ED18&lt;&gt;""),AND(EI18&gt;=EJ$27,EI18&lt;&gt;""),AND(FF18&gt;=FL$27,FF18&lt;&gt;""),AND(FK18&gt;=FL$27,FK18&lt;&gt;""),AND(GH18&gt;=GN$27,GH18&lt;&gt;""),AND(GM18&gt;=GN$27,GM18&lt;&gt;""),AND(HJ18&gt;=HP$27,HJ18&lt;&gt;""),AND(HO18&gt;=HP$27,HO18&lt;&gt;""),AND(IL18&gt;=IR$27,IL18&lt;&gt;""),AND(IQ18&gt;=IR$27,IQ18&lt;&gt;""),AND(JN18&gt;=JT$27,JN18&lt;&gt;""),AND(JS18&gt;=JT$27,JS18&lt;&gt;""),AND(KP18&gt;=KV$27,KP18&lt;&gt;""),AND(KU18&gt;=KV$27,KU18&lt;&gt;""),AND(LR18&gt;=LX$27,LR18&lt;&gt;""),AND(LW18&gt;=LX$27,LW18&lt;&gt;""),AND(MT18&gt;=MZ$27,MT18&lt;&gt;""),AND(MY18&gt;=MZ$27,MY18&lt;&gt;""),AND(NV18&gt;=OB$27,NV18&lt;&gt;""),AND(OA18&gt;=OB$27,OA18&lt;&gt;""),AND(OX18&gt;=PD$27,OX18&lt;&gt;""),AND(PC18&gt;=PD$27,PC18&lt;&gt;""),AND(PZ18&gt;=QF$27,PZ18&lt;&gt;""),AND(QE18&gt;=QF$27,QE18&lt;&gt;"")),"P","")</f>
        <v/>
      </c>
      <c r="J18" s="36" t="str">
        <f>IF(AND(I18="P",H18=""),"No DD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Merit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Excellence",IF(K18="P","Worlds Team",IF(H18="P","National Team","")))))</f>
        <v/>
      </c>
      <c r="K18" s="3" t="str">
        <f>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P","")</f>
        <v/>
      </c>
      <c r="L18" s="8">
        <f>IF(COUNT(AS18,BV18,CY18)&gt;0,LARGE((AS18,BV18,CY18),1),0)</f>
        <v>40.999999999999993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40.099999999999994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19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38.699999999999989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</v>
      </c>
      <c r="X18" s="19">
        <v>3.5</v>
      </c>
      <c r="Y18" s="19">
        <v>0</v>
      </c>
      <c r="Z18" s="19">
        <v>0</v>
      </c>
      <c r="AA18" s="19">
        <v>16</v>
      </c>
      <c r="AB18" s="19">
        <v>4</v>
      </c>
      <c r="AC18" s="19">
        <v>0</v>
      </c>
      <c r="AD18" s="19">
        <v>0.3</v>
      </c>
      <c r="AE18" s="19">
        <v>15.8</v>
      </c>
      <c r="AF18" s="19">
        <v>2.9</v>
      </c>
      <c r="AG18" s="19">
        <v>0.3</v>
      </c>
      <c r="AH18" s="19">
        <v>0.3</v>
      </c>
      <c r="AI18" s="19">
        <v>15.1</v>
      </c>
      <c r="AJ18" s="19">
        <v>3.3</v>
      </c>
      <c r="AK18" s="19">
        <v>0.2</v>
      </c>
      <c r="AL18" s="19">
        <v>0</v>
      </c>
      <c r="AM18" s="19">
        <v>16.899999999999999</v>
      </c>
      <c r="AN18" s="19">
        <v>3.3</v>
      </c>
      <c r="AO18" s="19">
        <v>0</v>
      </c>
      <c r="AP18" s="19">
        <v>0.3</v>
      </c>
      <c r="AQ18" s="27"/>
      <c r="AR18" s="40">
        <f>IF(SUM(X18,AB18)&gt;0,SUM(X18,AB18),"")</f>
        <v>7.5</v>
      </c>
      <c r="AS18" s="40">
        <f>IF(SUM(W18:X18,Z18:AB18,AD18)-Y18-AC18&gt;0,SUM(W18:X18,Z18:AB18,AD18)-Y18-AC18,"")</f>
        <v>40.099999999999994</v>
      </c>
      <c r="AT18" s="40">
        <f>IF(SUM(AE18:AF18,AH18)-AG18&gt;0,SUM(AE18:AF18,AH18)-AG18,"")</f>
        <v>18.7</v>
      </c>
      <c r="AU18" s="40">
        <f>IF(SUM(X18,AB18,AF18)&gt;0,SUM(X18,AB18,AF18),"")</f>
        <v>10.4</v>
      </c>
      <c r="AV18" s="40">
        <f>IF(SUM(AS18,AT18)&gt;0,SUM(AS18,AT18),"")</f>
        <v>58.8</v>
      </c>
      <c r="AW18" s="40">
        <f>IF(SUM(AJ18,AN18)&gt;0,SUM(AJ18,AN18),"")</f>
        <v>6.6</v>
      </c>
      <c r="AX18" s="40">
        <f>IF(SUM(AI18:AJ18,AL18:AN18,AP18)-SUM(AK18,AO18)&gt;0,SUM(AI18:AJ18,AL18:AN18,AP18)-SUM(AK18,AO18),"")</f>
        <v>38.699999999999989</v>
      </c>
      <c r="AY18" s="40">
        <f>IF(SUM(AS18,AT18,AX18)&gt;0,SUM(AS18,AT18,AX18),"")</f>
        <v>97.499999999999986</v>
      </c>
      <c r="AZ18" s="18">
        <v>15.7</v>
      </c>
      <c r="BA18" s="18">
        <v>3.5</v>
      </c>
      <c r="BB18" s="18">
        <v>0.2</v>
      </c>
      <c r="BC18" s="18">
        <v>0</v>
      </c>
      <c r="BD18" s="18">
        <v>17.399999999999999</v>
      </c>
      <c r="BE18" s="18">
        <v>4</v>
      </c>
      <c r="BF18" s="18">
        <v>0</v>
      </c>
      <c r="BG18" s="18">
        <v>0.6</v>
      </c>
      <c r="BH18" s="18">
        <v>14.8</v>
      </c>
      <c r="BI18" s="18">
        <v>4</v>
      </c>
      <c r="BJ18" s="18">
        <v>0.2</v>
      </c>
      <c r="BK18" s="18">
        <v>0.3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7.5</v>
      </c>
      <c r="BV18" s="11">
        <f>IF(SUM(AZ18:BA18,BC18:BE18,BG18)-BB18-BF18&gt;0,SUM(AZ18:BA18,BC18:BE18,BG18)-BB18-BF18,"")</f>
        <v>40.999999999999993</v>
      </c>
      <c r="BW18" s="11">
        <f>IF(SUM(BH18:BI18,BK18)-BJ18&gt;0,SUM(BH18:BI18,BK18)-BJ18,"")</f>
        <v>18.900000000000002</v>
      </c>
      <c r="BX18" s="11">
        <f>IF(SUM(BA18,BE18,BI18)&gt;0,SUM(BA18,BE18,BI18),"")</f>
        <v>11.5</v>
      </c>
      <c r="BY18" s="11">
        <f>IF(SUM(BV18,BW18)&gt;0,SUM(BV18,BW18),"")</f>
        <v>59.899999999999991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59.899999999999991</v>
      </c>
      <c r="CC18" s="19">
        <v>15.9</v>
      </c>
      <c r="CD18" s="19">
        <v>3.3</v>
      </c>
      <c r="CE18" s="19">
        <v>0</v>
      </c>
      <c r="CF18" s="19">
        <v>0</v>
      </c>
      <c r="CG18" s="19">
        <v>15.2</v>
      </c>
      <c r="CH18" s="19">
        <v>2</v>
      </c>
      <c r="CI18" s="19">
        <v>0</v>
      </c>
      <c r="CJ18" s="19">
        <v>0.3</v>
      </c>
      <c r="CK18" s="19">
        <v>15.6</v>
      </c>
      <c r="CL18" s="19">
        <v>3.3</v>
      </c>
      <c r="CM18" s="19">
        <v>0.2</v>
      </c>
      <c r="CN18" s="19">
        <v>0.3</v>
      </c>
      <c r="CO18" s="19">
        <v>14.2</v>
      </c>
      <c r="CP18" s="19">
        <v>3.5</v>
      </c>
      <c r="CQ18" s="19">
        <v>0</v>
      </c>
      <c r="CR18" s="19">
        <v>0</v>
      </c>
      <c r="CS18" s="19">
        <v>15.9</v>
      </c>
      <c r="CT18" s="19">
        <v>4</v>
      </c>
      <c r="CU18" s="19">
        <v>0</v>
      </c>
      <c r="CV18" s="19">
        <v>0.3</v>
      </c>
      <c r="CW18" s="27"/>
      <c r="CX18" s="40">
        <f>IF(SUM(CD18,CH18)&gt;0,SUM(CD18,CH18),"")</f>
        <v>5.3</v>
      </c>
      <c r="CY18" s="40">
        <f>IF(SUM(CC18:CD18,CF18:CH18,CJ18)-CE18-CI18&gt;0,SUM(CC18:CD18,CF18:CH18,CJ18)-CE18-CI18,"")</f>
        <v>36.699999999999996</v>
      </c>
      <c r="CZ18" s="40">
        <f>IF(SUM(CK18:CL18,CN18)-CM18&gt;0,SUM(CK18:CL18,CN18)-CM18,"")</f>
        <v>19</v>
      </c>
      <c r="DA18" s="40">
        <f>IF(SUM(CD18,CH18,CL18)&gt;0,SUM(CD18,CH18,CL18),"")</f>
        <v>8.6</v>
      </c>
      <c r="DB18" s="40">
        <f>IF(SUM(CY18,CZ18)&gt;0,SUM(CY18,CZ18),"")</f>
        <v>55.699999999999996</v>
      </c>
      <c r="DC18" s="40">
        <f>IF(SUM(CP18,CT18)&gt;0,SUM(CP18,CT18),"")</f>
        <v>7.5</v>
      </c>
      <c r="DD18" s="40">
        <f>IF(SUM(CO18:CP18,CR18:CT18,CV18)-SUM(CQ18,CU18)&gt;0,SUM(CO18:CP18,CR18:CT18,CV18)-SUM(CQ18,CU18),"")</f>
        <v>37.9</v>
      </c>
      <c r="DE18" s="40">
        <f>IF(SUM(CY18,CZ18,DD18)&gt;0,SUM(CY18,CZ18,DD18),"")</f>
        <v>93.6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15.8</v>
      </c>
      <c r="QH18" s="22">
        <f>IF($CW18="P",CD18,(CD18+BA18)/2)</f>
        <v>3.4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16.299999999999997</v>
      </c>
      <c r="QL18" s="22">
        <f>IF($CW18="P",CH18,(CH18+BE18)/2)</f>
        <v>3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15.2</v>
      </c>
      <c r="QP18" s="22">
        <f>IF($CW18="P",CL18,(CL18+BI18)/2)</f>
        <v>3.65</v>
      </c>
      <c r="QQ18" s="22">
        <f>IF($CW18="P",CM18,(CM18+BJ18)/2)</f>
        <v>0.2</v>
      </c>
      <c r="QR18" s="22">
        <f>IF($CW18="P",CN18,(CN18+BK18)/2)</f>
        <v>0.3</v>
      </c>
      <c r="QS18" s="22">
        <f>IF($CW18="P",CO18,(CO18+BL18)/2)</f>
        <v>7.1</v>
      </c>
      <c r="QT18" s="22">
        <f>IF($CW18="P",CP18,(CP18+BM18)/2)</f>
        <v>1.75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7.95</v>
      </c>
      <c r="QX18" s="22">
        <f>IF($CW18="P",CT18,(CT18+BQ18)/2)</f>
        <v>2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6.4</v>
      </c>
      <c r="RC18" s="40">
        <f>IF(SUM(QG18:QH18,QJ18:QL18,QN18)-QI18-QM18&gt;0,SUM(QG18:QH18,QJ18:QL18,QN18)-QI18-QM18,"")</f>
        <v>38.85</v>
      </c>
      <c r="RD18" s="40">
        <f>IF(SUM(QO18:QP18,QR18)-QQ18&gt;0,SUM(QO18:QP18,QR18)-QQ18,"")</f>
        <v>18.95</v>
      </c>
      <c r="RE18" s="40">
        <f>IF(SUM(QH18,QL18,QP18)&gt;0,SUM(QH18,QL18,QP18),"")</f>
        <v>10.050000000000001</v>
      </c>
      <c r="RF18" s="40">
        <f>IF(SUM(RC18,RD18)&gt;0,SUM(RC18,RD18),"")</f>
        <v>57.8</v>
      </c>
      <c r="RG18" s="40">
        <f>IF(SUM(QT18,QX18)&gt;0,SUM(QT18,QX18),"")</f>
        <v>3.75</v>
      </c>
      <c r="RH18" s="40">
        <f>IF(SUM(QS18:QT18,QV18:QX18,QZ18)-SUM(QU18,QY18)&gt;0,SUM(QS18:QT18,QV18:QX18,QZ18)-SUM(QU18,QY18),"")</f>
        <v>18.95</v>
      </c>
      <c r="RI18" s="40">
        <f>IF(SUM(RC18,RD18,RH18)&gt;0,SUM(RC18,RD18,RH18),"")</f>
        <v>76.75</v>
      </c>
    </row>
    <row r="19" spans="1:477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218</v>
      </c>
      <c r="D19" s="4" t="s">
        <v>6</v>
      </c>
      <c r="E19" s="4">
        <v>2003</v>
      </c>
      <c r="F19" s="9">
        <f>SUM(L19:T19)+SUM(L19:P19)*0.0000001+SUM(L19)*0.0000000000001</f>
        <v>104.30000626000424</v>
      </c>
      <c r="G19" s="64"/>
      <c r="H19" s="3" t="str">
        <f>IF(OR(AND(AR19&gt;=AY$23,AS19&gt;=AY$27,AR19&lt;&gt;"",AQ19=""),AND(AW19&gt;=AY$23,AX19&gt;=AY$27,AW19&lt;&gt;"",AQ19=""),AND(BU19&gt;=CB$23,BV19&gt;=CB$27,BU19&lt;&gt;"",BT19=""),AND(BZ19&gt;=CB$23,CA19&gt;=CB$27,BZ19&lt;&gt;"",BT19=""),AND(CX19&gt;=DE$23,CY19&gt;=DE$27,CX19&lt;&gt;"",CW19=""),AND(DC19&gt;=DE$23,DD19&gt;=DE$27,DC19&lt;&gt;""),AND(EC19&gt;=EJ$23,ED19&gt;=EJ$27,EC19&lt;&gt;""),AND(EH19&gt;=EJ$23,EI19&gt;=EJ$27,EH19&lt;&gt;""),AND(FE19&gt;=FL$23,FF19&gt;=FL$27,FE19&lt;&gt;""),AND(FJ19&gt;=FL$23,FK19&gt;=FL$27,FJ19&lt;&gt;""),AND(GG19&gt;=GN$23,GH19&gt;=GN$27,GG19&lt;&gt;""),AND(GL19&gt;=GN$23,GM19&gt;=GN$27,GL19&lt;&gt;""),AND(HI19&gt;=HP$23,HJ19&gt;=HP$27,HI19&lt;&gt;""),AND(HN19&gt;=HP$23,HO19&gt;=HP$27,HN19&lt;&gt;""),AND(IK19&gt;=IR$23,IL19&gt;=IR$27,IK19&lt;&gt;""),AND(IP19&gt;=IR$23,IQ19&gt;=IR$27,IP19&lt;&gt;""),AND(JM19&gt;=JT$23,JN19&gt;=JT$27,JM19&lt;&gt;""),AND(JR19&gt;=JT$23,JS19&gt;=JT$27,JR19&lt;&gt;""),AND(KO19&gt;=KV$23,KP19&gt;=KV$27,KO19&lt;&gt;""),AND(KT19&gt;=KV$23,KU19&gt;=KV$27,KT19&lt;&gt;""),AND(LQ19&gt;=LX$23,LR19&gt;=LX$27,LQ19&lt;&gt;""),AND(LV19&gt;=LX$23,LW19&gt;=LX$27,LV19&lt;&gt;""),AND(MS19&gt;=MZ$23,MT19&gt;=MZ$27,MS19&lt;&gt;""),AND(MX19&gt;=MZ$23,MY19&gt;=MZ$27,MX19&lt;&gt;""),AND(NU19&gt;=OB$23,NV19&gt;=OB$27,NU19&lt;&gt;""),AND(NZ19&gt;=OB$23,OA19&gt;=OB$27,NZ19&lt;&gt;""),AND(OW19&gt;=PD$23,OX19&gt;=PD$27,OW19&lt;&gt;""),AND(PB19&gt;=PD$23,PC19&gt;=PD$27,PB19&lt;&gt;""),AND(PY19&gt;=QF$23,PZ19&gt;=QF$27,PY19&lt;&gt;""),AND(QD19&gt;=QF$23,QE19&gt;=QF$27,QD19&lt;&gt;"")),"P","")</f>
        <v/>
      </c>
      <c r="I19" s="3" t="str">
        <f>IF(OR(AND(AS19&gt;=AY$27,AS19&lt;&gt;"",AQ19=""),AND(AX19&gt;=AY$27,AX19&lt;&gt;"",AQ19=""),AND(BV19&gt;=CB$27,BV19&lt;&gt;"",BT19=""),AND(CA19&gt;=CB$27,CA19&lt;&gt;"",BT19=""),AND(CY19&gt;=DE$27,CY19&lt;&gt;"",CW19=""),AND(DD19&gt;=DE$27,DD19&lt;&gt;"",CW19=""),AND(ED19&gt;=EJ$27,ED19&lt;&gt;""),AND(EI19&gt;=EJ$27,EI19&lt;&gt;""),AND(FF19&gt;=FL$27,FF19&lt;&gt;""),AND(FK19&gt;=FL$27,FK19&lt;&gt;""),AND(GH19&gt;=GN$27,GH19&lt;&gt;""),AND(GM19&gt;=GN$27,GM19&lt;&gt;""),AND(HJ19&gt;=HP$27,HJ19&lt;&gt;""),AND(HO19&gt;=HP$27,HO19&lt;&gt;""),AND(IL19&gt;=IR$27,IL19&lt;&gt;""),AND(IQ19&gt;=IR$27,IQ19&lt;&gt;""),AND(JN19&gt;=JT$27,JN19&lt;&gt;""),AND(JS19&gt;=JT$27,JS19&lt;&gt;""),AND(KP19&gt;=KV$27,KP19&lt;&gt;""),AND(KU19&gt;=KV$27,KU19&lt;&gt;""),AND(LR19&gt;=LX$27,LR19&lt;&gt;""),AND(LW19&gt;=LX$27,LW19&lt;&gt;""),AND(MT19&gt;=MZ$27,MT19&lt;&gt;""),AND(MY19&gt;=MZ$27,MY19&lt;&gt;""),AND(NV19&gt;=OB$27,NV19&lt;&gt;""),AND(OA19&gt;=OB$27,OA19&lt;&gt;""),AND(OX19&gt;=PD$27,OX19&lt;&gt;""),AND(PC19&gt;=PD$27,PC19&lt;&gt;""),AND(PZ19&gt;=QF$27,PZ19&lt;&gt;""),AND(QE19&gt;=QF$27,QE19&lt;&gt;"")),"P","")</f>
        <v/>
      </c>
      <c r="J19" s="36" t="str">
        <f>IF(AND(I19="P",H19=""),"No DD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Merit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Excellence",IF(K19="P","Worlds Team",IF(H19="P","National Team","")))))</f>
        <v/>
      </c>
      <c r="K19" s="3" t="str">
        <f>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P","")</f>
        <v/>
      </c>
      <c r="L19" s="8">
        <f>IF(COUNT(AS19,BV19,CY19)&gt;0,LARGE((AS19,BV19,CY19),1),0)</f>
        <v>42.2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20.400000000000002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41.699999999999996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17.100000000000001</v>
      </c>
      <c r="BA19" s="18">
        <v>3.5</v>
      </c>
      <c r="BB19" s="18">
        <v>0</v>
      </c>
      <c r="BC19" s="18">
        <v>0</v>
      </c>
      <c r="BD19" s="18">
        <v>18.100000000000001</v>
      </c>
      <c r="BE19" s="18">
        <v>3.5</v>
      </c>
      <c r="BF19" s="18">
        <v>0</v>
      </c>
      <c r="BG19" s="18">
        <v>0</v>
      </c>
      <c r="BH19" s="18">
        <v>16.600000000000001</v>
      </c>
      <c r="BI19" s="18">
        <v>3.8</v>
      </c>
      <c r="BJ19" s="18">
        <v>0</v>
      </c>
      <c r="BK19" s="18">
        <v>0</v>
      </c>
      <c r="BL19" s="18">
        <v>17.7</v>
      </c>
      <c r="BM19" s="18">
        <v>3.5</v>
      </c>
      <c r="BN19" s="18">
        <v>0</v>
      </c>
      <c r="BO19" s="18">
        <v>0</v>
      </c>
      <c r="BP19" s="18">
        <v>16.7</v>
      </c>
      <c r="BQ19" s="18">
        <v>3.8</v>
      </c>
      <c r="BR19" s="18">
        <v>0</v>
      </c>
      <c r="BS19" s="18">
        <v>0</v>
      </c>
      <c r="BT19" s="28"/>
      <c r="BU19" s="11">
        <f>IF(SUM(BA19,BE19)&gt;0,SUM(BA19,BE19),"")</f>
        <v>7</v>
      </c>
      <c r="BV19" s="11">
        <f>IF(SUM(AZ19:BA19,BC19:BE19,BG19)-BB19-BF19&gt;0,SUM(AZ19:BA19,BC19:BE19,BG19)-BB19-BF19,"")</f>
        <v>42.2</v>
      </c>
      <c r="BW19" s="11">
        <f>IF(SUM(BH19:BI19,BK19)-BJ19&gt;0,SUM(BH19:BI19,BK19)-BJ19,"")</f>
        <v>20.400000000000002</v>
      </c>
      <c r="BX19" s="11">
        <f>IF(SUM(BA19,BE19,BI19)&gt;0,SUM(BA19,BE19,BI19),"")</f>
        <v>10.8</v>
      </c>
      <c r="BY19" s="11">
        <f>IF(SUM(BV19,BW19)&gt;0,SUM(BV19,BW19),"")</f>
        <v>62.600000000000009</v>
      </c>
      <c r="BZ19" s="11">
        <f>IF(SUM(BM19,BQ19)&gt;0,SUM(BM19,BQ19),"")</f>
        <v>7.3</v>
      </c>
      <c r="CA19" s="11">
        <f>IF(SUM(BL19:BM19,BO19:BQ19,BS19)-SUM(BN19,BR19)&gt;0,SUM(BL19:BM19,BO19:BQ19,BS19)-SUM(BN19,BR19),"")</f>
        <v>41.699999999999996</v>
      </c>
      <c r="CB19" s="11">
        <f>IF(SUM(BV19,BW19,CA19)&gt;0,SUM(BV19,BW19,CA19),"")</f>
        <v>104.30000000000001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8.5500000000000007</v>
      </c>
      <c r="QH19" s="22">
        <f>IF($CW19="P",CD19,(CD19+BA19)/2)</f>
        <v>1.75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9.0500000000000007</v>
      </c>
      <c r="QL19" s="22">
        <f>IF($CW19="P",CH19,(CH19+BE19)/2)</f>
        <v>1.75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8.3000000000000007</v>
      </c>
      <c r="QP19" s="22">
        <f>IF($CW19="P",CL19,(CL19+BI19)/2)</f>
        <v>1.9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8.85</v>
      </c>
      <c r="QT19" s="22">
        <f>IF($CW19="P",CP19,(CP19+BM19)/2)</f>
        <v>1.75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8.35</v>
      </c>
      <c r="QX19" s="22">
        <f>IF($CW19="P",CT19,(CT19+BQ19)/2)</f>
        <v>1.9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3.5</v>
      </c>
      <c r="RC19" s="40">
        <f>IF(SUM(QG19:QH19,QJ19:QL19,QN19)-QI19-QM19&gt;0,SUM(QG19:QH19,QJ19:QL19,QN19)-QI19-QM19,"")</f>
        <v>21.1</v>
      </c>
      <c r="RD19" s="40">
        <f>IF(SUM(QO19:QP19,QR19)-QQ19&gt;0,SUM(QO19:QP19,QR19)-QQ19,"")</f>
        <v>10.200000000000001</v>
      </c>
      <c r="RE19" s="40">
        <f>IF(SUM(QH19,QL19,QP19)&gt;0,SUM(QH19,QL19,QP19),"")</f>
        <v>5.4</v>
      </c>
      <c r="RF19" s="40">
        <f>IF(SUM(RC19,RD19)&gt;0,SUM(RC19,RD19),"")</f>
        <v>31.300000000000004</v>
      </c>
      <c r="RG19" s="40">
        <f>IF(SUM(QT19,QX19)&gt;0,SUM(QT19,QX19),"")</f>
        <v>3.65</v>
      </c>
      <c r="RH19" s="40">
        <f>IF(SUM(QS19:QT19,QV19:QX19,QZ19)-SUM(QU19,QY19)&gt;0,SUM(QS19:QT19,QV19:QX19,QZ19)-SUM(QU19,QY19),"")</f>
        <v>20.849999999999998</v>
      </c>
      <c r="RI19" s="40">
        <f>IF(SUM(RC19,RD19,RH19)&gt;0,SUM(RC19,RD19,RH19),"")</f>
        <v>52.150000000000006</v>
      </c>
    </row>
    <row r="20" spans="1:477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219</v>
      </c>
      <c r="D20" s="4" t="s">
        <v>3</v>
      </c>
      <c r="E20" s="4">
        <v>2006</v>
      </c>
      <c r="F20" s="9">
        <f>SUM(L20:T20)+SUM(L20:P20)*0.0000001+SUM(L20)*0.0000000000001</f>
        <v>99.460006086004228</v>
      </c>
      <c r="G20" s="64"/>
      <c r="H20" s="3" t="str">
        <f>IF(OR(AND(AR20&gt;=AY$23,AS20&gt;=AY$27,AR20&lt;&gt;"",AQ20=""),AND(AW20&gt;=AY$23,AX20&gt;=AY$27,AW20&lt;&gt;"",AQ20=""),AND(BU20&gt;=CB$23,BV20&gt;=CB$27,BU20&lt;&gt;"",BT20=""),AND(BZ20&gt;=CB$23,CA20&gt;=CB$27,BZ20&lt;&gt;"",BT20=""),AND(CX20&gt;=DE$23,CY20&gt;=DE$27,CX20&lt;&gt;"",CW20=""),AND(DC20&gt;=DE$23,DD20&gt;=DE$27,DC20&lt;&gt;""),AND(EC20&gt;=EJ$23,ED20&gt;=EJ$27,EC20&lt;&gt;""),AND(EH20&gt;=EJ$23,EI20&gt;=EJ$27,EH20&lt;&gt;""),AND(FE20&gt;=FL$23,FF20&gt;=FL$27,FE20&lt;&gt;""),AND(FJ20&gt;=FL$23,FK20&gt;=FL$27,FJ20&lt;&gt;""),AND(GG20&gt;=GN$23,GH20&gt;=GN$27,GG20&lt;&gt;""),AND(GL20&gt;=GN$23,GM20&gt;=GN$27,GL20&lt;&gt;""),AND(HI20&gt;=HP$23,HJ20&gt;=HP$27,HI20&lt;&gt;""),AND(HN20&gt;=HP$23,HO20&gt;=HP$27,HN20&lt;&gt;""),AND(IK20&gt;=IR$23,IL20&gt;=IR$27,IK20&lt;&gt;""),AND(IP20&gt;=IR$23,IQ20&gt;=IR$27,IP20&lt;&gt;""),AND(JM20&gt;=JT$23,JN20&gt;=JT$27,JM20&lt;&gt;""),AND(JR20&gt;=JT$23,JS20&gt;=JT$27,JR20&lt;&gt;""),AND(KO20&gt;=KV$23,KP20&gt;=KV$27,KO20&lt;&gt;""),AND(KT20&gt;=KV$23,KU20&gt;=KV$27,KT20&lt;&gt;""),AND(LQ20&gt;=LX$23,LR20&gt;=LX$27,LQ20&lt;&gt;""),AND(LV20&gt;=LX$23,LW20&gt;=LX$27,LV20&lt;&gt;""),AND(MS20&gt;=MZ$23,MT20&gt;=MZ$27,MS20&lt;&gt;""),AND(MX20&gt;=MZ$23,MY20&gt;=MZ$27,MX20&lt;&gt;""),AND(NU20&gt;=OB$23,NV20&gt;=OB$27,NU20&lt;&gt;""),AND(NZ20&gt;=OB$23,OA20&gt;=OB$27,NZ20&lt;&gt;""),AND(OW20&gt;=PD$23,OX20&gt;=PD$27,OW20&lt;&gt;""),AND(PB20&gt;=PD$23,PC20&gt;=PD$27,PB20&lt;&gt;""),AND(PY20&gt;=QF$23,PZ20&gt;=QF$27,PY20&lt;&gt;""),AND(QD20&gt;=QF$23,QE20&gt;=QF$27,QD20&lt;&gt;"")),"P","")</f>
        <v/>
      </c>
      <c r="I20" s="3" t="str">
        <f>IF(OR(AND(AS20&gt;=AY$27,AS20&lt;&gt;"",AQ20=""),AND(AX20&gt;=AY$27,AX20&lt;&gt;"",AQ20=""),AND(BV20&gt;=CB$27,BV20&lt;&gt;"",BT20=""),AND(CA20&gt;=CB$27,CA20&lt;&gt;"",BT20=""),AND(CY20&gt;=DE$27,CY20&lt;&gt;"",CW20=""),AND(DD20&gt;=DE$27,DD20&lt;&gt;"",CW20=""),AND(ED20&gt;=EJ$27,ED20&lt;&gt;""),AND(EI20&gt;=EJ$27,EI20&lt;&gt;""),AND(FF20&gt;=FL$27,FF20&lt;&gt;""),AND(FK20&gt;=FL$27,FK20&lt;&gt;""),AND(GH20&gt;=GN$27,GH20&lt;&gt;""),AND(GM20&gt;=GN$27,GM20&lt;&gt;""),AND(HJ20&gt;=HP$27,HJ20&lt;&gt;""),AND(HO20&gt;=HP$27,HO20&lt;&gt;""),AND(IL20&gt;=IR$27,IL20&lt;&gt;""),AND(IQ20&gt;=IR$27,IQ20&lt;&gt;""),AND(JN20&gt;=JT$27,JN20&lt;&gt;""),AND(JS20&gt;=JT$27,JS20&lt;&gt;""),AND(KP20&gt;=KV$27,KP20&lt;&gt;""),AND(KU20&gt;=KV$27,KU20&lt;&gt;""),AND(LR20&gt;=LX$27,LR20&lt;&gt;""),AND(LW20&gt;=LX$27,LW20&lt;&gt;""),AND(MT20&gt;=MZ$27,MT20&lt;&gt;""),AND(MY20&gt;=MZ$27,MY20&lt;&gt;""),AND(NV20&gt;=OB$27,NV20&lt;&gt;""),AND(OA20&gt;=OB$27,OA20&lt;&gt;""),AND(OX20&gt;=PD$27,OX20&lt;&gt;""),AND(PC20&gt;=PD$27,PC20&lt;&gt;""),AND(PZ20&gt;=QF$27,PZ20&lt;&gt;""),AND(QE20&gt;=QF$27,QE20&lt;&gt;"")),"P","")</f>
        <v/>
      </c>
      <c r="J20" s="36" t="str">
        <f>IF(AND(I20="P",H20=""),"No DD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Merit",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Excellence",IF(K20="P","Worlds Team",IF(H20="P","National Team","")))))</f>
        <v/>
      </c>
      <c r="K20" s="3" t="str">
        <f>IF(OR(AND(AU20&gt;=AY$24,AV20&gt;=AY$28,AU20&lt;&gt;"",AQ20=""),AND(BX20&gt;=CB$24,BY20&gt;=CB$28,BX20&lt;&gt;"",BT20=""),AND(DA20&gt;=DE$24,DB20&gt;=DE$28,DA20&lt;&gt;"",CW20=""),AND(EF20&gt;=EJ$24,EG20&gt;=EJ$28,EF20&lt;&gt;""),AND(FH20&gt;=FL$24,FI20&gt;=FL$28,FH20&lt;&gt;""),AND(GJ20&gt;=GN$24,GK20&gt;=GN$28,GJ20&lt;&gt;""),AND(HL20&gt;=HP$24,HM20&gt;=HP$28,HL20&lt;&gt;""),AND(IN20&gt;=IR$24,IO20&gt;=IR$28,IN20&lt;&gt;""),AND(JP20&gt;=JT$24,JQ20&gt;=JT$28,JP20&lt;&gt;""),AND(KR20&gt;=KV$24,KS20&gt;=KV$28,KR20&lt;&gt;""),AND(LT20&gt;=LX$24,LU20&gt;=LX$28,LT20&lt;&gt;""),AND(MV20&gt;=MZ$24,MW20&gt;=MZ$28,MV20&lt;&gt;""),AND(NX20&gt;=OB$24,NY20&gt;=OB$28,NX20&lt;&gt;""),AND(OZ20&gt;=PD$24,PA20&gt;=PD$28,OZ20&lt;&gt;""),AND(QB20&gt;=QF$24,QC20&gt;=QF$28,QB20&lt;&gt;"")),"P","")</f>
        <v/>
      </c>
      <c r="L20" s="8">
        <f>IF(COUNT(AS20,BV20,CY20)&gt;0,LARGE((AS20,BV20,CY20),1),0)</f>
        <v>42.26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18.600000000000001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38.600000000000009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17</v>
      </c>
      <c r="BA20" s="18">
        <v>3.7</v>
      </c>
      <c r="BB20" s="18">
        <v>0</v>
      </c>
      <c r="BC20" s="18">
        <v>0</v>
      </c>
      <c r="BD20" s="18">
        <v>16.36</v>
      </c>
      <c r="BE20" s="18">
        <v>4.9000000000000004</v>
      </c>
      <c r="BF20" s="18">
        <v>0</v>
      </c>
      <c r="BG20" s="18">
        <v>0.3</v>
      </c>
      <c r="BH20" s="18">
        <v>16.3</v>
      </c>
      <c r="BI20" s="18">
        <v>2</v>
      </c>
      <c r="BJ20" s="18">
        <v>0</v>
      </c>
      <c r="BK20" s="18">
        <v>0.3</v>
      </c>
      <c r="BL20" s="18">
        <v>16.100000000000001</v>
      </c>
      <c r="BM20" s="18">
        <v>1.3</v>
      </c>
      <c r="BN20" s="18">
        <v>0</v>
      </c>
      <c r="BO20" s="18">
        <v>0</v>
      </c>
      <c r="BP20" s="18">
        <v>15.9</v>
      </c>
      <c r="BQ20" s="18">
        <v>4.7</v>
      </c>
      <c r="BR20" s="18">
        <v>0</v>
      </c>
      <c r="BS20" s="18">
        <v>0.6</v>
      </c>
      <c r="BT20" s="28"/>
      <c r="BU20" s="11">
        <f>IF(SUM(BA20,BE20)&gt;0,SUM(BA20,BE20),"")</f>
        <v>8.6000000000000014</v>
      </c>
      <c r="BV20" s="11">
        <f>IF(SUM(AZ20:BA20,BC20:BE20,BG20)-BB20-BF20&gt;0,SUM(AZ20:BA20,BC20:BE20,BG20)-BB20-BF20,"")</f>
        <v>42.26</v>
      </c>
      <c r="BW20" s="11">
        <f>IF(SUM(BH20:BI20,BK20)-BJ20&gt;0,SUM(BH20:BI20,BK20)-BJ20,"")</f>
        <v>18.600000000000001</v>
      </c>
      <c r="BX20" s="11">
        <f>IF(SUM(BA20,BE20,BI20)&gt;0,SUM(BA20,BE20,BI20),"")</f>
        <v>10.600000000000001</v>
      </c>
      <c r="BY20" s="11">
        <f>IF(SUM(BV20,BW20)&gt;0,SUM(BV20,BW20),"")</f>
        <v>60.86</v>
      </c>
      <c r="BZ20" s="11">
        <f>IF(SUM(BM20,BQ20)&gt;0,SUM(BM20,BQ20),"")</f>
        <v>6</v>
      </c>
      <c r="CA20" s="11">
        <f>IF(SUM(BL20:BM20,BO20:BQ20,BS20)-SUM(BN20,BR20)&gt;0,SUM(BL20:BM20,BO20:BQ20,BS20)-SUM(BN20,BR20),"")</f>
        <v>38.600000000000009</v>
      </c>
      <c r="CB20" s="11">
        <f>IF(SUM(BV20,BW20,CA20)&gt;0,SUM(BV20,BW20,CA20),"")</f>
        <v>99.460000000000008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</v>
      </c>
      <c r="QH20" s="22">
        <f>IF($CW20="P",CD20,(CD20+BA20)/2)</f>
        <v>1.85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8.18</v>
      </c>
      <c r="QL20" s="22">
        <f>IF($CW20="P",CH20,(CH20+BE20)/2)</f>
        <v>2.4500000000000002</v>
      </c>
      <c r="QM20" s="22">
        <f>IF($CW20="P",CI20,(CI20+BF20)/2)</f>
        <v>0</v>
      </c>
      <c r="QN20" s="22">
        <f>IF($CW20="P",CJ20,(CJ20+BG20)/2)</f>
        <v>0.15</v>
      </c>
      <c r="QO20" s="22">
        <f>IF($CW20="P",CK20,(CK20+BH20)/2)</f>
        <v>8.15</v>
      </c>
      <c r="QP20" s="22">
        <f>IF($CW20="P",CL20,(CL20+BI20)/2)</f>
        <v>1</v>
      </c>
      <c r="QQ20" s="22">
        <f>IF($CW20="P",CM20,(CM20+BJ20)/2)</f>
        <v>0</v>
      </c>
      <c r="QR20" s="22">
        <f>IF($CW20="P",CN20,(CN20+BK20)/2)</f>
        <v>0.15</v>
      </c>
      <c r="QS20" s="22">
        <f>IF($CW20="P",CO20,(CO20+BL20)/2)</f>
        <v>8.0500000000000007</v>
      </c>
      <c r="QT20" s="22">
        <f>IF($CW20="P",CP20,(CP20+BM20)/2)</f>
        <v>0.65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7.95</v>
      </c>
      <c r="QX20" s="22">
        <f>IF($CW20="P",CT20,(CT20+BQ20)/2)</f>
        <v>2.35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4.3000000000000007</v>
      </c>
      <c r="RC20" s="40">
        <f>IF(SUM(QG20:QH20,QJ20:QL20,QN20)-QI20-QM20&gt;0,SUM(QG20:QH20,QJ20:QL20,QN20)-QI20-QM20,"")</f>
        <v>21.13</v>
      </c>
      <c r="RD20" s="40">
        <f>IF(SUM(QO20:QP20,QR20)-QQ20&gt;0,SUM(QO20:QP20,QR20)-QQ20,"")</f>
        <v>9.3000000000000007</v>
      </c>
      <c r="RE20" s="40">
        <f>IF(SUM(QH20,QL20,QP20)&gt;0,SUM(QH20,QL20,QP20),"")</f>
        <v>5.3000000000000007</v>
      </c>
      <c r="RF20" s="40">
        <f>IF(SUM(RC20,RD20)&gt;0,SUM(RC20,RD20),"")</f>
        <v>30.43</v>
      </c>
      <c r="RG20" s="40">
        <f>IF(SUM(QT20,QX20)&gt;0,SUM(QT20,QX20),"")</f>
        <v>3</v>
      </c>
      <c r="RH20" s="40">
        <f>IF(SUM(QS20:QT20,QV20:QX20,QZ20)-SUM(QU20,QY20)&gt;0,SUM(QS20:QT20,QV20:QX20,QZ20)-SUM(QU20,QY20),"")</f>
        <v>19.300000000000004</v>
      </c>
      <c r="RI20" s="40">
        <f>IF(SUM(RC20,RD20,RH20)&gt;0,SUM(RC20,RD20,RH20),"")</f>
        <v>49.730000000000004</v>
      </c>
    </row>
    <row r="21" spans="1:477" ht="17" x14ac:dyDescent="0.2">
      <c r="G21" s="64"/>
      <c r="T21" s="10"/>
      <c r="U21" s="10"/>
      <c r="V21" s="10"/>
    </row>
    <row r="22" spans="1:477" ht="17" x14ac:dyDescent="0.2">
      <c r="G22" s="64"/>
      <c r="T22" s="10"/>
      <c r="U22" s="10"/>
      <c r="V22" s="10"/>
    </row>
    <row r="23" spans="1:477" ht="17" x14ac:dyDescent="0.2">
      <c r="C23" s="23" t="s">
        <v>44</v>
      </c>
      <c r="G23" s="64"/>
      <c r="T23" s="10"/>
      <c r="U23" s="10"/>
      <c r="V23" s="10"/>
      <c r="AR23" s="4"/>
      <c r="AY23" s="42">
        <v>9.5</v>
      </c>
      <c r="BU23" s="4"/>
      <c r="CB23" s="42">
        <v>9.5</v>
      </c>
      <c r="CX23" s="4"/>
      <c r="DE23" s="42">
        <v>9.5</v>
      </c>
      <c r="EC23" s="4"/>
      <c r="EJ23" s="42">
        <v>9.5</v>
      </c>
      <c r="FE23" s="4"/>
      <c r="FL23" s="42">
        <v>9.5</v>
      </c>
      <c r="GG23" s="4"/>
      <c r="GN23" s="42">
        <v>9.5</v>
      </c>
      <c r="HI23" s="4"/>
      <c r="HP23" s="42">
        <v>9.5</v>
      </c>
      <c r="IK23" s="4"/>
      <c r="IR23" s="42">
        <v>9.5</v>
      </c>
      <c r="JM23" s="4"/>
      <c r="JT23" s="42">
        <v>9.5</v>
      </c>
      <c r="KO23" s="4"/>
      <c r="KV23" s="42">
        <v>9.5</v>
      </c>
      <c r="LQ23" s="4"/>
      <c r="LX23" s="42">
        <v>9.5</v>
      </c>
      <c r="MS23" s="4"/>
      <c r="MZ23" s="42">
        <v>9.5</v>
      </c>
      <c r="NU23" s="4"/>
      <c r="OB23" s="42">
        <v>9.5</v>
      </c>
      <c r="OW23" s="4"/>
      <c r="PD23" s="42">
        <v>9.5</v>
      </c>
      <c r="PY23" s="4"/>
      <c r="QF23" s="42">
        <v>9.5</v>
      </c>
    </row>
    <row r="24" spans="1:477" ht="17" hidden="1" x14ac:dyDescent="0.2">
      <c r="C24" s="30" t="s">
        <v>43</v>
      </c>
      <c r="G24" s="64"/>
      <c r="T24" s="10"/>
      <c r="U24" s="10"/>
      <c r="V24" s="10"/>
      <c r="AR24" s="4"/>
      <c r="AY24" s="51">
        <v>1000</v>
      </c>
      <c r="BU24" s="4"/>
      <c r="CB24" s="51">
        <v>1000</v>
      </c>
      <c r="CX24" s="4"/>
      <c r="DE24" s="51">
        <v>1000</v>
      </c>
      <c r="EC24" s="4"/>
      <c r="EJ24" s="51">
        <v>1000</v>
      </c>
      <c r="FE24" s="4"/>
      <c r="FL24" s="51">
        <v>1000</v>
      </c>
      <c r="GG24" s="4"/>
      <c r="GN24" s="51">
        <v>1000</v>
      </c>
      <c r="HI24" s="4"/>
      <c r="HP24" s="51">
        <v>1000</v>
      </c>
      <c r="IK24" s="4"/>
      <c r="IR24" s="51">
        <v>1000</v>
      </c>
      <c r="JM24" s="4"/>
      <c r="JT24" s="51">
        <v>1000</v>
      </c>
      <c r="KO24" s="4"/>
      <c r="KV24" s="51">
        <v>1000</v>
      </c>
      <c r="LQ24" s="4"/>
      <c r="LX24" s="51">
        <v>1000</v>
      </c>
      <c r="MS24" s="4"/>
      <c r="MZ24" s="51">
        <v>1000</v>
      </c>
      <c r="NU24" s="4"/>
      <c r="OB24" s="51">
        <v>1000</v>
      </c>
      <c r="OW24" s="4"/>
      <c r="PD24" s="51">
        <v>1000</v>
      </c>
      <c r="PY24" s="4"/>
      <c r="QF24" s="51">
        <v>1000</v>
      </c>
    </row>
    <row r="25" spans="1:477" ht="17" hidden="1" x14ac:dyDescent="0.2">
      <c r="A25" s="5"/>
      <c r="B25" s="5"/>
      <c r="C25" s="31" t="s">
        <v>55</v>
      </c>
      <c r="D25" s="20"/>
      <c r="G25" s="64"/>
      <c r="T25" s="10"/>
      <c r="U25" s="10"/>
      <c r="V25" s="10"/>
      <c r="AR25" s="4"/>
      <c r="AY25" s="43">
        <v>1000</v>
      </c>
      <c r="BU25" s="4"/>
      <c r="CB25" s="43">
        <v>1000</v>
      </c>
      <c r="CX25" s="4"/>
      <c r="DE25" s="43">
        <v>1000</v>
      </c>
      <c r="EC25" s="4"/>
      <c r="EJ25" s="43">
        <v>1000</v>
      </c>
      <c r="FE25" s="4"/>
      <c r="FL25" s="43">
        <v>1000</v>
      </c>
      <c r="GG25" s="4"/>
      <c r="GN25" s="43">
        <v>1000</v>
      </c>
      <c r="HI25" s="4"/>
      <c r="HP25" s="43">
        <v>1000</v>
      </c>
      <c r="IK25" s="4"/>
      <c r="IR25" s="43">
        <v>1000</v>
      </c>
      <c r="JM25" s="4"/>
      <c r="JT25" s="43">
        <v>1000</v>
      </c>
      <c r="KO25" s="4"/>
      <c r="KV25" s="43">
        <v>1000</v>
      </c>
      <c r="LQ25" s="4"/>
      <c r="LX25" s="43">
        <v>1000</v>
      </c>
      <c r="MS25" s="4"/>
      <c r="MZ25" s="43">
        <v>1000</v>
      </c>
      <c r="NU25" s="4"/>
      <c r="OB25" s="43">
        <v>1000</v>
      </c>
      <c r="OW25" s="4"/>
      <c r="PD25" s="43">
        <v>1000</v>
      </c>
      <c r="PY25" s="4"/>
      <c r="QF25" s="43">
        <v>1000</v>
      </c>
    </row>
    <row r="26" spans="1:477" ht="17" hidden="1" x14ac:dyDescent="0.2">
      <c r="A26" s="5"/>
      <c r="B26" s="5"/>
      <c r="C26" s="35" t="s">
        <v>62</v>
      </c>
      <c r="D26" s="20"/>
      <c r="G26" s="64"/>
      <c r="T26" s="10"/>
      <c r="U26" s="10"/>
      <c r="V26" s="10"/>
      <c r="AR26" s="4"/>
      <c r="AY26" s="44">
        <v>1000</v>
      </c>
      <c r="BU26" s="4"/>
      <c r="CB26" s="44">
        <v>1000</v>
      </c>
      <c r="CX26" s="4"/>
      <c r="DE26" s="44">
        <v>1000</v>
      </c>
      <c r="EC26" s="4"/>
      <c r="EJ26" s="44">
        <v>1000</v>
      </c>
      <c r="FE26" s="4"/>
      <c r="FL26" s="44">
        <v>1000</v>
      </c>
      <c r="GG26" s="4"/>
      <c r="GN26" s="44">
        <v>1000</v>
      </c>
      <c r="HI26" s="4"/>
      <c r="HP26" s="44">
        <v>1000</v>
      </c>
      <c r="IK26" s="4"/>
      <c r="IR26" s="44">
        <v>1000</v>
      </c>
      <c r="JM26" s="4"/>
      <c r="JT26" s="44">
        <v>1000</v>
      </c>
      <c r="KO26" s="4"/>
      <c r="KV26" s="44">
        <v>1000</v>
      </c>
      <c r="LQ26" s="4"/>
      <c r="LX26" s="44">
        <v>1000</v>
      </c>
      <c r="MS26" s="4"/>
      <c r="MZ26" s="44">
        <v>1000</v>
      </c>
      <c r="NU26" s="4"/>
      <c r="OB26" s="44">
        <v>1000</v>
      </c>
      <c r="OW26" s="4"/>
      <c r="PD26" s="44">
        <v>1000</v>
      </c>
      <c r="PY26" s="4"/>
      <c r="QF26" s="44">
        <v>1000</v>
      </c>
    </row>
    <row r="27" spans="1:477" ht="17" x14ac:dyDescent="0.2">
      <c r="A27" s="5"/>
      <c r="B27" s="5"/>
      <c r="C27" s="34" t="s">
        <v>41</v>
      </c>
      <c r="D27" s="20"/>
      <c r="G27" s="64"/>
      <c r="T27" s="10"/>
      <c r="U27" s="10"/>
      <c r="V27" s="10"/>
      <c r="AR27" s="4"/>
      <c r="AY27" s="45">
        <v>43.9</v>
      </c>
      <c r="BU27" s="4"/>
      <c r="CB27" s="45">
        <v>43.9</v>
      </c>
      <c r="CX27" s="4"/>
      <c r="DE27" s="45">
        <v>43.9</v>
      </c>
      <c r="EC27" s="4"/>
      <c r="EJ27" s="45">
        <v>43.9</v>
      </c>
      <c r="FE27" s="4"/>
      <c r="FL27" s="45">
        <v>43.9</v>
      </c>
      <c r="GG27" s="4"/>
      <c r="GN27" s="45">
        <v>43.9</v>
      </c>
      <c r="HI27" s="4"/>
      <c r="HP27" s="45">
        <v>43.9</v>
      </c>
      <c r="IK27" s="4"/>
      <c r="IR27" s="45">
        <v>43.9</v>
      </c>
      <c r="JM27" s="4"/>
      <c r="JT27" s="45">
        <v>43.9</v>
      </c>
      <c r="KO27" s="4"/>
      <c r="KV27" s="45">
        <v>43.9</v>
      </c>
      <c r="LQ27" s="4"/>
      <c r="LX27" s="45">
        <v>43.9</v>
      </c>
      <c r="MS27" s="4"/>
      <c r="MZ27" s="45">
        <v>43.9</v>
      </c>
      <c r="NU27" s="4"/>
      <c r="OB27" s="45">
        <v>43.9</v>
      </c>
      <c r="OW27" s="4"/>
      <c r="PD27" s="45">
        <v>43.9</v>
      </c>
      <c r="PY27" s="4"/>
      <c r="QF27" s="45">
        <v>43.9</v>
      </c>
    </row>
    <row r="28" spans="1:477" ht="17" hidden="1" x14ac:dyDescent="0.2">
      <c r="A28" s="5"/>
      <c r="B28" s="5"/>
      <c r="C28" s="24" t="s">
        <v>42</v>
      </c>
      <c r="D28" s="20"/>
      <c r="G28" s="64"/>
      <c r="T28" s="10"/>
      <c r="U28" s="10"/>
      <c r="V28" s="10"/>
      <c r="AR28" s="4"/>
      <c r="AY28" s="46">
        <v>1000</v>
      </c>
      <c r="BU28" s="4"/>
      <c r="CB28" s="46">
        <v>1000</v>
      </c>
      <c r="CX28" s="4"/>
      <c r="DE28" s="46">
        <v>1000</v>
      </c>
      <c r="EC28" s="4"/>
      <c r="EJ28" s="46">
        <v>1000</v>
      </c>
      <c r="FE28" s="4"/>
      <c r="FL28" s="46">
        <v>1000</v>
      </c>
      <c r="GG28" s="4"/>
      <c r="GN28" s="46">
        <v>1000</v>
      </c>
      <c r="HI28" s="4"/>
      <c r="HP28" s="46">
        <v>1000</v>
      </c>
      <c r="IK28" s="4"/>
      <c r="IR28" s="46">
        <v>1000</v>
      </c>
      <c r="JM28" s="4"/>
      <c r="JT28" s="46">
        <v>1000</v>
      </c>
      <c r="KO28" s="4"/>
      <c r="KV28" s="46">
        <v>1000</v>
      </c>
      <c r="LQ28" s="4"/>
      <c r="LX28" s="46">
        <v>1000</v>
      </c>
      <c r="MS28" s="4"/>
      <c r="MZ28" s="46">
        <v>1000</v>
      </c>
      <c r="NU28" s="4"/>
      <c r="OB28" s="46">
        <v>1000</v>
      </c>
      <c r="OW28" s="4"/>
      <c r="PD28" s="46">
        <v>1000</v>
      </c>
      <c r="PY28" s="4"/>
      <c r="QF28" s="46">
        <v>1000</v>
      </c>
    </row>
    <row r="29" spans="1:477" ht="17" hidden="1" x14ac:dyDescent="0.2">
      <c r="A29" s="5"/>
      <c r="B29" s="5"/>
      <c r="C29" s="33" t="s">
        <v>54</v>
      </c>
      <c r="D29" s="20"/>
      <c r="G29" s="64"/>
      <c r="T29" s="10"/>
      <c r="U29" s="10"/>
      <c r="V29" s="10"/>
      <c r="AR29" s="4"/>
      <c r="AY29" s="47">
        <v>1000</v>
      </c>
      <c r="BU29" s="4"/>
      <c r="CB29" s="47">
        <v>1000</v>
      </c>
      <c r="CX29" s="4"/>
      <c r="DE29" s="47">
        <v>1000</v>
      </c>
      <c r="EC29" s="4"/>
      <c r="EJ29" s="47">
        <v>1000</v>
      </c>
      <c r="FE29" s="4"/>
      <c r="FL29" s="47">
        <v>1000</v>
      </c>
      <c r="GG29" s="4"/>
      <c r="GN29" s="47">
        <v>1000</v>
      </c>
      <c r="HI29" s="4"/>
      <c r="HP29" s="47">
        <v>1000</v>
      </c>
      <c r="IK29" s="4"/>
      <c r="IR29" s="47">
        <v>1000</v>
      </c>
      <c r="JM29" s="4"/>
      <c r="JT29" s="47">
        <v>1000</v>
      </c>
      <c r="KO29" s="4"/>
      <c r="KV29" s="47">
        <v>1000</v>
      </c>
      <c r="LQ29" s="4"/>
      <c r="LX29" s="47">
        <v>1000</v>
      </c>
      <c r="MS29" s="4"/>
      <c r="MZ29" s="47">
        <v>1000</v>
      </c>
      <c r="NU29" s="4"/>
      <c r="OB29" s="47">
        <v>1000</v>
      </c>
      <c r="OW29" s="4"/>
      <c r="PD29" s="47">
        <v>1000</v>
      </c>
      <c r="PY29" s="4"/>
      <c r="QF29" s="47">
        <v>1000</v>
      </c>
    </row>
    <row r="30" spans="1:477" ht="17" hidden="1" x14ac:dyDescent="0.2">
      <c r="A30" s="5"/>
      <c r="B30" s="5"/>
      <c r="C30" s="25" t="s">
        <v>27</v>
      </c>
      <c r="D30" s="20"/>
      <c r="G30" s="64"/>
      <c r="T30" s="10"/>
      <c r="U30" s="10"/>
      <c r="V30" s="10"/>
      <c r="AR30" s="4"/>
      <c r="AY30" s="48">
        <v>1000</v>
      </c>
      <c r="BU30" s="4"/>
      <c r="CB30" s="48">
        <v>1000</v>
      </c>
      <c r="CX30" s="4"/>
      <c r="DE30" s="48">
        <v>1000</v>
      </c>
      <c r="EC30" s="4"/>
      <c r="EJ30" s="48">
        <v>1000</v>
      </c>
      <c r="FE30" s="4"/>
      <c r="FL30" s="48">
        <v>1000</v>
      </c>
      <c r="GG30" s="4"/>
      <c r="GN30" s="48">
        <v>1000</v>
      </c>
      <c r="HI30" s="4"/>
      <c r="HP30" s="48">
        <v>1000</v>
      </c>
      <c r="IK30" s="4"/>
      <c r="IR30" s="48">
        <v>1000</v>
      </c>
      <c r="JM30" s="4"/>
      <c r="JT30" s="48">
        <v>1000</v>
      </c>
      <c r="KO30" s="4"/>
      <c r="KV30" s="48">
        <v>1000</v>
      </c>
      <c r="LQ30" s="4"/>
      <c r="LX30" s="48">
        <v>1000</v>
      </c>
      <c r="MS30" s="4"/>
      <c r="MZ30" s="48">
        <v>1000</v>
      </c>
      <c r="NU30" s="4"/>
      <c r="OB30" s="48">
        <v>1000</v>
      </c>
      <c r="OW30" s="4"/>
      <c r="PD30" s="48">
        <v>1000</v>
      </c>
      <c r="PY30" s="4"/>
      <c r="QF30" s="48">
        <v>1000</v>
      </c>
    </row>
    <row r="31" spans="1:477" x14ac:dyDescent="0.2">
      <c r="C31" s="29" t="s">
        <v>47</v>
      </c>
      <c r="D31" s="2"/>
      <c r="G31" s="64"/>
    </row>
    <row r="32" spans="1:477" x14ac:dyDescent="0.2">
      <c r="A32" s="5"/>
      <c r="B32" s="5"/>
      <c r="C32" s="5"/>
      <c r="D32" s="20"/>
      <c r="G32" s="64"/>
      <c r="QH32" s="2"/>
      <c r="QI32" s="2"/>
      <c r="QJ32" s="2"/>
      <c r="QK32" s="2"/>
      <c r="QL32" s="2"/>
      <c r="QM32" s="2"/>
      <c r="QN32" s="2"/>
      <c r="QO32" s="2"/>
      <c r="QP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0">
      <sortCondition descending="1" ref="H1:H21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0">
    <cfRule type="expression" dxfId="125" priority="35" stopIfTrue="1">
      <formula>IF($AQ4&lt;&gt;"",1,0)</formula>
    </cfRule>
  </conditionalFormatting>
  <conditionalFormatting sqref="AZ4:CB20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0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1:AV1048576 BY31:BY1048576 EG31:EG1048576 BY1:BY29 DB1:DB1048576 EG1:EG29 FI1:FI1048576 GK1:GK1048576 HM1:HM1048576 IO1:IO1048576 JQ1:JQ1048576 KS1:KS1048576 LU1:LU1048576 MW1:MW1048576 NY1:NY1048576 PA1:PA1048576 QC1:QC1048576 AV1:AV29">
    <cfRule type="cellIs" dxfId="112" priority="21" operator="between">
      <formula>AY$30</formula>
      <formula>1000</formula>
    </cfRule>
    <cfRule type="cellIs" dxfId="111" priority="22" operator="between">
      <formula>AY$29</formula>
      <formula>AY$30</formula>
    </cfRule>
    <cfRule type="cellIs" dxfId="110" priority="23" operator="between">
      <formula>AY$28</formula>
      <formula>AY$29</formula>
    </cfRule>
  </conditionalFormatting>
  <conditionalFormatting sqref="A1:B3">
    <cfRule type="expression" dxfId="109" priority="7">
      <formula>AND(I1&lt;&gt;"",H1="")</formula>
    </cfRule>
  </conditionalFormatting>
  <conditionalFormatting sqref="K50">
    <cfRule type="containsText" dxfId="108" priority="1" operator="containsText" text="No DD">
      <formula>NOT(ISERROR(SEARCH("No DD",K50)))</formula>
    </cfRule>
    <cfRule type="containsText" dxfId="107" priority="2" operator="containsText" text="Merit">
      <formula>NOT(ISERROR(SEARCH("Merit",K50)))</formula>
    </cfRule>
    <cfRule type="containsText" dxfId="106" priority="3" operator="containsText" text="Excellence">
      <formula>NOT(ISERROR(SEARCH("Excellence",K50)))</formula>
    </cfRule>
    <cfRule type="containsText" dxfId="105" priority="4" operator="containsText" text="Worlds Team">
      <formula>NOT(ISERROR(SEARCH("Worlds Team",K50)))</formula>
    </cfRule>
    <cfRule type="containsText" dxfId="104" priority="5" operator="containsText" text="National Team">
      <formula>NOT(ISERROR(SEARCH("National Team",K50)))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68442" operator="between">
      <formula>AY$23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68487" operator="between">
      <formula>AY$27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68532" operator="between">
      <formula>AY$23</formula>
      <formula>AY$24</formula>
    </cfRule>
    <cfRule type="cellIs" dxfId="100" priority="168533" operator="between">
      <formula>AY$24</formula>
      <formula>AY$25</formula>
    </cfRule>
    <cfRule type="cellIs" dxfId="99" priority="168534" operator="between">
      <formula>AY$25</formula>
      <formula>AY$26</formula>
    </cfRule>
    <cfRule type="cellIs" dxfId="98" priority="168535" operator="between">
      <formula>AY$26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68712" operator="between">
      <formula>AY$27</formula>
      <formula>AY$28</formula>
    </cfRule>
    <cfRule type="cellIs" dxfId="96" priority="168713" operator="between">
      <formula>AY$28</formula>
      <formula>AY$29</formula>
    </cfRule>
    <cfRule type="cellIs" dxfId="95" priority="168714" operator="between">
      <formula>AY$29</formula>
      <formula>AY$30</formula>
    </cfRule>
    <cfRule type="cellIs" dxfId="94" priority="168715" operator="between">
      <formula>AY$30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68892" operator="between">
      <formula>AY$26</formula>
      <formula>1000</formula>
    </cfRule>
    <cfRule type="cellIs" dxfId="92" priority="168893" operator="between">
      <formula>AY$25</formula>
      <formula>AY$26</formula>
    </cfRule>
    <cfRule type="cellIs" dxfId="91" priority="168894" operator="between">
      <formula>AY$24</formula>
      <formula>AY$25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8" t="s">
        <v>8</v>
      </c>
      <c r="J1" s="69" t="s">
        <v>9</v>
      </c>
      <c r="K1" s="68" t="s">
        <v>66</v>
      </c>
      <c r="L1" s="72" t="s">
        <v>90</v>
      </c>
      <c r="M1" s="73" t="s">
        <v>25</v>
      </c>
      <c r="N1" s="72" t="s">
        <v>91</v>
      </c>
      <c r="O1" s="73" t="s">
        <v>25</v>
      </c>
      <c r="P1" s="72" t="s">
        <v>92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174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229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226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227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82</v>
      </c>
      <c r="X2" s="71"/>
      <c r="Y2" s="71"/>
      <c r="Z2" s="71"/>
      <c r="AA2" s="71" t="s">
        <v>83</v>
      </c>
      <c r="AB2" s="71"/>
      <c r="AC2" s="71"/>
      <c r="AD2" s="71"/>
      <c r="AE2" s="71" t="s">
        <v>84</v>
      </c>
      <c r="AF2" s="71"/>
      <c r="AG2" s="71"/>
      <c r="AH2" s="71"/>
      <c r="AI2" s="71" t="s">
        <v>85</v>
      </c>
      <c r="AJ2" s="71"/>
      <c r="AK2" s="71"/>
      <c r="AL2" s="71"/>
      <c r="AM2" s="78" t="s">
        <v>86</v>
      </c>
      <c r="AN2" s="78"/>
      <c r="AO2" s="78"/>
      <c r="AP2" s="78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7" t="s">
        <v>82</v>
      </c>
      <c r="BA2" s="67"/>
      <c r="BB2" s="67"/>
      <c r="BC2" s="67"/>
      <c r="BD2" s="67" t="s">
        <v>83</v>
      </c>
      <c r="BE2" s="67"/>
      <c r="BF2" s="67"/>
      <c r="BG2" s="67"/>
      <c r="BH2" s="67" t="s">
        <v>84</v>
      </c>
      <c r="BI2" s="67"/>
      <c r="BJ2" s="67"/>
      <c r="BK2" s="67"/>
      <c r="BL2" s="67" t="s">
        <v>85</v>
      </c>
      <c r="BM2" s="67"/>
      <c r="BN2" s="67"/>
      <c r="BO2" s="67"/>
      <c r="BP2" s="77" t="s">
        <v>86</v>
      </c>
      <c r="BQ2" s="77"/>
      <c r="BR2" s="77"/>
      <c r="BS2" s="77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1" t="s">
        <v>82</v>
      </c>
      <c r="CD2" s="71"/>
      <c r="CE2" s="71"/>
      <c r="CF2" s="71"/>
      <c r="CG2" s="71" t="s">
        <v>83</v>
      </c>
      <c r="CH2" s="71"/>
      <c r="CI2" s="71"/>
      <c r="CJ2" s="71"/>
      <c r="CK2" s="71" t="s">
        <v>84</v>
      </c>
      <c r="CL2" s="71"/>
      <c r="CM2" s="71"/>
      <c r="CN2" s="71"/>
      <c r="CO2" s="71" t="s">
        <v>85</v>
      </c>
      <c r="CP2" s="71"/>
      <c r="CQ2" s="71"/>
      <c r="CR2" s="71"/>
      <c r="CS2" s="78" t="s">
        <v>86</v>
      </c>
      <c r="CT2" s="78"/>
      <c r="CU2" s="78"/>
      <c r="CV2" s="78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1" t="s">
        <v>82</v>
      </c>
      <c r="DJ2" s="71"/>
      <c r="DK2" s="71"/>
      <c r="DL2" s="71"/>
      <c r="DM2" s="71" t="s">
        <v>83</v>
      </c>
      <c r="DN2" s="71"/>
      <c r="DO2" s="71"/>
      <c r="DP2" s="71"/>
      <c r="DQ2" s="71" t="s">
        <v>84</v>
      </c>
      <c r="DR2" s="71"/>
      <c r="DS2" s="71"/>
      <c r="DT2" s="71"/>
      <c r="DU2" s="71" t="s">
        <v>85</v>
      </c>
      <c r="DV2" s="71"/>
      <c r="DW2" s="71"/>
      <c r="DX2" s="71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7" t="s">
        <v>82</v>
      </c>
      <c r="EL2" s="67"/>
      <c r="EM2" s="67"/>
      <c r="EN2" s="67"/>
      <c r="EO2" s="67" t="s">
        <v>83</v>
      </c>
      <c r="EP2" s="67"/>
      <c r="EQ2" s="67"/>
      <c r="ER2" s="67"/>
      <c r="ES2" s="67" t="s">
        <v>84</v>
      </c>
      <c r="ET2" s="67"/>
      <c r="EU2" s="67"/>
      <c r="EV2" s="67"/>
      <c r="EW2" s="67" t="s">
        <v>85</v>
      </c>
      <c r="EX2" s="67"/>
      <c r="EY2" s="67"/>
      <c r="EZ2" s="67"/>
      <c r="FA2" s="77" t="s">
        <v>86</v>
      </c>
      <c r="FB2" s="77"/>
      <c r="FC2" s="77"/>
      <c r="FD2" s="77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1" t="s">
        <v>82</v>
      </c>
      <c r="FN2" s="71"/>
      <c r="FO2" s="71"/>
      <c r="FP2" s="71"/>
      <c r="FQ2" s="71" t="s">
        <v>83</v>
      </c>
      <c r="FR2" s="71"/>
      <c r="FS2" s="71"/>
      <c r="FT2" s="71"/>
      <c r="FU2" s="71" t="s">
        <v>84</v>
      </c>
      <c r="FV2" s="71"/>
      <c r="FW2" s="71"/>
      <c r="FX2" s="71"/>
      <c r="FY2" s="71" t="s">
        <v>85</v>
      </c>
      <c r="FZ2" s="71"/>
      <c r="GA2" s="71"/>
      <c r="GB2" s="71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7" t="s">
        <v>82</v>
      </c>
      <c r="GP2" s="67"/>
      <c r="GQ2" s="67"/>
      <c r="GR2" s="67"/>
      <c r="GS2" s="67" t="s">
        <v>83</v>
      </c>
      <c r="GT2" s="67"/>
      <c r="GU2" s="67"/>
      <c r="GV2" s="67"/>
      <c r="GW2" s="67" t="s">
        <v>84</v>
      </c>
      <c r="GX2" s="67"/>
      <c r="GY2" s="67"/>
      <c r="GZ2" s="67"/>
      <c r="HA2" s="67" t="s">
        <v>85</v>
      </c>
      <c r="HB2" s="67"/>
      <c r="HC2" s="67"/>
      <c r="HD2" s="67"/>
      <c r="HE2" s="77" t="s">
        <v>86</v>
      </c>
      <c r="HF2" s="77"/>
      <c r="HG2" s="77"/>
      <c r="HH2" s="77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1" t="s">
        <v>82</v>
      </c>
      <c r="HR2" s="71"/>
      <c r="HS2" s="71"/>
      <c r="HT2" s="71"/>
      <c r="HU2" s="71" t="s">
        <v>83</v>
      </c>
      <c r="HV2" s="71"/>
      <c r="HW2" s="71"/>
      <c r="HX2" s="71"/>
      <c r="HY2" s="71" t="s">
        <v>84</v>
      </c>
      <c r="HZ2" s="71"/>
      <c r="IA2" s="71"/>
      <c r="IB2" s="71"/>
      <c r="IC2" s="71" t="s">
        <v>85</v>
      </c>
      <c r="ID2" s="71"/>
      <c r="IE2" s="71"/>
      <c r="IF2" s="71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7" t="s">
        <v>82</v>
      </c>
      <c r="IT2" s="67"/>
      <c r="IU2" s="67"/>
      <c r="IV2" s="67"/>
      <c r="IW2" s="67" t="s">
        <v>83</v>
      </c>
      <c r="IX2" s="67"/>
      <c r="IY2" s="67"/>
      <c r="IZ2" s="67"/>
      <c r="JA2" s="67" t="s">
        <v>84</v>
      </c>
      <c r="JB2" s="67"/>
      <c r="JC2" s="67"/>
      <c r="JD2" s="67"/>
      <c r="JE2" s="67" t="s">
        <v>85</v>
      </c>
      <c r="JF2" s="67"/>
      <c r="JG2" s="67"/>
      <c r="JH2" s="67"/>
      <c r="JI2" s="77" t="s">
        <v>86</v>
      </c>
      <c r="JJ2" s="77"/>
      <c r="JK2" s="77"/>
      <c r="JL2" s="77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1" t="s">
        <v>82</v>
      </c>
      <c r="JV2" s="71"/>
      <c r="JW2" s="71"/>
      <c r="JX2" s="71"/>
      <c r="JY2" s="71" t="s">
        <v>83</v>
      </c>
      <c r="JZ2" s="71"/>
      <c r="KA2" s="71"/>
      <c r="KB2" s="71"/>
      <c r="KC2" s="71" t="s">
        <v>84</v>
      </c>
      <c r="KD2" s="71"/>
      <c r="KE2" s="71"/>
      <c r="KF2" s="71"/>
      <c r="KG2" s="71" t="s">
        <v>85</v>
      </c>
      <c r="KH2" s="71"/>
      <c r="KI2" s="71"/>
      <c r="KJ2" s="71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7" t="s">
        <v>82</v>
      </c>
      <c r="KX2" s="67"/>
      <c r="KY2" s="67"/>
      <c r="KZ2" s="67"/>
      <c r="LA2" s="67" t="s">
        <v>83</v>
      </c>
      <c r="LB2" s="67"/>
      <c r="LC2" s="67"/>
      <c r="LD2" s="67"/>
      <c r="LE2" s="67" t="s">
        <v>84</v>
      </c>
      <c r="LF2" s="67"/>
      <c r="LG2" s="67"/>
      <c r="LH2" s="67"/>
      <c r="LI2" s="67" t="s">
        <v>85</v>
      </c>
      <c r="LJ2" s="67"/>
      <c r="LK2" s="67"/>
      <c r="LL2" s="67"/>
      <c r="LM2" s="77" t="s">
        <v>86</v>
      </c>
      <c r="LN2" s="77"/>
      <c r="LO2" s="77"/>
      <c r="LP2" s="77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1" t="s">
        <v>82</v>
      </c>
      <c r="LZ2" s="71"/>
      <c r="MA2" s="71"/>
      <c r="MB2" s="71"/>
      <c r="MC2" s="71" t="s">
        <v>83</v>
      </c>
      <c r="MD2" s="71"/>
      <c r="ME2" s="71"/>
      <c r="MF2" s="71"/>
      <c r="MG2" s="71" t="s">
        <v>84</v>
      </c>
      <c r="MH2" s="71"/>
      <c r="MI2" s="71"/>
      <c r="MJ2" s="71"/>
      <c r="MK2" s="71" t="s">
        <v>85</v>
      </c>
      <c r="ML2" s="71"/>
      <c r="MM2" s="71"/>
      <c r="MN2" s="71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7" t="s">
        <v>82</v>
      </c>
      <c r="NB2" s="67"/>
      <c r="NC2" s="67"/>
      <c r="ND2" s="67"/>
      <c r="NE2" s="67" t="s">
        <v>83</v>
      </c>
      <c r="NF2" s="67"/>
      <c r="NG2" s="67"/>
      <c r="NH2" s="67"/>
      <c r="NI2" s="67" t="s">
        <v>84</v>
      </c>
      <c r="NJ2" s="67"/>
      <c r="NK2" s="67"/>
      <c r="NL2" s="67"/>
      <c r="NM2" s="67" t="s">
        <v>85</v>
      </c>
      <c r="NN2" s="67"/>
      <c r="NO2" s="67"/>
      <c r="NP2" s="67"/>
      <c r="NQ2" s="77" t="s">
        <v>86</v>
      </c>
      <c r="NR2" s="77"/>
      <c r="NS2" s="77"/>
      <c r="NT2" s="77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1" t="s">
        <v>82</v>
      </c>
      <c r="OD2" s="71"/>
      <c r="OE2" s="71"/>
      <c r="OF2" s="71"/>
      <c r="OG2" s="71" t="s">
        <v>83</v>
      </c>
      <c r="OH2" s="71"/>
      <c r="OI2" s="71"/>
      <c r="OJ2" s="71"/>
      <c r="OK2" s="71" t="s">
        <v>84</v>
      </c>
      <c r="OL2" s="71"/>
      <c r="OM2" s="71"/>
      <c r="ON2" s="71"/>
      <c r="OO2" s="71" t="s">
        <v>85</v>
      </c>
      <c r="OP2" s="71"/>
      <c r="OQ2" s="71"/>
      <c r="OR2" s="71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7" t="s">
        <v>82</v>
      </c>
      <c r="PF2" s="67"/>
      <c r="PG2" s="67"/>
      <c r="PH2" s="67"/>
      <c r="PI2" s="67" t="s">
        <v>83</v>
      </c>
      <c r="PJ2" s="67"/>
      <c r="PK2" s="67"/>
      <c r="PL2" s="67"/>
      <c r="PM2" s="67" t="s">
        <v>84</v>
      </c>
      <c r="PN2" s="67"/>
      <c r="PO2" s="67"/>
      <c r="PP2" s="67"/>
      <c r="PQ2" s="67" t="s">
        <v>85</v>
      </c>
      <c r="PR2" s="67"/>
      <c r="PS2" s="67"/>
      <c r="PT2" s="67"/>
      <c r="PU2" s="77" t="s">
        <v>86</v>
      </c>
      <c r="PV2" s="77"/>
      <c r="PW2" s="77"/>
      <c r="PX2" s="77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1" t="s">
        <v>82</v>
      </c>
      <c r="QH2" s="71"/>
      <c r="QI2" s="71"/>
      <c r="QJ2" s="71"/>
      <c r="QK2" s="71" t="s">
        <v>83</v>
      </c>
      <c r="QL2" s="71"/>
      <c r="QM2" s="71"/>
      <c r="QN2" s="71"/>
      <c r="QO2" s="71" t="s">
        <v>84</v>
      </c>
      <c r="QP2" s="71"/>
      <c r="QQ2" s="71"/>
      <c r="QR2" s="71"/>
      <c r="QS2" s="71" t="s">
        <v>85</v>
      </c>
      <c r="QT2" s="71"/>
      <c r="QU2" s="71"/>
      <c r="QV2" s="71"/>
      <c r="QW2" s="78" t="s">
        <v>86</v>
      </c>
      <c r="QX2" s="78"/>
      <c r="QY2" s="78"/>
      <c r="QZ2" s="78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190</v>
      </c>
      <c r="D4" s="4" t="s">
        <v>6</v>
      </c>
      <c r="E4" s="4">
        <v>2003</v>
      </c>
      <c r="F4" s="9">
        <f>SUM(L4:T4)+SUM(L4:P4)*0.0000001+SUM(L4)*0.0000000000001</f>
        <v>155.90001122000453</v>
      </c>
      <c r="G4" s="64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45.499999999999993</v>
      </c>
      <c r="M4" s="8" t="str">
        <f>IF(L4=0,"",IF(L4=CY4,$CC$1,IF(L4=BV4,$AZ$1,IF(L4=AS4,$W$1,""))))</f>
        <v>2024 3rd Domestic Trial</v>
      </c>
      <c r="N4" s="8">
        <f>IF(COUNT(AS4,BV4,CY4)&gt;1,LARGE((AS4,BV4,CY4),2),0)</f>
        <v>44.399999999999991</v>
      </c>
      <c r="O4" s="8" t="str">
        <f>IF(N4=0,"",IF(AND(N4=L4,N4=AS4,N4=BV4),$W$1,IF(AND(N4=L4,N4=AS4,N4=CY4),$W$1,IF(AND(N4=L4,N4=BV4,N4=CY4),$AZ$1,IF(N4=CY4,$CC$1,IF(N4=BV4,$AZ$1,IF(N4=AS4,$W$1,"")))))))</f>
        <v>2024 Nationals</v>
      </c>
      <c r="P4" s="8">
        <f>IF(COUNT(AT4,BW4,CZ4)&gt;0,LARGE((AT4,BW4,CZ4),1),0)</f>
        <v>22.3</v>
      </c>
      <c r="Q4" s="8" t="str">
        <f>IF(P4=0,"",IF(P4=CZ4,$CC$1,IF(P4=BW4,$AZ$1,IF(P4=AT4,$W$1,""))))</f>
        <v>2024 3rd Domestic Trial</v>
      </c>
      <c r="R4" s="8">
        <f>IF(MAX(AX4,CA4,DD4)&gt;0,MAX(AX4,CA4,DD4),0)</f>
        <v>43.699999999999996</v>
      </c>
      <c r="S4" s="8" t="str">
        <f>IF(R4=0,"",IF(R4=DD4,$CC$1,IF(R4=CA4,$AZ$1,IF(R4=AX4,$W$1,""))))</f>
        <v>2024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16.7</v>
      </c>
      <c r="X4" s="19">
        <v>4.0999999999999996</v>
      </c>
      <c r="Y4" s="19">
        <v>0</v>
      </c>
      <c r="Z4" s="19">
        <v>0.3</v>
      </c>
      <c r="AA4" s="19">
        <v>17.5</v>
      </c>
      <c r="AB4" s="19">
        <v>3.9</v>
      </c>
      <c r="AC4" s="19">
        <v>0</v>
      </c>
      <c r="AD4" s="19">
        <v>0.3</v>
      </c>
      <c r="AE4" s="19">
        <v>17.8</v>
      </c>
      <c r="AF4" s="19">
        <v>3.9</v>
      </c>
      <c r="AG4" s="19">
        <v>0</v>
      </c>
      <c r="AH4" s="19">
        <v>0.3</v>
      </c>
      <c r="AI4" s="19">
        <v>17</v>
      </c>
      <c r="AJ4" s="19">
        <v>3.9</v>
      </c>
      <c r="AK4" s="19">
        <v>0</v>
      </c>
      <c r="AL4" s="19">
        <v>0.3</v>
      </c>
      <c r="AM4" s="19">
        <v>17.3</v>
      </c>
      <c r="AN4" s="19">
        <v>4.0999999999999996</v>
      </c>
      <c r="AO4" s="19">
        <v>0</v>
      </c>
      <c r="AP4" s="19">
        <v>0.3</v>
      </c>
      <c r="AQ4" s="27"/>
      <c r="AR4" s="40">
        <f>IF(SUM(X4,AB4)&gt;0,SUM(X4,AB4),"")</f>
        <v>8</v>
      </c>
      <c r="AS4" s="40">
        <f>IF(SUM(W4:X4,Z4:AB4,AD4)-Y4-AC4&gt;0,SUM(W4:X4,Z4:AB4,AD4)-Y4-AC4,"")</f>
        <v>42.79999999999999</v>
      </c>
      <c r="AT4" s="40">
        <f>IF(SUM(AE4:AF4,AH4)-AG4&gt;0,SUM(AE4:AF4,AH4)-AG4,"")</f>
        <v>22</v>
      </c>
      <c r="AU4" s="40">
        <f>IF(SUM(X4,AB4,AF4)&gt;0,SUM(X4,AB4,AF4),"")</f>
        <v>11.9</v>
      </c>
      <c r="AV4" s="40">
        <f>IF(SUM(AS4,AT4)&gt;0,SUM(AS4,AT4),"")</f>
        <v>64.799999999999983</v>
      </c>
      <c r="AW4" s="40">
        <f>IF(SUM(AJ4,AN4)&gt;0,SUM(AJ4,AN4),"")</f>
        <v>8</v>
      </c>
      <c r="AX4" s="40">
        <f>IF(SUM(AI4:AJ4,AL4:AN4,AP4)-SUM(AK4,AO4)&gt;0,SUM(AI4:AJ4,AL4:AN4,AP4)-SUM(AK4,AO4),"")</f>
        <v>42.9</v>
      </c>
      <c r="AY4" s="40">
        <f>IF(SUM(AS4,AT4,AX4)&gt;0,SUM(AS4,AT4,AX4),"")</f>
        <v>107.69999999999999</v>
      </c>
      <c r="AZ4" s="18">
        <v>16.7</v>
      </c>
      <c r="BA4" s="18">
        <v>4.5999999999999996</v>
      </c>
      <c r="BB4" s="18">
        <v>0</v>
      </c>
      <c r="BC4" s="18">
        <v>0.6</v>
      </c>
      <c r="BD4" s="18">
        <v>17.899999999999999</v>
      </c>
      <c r="BE4" s="18">
        <v>4.3</v>
      </c>
      <c r="BF4" s="18">
        <v>0</v>
      </c>
      <c r="BG4" s="18">
        <v>0.3</v>
      </c>
      <c r="BH4" s="18">
        <v>17.5</v>
      </c>
      <c r="BI4" s="18">
        <v>4.0999999999999996</v>
      </c>
      <c r="BJ4" s="18">
        <v>0</v>
      </c>
      <c r="BK4" s="18">
        <v>0.3</v>
      </c>
      <c r="BL4" s="18">
        <v>17.7</v>
      </c>
      <c r="BM4" s="18">
        <v>3.9</v>
      </c>
      <c r="BN4" s="18">
        <v>0</v>
      </c>
      <c r="BO4" s="18">
        <v>0.3</v>
      </c>
      <c r="BP4" s="18">
        <v>17.399999999999999</v>
      </c>
      <c r="BQ4" s="18">
        <v>4.0999999999999996</v>
      </c>
      <c r="BR4" s="18">
        <v>0</v>
      </c>
      <c r="BS4" s="18">
        <v>0.3</v>
      </c>
      <c r="BT4" s="28"/>
      <c r="BU4" s="11">
        <f>IF(SUM(BA4,BE4)&gt;0,SUM(BA4,BE4),"")</f>
        <v>8.8999999999999986</v>
      </c>
      <c r="BV4" s="11">
        <f>IF(SUM(AZ4:BA4,BC4:BE4,BG4)-BB4-BF4&gt;0,SUM(AZ4:BA4,BC4:BE4,BG4)-BB4-BF4,"")</f>
        <v>44.399999999999991</v>
      </c>
      <c r="BW4" s="11">
        <f>IF(SUM(BH4:BI4,BK4)-BJ4&gt;0,SUM(BH4:BI4,BK4)-BJ4,"")</f>
        <v>21.900000000000002</v>
      </c>
      <c r="BX4" s="11">
        <f>IF(SUM(BA4,BE4,BI4)&gt;0,SUM(BA4,BE4,BI4),"")</f>
        <v>12.999999999999998</v>
      </c>
      <c r="BY4" s="11">
        <f>IF(SUM(BV4,BW4)&gt;0,SUM(BV4,BW4),"")</f>
        <v>66.3</v>
      </c>
      <c r="BZ4" s="11">
        <f>IF(SUM(BM4,BQ4)&gt;0,SUM(BM4,BQ4),"")</f>
        <v>8</v>
      </c>
      <c r="CA4" s="11">
        <f>IF(SUM(BL4:BM4,BO4:BQ4,BS4)-SUM(BN4,BR4)&gt;0,SUM(BL4:BM4,BO4:BQ4,BS4)-SUM(BN4,BR4),"")</f>
        <v>43.699999999999996</v>
      </c>
      <c r="CB4" s="11">
        <f>IF(SUM(BV4,BW4,CA4)&gt;0,SUM(BV4,BW4,CA4),"")</f>
        <v>110</v>
      </c>
      <c r="CC4" s="19">
        <v>16.8</v>
      </c>
      <c r="CD4" s="19">
        <v>6.1</v>
      </c>
      <c r="CE4" s="19">
        <v>0</v>
      </c>
      <c r="CF4" s="19">
        <v>0.3</v>
      </c>
      <c r="CG4" s="19">
        <v>17.7</v>
      </c>
      <c r="CH4" s="19">
        <v>4.3</v>
      </c>
      <c r="CI4" s="19">
        <v>0</v>
      </c>
      <c r="CJ4" s="19">
        <v>0.3</v>
      </c>
      <c r="CK4" s="19">
        <v>17.7</v>
      </c>
      <c r="CL4" s="19">
        <v>4.3</v>
      </c>
      <c r="CM4" s="19">
        <v>0</v>
      </c>
      <c r="CN4" s="19">
        <v>0.3</v>
      </c>
      <c r="CO4" s="19">
        <v>16.3</v>
      </c>
      <c r="CP4" s="19">
        <v>3.8</v>
      </c>
      <c r="CQ4" s="19">
        <v>0</v>
      </c>
      <c r="CR4" s="19">
        <v>0.3</v>
      </c>
      <c r="CS4" s="19">
        <v>17.8</v>
      </c>
      <c r="CT4" s="19">
        <v>4.3</v>
      </c>
      <c r="CU4" s="19">
        <v>0</v>
      </c>
      <c r="CV4" s="19">
        <v>0.3</v>
      </c>
      <c r="CW4" s="27"/>
      <c r="CX4" s="40">
        <f>IF(SUM(CD4,CH4)&gt;0,SUM(CD4,CH4),"")</f>
        <v>10.399999999999999</v>
      </c>
      <c r="CY4" s="40">
        <f>IF(SUM(CC4:CD4,CF4:CH4,CJ4)-CE4-CI4&gt;0,SUM(CC4:CD4,CF4:CH4,CJ4)-CE4-CI4,"")</f>
        <v>45.499999999999993</v>
      </c>
      <c r="CZ4" s="40">
        <f>IF(SUM(CK4:CL4,CN4)-CM4&gt;0,SUM(CK4:CL4,CN4)-CM4,"")</f>
        <v>22.3</v>
      </c>
      <c r="DA4" s="40">
        <f>IF(SUM(CD4,CH4,CL4)&gt;0,SUM(CD4,CH4,CL4),"")</f>
        <v>14.7</v>
      </c>
      <c r="DB4" s="40">
        <f>IF(SUM(CY4,CZ4)&gt;0,SUM(CY4,CZ4),"")</f>
        <v>67.8</v>
      </c>
      <c r="DC4" s="40">
        <f>IF(SUM(CP4,CT4)&gt;0,SUM(CP4,CT4),"")</f>
        <v>8.1</v>
      </c>
      <c r="DD4" s="40">
        <f>IF(SUM(CO4:CP4,CR4:CT4,CV4)-SUM(CQ4,CU4)&gt;0,SUM(CO4:CP4,CR4:CT4,CV4)-SUM(CQ4,CU4),"")</f>
        <v>42.8</v>
      </c>
      <c r="DE4" s="40">
        <f>IF(SUM(CY4,CZ4,DD4)&gt;0,SUM(CY4,CZ4,DD4),"")</f>
        <v>110.6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16.600000000000001</v>
      </c>
      <c r="DN4" s="17">
        <v>4.0999999999999996</v>
      </c>
      <c r="DO4" s="17">
        <v>0.2</v>
      </c>
      <c r="DP4" s="17">
        <v>0</v>
      </c>
      <c r="DQ4" s="17"/>
      <c r="DR4" s="17"/>
      <c r="DS4" s="17"/>
      <c r="DT4" s="17"/>
      <c r="DU4" s="17">
        <v>16.899999999999999</v>
      </c>
      <c r="DV4" s="17">
        <v>3.9</v>
      </c>
      <c r="DW4" s="17">
        <v>0</v>
      </c>
      <c r="DX4" s="17">
        <v>0</v>
      </c>
      <c r="DY4" s="17"/>
      <c r="DZ4" s="17"/>
      <c r="EA4" s="17"/>
      <c r="EB4" s="17"/>
      <c r="EC4" s="40">
        <f>IF(SUM(DJ4,DN4)&gt;0,SUM(DJ4,DN4),"")</f>
        <v>8.3999999999999986</v>
      </c>
      <c r="ED4" s="40">
        <f>IF(SUM(DI4:DJ4,DL4:DN4,DP4)-DK4-DO4&gt;0,SUM(DI4:DJ4,DL4:DN4,DP4)-DK4-DO4,"")</f>
        <v>41.5</v>
      </c>
      <c r="EE4" s="40" t="str">
        <f>IF(SUM(DQ4:DR4,DT4)-DS4&gt;0,SUM(DQ4:DR4,DT4)-DS4,"")</f>
        <v/>
      </c>
      <c r="EF4" s="40">
        <f>IF(SUM(DJ4,DN4,DR4)&gt;0,SUM(DJ4,DN4,DR4),"")</f>
        <v>8.3999999999999986</v>
      </c>
      <c r="EG4" s="40">
        <f>IF(SUM(ED4,EE4)&gt;0,SUM(ED4,EE4),"")</f>
        <v>41.5</v>
      </c>
      <c r="EH4" s="40">
        <f>IF(SUM(DV4,DZ4)&gt;0,SUM(DV4,DZ4),"")</f>
        <v>3.9</v>
      </c>
      <c r="EI4" s="40">
        <f>IF(SUM(DU4:DV4,DX4:DZ4,EB4)-SUM(DW4,EA4)&gt;0,SUM(DU4:DV4,DX4:DZ4,EB4)-SUM(DW4,EA4),"")</f>
        <v>20.799999999999997</v>
      </c>
      <c r="EJ4" s="40">
        <f>IF(SUM(ED4,EE4,EI4)&gt;0,SUM(ED4,EE4,EI4),"")</f>
        <v>62.3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16.75</v>
      </c>
      <c r="QH4" s="22">
        <f>IF($CW4="P",CD4,(CD4+BA4)/2)</f>
        <v>5.35</v>
      </c>
      <c r="QI4" s="22">
        <f>IF($CW4="P",CE4,(CE4+BB4)/2)</f>
        <v>0</v>
      </c>
      <c r="QJ4" s="22">
        <f>IF($CW4="P",CF4,(CF4+BC4)/2)</f>
        <v>0.44999999999999996</v>
      </c>
      <c r="QK4" s="22">
        <f>IF($CW4="P",CG4,(CG4+BD4)/2)</f>
        <v>17.799999999999997</v>
      </c>
      <c r="QL4" s="22">
        <f>IF($CW4="P",CH4,(CH4+BE4)/2)</f>
        <v>4.3</v>
      </c>
      <c r="QM4" s="22">
        <f>IF($CW4="P",CI4,(CI4+BF4)/2)</f>
        <v>0</v>
      </c>
      <c r="QN4" s="22">
        <f>IF($CW4="P",CJ4,(CJ4+BG4)/2)</f>
        <v>0.3</v>
      </c>
      <c r="QO4" s="22">
        <f>IF($CW4="P",CK4,(CK4+BH4)/2)</f>
        <v>17.600000000000001</v>
      </c>
      <c r="QP4" s="22">
        <f>IF($CW4="P",CL4,(CL4+BI4)/2)</f>
        <v>4.1999999999999993</v>
      </c>
      <c r="QQ4" s="22">
        <f>IF($CW4="P",CM4,(CM4+BJ4)/2)</f>
        <v>0</v>
      </c>
      <c r="QR4" s="22">
        <f>IF($CW4="P",CN4,(CN4+BK4)/2)</f>
        <v>0.3</v>
      </c>
      <c r="QS4" s="22">
        <f>IF($CW4="P",CO4,(CO4+BL4)/2)</f>
        <v>17</v>
      </c>
      <c r="QT4" s="22">
        <f>IF($CW4="P",CP4,(CP4+BM4)/2)</f>
        <v>3.8499999999999996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17.600000000000001</v>
      </c>
      <c r="QX4" s="22">
        <f>IF($CW4="P",CT4,(CT4+BQ4)/2)</f>
        <v>4.1999999999999993</v>
      </c>
      <c r="QY4" s="22">
        <f>IF($CW4="P",CU4,(CU4+BR4)/2)</f>
        <v>0</v>
      </c>
      <c r="QZ4" s="22">
        <f>IF($CW4="P",CV4,(CV4+BS4)/2)</f>
        <v>0.3</v>
      </c>
      <c r="RA4" s="27" t="s">
        <v>46</v>
      </c>
      <c r="RB4" s="40">
        <f>IF(SUM(QH4,QL4)&gt;0,SUM(QH4,QL4),"")</f>
        <v>9.6499999999999986</v>
      </c>
      <c r="RC4" s="40">
        <f>IF(SUM(QG4:QH4,QJ4:QL4,QN4)-QI4-QM4&gt;0,SUM(QG4:QH4,QJ4:QL4,QN4)-QI4-QM4,"")</f>
        <v>44.949999999999989</v>
      </c>
      <c r="RD4" s="40">
        <f>IF(SUM(QO4:QP4,QR4)-QQ4&gt;0,SUM(QO4:QP4,QR4)-QQ4,"")</f>
        <v>22.1</v>
      </c>
      <c r="RE4" s="40">
        <f>IF(SUM(QH4,QL4,QP4)&gt;0,SUM(QH4,QL4,QP4),"")</f>
        <v>13.849999999999998</v>
      </c>
      <c r="RF4" s="40">
        <f>IF(SUM(RC4,RD4)&gt;0,SUM(RC4,RD4),"")</f>
        <v>67.049999999999983</v>
      </c>
      <c r="RG4" s="40">
        <f>IF(SUM(QT4,QX4)&gt;0,SUM(QT4,QX4),"")</f>
        <v>8.0499999999999989</v>
      </c>
      <c r="RH4" s="40">
        <f>IF(SUM(QS4:QT4,QV4:QX4,QZ4)-SUM(QU4,QY4)&gt;0,SUM(QS4:QT4,QV4:QX4,QZ4)-SUM(QU4,QY4),"")</f>
        <v>43.25</v>
      </c>
      <c r="RI4" s="40">
        <f>IF(SUM(RC4,RD4,RH4)&gt;0,SUM(RC4,RD4,RH4),"")</f>
        <v>110.29999999999998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155.5000110100045</v>
      </c>
      <c r="G5" s="64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42.7</v>
      </c>
      <c r="O5" s="8" t="str">
        <f>IF(N5=0,"",IF(AND(N5=L5,N5=AS5,N5=BV5),$W$1,IF(AND(N5=L5,N5=AS5,N5=CY5),$W$1,IF(AND(N5=L5,N5=BV5,N5=CY5),$AZ$1,IF(N5=CY5,$CC$1,IF(N5=BV5,$AZ$1,IF(N5=AS5,$W$1,"")))))))</f>
        <v>2024 3rd Domestic Trial</v>
      </c>
      <c r="P5" s="8">
        <f>IF(COUNT(AT5,BW5,CZ5)&gt;0,LARGE((AT5,BW5,CZ5),1),0)</f>
        <v>22.400000000000002</v>
      </c>
      <c r="Q5" s="8" t="str">
        <f>IF(P5=0,"",IF(P5=CZ5,$CC$1,IF(P5=BW5,$AZ$1,IF(P5=AT5,$W$1,""))))</f>
        <v>2024 3rd Domestic Trial</v>
      </c>
      <c r="R5" s="8">
        <f>IF(MAX(AX5,CA5,DD5)&gt;0,MAX(AX5,CA5,DD5),0)</f>
        <v>45.400000000000006</v>
      </c>
      <c r="S5" s="8" t="str">
        <f>IF(R5=0,"",IF(R5=DD5,$CC$1,IF(R5=CA5,$AZ$1,IF(R5=AX5,$W$1,""))))</f>
        <v>2024 3rd Domestic Trial</v>
      </c>
      <c r="T5" s="8" t="str">
        <f>IF(MAX(DF5:DH5)&gt;0,MAX(DF5:DH5),"")</f>
        <v/>
      </c>
      <c r="U5" s="11" t="str">
        <f>IF(T5="","",IF(T5=DF5,"("&amp;DF$2&amp;")",IF(T5=DG5,"("&amp;DG$2&amp;")",IF(T5=DH5,"("&amp;DH$2&amp;")"))))</f>
        <v/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/>
      </c>
      <c r="W5" s="19">
        <v>17.100000000000001</v>
      </c>
      <c r="X5" s="19">
        <v>5</v>
      </c>
      <c r="Y5" s="19">
        <v>0.2</v>
      </c>
      <c r="Z5" s="19">
        <v>0.6</v>
      </c>
      <c r="AA5" s="19">
        <v>16.899999999999999</v>
      </c>
      <c r="AB5" s="19">
        <v>5.2</v>
      </c>
      <c r="AC5" s="19">
        <v>0.2</v>
      </c>
      <c r="AD5" s="19">
        <v>0.6</v>
      </c>
      <c r="AE5" s="19">
        <v>15.5</v>
      </c>
      <c r="AF5" s="19">
        <v>5</v>
      </c>
      <c r="AG5" s="19">
        <v>0.2</v>
      </c>
      <c r="AH5" s="19">
        <v>0.6</v>
      </c>
      <c r="AI5" s="19">
        <v>16.399999999999999</v>
      </c>
      <c r="AJ5" s="19">
        <v>5</v>
      </c>
      <c r="AK5" s="19">
        <v>0</v>
      </c>
      <c r="AL5" s="19">
        <v>0.6</v>
      </c>
      <c r="AM5" s="19">
        <v>16.7</v>
      </c>
      <c r="AN5" s="19">
        <v>5.2</v>
      </c>
      <c r="AO5" s="19">
        <v>0</v>
      </c>
      <c r="AP5" s="19">
        <v>0.6</v>
      </c>
      <c r="AQ5" s="27"/>
      <c r="AR5" s="40">
        <f>IF(SUM(X5,AB5)&gt;0,SUM(X5,AB5),"")</f>
        <v>10.199999999999999</v>
      </c>
      <c r="AS5" s="40">
        <f>IF(SUM(W5:X5,Z5:AB5,AD5)-Y5-AC5&gt;0,SUM(W5:X5,Z5:AB5,AD5)-Y5-AC5,"")</f>
        <v>45</v>
      </c>
      <c r="AT5" s="40">
        <f>IF(SUM(AE5:AF5,AH5)-AG5&gt;0,SUM(AE5:AF5,AH5)-AG5,"")</f>
        <v>20.900000000000002</v>
      </c>
      <c r="AU5" s="40">
        <f>IF(SUM(X5,AB5,AF5)&gt;0,SUM(X5,AB5,AF5),"")</f>
        <v>15.2</v>
      </c>
      <c r="AV5" s="40">
        <f>IF(SUM(AS5,AT5)&gt;0,SUM(AS5,AT5),"")</f>
        <v>65.900000000000006</v>
      </c>
      <c r="AW5" s="40">
        <f>IF(SUM(AJ5,AN5)&gt;0,SUM(AJ5,AN5),"")</f>
        <v>10.199999999999999</v>
      </c>
      <c r="AX5" s="40">
        <f>IF(SUM(AI5:AJ5,AL5:AN5,AP5)-SUM(AK5,AO5)&gt;0,SUM(AI5:AJ5,AL5:AN5,AP5)-SUM(AK5,AO5),"")</f>
        <v>44.500000000000007</v>
      </c>
      <c r="AY5" s="40">
        <f>IF(SUM(AS5,AT5,AX5)&gt;0,SUM(AS5,AT5,AX5),"")</f>
        <v>110.4</v>
      </c>
      <c r="AZ5" s="18">
        <v>16.7</v>
      </c>
      <c r="BA5" s="18">
        <v>5</v>
      </c>
      <c r="BB5" s="18">
        <v>0</v>
      </c>
      <c r="BC5" s="18">
        <v>0.6</v>
      </c>
      <c r="BD5" s="18">
        <v>16.100000000000001</v>
      </c>
      <c r="BE5" s="18">
        <v>2.6</v>
      </c>
      <c r="BF5" s="18">
        <v>0</v>
      </c>
      <c r="BG5" s="18">
        <v>0.6</v>
      </c>
      <c r="BH5" s="18">
        <v>15.6</v>
      </c>
      <c r="BI5" s="18">
        <v>2.6</v>
      </c>
      <c r="BJ5" s="18">
        <v>0</v>
      </c>
      <c r="BK5" s="18">
        <v>0.6</v>
      </c>
      <c r="BL5" s="18">
        <v>15.9</v>
      </c>
      <c r="BM5" s="18">
        <v>5.3</v>
      </c>
      <c r="BN5" s="18">
        <v>0</v>
      </c>
      <c r="BO5" s="18">
        <v>0.6</v>
      </c>
      <c r="BP5" s="18">
        <v>16.100000000000001</v>
      </c>
      <c r="BQ5" s="18">
        <v>5.5</v>
      </c>
      <c r="BR5" s="18">
        <v>0</v>
      </c>
      <c r="BS5" s="18">
        <v>0.6</v>
      </c>
      <c r="BT5" s="28"/>
      <c r="BU5" s="11">
        <f>IF(SUM(BA5,BE5)&gt;0,SUM(BA5,BE5),"")</f>
        <v>7.6</v>
      </c>
      <c r="BV5" s="11">
        <f>IF(SUM(AZ5:BA5,BC5:BE5,BG5)-BB5-BF5&gt;0,SUM(AZ5:BA5,BC5:BE5,BG5)-BB5-BF5,"")</f>
        <v>41.600000000000009</v>
      </c>
      <c r="BW5" s="11">
        <f>IF(SUM(BH5:BI5,BK5)-BJ5&gt;0,SUM(BH5:BI5,BK5)-BJ5,"")</f>
        <v>18.8</v>
      </c>
      <c r="BX5" s="11">
        <f>IF(SUM(BA5,BE5,BI5)&gt;0,SUM(BA5,BE5,BI5),"")</f>
        <v>10.199999999999999</v>
      </c>
      <c r="BY5" s="11">
        <f>IF(SUM(BV5,BW5)&gt;0,SUM(BV5,BW5),"")</f>
        <v>60.400000000000006</v>
      </c>
      <c r="BZ5" s="11">
        <f>IF(SUM(BM5,BQ5)&gt;0,SUM(BM5,BQ5),"")</f>
        <v>10.8</v>
      </c>
      <c r="CA5" s="11">
        <f>IF(SUM(BL5:BM5,BO5:BQ5,BS5)-SUM(BN5,BR5)&gt;0,SUM(BL5:BM5,BO5:BQ5,BS5)-SUM(BN5,BR5),"")</f>
        <v>44.000000000000007</v>
      </c>
      <c r="CB5" s="11">
        <f>IF(SUM(BV5,BW5,CA5)&gt;0,SUM(BV5,BW5,CA5),"")</f>
        <v>104.4</v>
      </c>
      <c r="CC5" s="19">
        <v>15</v>
      </c>
      <c r="CD5" s="19">
        <v>5</v>
      </c>
      <c r="CE5" s="19">
        <v>0.2</v>
      </c>
      <c r="CF5" s="19">
        <v>0.6</v>
      </c>
      <c r="CG5" s="19">
        <v>16.5</v>
      </c>
      <c r="CH5" s="19">
        <v>5.2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17.100000000000001</v>
      </c>
      <c r="CP5" s="19">
        <v>5</v>
      </c>
      <c r="CQ5" s="19">
        <v>0</v>
      </c>
      <c r="CR5" s="19">
        <v>0.6</v>
      </c>
      <c r="CS5" s="19">
        <v>16.899999999999999</v>
      </c>
      <c r="CT5" s="19">
        <v>5.2</v>
      </c>
      <c r="CU5" s="19">
        <v>0</v>
      </c>
      <c r="CV5" s="19">
        <v>0.6</v>
      </c>
      <c r="CW5" s="27"/>
      <c r="CX5" s="40">
        <f>IF(SUM(CD5,CH5)&gt;0,SUM(CD5,CH5),"")</f>
        <v>10.199999999999999</v>
      </c>
      <c r="CY5" s="40">
        <f>IF(SUM(CC5:CD5,CF5:CH5,CJ5)-CE5-CI5&gt;0,SUM(CC5:CD5,CF5:CH5,CJ5)-CE5-CI5,"")</f>
        <v>42.7</v>
      </c>
      <c r="CZ5" s="40">
        <f>IF(SUM(CK5:CL5,CN5)-CM5&gt;0,SUM(CK5:CL5,CN5)-CM5,"")</f>
        <v>22.400000000000002</v>
      </c>
      <c r="DA5" s="40">
        <f>IF(SUM(CD5,CH5,CL5)&gt;0,SUM(CD5,CH5,CL5),"")</f>
        <v>15.2</v>
      </c>
      <c r="DB5" s="40">
        <f>IF(SUM(CY5,CZ5)&gt;0,SUM(CY5,CZ5),"")</f>
        <v>65.100000000000009</v>
      </c>
      <c r="DC5" s="40">
        <f>IF(SUM(CP5,CT5)&gt;0,SUM(CP5,CT5),"")</f>
        <v>10.199999999999999</v>
      </c>
      <c r="DD5" s="40">
        <f>IF(SUM(CO5:CP5,CR5:CT5,CV5)-SUM(CQ5,CU5)&gt;0,SUM(CO5:CP5,CR5:CT5,CV5)-SUM(CQ5,CU5),"")</f>
        <v>45.400000000000006</v>
      </c>
      <c r="DE5" s="40">
        <f>IF(SUM(CY5,CZ5,DD5)&gt;0,SUM(CY5,CZ5,DD5),"")</f>
        <v>110.50000000000001</v>
      </c>
      <c r="DF5" s="50" t="str">
        <f>IF(MAX(ED5,FF5,GH5,HJ5,IL5,JN5,KP5,LR5,MT5,NV5,OX5,PZ5)-IF(N5="",0,N5)&gt;0.001,MAX(ED5,FF5,GH5,HJ5,IL5,JN5,KP5,LR5,MT5,NV5,OX5,PZ5)-IF(N5="",0,N5),"")</f>
        <v/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15.85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16.3</v>
      </c>
      <c r="QL5" s="22">
        <f>IF($CW5="P",CH5,(CH5+BE5)/2)</f>
        <v>3.9000000000000004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</v>
      </c>
      <c r="QP5" s="22">
        <f>IF($CW5="P",CL5,(CL5+BI5)/2)</f>
        <v>3.8</v>
      </c>
      <c r="QQ5" s="22">
        <f>IF($CW5="P",CM5,(CM5+BJ5)/2)</f>
        <v>0</v>
      </c>
      <c r="QR5" s="22">
        <f>IF($CW5="P",CN5,(CN5+BK5)/2)</f>
        <v>0.6</v>
      </c>
      <c r="QS5" s="22">
        <f>IF($CW5="P",CO5,(CO5+BL5)/2)</f>
        <v>16.5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16.5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42.15</v>
      </c>
      <c r="RD5" s="40">
        <f>IF(SUM(QO5:QP5,QR5)-QQ5&gt;0,SUM(QO5:QP5,QR5)-QQ5,"")</f>
        <v>20.6</v>
      </c>
      <c r="RE5" s="40">
        <f>IF(SUM(QH5,QL5,QP5)&gt;0,SUM(QH5,QL5,QP5),"")</f>
        <v>12.7</v>
      </c>
      <c r="RF5" s="40">
        <f>IF(SUM(RC5,RD5)&gt;0,SUM(RC5,RD5),"")</f>
        <v>62.75</v>
      </c>
      <c r="RG5" s="40">
        <f>IF(SUM(QT5,QX5)&gt;0,SUM(QT5,QX5),"")</f>
        <v>10.5</v>
      </c>
      <c r="RH5" s="40">
        <f>IF(SUM(QS5:QT5,QV5:QX5,QZ5)-SUM(QU5,QY5)&gt;0,SUM(QS5:QT5,QV5:QX5,QZ5)-SUM(QU5,QY5),"")</f>
        <v>44.7</v>
      </c>
      <c r="RI5" s="40">
        <f>IF(SUM(RC5,RD5,RH5)&gt;0,SUM(RC5,RD5,RH5),"")</f>
        <v>107.45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135</v>
      </c>
      <c r="D6" s="4" t="s">
        <v>4</v>
      </c>
      <c r="E6" s="4">
        <v>2006</v>
      </c>
      <c r="F6" s="9">
        <f>SUM(L6:T6)+SUM(L6:P6)*0.0000001+SUM(L6)*0.0000000000001</f>
        <v>155.05001106500453</v>
      </c>
      <c r="G6" s="64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45.199999999999996</v>
      </c>
      <c r="M6" s="8" t="str">
        <f>IF(L6=0,"",IF(L6=CY6,$CC$1,IF(L6=BV6,$AZ$1,IF(L6=AS6,$W$1,""))))</f>
        <v>2024 Nationals</v>
      </c>
      <c r="N6" s="8">
        <f>IF(COUNT(AS6,BV6,CY6)&gt;1,LARGE((AS6,BV6,CY6),2),0)</f>
        <v>43.250000000000007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22.200000000000003</v>
      </c>
      <c r="Q6" s="8" t="str">
        <f>IF(P6=0,"",IF(P6=CZ6,$CC$1,IF(P6=BW6,$AZ$1,IF(P6=AT6,$W$1,""))))</f>
        <v>2024 3rd Domestic Trial</v>
      </c>
      <c r="R6" s="8">
        <f>IF(MAX(AX6,CA6,DD6)&gt;0,MAX(AX6,CA6,DD6),0)</f>
        <v>44.4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16.850000000000001</v>
      </c>
      <c r="X6" s="19">
        <v>4.6500000000000004</v>
      </c>
      <c r="Y6" s="19">
        <v>0</v>
      </c>
      <c r="Z6" s="19">
        <v>0.44999999999999996</v>
      </c>
      <c r="AA6" s="19">
        <v>16</v>
      </c>
      <c r="AB6" s="19">
        <v>4.6999999999999993</v>
      </c>
      <c r="AC6" s="19">
        <v>0</v>
      </c>
      <c r="AD6" s="19">
        <v>0.6</v>
      </c>
      <c r="AE6" s="19">
        <v>16.25</v>
      </c>
      <c r="AF6" s="19">
        <v>4.4000000000000004</v>
      </c>
      <c r="AG6" s="19">
        <v>0</v>
      </c>
      <c r="AH6" s="19">
        <v>0.44999999999999996</v>
      </c>
      <c r="AI6" s="19">
        <v>16.899999999999999</v>
      </c>
      <c r="AJ6" s="19">
        <v>4.9000000000000004</v>
      </c>
      <c r="AK6" s="19">
        <v>0</v>
      </c>
      <c r="AL6" s="19">
        <v>0.6</v>
      </c>
      <c r="AM6" s="19">
        <v>16.3</v>
      </c>
      <c r="AN6" s="19">
        <v>3.5999999999999996</v>
      </c>
      <c r="AO6" s="19">
        <v>0</v>
      </c>
      <c r="AP6" s="19">
        <v>0.6</v>
      </c>
      <c r="AQ6" s="27" t="s">
        <v>46</v>
      </c>
      <c r="AR6" s="40">
        <f>IF(SUM(X6,AB6)&gt;0,SUM(X6,AB6),"")</f>
        <v>9.35</v>
      </c>
      <c r="AS6" s="40">
        <f>IF(SUM(W6:X6,Z6:AB6,AD6)-Y6-AC6&gt;0,SUM(W6:X6,Z6:AB6,AD6)-Y6-AC6,"")</f>
        <v>43.250000000000007</v>
      </c>
      <c r="AT6" s="40">
        <f>IF(SUM(AE6:AF6,AH6)-AG6&gt;0,SUM(AE6:AF6,AH6)-AG6,"")</f>
        <v>21.099999999999998</v>
      </c>
      <c r="AU6" s="40">
        <f>IF(SUM(X6,AB6,AF6)&gt;0,SUM(X6,AB6,AF6),"")</f>
        <v>13.75</v>
      </c>
      <c r="AV6" s="40">
        <f>IF(SUM(AS6,AT6)&gt;0,SUM(AS6,AT6),"")</f>
        <v>64.350000000000009</v>
      </c>
      <c r="AW6" s="40">
        <f>IF(SUM(AJ6,AN6)&gt;0,SUM(AJ6,AN6),"")</f>
        <v>8.5</v>
      </c>
      <c r="AX6" s="40">
        <f>IF(SUM(AI6:AJ6,AL6:AN6,AP6)-SUM(AK6,AO6)&gt;0,SUM(AI6:AJ6,AL6:AN6,AP6)-SUM(AK6,AO6),"")</f>
        <v>42.900000000000006</v>
      </c>
      <c r="AY6" s="40">
        <f>IF(SUM(AS6,AT6,AX6)&gt;0,SUM(AS6,AT6,AX6),"")</f>
        <v>107.25000000000001</v>
      </c>
      <c r="AZ6" s="18">
        <v>17.2</v>
      </c>
      <c r="BA6" s="18">
        <v>5</v>
      </c>
      <c r="BB6" s="18">
        <v>0</v>
      </c>
      <c r="BC6" s="18">
        <v>0.6</v>
      </c>
      <c r="BD6" s="18">
        <v>17</v>
      </c>
      <c r="BE6" s="18">
        <v>4.8</v>
      </c>
      <c r="BF6" s="18">
        <v>0</v>
      </c>
      <c r="BG6" s="18">
        <v>0.6</v>
      </c>
      <c r="BH6" s="18">
        <v>16.5</v>
      </c>
      <c r="BI6" s="18">
        <v>4.8</v>
      </c>
      <c r="BJ6" s="18">
        <v>0</v>
      </c>
      <c r="BK6" s="18">
        <v>0.6</v>
      </c>
      <c r="BL6" s="18">
        <v>16.7</v>
      </c>
      <c r="BM6" s="18">
        <v>4.8</v>
      </c>
      <c r="BN6" s="18">
        <v>0</v>
      </c>
      <c r="BO6" s="18">
        <v>0.6</v>
      </c>
      <c r="BP6" s="18">
        <v>16.899999999999999</v>
      </c>
      <c r="BQ6" s="18">
        <v>5</v>
      </c>
      <c r="BR6" s="18">
        <v>0.2</v>
      </c>
      <c r="BS6" s="18">
        <v>0.6</v>
      </c>
      <c r="BT6" s="28"/>
      <c r="BU6" s="11">
        <f>IF(SUM(BA6,BE6)&gt;0,SUM(BA6,BE6),"")</f>
        <v>9.8000000000000007</v>
      </c>
      <c r="BV6" s="11">
        <f>IF(SUM(AZ6:BA6,BC6:BE6,BG6)-BB6-BF6&gt;0,SUM(AZ6:BA6,BC6:BE6,BG6)-BB6-BF6,"")</f>
        <v>45.199999999999996</v>
      </c>
      <c r="BW6" s="11">
        <f>IF(SUM(BH6:BI6,BK6)-BJ6&gt;0,SUM(BH6:BI6,BK6)-BJ6,"")</f>
        <v>21.900000000000002</v>
      </c>
      <c r="BX6" s="11">
        <f>IF(SUM(BA6,BE6,BI6)&gt;0,SUM(BA6,BE6,BI6),"")</f>
        <v>14.600000000000001</v>
      </c>
      <c r="BY6" s="11">
        <f>IF(SUM(BV6,BW6)&gt;0,SUM(BV6,BW6),"")</f>
        <v>67.099999999999994</v>
      </c>
      <c r="BZ6" s="11">
        <f>IF(SUM(BM6,BQ6)&gt;0,SUM(BM6,BQ6),"")</f>
        <v>9.8000000000000007</v>
      </c>
      <c r="CA6" s="11">
        <f>IF(SUM(BL6:BM6,BO6:BQ6,BS6)-SUM(BN6,BR6)&gt;0,SUM(BL6:BM6,BO6:BQ6,BS6)-SUM(BN6,BR6),"")</f>
        <v>44.4</v>
      </c>
      <c r="CB6" s="11">
        <f>IF(SUM(BV6,BW6,CA6)&gt;0,SUM(BV6,BW6,CA6),"")</f>
        <v>111.5</v>
      </c>
      <c r="CC6" s="19">
        <v>16.2</v>
      </c>
      <c r="CD6" s="19">
        <v>3.6</v>
      </c>
      <c r="CE6" s="19">
        <v>0.2</v>
      </c>
      <c r="CF6" s="19">
        <v>0</v>
      </c>
      <c r="CG6" s="19">
        <v>16.3</v>
      </c>
      <c r="CH6" s="19">
        <v>3.9</v>
      </c>
      <c r="CI6" s="19">
        <v>0</v>
      </c>
      <c r="CJ6" s="19">
        <v>0.3</v>
      </c>
      <c r="CK6" s="19">
        <v>16.8</v>
      </c>
      <c r="CL6" s="19">
        <v>4.8</v>
      </c>
      <c r="CM6" s="19">
        <v>0</v>
      </c>
      <c r="CN6" s="19">
        <v>0.6</v>
      </c>
      <c r="CO6" s="19">
        <v>18.100000000000001</v>
      </c>
      <c r="CP6" s="19">
        <v>3.6</v>
      </c>
      <c r="CQ6" s="19">
        <v>0</v>
      </c>
      <c r="CR6" s="19">
        <v>0</v>
      </c>
      <c r="CS6" s="19">
        <v>17.100000000000001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7.5</v>
      </c>
      <c r="CY6" s="40">
        <f>IF(SUM(CC6:CD6,CF6:CH6,CJ6)-CE6-CI6&gt;0,SUM(CC6:CD6,CF6:CH6,CJ6)-CE6-CI6,"")</f>
        <v>40.099999999999994</v>
      </c>
      <c r="CZ6" s="40">
        <f>IF(SUM(CK6:CL6,CN6)-CM6&gt;0,SUM(CK6:CL6,CN6)-CM6,"")</f>
        <v>22.200000000000003</v>
      </c>
      <c r="DA6" s="40">
        <f>IF(SUM(CD6,CH6,CL6)&gt;0,SUM(CD6,CH6,CL6),"")</f>
        <v>12.3</v>
      </c>
      <c r="DB6" s="40">
        <f>IF(SUM(CY6,CZ6)&gt;0,SUM(CY6,CZ6),"")</f>
        <v>62.3</v>
      </c>
      <c r="DC6" s="40">
        <f>IF(SUM(CP6,CT6)&gt;0,SUM(CP6,CT6),"")</f>
        <v>7.6999999999999993</v>
      </c>
      <c r="DD6" s="40">
        <f>IF(SUM(CO6:CP6,CR6:CT6,CV6)-SUM(CQ6,CU6)&gt;0,SUM(CO6:CP6,CR6:CT6,CV6)-SUM(CQ6,CU6),"")</f>
        <v>43.2</v>
      </c>
      <c r="DE6" s="40">
        <f>IF(SUM(CY6,CZ6,DD6)&gt;0,SUM(CY6,CZ6,DD6),"")</f>
        <v>105.5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16.600000000000001</v>
      </c>
      <c r="EL6" s="18">
        <v>3.8</v>
      </c>
      <c r="EM6" s="18">
        <v>0</v>
      </c>
      <c r="EN6" s="18">
        <v>0</v>
      </c>
      <c r="EO6" s="18">
        <v>17</v>
      </c>
      <c r="EP6" s="18">
        <v>4.8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8.6</v>
      </c>
      <c r="FF6" s="11">
        <f>IF(SUM(EK6:EL6,EN6:EP6,ER6)-EM6-EQ6&gt;0,SUM(EK6:EL6,EN6:EP6,ER6)-EM6-EQ6,"")</f>
        <v>42.2</v>
      </c>
      <c r="FG6" s="11" t="str">
        <f>IF(SUM(ES6:ET6,EV6)-EU6&gt;0,SUM(ES6:ET6,EV6)-EU6,"")</f>
        <v/>
      </c>
      <c r="FH6" s="11">
        <f>IF(SUM(EL6,EP6,ET6)&gt;0,SUM(EL6,EP6,ET6),"")</f>
        <v>8.6</v>
      </c>
      <c r="FI6" s="11">
        <f>IF(SUM(FF6,FG6)&gt;0,SUM(FF6,FG6),"")</f>
        <v>42.2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42.2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</v>
      </c>
      <c r="QI6" s="22">
        <f>IF($CW6="P",CE6,(CE6+BB6)/2)</f>
        <v>0.1</v>
      </c>
      <c r="QJ6" s="22">
        <f>IF($CW6="P",CF6,(CF6+BC6)/2)</f>
        <v>0.3</v>
      </c>
      <c r="QK6" s="22">
        <f>IF($CW6="P",CG6,(CG6+BD6)/2)</f>
        <v>16.649999999999999</v>
      </c>
      <c r="QL6" s="22">
        <f>IF($CW6="P",CH6,(CH6+BE6)/2)</f>
        <v>4.3499999999999996</v>
      </c>
      <c r="QM6" s="22">
        <f>IF($CW6="P",CI6,(CI6+BF6)/2)</f>
        <v>0</v>
      </c>
      <c r="QN6" s="22">
        <f>IF($CW6="P",CJ6,(CJ6+BG6)/2)</f>
        <v>0.44999999999999996</v>
      </c>
      <c r="QO6" s="22">
        <f>IF($CW6="P",CK6,(CK6+BH6)/2)</f>
        <v>16.649999999999999</v>
      </c>
      <c r="QP6" s="22">
        <f>IF($CW6="P",CL6,(CL6+BI6)/2)</f>
        <v>4.8</v>
      </c>
      <c r="QQ6" s="22">
        <f>IF($CW6="P",CM6,(CM6+BJ6)/2)</f>
        <v>0</v>
      </c>
      <c r="QR6" s="22">
        <f>IF($CW6="P",CN6,(CN6+BK6)/2)</f>
        <v>0.6</v>
      </c>
      <c r="QS6" s="22">
        <f>IF($CW6="P",CO6,(CO6+BL6)/2)</f>
        <v>17.399999999999999</v>
      </c>
      <c r="QT6" s="22">
        <f>IF($CW6="P",CP6,(CP6+BM6)/2)</f>
        <v>4.2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</v>
      </c>
      <c r="QX6" s="22">
        <f>IF($CW6="P",CT6,(CT6+BQ6)/2)</f>
        <v>4.55</v>
      </c>
      <c r="QY6" s="22">
        <f>IF($CW6="P",CU6,(CU6+BR6)/2)</f>
        <v>0.1</v>
      </c>
      <c r="QZ6" s="22">
        <f>IF($CW6="P",CV6,(CV6+BS6)/2)</f>
        <v>0.44999999999999996</v>
      </c>
      <c r="RA6" s="27" t="s">
        <v>46</v>
      </c>
      <c r="RB6" s="40">
        <f>IF(SUM(QH6,QL6)&gt;0,SUM(QH6,QL6),"")</f>
        <v>8.6499999999999986</v>
      </c>
      <c r="RC6" s="40">
        <f>IF(SUM(QG6:QH6,QJ6:QL6,QN6)-QI6-QM6&gt;0,SUM(QG6:QH6,QJ6:QL6,QN6)-QI6-QM6,"")</f>
        <v>42.650000000000006</v>
      </c>
      <c r="RD6" s="40">
        <f>IF(SUM(QO6:QP6,QR6)-QQ6&gt;0,SUM(QO6:QP6,QR6)-QQ6,"")</f>
        <v>22.05</v>
      </c>
      <c r="RE6" s="40">
        <f>IF(SUM(QH6,QL6,QP6)&gt;0,SUM(QH6,QL6,QP6),"")</f>
        <v>13.45</v>
      </c>
      <c r="RF6" s="40">
        <f>IF(SUM(RC6,RD6)&gt;0,SUM(RC6,RD6),"")</f>
        <v>64.7</v>
      </c>
      <c r="RG6" s="40">
        <f>IF(SUM(QT6,QX6)&gt;0,SUM(QT6,QX6),"")</f>
        <v>8.75</v>
      </c>
      <c r="RH6" s="40">
        <f>IF(SUM(QS6:QT6,QV6:QX6,QZ6)-SUM(QU6,QY6)&gt;0,SUM(QS6:QT6,QV6:QX6,QZ6)-SUM(QU6,QY6),"")</f>
        <v>43.8</v>
      </c>
      <c r="RI6" s="40">
        <f>IF(SUM(RC6,RD6,RH6)&gt;0,SUM(RC6,RD6,RH6),"")</f>
        <v>108.5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170</v>
      </c>
      <c r="D7" s="4" t="s">
        <v>3</v>
      </c>
      <c r="E7" s="4">
        <v>2007</v>
      </c>
      <c r="F7" s="9">
        <f>SUM(L7:T7)+SUM(L7:P7)*0.0000001+SUM(L7)*0.0000000000001</f>
        <v>149.20001045000424</v>
      </c>
      <c r="G7" s="64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42.6</v>
      </c>
      <c r="M7" s="8" t="str">
        <f>IF(L7=0,"",IF(L7=CY7,$CC$1,IF(L7=BV7,$AZ$1,IF(L7=AS7,$W$1,""))))</f>
        <v>2024 Nationals</v>
      </c>
      <c r="N7" s="8">
        <f>IF(COUNT(AS7,BV7,CY7)&gt;1,LARGE((AS7,BV7,CY7),2),0)</f>
        <v>39.599999999999994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22.300000000000004</v>
      </c>
      <c r="Q7" s="8" t="str">
        <f>IF(P7=0,"",IF(P7=CZ7,$CC$1,IF(P7=BW7,$AZ$1,IF(P7=AT7,$W$1,""))))</f>
        <v>2024 Elite Canada</v>
      </c>
      <c r="R7" s="8">
        <f>IF(MAX(AX7,CA7,DD7)&gt;0,MAX(AX7,CA7,DD7),0)</f>
        <v>42.1</v>
      </c>
      <c r="S7" s="8" t="str">
        <f>IF(R7=0,"",IF(R7=DD7,$CC$1,IF(R7=CA7,$AZ$1,IF(R7=AX7,$W$1,""))))</f>
        <v>2024 Nationals</v>
      </c>
      <c r="T7" s="8">
        <f>IF(MAX(DF7:DH7)&gt;0,MAX(DF7:DH7),"")</f>
        <v>2.6000000000000085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16.899999999999999</v>
      </c>
      <c r="X7" s="19">
        <v>3.9</v>
      </c>
      <c r="Y7" s="19">
        <v>0</v>
      </c>
      <c r="Z7" s="19">
        <v>0.3</v>
      </c>
      <c r="AA7" s="19">
        <v>16.3</v>
      </c>
      <c r="AB7" s="19">
        <v>1.9</v>
      </c>
      <c r="AC7" s="19">
        <v>0</v>
      </c>
      <c r="AD7" s="19">
        <v>0.3</v>
      </c>
      <c r="AE7" s="19">
        <v>17.100000000000001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</v>
      </c>
      <c r="AL7" s="19">
        <v>0.6</v>
      </c>
      <c r="AM7" s="19">
        <v>15.6</v>
      </c>
      <c r="AN7" s="19">
        <v>2.6</v>
      </c>
      <c r="AO7" s="19">
        <v>0</v>
      </c>
      <c r="AP7" s="19">
        <v>0.6</v>
      </c>
      <c r="AQ7" s="27"/>
      <c r="AR7" s="40">
        <f>IF(SUM(X7,AB7)&gt;0,SUM(X7,AB7),"")</f>
        <v>5.8</v>
      </c>
      <c r="AS7" s="40">
        <f>IF(SUM(W7:X7,Z7:AB7,AD7)-Y7-AC7&gt;0,SUM(W7:X7,Z7:AB7,AD7)-Y7-AC7,"")</f>
        <v>39.599999999999994</v>
      </c>
      <c r="AT7" s="40">
        <f>IF(SUM(AE7:AF7,AH7)-AG7&gt;0,SUM(AE7:AF7,AH7)-AG7,"")</f>
        <v>22.300000000000004</v>
      </c>
      <c r="AU7" s="40">
        <f>IF(SUM(X7,AB7,AF7)&gt;0,SUM(X7,AB7,AF7),"")</f>
        <v>10.399999999999999</v>
      </c>
      <c r="AV7" s="40">
        <f>IF(SUM(AS7,AT7)&gt;0,SUM(AS7,AT7),"")</f>
        <v>61.9</v>
      </c>
      <c r="AW7" s="40">
        <f>IF(SUM(AJ7,AN7)&gt;0,SUM(AJ7,AN7),"")</f>
        <v>7.1999999999999993</v>
      </c>
      <c r="AX7" s="40">
        <f>IF(SUM(AI7:AJ7,AL7:AN7,AP7)-SUM(AK7,AO7)&gt;0,SUM(AI7:AJ7,AL7:AN7,AP7)-SUM(AK7,AO7),"")</f>
        <v>40.700000000000003</v>
      </c>
      <c r="AY7" s="40">
        <f>IF(SUM(AS7,AT7,AX7)&gt;0,SUM(AS7,AT7,AX7),"")</f>
        <v>102.6</v>
      </c>
      <c r="AZ7" s="18">
        <v>16.8</v>
      </c>
      <c r="BA7" s="18">
        <v>4.2</v>
      </c>
      <c r="BB7" s="18">
        <v>0.2</v>
      </c>
      <c r="BC7" s="18">
        <v>0.3</v>
      </c>
      <c r="BD7" s="18">
        <v>16.3</v>
      </c>
      <c r="BE7" s="18">
        <v>4.5999999999999996</v>
      </c>
      <c r="BF7" s="18">
        <v>0</v>
      </c>
      <c r="BG7" s="18">
        <v>0.6</v>
      </c>
      <c r="BH7" s="18">
        <v>16.5</v>
      </c>
      <c r="BI7" s="18">
        <v>4.5999999999999996</v>
      </c>
      <c r="BJ7" s="18">
        <v>0</v>
      </c>
      <c r="BK7" s="18">
        <v>0.6</v>
      </c>
      <c r="BL7" s="18">
        <v>15.9</v>
      </c>
      <c r="BM7" s="18">
        <v>4.2</v>
      </c>
      <c r="BN7" s="18">
        <v>0.4</v>
      </c>
      <c r="BO7" s="18">
        <v>0.3</v>
      </c>
      <c r="BP7" s="18">
        <v>16.899999999999999</v>
      </c>
      <c r="BQ7" s="18">
        <v>4.5999999999999996</v>
      </c>
      <c r="BR7" s="18">
        <v>0</v>
      </c>
      <c r="BS7" s="18">
        <v>0.6</v>
      </c>
      <c r="BT7" s="28"/>
      <c r="BU7" s="11">
        <f>IF(SUM(BA7,BE7)&gt;0,SUM(BA7,BE7),"")</f>
        <v>8.8000000000000007</v>
      </c>
      <c r="BV7" s="11">
        <f>IF(SUM(AZ7:BA7,BC7:BE7,BG7)-BB7-BF7&gt;0,SUM(AZ7:BA7,BC7:BE7,BG7)-BB7-BF7,"")</f>
        <v>42.6</v>
      </c>
      <c r="BW7" s="11">
        <f>IF(SUM(BH7:BI7,BK7)-BJ7&gt;0,SUM(BH7:BI7,BK7)-BJ7,"")</f>
        <v>21.700000000000003</v>
      </c>
      <c r="BX7" s="11">
        <f>IF(SUM(BA7,BE7,BI7)&gt;0,SUM(BA7,BE7,BI7),"")</f>
        <v>13.4</v>
      </c>
      <c r="BY7" s="11">
        <f>IF(SUM(BV7,BW7)&gt;0,SUM(BV7,BW7),"")</f>
        <v>64.300000000000011</v>
      </c>
      <c r="BZ7" s="11">
        <f>IF(SUM(BM7,BQ7)&gt;0,SUM(BM7,BQ7),"")</f>
        <v>8.8000000000000007</v>
      </c>
      <c r="CA7" s="11">
        <f>IF(SUM(BL7:BM7,BO7:BQ7,BS7)-SUM(BN7,BR7)&gt;0,SUM(BL7:BM7,BO7:BQ7,BS7)-SUM(BN7,BR7),"")</f>
        <v>42.1</v>
      </c>
      <c r="CB7" s="11">
        <f>IF(SUM(BV7,BW7,CA7)&gt;0,SUM(BV7,BW7,CA7),"")</f>
        <v>106.4</v>
      </c>
      <c r="CC7" s="19">
        <v>11.7</v>
      </c>
      <c r="CD7" s="19">
        <v>3</v>
      </c>
      <c r="CE7" s="19">
        <v>0</v>
      </c>
      <c r="CF7" s="19">
        <v>0.6</v>
      </c>
      <c r="CG7" s="19">
        <v>16.399999999999999</v>
      </c>
      <c r="CH7" s="19">
        <v>4.5999999999999996</v>
      </c>
      <c r="CI7" s="19">
        <v>0</v>
      </c>
      <c r="CJ7" s="19">
        <v>0.6</v>
      </c>
      <c r="CK7" s="19">
        <v>16.2</v>
      </c>
      <c r="CL7" s="19">
        <v>4.5999999999999996</v>
      </c>
      <c r="CM7" s="19">
        <v>0</v>
      </c>
      <c r="CN7" s="19">
        <v>0.6</v>
      </c>
      <c r="CO7" s="19">
        <v>16.3</v>
      </c>
      <c r="CP7" s="19">
        <v>4.4000000000000004</v>
      </c>
      <c r="CQ7" s="19">
        <v>0.2</v>
      </c>
      <c r="CR7" s="19">
        <v>0.44999999999999996</v>
      </c>
      <c r="CS7" s="19">
        <v>16.25</v>
      </c>
      <c r="CT7" s="19">
        <v>3.5999999999999996</v>
      </c>
      <c r="CU7" s="19">
        <v>0</v>
      </c>
      <c r="CV7" s="19">
        <v>0.6</v>
      </c>
      <c r="CW7" s="27" t="s">
        <v>46</v>
      </c>
      <c r="CX7" s="40">
        <f>IF(SUM(CD7,CH7)&gt;0,SUM(CD7,CH7),"")</f>
        <v>7.6</v>
      </c>
      <c r="CY7" s="40">
        <f>IF(SUM(CC7:CD7,CF7:CH7,CJ7)-CE7-CI7&gt;0,SUM(CC7:CD7,CF7:CH7,CJ7)-CE7-CI7,"")</f>
        <v>36.9</v>
      </c>
      <c r="CZ7" s="40">
        <f>IF(SUM(CK7:CL7,CN7)-CM7&gt;0,SUM(CK7:CL7,CN7)-CM7,"")</f>
        <v>21.4</v>
      </c>
      <c r="DA7" s="40">
        <f>IF(SUM(CD7,CH7,CL7)&gt;0,SUM(CD7,CH7,CL7),"")</f>
        <v>12.2</v>
      </c>
      <c r="DB7" s="40">
        <f>IF(SUM(CY7,CZ7)&gt;0,SUM(CY7,CZ7),"")</f>
        <v>58.3</v>
      </c>
      <c r="DC7" s="40">
        <f>IF(SUM(CP7,CT7)&gt;0,SUM(CP7,CT7),"")</f>
        <v>8</v>
      </c>
      <c r="DD7" s="40">
        <f>IF(SUM(CO7:CP7,CR7:CT7,CV7)-SUM(CQ7,CU7)&gt;0,SUM(CO7:CP7,CR7:CT7,CV7)-SUM(CQ7,CU7),"")</f>
        <v>41.400000000000006</v>
      </c>
      <c r="DE7" s="40">
        <f>IF(SUM(CY7,CZ7,DD7)&gt;0,SUM(CY7,CZ7,DD7),"")</f>
        <v>99.7</v>
      </c>
      <c r="DF7" s="50">
        <f>IF(MAX(ED7,FF7,GH7,HJ7,IL7,JN7,KP7,LR7,MT7,NV7,OX7,PZ7)-IF(N7="",0,N7)&gt;0.001,MAX(ED7,FF7,GH7,HJ7,IL7,JN7,KP7,LR7,MT7,NV7,OX7,PZ7)-IF(N7="",0,N7),"")</f>
        <v>2.6000000000000085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1.7999999999999972</v>
      </c>
      <c r="DI7" s="17">
        <v>16</v>
      </c>
      <c r="DJ7" s="17">
        <v>5.3</v>
      </c>
      <c r="DK7" s="17">
        <v>0</v>
      </c>
      <c r="DL7" s="17">
        <v>1</v>
      </c>
      <c r="DM7" s="17">
        <v>16.399999999999999</v>
      </c>
      <c r="DN7" s="17">
        <v>3.5</v>
      </c>
      <c r="DO7" s="17">
        <v>0</v>
      </c>
      <c r="DP7" s="17">
        <v>0</v>
      </c>
      <c r="DQ7" s="17"/>
      <c r="DR7" s="17"/>
      <c r="DS7" s="17"/>
      <c r="DT7" s="17"/>
      <c r="DU7" s="17">
        <v>16.899999999999999</v>
      </c>
      <c r="DV7" s="17">
        <v>4.5999999999999996</v>
      </c>
      <c r="DW7" s="17">
        <v>0</v>
      </c>
      <c r="DX7" s="17">
        <v>0</v>
      </c>
      <c r="DY7" s="17">
        <v>17.600000000000001</v>
      </c>
      <c r="DZ7" s="17">
        <v>4.8</v>
      </c>
      <c r="EA7" s="17">
        <v>0</v>
      </c>
      <c r="EB7" s="17">
        <v>0</v>
      </c>
      <c r="EC7" s="40">
        <f>IF(SUM(DJ7,DN7)&gt;0,SUM(DJ7,DN7),"")</f>
        <v>8.8000000000000007</v>
      </c>
      <c r="ED7" s="40">
        <f>IF(SUM(DI7:DJ7,DL7:DN7,DP7)-DK7-DO7&gt;0,SUM(DI7:DJ7,DL7:DN7,DP7)-DK7-DO7,"")</f>
        <v>42.2</v>
      </c>
      <c r="EE7" s="40" t="str">
        <f>IF(SUM(DQ7:DR7,DT7)-DS7&gt;0,SUM(DQ7:DR7,DT7)-DS7,"")</f>
        <v/>
      </c>
      <c r="EF7" s="40">
        <f>IF(SUM(DJ7,DN7,DR7)&gt;0,SUM(DJ7,DN7,DR7),"")</f>
        <v>8.8000000000000007</v>
      </c>
      <c r="EG7" s="40">
        <f>IF(SUM(ED7,EE7)&gt;0,SUM(ED7,EE7),"")</f>
        <v>42.2</v>
      </c>
      <c r="EH7" s="40">
        <f>IF(SUM(DV7,DZ7)&gt;0,SUM(DV7,DZ7),"")</f>
        <v>9.3999999999999986</v>
      </c>
      <c r="EI7" s="40">
        <f>IF(SUM(DU7:DV7,DX7:DZ7,EB7)-SUM(DW7,EA7)&gt;0,SUM(DU7:DV7,DX7:DZ7,EB7)-SUM(DW7,EA7),"")</f>
        <v>43.9</v>
      </c>
      <c r="EJ7" s="40">
        <f>IF(SUM(ED7,EE7,EI7)&gt;0,SUM(ED7,EE7,EI7),"")</f>
        <v>86.1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11.7</v>
      </c>
      <c r="QH7" s="22">
        <f>IF($CW7="P",CD7,(CD7+BA7)/2)</f>
        <v>3</v>
      </c>
      <c r="QI7" s="22">
        <f>IF($CW7="P",CE7,(CE7+BB7)/2)</f>
        <v>0</v>
      </c>
      <c r="QJ7" s="22">
        <f>IF($CW7="P",CF7,(CF7+BC7)/2)</f>
        <v>0.6</v>
      </c>
      <c r="QK7" s="22">
        <f>IF($CW7="P",CG7,(CG7+BD7)/2)</f>
        <v>16.399999999999999</v>
      </c>
      <c r="QL7" s="22">
        <f>IF($CW7="P",CH7,(CH7+BE7)/2)</f>
        <v>4.5999999999999996</v>
      </c>
      <c r="QM7" s="22">
        <f>IF($CW7="P",CI7,(CI7+BF7)/2)</f>
        <v>0</v>
      </c>
      <c r="QN7" s="22">
        <f>IF($CW7="P",CJ7,(CJ7+BG7)/2)</f>
        <v>0.6</v>
      </c>
      <c r="QO7" s="22">
        <f>IF($CW7="P",CK7,(CK7+BH7)/2)</f>
        <v>16.2</v>
      </c>
      <c r="QP7" s="22">
        <f>IF($CW7="P",CL7,(CL7+BI7)/2)</f>
        <v>4.5999999999999996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16.3</v>
      </c>
      <c r="QT7" s="22">
        <f>IF($CW7="P",CP7,(CP7+BM7)/2)</f>
        <v>4.4000000000000004</v>
      </c>
      <c r="QU7" s="22">
        <f>IF($CW7="P",CQ7,(CQ7+BN7)/2)</f>
        <v>0.2</v>
      </c>
      <c r="QV7" s="22">
        <f>IF($CW7="P",CR7,(CR7+BO7)/2)</f>
        <v>0.44999999999999996</v>
      </c>
      <c r="QW7" s="22">
        <f>IF($CW7="P",CS7,(CS7+BP7)/2)</f>
        <v>16.25</v>
      </c>
      <c r="QX7" s="22">
        <f>IF($CW7="P",CT7,(CT7+BQ7)/2)</f>
        <v>3.5999999999999996</v>
      </c>
      <c r="QY7" s="22">
        <f>IF($CW7="P",CU7,(CU7+BR7)/2)</f>
        <v>0</v>
      </c>
      <c r="QZ7" s="22">
        <f>IF($CW7="P",CV7,(CV7+BS7)/2)</f>
        <v>0.6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36.9</v>
      </c>
      <c r="RD7" s="40">
        <f>IF(SUM(QO7:QP7,QR7)-QQ7&gt;0,SUM(QO7:QP7,QR7)-QQ7,"")</f>
        <v>21.4</v>
      </c>
      <c r="RE7" s="40">
        <f>IF(SUM(QH7,QL7,QP7)&gt;0,SUM(QH7,QL7,QP7),"")</f>
        <v>12.2</v>
      </c>
      <c r="RF7" s="40">
        <f>IF(SUM(RC7,RD7)&gt;0,SUM(RC7,RD7),"")</f>
        <v>58.3</v>
      </c>
      <c r="RG7" s="40">
        <f>IF(SUM(QT7,QX7)&gt;0,SUM(QT7,QX7),"")</f>
        <v>8</v>
      </c>
      <c r="RH7" s="40">
        <f>IF(SUM(QS7:QT7,QV7:QX7,QZ7)-SUM(QU7,QY7)&gt;0,SUM(QS7:QT7,QV7:QX7,QZ7)-SUM(QU7,QY7),"")</f>
        <v>41.400000000000006</v>
      </c>
      <c r="RI7" s="40">
        <f>IF(SUM(RC7,RD7,RH7)&gt;0,SUM(RC7,RD7,RH7),"")</f>
        <v>99.7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117</v>
      </c>
      <c r="D8" s="4" t="s">
        <v>6</v>
      </c>
      <c r="E8" s="4">
        <v>2005</v>
      </c>
      <c r="F8" s="9">
        <f>SUM(L8:T8)+SUM(L8:P8)*0.0000001+SUM(L8)*0.0000000000001</f>
        <v>147.50001045000417</v>
      </c>
      <c r="G8" s="64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41.699999999999996</v>
      </c>
      <c r="M8" s="8" t="str">
        <f>IF(L8=0,"",IF(L8=CY8,$CC$1,IF(L8=BV8,$AZ$1,IF(L8=AS8,$W$1,""))))</f>
        <v>2024 Nationals</v>
      </c>
      <c r="N8" s="8">
        <f>IF(COUNT(AS8,BV8,CY8)&gt;1,LARGE((AS8,BV8,CY8),2),0)</f>
        <v>40.200000000000003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22.6</v>
      </c>
      <c r="Q8" s="8" t="str">
        <f>IF(P8=0,"",IF(P8=CZ8,$CC$1,IF(P8=BW8,$AZ$1,IF(P8=AT8,$W$1,""))))</f>
        <v>2024 Elite Canada</v>
      </c>
      <c r="R8" s="8">
        <f>IF(MAX(AX8,CA8,DD8)&gt;0,MAX(AX8,CA8,DD8),0)</f>
        <v>42.999999999999993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14.9</v>
      </c>
      <c r="X8" s="19">
        <v>3.9</v>
      </c>
      <c r="Y8" s="19">
        <v>0.2</v>
      </c>
      <c r="Z8" s="19">
        <v>0.3</v>
      </c>
      <c r="AA8" s="19">
        <v>16.8</v>
      </c>
      <c r="AB8" s="19">
        <v>3.9</v>
      </c>
      <c r="AC8" s="19">
        <v>0</v>
      </c>
      <c r="AD8" s="19">
        <v>0.6</v>
      </c>
      <c r="AE8" s="19">
        <v>17.399999999999999</v>
      </c>
      <c r="AF8" s="19">
        <v>4.5999999999999996</v>
      </c>
      <c r="AG8" s="19">
        <v>0</v>
      </c>
      <c r="AH8" s="19">
        <v>0.6</v>
      </c>
      <c r="AI8" s="19">
        <v>16.399999999999999</v>
      </c>
      <c r="AJ8" s="19">
        <v>4.5999999999999996</v>
      </c>
      <c r="AK8" s="19">
        <v>0</v>
      </c>
      <c r="AL8" s="19">
        <v>0.6</v>
      </c>
      <c r="AM8" s="19">
        <v>16.8</v>
      </c>
      <c r="AN8" s="19">
        <v>3.9</v>
      </c>
      <c r="AO8" s="19">
        <v>0</v>
      </c>
      <c r="AP8" s="19">
        <v>0.6</v>
      </c>
      <c r="AQ8" s="27"/>
      <c r="AR8" s="40">
        <f>IF(SUM(X8,AB8)&gt;0,SUM(X8,AB8),"")</f>
        <v>7.8</v>
      </c>
      <c r="AS8" s="40">
        <f>IF(SUM(W8:X8,Z8:AB8,AD8)-Y8-AC8&gt;0,SUM(W8:X8,Z8:AB8,AD8)-Y8-AC8,"")</f>
        <v>40.200000000000003</v>
      </c>
      <c r="AT8" s="40">
        <f>IF(SUM(AE8:AF8,AH8)-AG8&gt;0,SUM(AE8:AF8,AH8)-AG8,"")</f>
        <v>22.6</v>
      </c>
      <c r="AU8" s="40">
        <f>IF(SUM(X8,AB8,AF8)&gt;0,SUM(X8,AB8,AF8),"")</f>
        <v>12.399999999999999</v>
      </c>
      <c r="AV8" s="40">
        <f>IF(SUM(AS8,AT8)&gt;0,SUM(AS8,AT8),"")</f>
        <v>62.800000000000004</v>
      </c>
      <c r="AW8" s="40">
        <f>IF(SUM(AJ8,AN8)&gt;0,SUM(AJ8,AN8),"")</f>
        <v>8.5</v>
      </c>
      <c r="AX8" s="40">
        <f>IF(SUM(AI8:AJ8,AL8:AN8,AP8)-SUM(AK8,AO8)&gt;0,SUM(AI8:AJ8,AL8:AN8,AP8)-SUM(AK8,AO8),"")</f>
        <v>42.900000000000006</v>
      </c>
      <c r="AY8" s="40">
        <f>IF(SUM(AS8,AT8,AX8)&gt;0,SUM(AS8,AT8,AX8),"")</f>
        <v>105.70000000000002</v>
      </c>
      <c r="AZ8" s="18">
        <v>16.2</v>
      </c>
      <c r="BA8" s="18">
        <v>4.0999999999999996</v>
      </c>
      <c r="BB8" s="18">
        <v>0</v>
      </c>
      <c r="BC8" s="18">
        <v>0.3</v>
      </c>
      <c r="BD8" s="18">
        <v>16.899999999999999</v>
      </c>
      <c r="BE8" s="18">
        <v>3.9</v>
      </c>
      <c r="BF8" s="18">
        <v>0</v>
      </c>
      <c r="BG8" s="18">
        <v>0.3</v>
      </c>
      <c r="BH8" s="18">
        <v>16.899999999999999</v>
      </c>
      <c r="BI8" s="18">
        <v>3.9</v>
      </c>
      <c r="BJ8" s="18">
        <v>0</v>
      </c>
      <c r="BK8" s="18">
        <v>0.6</v>
      </c>
      <c r="BL8" s="18">
        <v>17.2</v>
      </c>
      <c r="BM8" s="18">
        <v>4.0999999999999996</v>
      </c>
      <c r="BN8" s="18">
        <v>0.2</v>
      </c>
      <c r="BO8" s="18">
        <v>0.3</v>
      </c>
      <c r="BP8" s="18">
        <v>17.399999999999999</v>
      </c>
      <c r="BQ8" s="18">
        <v>3.9</v>
      </c>
      <c r="BR8" s="18">
        <v>0</v>
      </c>
      <c r="BS8" s="18">
        <v>0.3</v>
      </c>
      <c r="BT8" s="28"/>
      <c r="BU8" s="11">
        <f>IF(SUM(BA8,BE8)&gt;0,SUM(BA8,BE8),"")</f>
        <v>8</v>
      </c>
      <c r="BV8" s="11">
        <f>IF(SUM(AZ8:BA8,BC8:BE8,BG8)-BB8-BF8&gt;0,SUM(AZ8:BA8,BC8:BE8,BG8)-BB8-BF8,"")</f>
        <v>41.699999999999996</v>
      </c>
      <c r="BW8" s="11">
        <f>IF(SUM(BH8:BI8,BK8)-BJ8&gt;0,SUM(BH8:BI8,BK8)-BJ8,"")</f>
        <v>21.4</v>
      </c>
      <c r="BX8" s="11">
        <f>IF(SUM(BA8,BE8,BI8)&gt;0,SUM(BA8,BE8,BI8),"")</f>
        <v>11.9</v>
      </c>
      <c r="BY8" s="11">
        <f>IF(SUM(BV8,BW8)&gt;0,SUM(BV8,BW8),"")</f>
        <v>63.099999999999994</v>
      </c>
      <c r="BZ8" s="11">
        <f>IF(SUM(BM8,BQ8)&gt;0,SUM(BM8,BQ8),"")</f>
        <v>8</v>
      </c>
      <c r="CA8" s="11">
        <f>IF(SUM(BL8:BM8,BO8:BQ8,BS8)-SUM(BN8,BR8)&gt;0,SUM(BL8:BM8,BO8:BQ8,BS8)-SUM(BN8,BR8),"")</f>
        <v>42.999999999999993</v>
      </c>
      <c r="CB8" s="11">
        <f>IF(SUM(BV8,BW8,CA8)&gt;0,SUM(BV8,BW8,CA8),"")</f>
        <v>106.1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15.3</v>
      </c>
      <c r="DJ8" s="17">
        <v>2.6</v>
      </c>
      <c r="DK8" s="17">
        <v>0</v>
      </c>
      <c r="DL8" s="17">
        <v>0</v>
      </c>
      <c r="DM8" s="17">
        <v>16.2</v>
      </c>
      <c r="DN8" s="17">
        <v>4.5999999999999996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7.1999999999999993</v>
      </c>
      <c r="ED8" s="40">
        <f>IF(SUM(DI8:DJ8,DL8:DN8,DP8)-DK8-DO8&gt;0,SUM(DI8:DJ8,DL8:DN8,DP8)-DK8-DO8,"")</f>
        <v>38.700000000000003</v>
      </c>
      <c r="EE8" s="40" t="str">
        <f>IF(SUM(DQ8:DR8,DT8)-DS8&gt;0,SUM(DQ8:DR8,DT8)-DS8,"")</f>
        <v/>
      </c>
      <c r="EF8" s="40">
        <f>IF(SUM(DJ8,DN8,DR8)&gt;0,SUM(DJ8,DN8,DR8),"")</f>
        <v>7.1999999999999993</v>
      </c>
      <c r="EG8" s="40">
        <f>IF(SUM(ED8,EE8)&gt;0,SUM(ED8,EE8),"")</f>
        <v>38.700000000000003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38.700000000000003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8.1</v>
      </c>
      <c r="QH8" s="22">
        <f>IF($CW8="P",CD8,(CD8+BA8)/2)</f>
        <v>2.0499999999999998</v>
      </c>
      <c r="QI8" s="22">
        <f>IF($CW8="P",CE8,(CE8+BB8)/2)</f>
        <v>0</v>
      </c>
      <c r="QJ8" s="22">
        <f>IF($CW8="P",CF8,(CF8+BC8)/2)</f>
        <v>0.15</v>
      </c>
      <c r="QK8" s="22">
        <f>IF($CW8="P",CG8,(CG8+BD8)/2)</f>
        <v>8.4499999999999993</v>
      </c>
      <c r="QL8" s="22">
        <f>IF($CW8="P",CH8,(CH8+BE8)/2)</f>
        <v>1.95</v>
      </c>
      <c r="QM8" s="22">
        <f>IF($CW8="P",CI8,(CI8+BF8)/2)</f>
        <v>0</v>
      </c>
      <c r="QN8" s="22">
        <f>IF($CW8="P",CJ8,(CJ8+BG8)/2)</f>
        <v>0.15</v>
      </c>
      <c r="QO8" s="22">
        <f>IF($CW8="P",CK8,(CK8+BH8)/2)</f>
        <v>8.4499999999999993</v>
      </c>
      <c r="QP8" s="22">
        <f>IF($CW8="P",CL8,(CL8+BI8)/2)</f>
        <v>1.95</v>
      </c>
      <c r="QQ8" s="22">
        <f>IF($CW8="P",CM8,(CM8+BJ8)/2)</f>
        <v>0</v>
      </c>
      <c r="QR8" s="22">
        <f>IF($CW8="P",CN8,(CN8+BK8)/2)</f>
        <v>0.3</v>
      </c>
      <c r="QS8" s="22">
        <f>IF($CW8="P",CO8,(CO8+BL8)/2)</f>
        <v>8.6</v>
      </c>
      <c r="QT8" s="22">
        <f>IF($CW8="P",CP8,(CP8+BM8)/2)</f>
        <v>2.0499999999999998</v>
      </c>
      <c r="QU8" s="22">
        <f>IF($CW8="P",CQ8,(CQ8+BN8)/2)</f>
        <v>0.1</v>
      </c>
      <c r="QV8" s="22">
        <f>IF($CW8="P",CR8,(CR8+BO8)/2)</f>
        <v>0.15</v>
      </c>
      <c r="QW8" s="22">
        <f>IF($CW8="P",CS8,(CS8+BP8)/2)</f>
        <v>8.6999999999999993</v>
      </c>
      <c r="QX8" s="22">
        <f>IF($CW8="P",CT8,(CT8+BQ8)/2)</f>
        <v>1.95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4</v>
      </c>
      <c r="RC8" s="40">
        <f>IF(SUM(QG8:QH8,QJ8:QL8,QN8)-QI8-QM8&gt;0,SUM(QG8:QH8,QJ8:QL8,QN8)-QI8-QM8,"")</f>
        <v>20.849999999999998</v>
      </c>
      <c r="RD8" s="40">
        <f>IF(SUM(QO8:QP8,QR8)-QQ8&gt;0,SUM(QO8:QP8,QR8)-QQ8,"")</f>
        <v>10.7</v>
      </c>
      <c r="RE8" s="40">
        <f>IF(SUM(QH8,QL8,QP8)&gt;0,SUM(QH8,QL8,QP8),"")</f>
        <v>5.95</v>
      </c>
      <c r="RF8" s="40">
        <f>IF(SUM(RC8,RD8)&gt;0,SUM(RC8,RD8),"")</f>
        <v>31.549999999999997</v>
      </c>
      <c r="RG8" s="40">
        <f>IF(SUM(QT8,QX8)&gt;0,SUM(QT8,QX8),"")</f>
        <v>4</v>
      </c>
      <c r="RH8" s="40">
        <f>IF(SUM(QS8:QT8,QV8:QX8,QZ8)-SUM(QU8,QY8)&gt;0,SUM(QS8:QT8,QV8:QX8,QZ8)-SUM(QU8,QY8),"")</f>
        <v>21.499999999999996</v>
      </c>
      <c r="RI8" s="40">
        <f>IF(SUM(RC8,RD8,RH8)&gt;0,SUM(RC8,RD8,RH8),"")</f>
        <v>53.05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192</v>
      </c>
      <c r="D9" s="4" t="s">
        <v>4</v>
      </c>
      <c r="E9" s="4">
        <v>2004</v>
      </c>
      <c r="F9" s="9">
        <f>SUM(L9:T9)+SUM(L9:P9)*0.0000001+SUM(L9)*0.0000000000001</f>
        <v>147.00001042000434</v>
      </c>
      <c r="G9" s="64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43.300000000000004</v>
      </c>
      <c r="M9" s="8" t="str">
        <f>IF(L9=0,"",IF(L9=CY9,$CC$1,IF(L9=BV9,$AZ$1,IF(L9=AS9,$W$1,""))))</f>
        <v>2024 Nationals</v>
      </c>
      <c r="N9" s="8">
        <f>IF(COUNT(AS9,BV9,CY9)&gt;1,LARGE((AS9,BV9,CY9),2),0)</f>
        <v>39.000000000000007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21.900000000000002</v>
      </c>
      <c r="Q9" s="8" t="str">
        <f>IF(P9=0,"",IF(P9=CZ9,$CC$1,IF(P9=BW9,$AZ$1,IF(P9=AT9,$W$1,""))))</f>
        <v>2024 Nationals</v>
      </c>
      <c r="R9" s="8">
        <f>IF(MAX(AX9,CA9,DD9)&gt;0,MAX(AX9,CA9,DD9),0)</f>
        <v>42.800000000000004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16.100000000000001</v>
      </c>
      <c r="X9" s="19">
        <v>4.0999999999999996</v>
      </c>
      <c r="Y9" s="19">
        <v>0</v>
      </c>
      <c r="Z9" s="19">
        <v>0.3</v>
      </c>
      <c r="AA9" s="19">
        <v>14.9</v>
      </c>
      <c r="AB9" s="19">
        <v>3.6</v>
      </c>
      <c r="AC9" s="19">
        <v>0</v>
      </c>
      <c r="AD9" s="19">
        <v>0</v>
      </c>
      <c r="AE9" s="19">
        <v>16.399999999999999</v>
      </c>
      <c r="AF9" s="19">
        <v>2.9</v>
      </c>
      <c r="AG9" s="19">
        <v>0.1</v>
      </c>
      <c r="AH9" s="19">
        <v>0.3</v>
      </c>
      <c r="AI9" s="19">
        <v>15.6</v>
      </c>
      <c r="AJ9" s="19">
        <v>6.1</v>
      </c>
      <c r="AK9" s="19">
        <v>0</v>
      </c>
      <c r="AL9" s="19">
        <v>0.3</v>
      </c>
      <c r="AM9" s="19">
        <v>16.7</v>
      </c>
      <c r="AN9" s="19">
        <v>1.2</v>
      </c>
      <c r="AO9" s="19">
        <v>0</v>
      </c>
      <c r="AP9" s="19">
        <v>0</v>
      </c>
      <c r="AQ9" s="27"/>
      <c r="AR9" s="40">
        <f>IF(SUM(X9,AB9)&gt;0,SUM(X9,AB9),"")</f>
        <v>7.6999999999999993</v>
      </c>
      <c r="AS9" s="40">
        <f>IF(SUM(W9:X9,Z9:AB9,AD9)-Y9-AC9&gt;0,SUM(W9:X9,Z9:AB9,AD9)-Y9-AC9,"")</f>
        <v>39.000000000000007</v>
      </c>
      <c r="AT9" s="40">
        <f>IF(SUM(AE9:AF9,AH9)-AG9&gt;0,SUM(AE9:AF9,AH9)-AG9,"")</f>
        <v>19.499999999999996</v>
      </c>
      <c r="AU9" s="40">
        <f>IF(SUM(X9,AB9,AF9)&gt;0,SUM(X9,AB9,AF9),"")</f>
        <v>10.6</v>
      </c>
      <c r="AV9" s="40">
        <f>IF(SUM(AS9,AT9)&gt;0,SUM(AS9,AT9),"")</f>
        <v>58.5</v>
      </c>
      <c r="AW9" s="40">
        <f>IF(SUM(AJ9,AN9)&gt;0,SUM(AJ9,AN9),"")</f>
        <v>7.3</v>
      </c>
      <c r="AX9" s="40">
        <f>IF(SUM(AI9:AJ9,AL9:AN9,AP9)-SUM(AK9,AO9)&gt;0,SUM(AI9:AJ9,AL9:AN9,AP9)-SUM(AK9,AO9),"")</f>
        <v>39.900000000000006</v>
      </c>
      <c r="AY9" s="40">
        <f>IF(SUM(AS9,AT9,AX9)&gt;0,SUM(AS9,AT9,AX9),"")</f>
        <v>98.4</v>
      </c>
      <c r="AZ9" s="18">
        <v>16.399999999999999</v>
      </c>
      <c r="BA9" s="18">
        <v>6.1</v>
      </c>
      <c r="BB9" s="18">
        <v>0</v>
      </c>
      <c r="BC9" s="18">
        <v>0.3</v>
      </c>
      <c r="BD9" s="18">
        <v>16.399999999999999</v>
      </c>
      <c r="BE9" s="18">
        <v>3.5</v>
      </c>
      <c r="BF9" s="18">
        <v>0</v>
      </c>
      <c r="BG9" s="18">
        <v>0.6</v>
      </c>
      <c r="BH9" s="18">
        <v>15.5</v>
      </c>
      <c r="BI9" s="18">
        <v>6.1</v>
      </c>
      <c r="BJ9" s="18">
        <v>0</v>
      </c>
      <c r="BK9" s="18">
        <v>0.3</v>
      </c>
      <c r="BL9" s="18">
        <v>15.9</v>
      </c>
      <c r="BM9" s="18">
        <v>6.1</v>
      </c>
      <c r="BN9" s="18">
        <v>0</v>
      </c>
      <c r="BO9" s="18">
        <v>0.3</v>
      </c>
      <c r="BP9" s="18">
        <v>16.399999999999999</v>
      </c>
      <c r="BQ9" s="18">
        <v>3.5</v>
      </c>
      <c r="BR9" s="18">
        <v>0</v>
      </c>
      <c r="BS9" s="18">
        <v>0.6</v>
      </c>
      <c r="BT9" s="28"/>
      <c r="BU9" s="11">
        <f>IF(SUM(BA9,BE9)&gt;0,SUM(BA9,BE9),"")</f>
        <v>9.6</v>
      </c>
      <c r="BV9" s="11">
        <f>IF(SUM(AZ9:BA9,BC9:BE9,BG9)-BB9-BF9&gt;0,SUM(AZ9:BA9,BC9:BE9,BG9)-BB9-BF9,"")</f>
        <v>43.300000000000004</v>
      </c>
      <c r="BW9" s="11">
        <f>IF(SUM(BH9:BI9,BK9)-BJ9&gt;0,SUM(BH9:BI9,BK9)-BJ9,"")</f>
        <v>21.900000000000002</v>
      </c>
      <c r="BX9" s="11">
        <f>IF(SUM(BA9,BE9,BI9)&gt;0,SUM(BA9,BE9,BI9),"")</f>
        <v>15.7</v>
      </c>
      <c r="BY9" s="11">
        <f>IF(SUM(BV9,BW9)&gt;0,SUM(BV9,BW9),"")</f>
        <v>65.2</v>
      </c>
      <c r="BZ9" s="11">
        <f>IF(SUM(BM9,BQ9)&gt;0,SUM(BM9,BQ9),"")</f>
        <v>9.6</v>
      </c>
      <c r="CA9" s="11">
        <f>IF(SUM(BL9:BM9,BO9:BQ9,BS9)-SUM(BN9,BR9)&gt;0,SUM(BL9:BM9,BO9:BQ9,BS9)-SUM(BN9,BR9),"")</f>
        <v>42.800000000000004</v>
      </c>
      <c r="CB9" s="11">
        <f>IF(SUM(BV9,BW9,CA9)&gt;0,SUM(BV9,BW9,CA9),"")</f>
        <v>108</v>
      </c>
      <c r="CC9" s="19">
        <v>14.4</v>
      </c>
      <c r="CD9" s="19">
        <v>3.4</v>
      </c>
      <c r="CE9" s="19">
        <v>0.6</v>
      </c>
      <c r="CF9" s="19">
        <v>0.3</v>
      </c>
      <c r="CG9" s="19">
        <v>15</v>
      </c>
      <c r="CH9" s="19">
        <v>4.3</v>
      </c>
      <c r="CI9" s="19">
        <v>4</v>
      </c>
      <c r="CJ9" s="19">
        <v>0.6</v>
      </c>
      <c r="CK9" s="19">
        <v>14.6</v>
      </c>
      <c r="CL9" s="19">
        <v>3.3</v>
      </c>
      <c r="CM9" s="19">
        <v>0.3</v>
      </c>
      <c r="CN9" s="19">
        <v>0.3</v>
      </c>
      <c r="CO9" s="19">
        <v>14.9</v>
      </c>
      <c r="CP9" s="19">
        <v>2.9</v>
      </c>
      <c r="CQ9" s="19">
        <v>0</v>
      </c>
      <c r="CR9" s="19">
        <v>0.3</v>
      </c>
      <c r="CS9" s="19">
        <v>14.1</v>
      </c>
      <c r="CT9" s="19">
        <v>3.9</v>
      </c>
      <c r="CU9" s="19">
        <v>0.4</v>
      </c>
      <c r="CV9" s="19">
        <v>0.6</v>
      </c>
      <c r="CW9" s="27"/>
      <c r="CX9" s="40">
        <f>IF(SUM(CD9,CH9)&gt;0,SUM(CD9,CH9),"")</f>
        <v>7.6999999999999993</v>
      </c>
      <c r="CY9" s="40">
        <f>IF(SUM(CC9:CD9,CF9:CH9,CJ9)-CE9-CI9&gt;0,SUM(CC9:CD9,CF9:CH9,CJ9)-CE9-CI9,"")</f>
        <v>33.4</v>
      </c>
      <c r="CZ9" s="40">
        <f>IF(SUM(CK9:CL9,CN9)-CM9&gt;0,SUM(CK9:CL9,CN9)-CM9,"")</f>
        <v>17.899999999999999</v>
      </c>
      <c r="DA9" s="40">
        <f>IF(SUM(CD9,CH9,CL9)&gt;0,SUM(CD9,CH9,CL9),"")</f>
        <v>11</v>
      </c>
      <c r="DB9" s="40">
        <f>IF(SUM(CY9,CZ9)&gt;0,SUM(CY9,CZ9),"")</f>
        <v>51.3</v>
      </c>
      <c r="DC9" s="40">
        <f>IF(SUM(CP9,CT9)&gt;0,SUM(CP9,CT9),"")</f>
        <v>6.8</v>
      </c>
      <c r="DD9" s="40">
        <f>IF(SUM(CO9:CP9,CR9:CT9,CV9)-SUM(CQ9,CU9)&gt;0,SUM(CO9:CP9,CR9:CT9,CV9)-SUM(CQ9,CU9),"")</f>
        <v>36.300000000000004</v>
      </c>
      <c r="DE9" s="40">
        <f>IF(SUM(CY9,CZ9,DD9)&gt;0,SUM(CY9,CZ9,DD9),"")</f>
        <v>87.6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15.399999999999999</v>
      </c>
      <c r="QH9" s="22">
        <f>IF($CW9="P",CD9,(CD9+BA9)/2)</f>
        <v>4.75</v>
      </c>
      <c r="QI9" s="22">
        <f>IF($CW9="P",CE9,(CE9+BB9)/2)</f>
        <v>0.3</v>
      </c>
      <c r="QJ9" s="22">
        <f>IF($CW9="P",CF9,(CF9+BC9)/2)</f>
        <v>0.3</v>
      </c>
      <c r="QK9" s="22">
        <f>IF($CW9="P",CG9,(CG9+BD9)/2)</f>
        <v>15.7</v>
      </c>
      <c r="QL9" s="22">
        <f>IF($CW9="P",CH9,(CH9+BE9)/2)</f>
        <v>3.9</v>
      </c>
      <c r="QM9" s="22">
        <f>IF($CW9="P",CI9,(CI9+BF9)/2)</f>
        <v>2</v>
      </c>
      <c r="QN9" s="22">
        <f>IF($CW9="P",CJ9,(CJ9+BG9)/2)</f>
        <v>0.6</v>
      </c>
      <c r="QO9" s="22">
        <f>IF($CW9="P",CK9,(CK9+BH9)/2)</f>
        <v>15.05</v>
      </c>
      <c r="QP9" s="22">
        <f>IF($CW9="P",CL9,(CL9+BI9)/2)</f>
        <v>4.6999999999999993</v>
      </c>
      <c r="QQ9" s="22">
        <f>IF($CW9="P",CM9,(CM9+BJ9)/2)</f>
        <v>0.15</v>
      </c>
      <c r="QR9" s="22">
        <f>IF($CW9="P",CN9,(CN9+BK9)/2)</f>
        <v>0.3</v>
      </c>
      <c r="QS9" s="22">
        <f>IF($CW9="P",CO9,(CO9+BL9)/2)</f>
        <v>15.4</v>
      </c>
      <c r="QT9" s="22">
        <f>IF($CW9="P",CP9,(CP9+BM9)/2)</f>
        <v>4.5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15.25</v>
      </c>
      <c r="QX9" s="22">
        <f>IF($CW9="P",CT9,(CT9+BQ9)/2)</f>
        <v>3.7</v>
      </c>
      <c r="QY9" s="22">
        <f>IF($CW9="P",CU9,(CU9+BR9)/2)</f>
        <v>0.2</v>
      </c>
      <c r="QZ9" s="22">
        <f>IF($CW9="P",CV9,(CV9+BS9)/2)</f>
        <v>0.6</v>
      </c>
      <c r="RA9" s="27" t="s">
        <v>46</v>
      </c>
      <c r="RB9" s="40">
        <f>IF(SUM(QH9,QL9)&gt;0,SUM(QH9,QL9),"")</f>
        <v>8.65</v>
      </c>
      <c r="RC9" s="40">
        <f>IF(SUM(QG9:QH9,QJ9:QL9,QN9)-QI9-QM9&gt;0,SUM(QG9:QH9,QJ9:QL9,QN9)-QI9-QM9,"")</f>
        <v>38.35</v>
      </c>
      <c r="RD9" s="40">
        <f>IF(SUM(QO9:QP9,QR9)-QQ9&gt;0,SUM(QO9:QP9,QR9)-QQ9,"")</f>
        <v>19.900000000000002</v>
      </c>
      <c r="RE9" s="40">
        <f>IF(SUM(QH9,QL9,QP9)&gt;0,SUM(QH9,QL9,QP9),"")</f>
        <v>13.35</v>
      </c>
      <c r="RF9" s="40">
        <f>IF(SUM(RC9,RD9)&gt;0,SUM(RC9,RD9),"")</f>
        <v>58.25</v>
      </c>
      <c r="RG9" s="40">
        <f>IF(SUM(QT9,QX9)&gt;0,SUM(QT9,QX9),"")</f>
        <v>8.1999999999999993</v>
      </c>
      <c r="RH9" s="40">
        <f>IF(SUM(QS9:QT9,QV9:QX9,QZ9)-SUM(QU9,QY9)&gt;0,SUM(QS9:QT9,QV9:QX9,QZ9)-SUM(QU9,QY9),"")</f>
        <v>39.550000000000004</v>
      </c>
      <c r="RI9" s="40">
        <f>IF(SUM(RC9,RD9,RH9)&gt;0,SUM(RC9,RD9,RH9),"")</f>
        <v>97.800000000000011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>2</v>
      </c>
      <c r="C10" s="5" t="s">
        <v>103</v>
      </c>
      <c r="D10" s="4" t="s">
        <v>3</v>
      </c>
      <c r="E10" s="4">
        <v>2004</v>
      </c>
      <c r="F10" s="9">
        <f>SUM(L10:T10)+SUM(L10:P10)*0.0000001+SUM(L10)*0.0000000000001</f>
        <v>145.52001021200419</v>
      </c>
      <c r="G10" s="64"/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41.65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39.400000000000006</v>
      </c>
      <c r="O10" s="8" t="str">
        <f>IF(N10=0,"",IF(AND(N10=L10,N10=AS10,N10=BV10),$W$1,IF(AND(N10=L10,N10=AS10,N10=CY10),$W$1,IF(AND(N10=L10,N10=BV10,N10=CY10),$AZ$1,IF(N10=CY10,$CC$1,IF(N10=BV10,$AZ$1,IF(N10=AS10,$W$1,"")))))))</f>
        <v>2024 3rd Domestic Trial</v>
      </c>
      <c r="P10" s="8">
        <f>IF(COUNT(AT10,BW10,CZ10)&gt;0,LARGE((AT10,BW10,CZ10),1),0)</f>
        <v>21.070000000000004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43.4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16.600000000000001</v>
      </c>
      <c r="X10" s="19">
        <v>3.95</v>
      </c>
      <c r="Y10" s="19">
        <v>0.1</v>
      </c>
      <c r="Z10" s="19">
        <v>0.15</v>
      </c>
      <c r="AA10" s="19">
        <v>16.75</v>
      </c>
      <c r="AB10" s="19">
        <v>4.0999999999999996</v>
      </c>
      <c r="AC10" s="19">
        <v>0.1</v>
      </c>
      <c r="AD10" s="19">
        <v>0.3</v>
      </c>
      <c r="AE10" s="19">
        <v>16.670000000000002</v>
      </c>
      <c r="AF10" s="19">
        <v>4.0999999999999996</v>
      </c>
      <c r="AG10" s="19">
        <v>0</v>
      </c>
      <c r="AH10" s="19">
        <v>0.3</v>
      </c>
      <c r="AI10" s="19">
        <v>17.3</v>
      </c>
      <c r="AJ10" s="19">
        <v>4.1999999999999993</v>
      </c>
      <c r="AK10" s="19">
        <v>0.1</v>
      </c>
      <c r="AL10" s="19">
        <v>0.3</v>
      </c>
      <c r="AM10" s="19">
        <v>17.399999999999999</v>
      </c>
      <c r="AN10" s="19">
        <v>4</v>
      </c>
      <c r="AO10" s="19">
        <v>0</v>
      </c>
      <c r="AP10" s="19">
        <v>0.3</v>
      </c>
      <c r="AQ10" s="27" t="s">
        <v>46</v>
      </c>
      <c r="AR10" s="40">
        <f>IF(SUM(X10,AB10)&gt;0,SUM(X10,AB10),"")</f>
        <v>8.0500000000000007</v>
      </c>
      <c r="AS10" s="40">
        <f>IF(SUM(W10:X10,Z10:AB10,AD10)-Y10-AC10&gt;0,SUM(W10:X10,Z10:AB10,AD10)-Y10-AC10,"")</f>
        <v>41.65</v>
      </c>
      <c r="AT10" s="40">
        <f>IF(SUM(AE10:AF10,AH10)-AG10&gt;0,SUM(AE10:AF10,AH10)-AG10,"")</f>
        <v>21.070000000000004</v>
      </c>
      <c r="AU10" s="40">
        <f>IF(SUM(X10,AB10,AF10)&gt;0,SUM(X10,AB10,AF10),"")</f>
        <v>12.15</v>
      </c>
      <c r="AV10" s="40">
        <f>IF(SUM(AS10,AT10)&gt;0,SUM(AS10,AT10),"")</f>
        <v>62.72</v>
      </c>
      <c r="AW10" s="40">
        <f>IF(SUM(AJ10,AN10)&gt;0,SUM(AJ10,AN10),"")</f>
        <v>8.1999999999999993</v>
      </c>
      <c r="AX10" s="40">
        <f>IF(SUM(AI10:AJ10,AL10:AN10,AP10)-SUM(AK10,AO10)&gt;0,SUM(AI10:AJ10,AL10:AN10,AP10)-SUM(AK10,AO10),"")</f>
        <v>43.4</v>
      </c>
      <c r="AY10" s="40">
        <f>IF(SUM(AS10,AT10,AX10)&gt;0,SUM(AS10,AT10,AX10),"")</f>
        <v>106.12</v>
      </c>
      <c r="AZ10" s="18">
        <v>15.7</v>
      </c>
      <c r="BA10" s="18">
        <v>1.9</v>
      </c>
      <c r="BB10" s="18">
        <v>0</v>
      </c>
      <c r="BC10" s="18">
        <v>0.3</v>
      </c>
      <c r="BD10" s="18">
        <v>15.6</v>
      </c>
      <c r="BE10" s="18">
        <v>1.9</v>
      </c>
      <c r="BF10" s="18">
        <v>0</v>
      </c>
      <c r="BG10" s="18">
        <v>0.3</v>
      </c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3.8</v>
      </c>
      <c r="BV10" s="11">
        <f>IF(SUM(AZ10:BA10,BC10:BE10,BG10)-BB10-BF10&gt;0,SUM(AZ10:BA10,BC10:BE10,BG10)-BB10-BF10,"")</f>
        <v>35.699999999999996</v>
      </c>
      <c r="BW10" s="11" t="str">
        <f>IF(SUM(BH10:BI10,BK10)-BJ10&gt;0,SUM(BH10:BI10,BK10)-BJ10,"")</f>
        <v/>
      </c>
      <c r="BX10" s="11">
        <f>IF(SUM(BA10,BE10,BI10)&gt;0,SUM(BA10,BE10,BI10),"")</f>
        <v>3.8</v>
      </c>
      <c r="BY10" s="11">
        <f>IF(SUM(BV10,BW10)&gt;0,SUM(BV10,BW10),"")</f>
        <v>35.699999999999996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35.699999999999996</v>
      </c>
      <c r="CC10" s="19">
        <v>16.100000000000001</v>
      </c>
      <c r="CD10" s="19">
        <v>4.3</v>
      </c>
      <c r="CE10" s="19">
        <v>0</v>
      </c>
      <c r="CF10" s="19">
        <v>0.3</v>
      </c>
      <c r="CG10" s="19">
        <v>15.5</v>
      </c>
      <c r="CH10" s="19">
        <v>2.6</v>
      </c>
      <c r="CI10" s="19">
        <v>0</v>
      </c>
      <c r="CJ10" s="19">
        <v>0.6</v>
      </c>
      <c r="CK10" s="19">
        <v>13.5</v>
      </c>
      <c r="CL10" s="19">
        <v>3.5</v>
      </c>
      <c r="CM10" s="19">
        <v>0.3</v>
      </c>
      <c r="CN10" s="19">
        <v>0.6</v>
      </c>
      <c r="CO10" s="19">
        <v>17.100000000000001</v>
      </c>
      <c r="CP10" s="19">
        <v>4.3</v>
      </c>
      <c r="CQ10" s="19">
        <v>0</v>
      </c>
      <c r="CR10" s="19">
        <v>0.3</v>
      </c>
      <c r="CS10" s="19">
        <v>16.600000000000001</v>
      </c>
      <c r="CT10" s="19">
        <v>4.0999999999999996</v>
      </c>
      <c r="CU10" s="19">
        <v>0</v>
      </c>
      <c r="CV10" s="19">
        <v>0.3</v>
      </c>
      <c r="CW10" s="27"/>
      <c r="CX10" s="40">
        <f>IF(SUM(CD10,CH10)&gt;0,SUM(CD10,CH10),"")</f>
        <v>6.9</v>
      </c>
      <c r="CY10" s="40">
        <f>IF(SUM(CC10:CD10,CF10:CH10,CJ10)-CE10-CI10&gt;0,SUM(CC10:CD10,CF10:CH10,CJ10)-CE10-CI10,"")</f>
        <v>39.400000000000006</v>
      </c>
      <c r="CZ10" s="40">
        <f>IF(SUM(CK10:CL10,CN10)-CM10&gt;0,SUM(CK10:CL10,CN10)-CM10,"")</f>
        <v>17.3</v>
      </c>
      <c r="DA10" s="40">
        <f>IF(SUM(CD10,CH10,CL10)&gt;0,SUM(CD10,CH10,CL10),"")</f>
        <v>10.4</v>
      </c>
      <c r="DB10" s="40">
        <f>IF(SUM(CY10,CZ10)&gt;0,SUM(CY10,CZ10),"")</f>
        <v>56.7</v>
      </c>
      <c r="DC10" s="40">
        <f>IF(SUM(CP10,CT10)&gt;0,SUM(CP10,CT10),"")</f>
        <v>8.3999999999999986</v>
      </c>
      <c r="DD10" s="40">
        <f>IF(SUM(CO10:CP10,CR10:CT10,CV10)-SUM(CQ10,CU10)&gt;0,SUM(CO10:CP10,CR10:CT10,CV10)-SUM(CQ10,CU10),"")</f>
        <v>42.7</v>
      </c>
      <c r="DE10" s="40">
        <f>IF(SUM(CY10,CZ10,DD10)&gt;0,SUM(CY10,CZ10,DD10),"")</f>
        <v>99.4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15.9</v>
      </c>
      <c r="QH10" s="22">
        <f>IF($CW10="P",CD10,(CD10+BA10)/2)</f>
        <v>3.0999999999999996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15.55</v>
      </c>
      <c r="QL10" s="22">
        <f>IF($CW10="P",CH10,(CH10+BE10)/2)</f>
        <v>2.25</v>
      </c>
      <c r="QM10" s="22">
        <f>IF($CW10="P",CI10,(CI10+BF10)/2)</f>
        <v>0</v>
      </c>
      <c r="QN10" s="22">
        <f>IF($CW10="P",CJ10,(CJ10+BG10)/2)</f>
        <v>0.44999999999999996</v>
      </c>
      <c r="QO10" s="22">
        <f>IF($CW10="P",CK10,(CK10+BH10)/2)</f>
        <v>6.75</v>
      </c>
      <c r="QP10" s="22">
        <f>IF($CW10="P",CL10,(CL10+BI10)/2)</f>
        <v>1.75</v>
      </c>
      <c r="QQ10" s="22">
        <f>IF($CW10="P",CM10,(CM10+BJ10)/2)</f>
        <v>0.15</v>
      </c>
      <c r="QR10" s="22">
        <f>IF($CW10="P",CN10,(CN10+BK10)/2)</f>
        <v>0.3</v>
      </c>
      <c r="QS10" s="22">
        <f>IF($CW10="P",CO10,(CO10+BL10)/2)</f>
        <v>8.5500000000000007</v>
      </c>
      <c r="QT10" s="22">
        <f>IF($CW10="P",CP10,(CP10+BM10)/2)</f>
        <v>2.15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8.3000000000000007</v>
      </c>
      <c r="QX10" s="22">
        <f>IF($CW10="P",CT10,(CT10+BQ10)/2)</f>
        <v>2.0499999999999998</v>
      </c>
      <c r="QY10" s="22">
        <f>IF($CW10="P",CU10,(CU10+BR10)/2)</f>
        <v>0</v>
      </c>
      <c r="QZ10" s="22">
        <f>IF($CW10="P",CV10,(CV10+BS10)/2)</f>
        <v>0.15</v>
      </c>
      <c r="RA10" s="27" t="s">
        <v>46</v>
      </c>
      <c r="RB10" s="40">
        <f>IF(SUM(QH10,QL10)&gt;0,SUM(QH10,QL10),"")</f>
        <v>5.35</v>
      </c>
      <c r="RC10" s="40">
        <f>IF(SUM(QG10:QH10,QJ10:QL10,QN10)-QI10-QM10&gt;0,SUM(QG10:QH10,QJ10:QL10,QN10)-QI10-QM10,"")</f>
        <v>37.550000000000004</v>
      </c>
      <c r="RD10" s="40">
        <f>IF(SUM(QO10:QP10,QR10)-QQ10&gt;0,SUM(QO10:QP10,QR10)-QQ10,"")</f>
        <v>8.65</v>
      </c>
      <c r="RE10" s="40">
        <f>IF(SUM(QH10,QL10,QP10)&gt;0,SUM(QH10,QL10,QP10),"")</f>
        <v>7.1</v>
      </c>
      <c r="RF10" s="40">
        <f>IF(SUM(RC10,RD10)&gt;0,SUM(RC10,RD10),"")</f>
        <v>46.2</v>
      </c>
      <c r="RG10" s="40">
        <f>IF(SUM(QT10,QX10)&gt;0,SUM(QT10,QX10),"")</f>
        <v>4.1999999999999993</v>
      </c>
      <c r="RH10" s="40">
        <f>IF(SUM(QS10:QT10,QV10:QX10,QZ10)-SUM(QU10,QY10)&gt;0,SUM(QS10:QT10,QV10:QX10,QZ10)-SUM(QU10,QY10),"")</f>
        <v>21.35</v>
      </c>
      <c r="RI10" s="40">
        <f>IF(SUM(RC10,RD10,RH10)&gt;0,SUM(RC10,RD10,RH10),"")</f>
        <v>67.550000000000011</v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t="str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/>
      </c>
      <c r="C11" s="5" t="s">
        <v>105</v>
      </c>
      <c r="D11" s="4" t="s">
        <v>4</v>
      </c>
      <c r="E11" s="4">
        <v>2003</v>
      </c>
      <c r="F11" s="9">
        <f>SUM(L11:T11)+SUM(L11:P11)*0.0000001+SUM(L11)*0.0000000000001</f>
        <v>143.90001025000439</v>
      </c>
      <c r="G11" s="64" t="s">
        <v>46</v>
      </c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43.800000000000004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37.099999999999987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21.6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41.4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3.4</v>
      </c>
      <c r="Y11" s="19">
        <v>0.2</v>
      </c>
      <c r="Z11" s="19">
        <v>0.3</v>
      </c>
      <c r="AA11" s="19">
        <v>17.899999999999999</v>
      </c>
      <c r="AB11" s="19">
        <v>1.9</v>
      </c>
      <c r="AC11" s="19">
        <v>3</v>
      </c>
      <c r="AD11" s="19">
        <v>0.3</v>
      </c>
      <c r="AE11" s="19">
        <v>15.8</v>
      </c>
      <c r="AF11" s="19">
        <v>2.9</v>
      </c>
      <c r="AG11" s="19">
        <v>0</v>
      </c>
      <c r="AH11" s="19">
        <v>0.3</v>
      </c>
      <c r="AI11" s="19">
        <v>16.5</v>
      </c>
      <c r="AJ11" s="19">
        <v>6.1</v>
      </c>
      <c r="AK11" s="19">
        <v>0</v>
      </c>
      <c r="AL11" s="19">
        <v>0.3</v>
      </c>
      <c r="AM11" s="19">
        <v>17.3</v>
      </c>
      <c r="AN11" s="19">
        <v>1.9</v>
      </c>
      <c r="AO11" s="19">
        <v>1</v>
      </c>
      <c r="AP11" s="19">
        <v>0.3</v>
      </c>
      <c r="AQ11" s="27"/>
      <c r="AR11" s="40">
        <f>IF(SUM(X11,AB11)&gt;0,SUM(X11,AB11),"")</f>
        <v>5.3</v>
      </c>
      <c r="AS11" s="40">
        <f>IF(SUM(W11:X11,Z11:AB11,AD11)-Y11-AC11&gt;0,SUM(W11:X11,Z11:AB11,AD11)-Y11-AC11,"")</f>
        <v>37.099999999999987</v>
      </c>
      <c r="AT11" s="40">
        <f>IF(SUM(AE11:AF11,AH11)-AG11&gt;0,SUM(AE11:AF11,AH11)-AG11,"")</f>
        <v>19</v>
      </c>
      <c r="AU11" s="40">
        <f>IF(SUM(X11,AB11,AF11)&gt;0,SUM(X11,AB11,AF11),"")</f>
        <v>8.1999999999999993</v>
      </c>
      <c r="AV11" s="40">
        <f>IF(SUM(AS11,AT11)&gt;0,SUM(AS11,AT11),"")</f>
        <v>56.099999999999987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41.4</v>
      </c>
      <c r="AY11" s="40">
        <f>IF(SUM(AS11,AT11,AX11)&gt;0,SUM(AS11,AT11,AX11),"")</f>
        <v>97.499999999999986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>
        <v>16.2</v>
      </c>
      <c r="CD11" s="19">
        <v>4.8</v>
      </c>
      <c r="CE11" s="19">
        <v>0</v>
      </c>
      <c r="CF11" s="19">
        <v>0.6</v>
      </c>
      <c r="CG11" s="19">
        <v>16.600000000000001</v>
      </c>
      <c r="CH11" s="19">
        <v>5</v>
      </c>
      <c r="CI11" s="19">
        <v>0</v>
      </c>
      <c r="CJ11" s="19">
        <v>0.6</v>
      </c>
      <c r="CK11" s="19">
        <v>16.399999999999999</v>
      </c>
      <c r="CL11" s="19">
        <v>4.5999999999999996</v>
      </c>
      <c r="CM11" s="19">
        <v>0</v>
      </c>
      <c r="CN11" s="19">
        <v>0.6</v>
      </c>
      <c r="CO11" s="19">
        <v>16.899999999999999</v>
      </c>
      <c r="CP11" s="19">
        <v>4.8</v>
      </c>
      <c r="CQ11" s="19">
        <v>0</v>
      </c>
      <c r="CR11" s="19">
        <v>0.6</v>
      </c>
      <c r="CS11" s="19">
        <v>15.7</v>
      </c>
      <c r="CT11" s="19">
        <v>2.6</v>
      </c>
      <c r="CU11" s="19">
        <v>0</v>
      </c>
      <c r="CV11" s="19">
        <v>0.6</v>
      </c>
      <c r="CW11" s="27"/>
      <c r="CX11" s="40">
        <f>IF(SUM(CD11,CH11)&gt;0,SUM(CD11,CH11),"")</f>
        <v>9.8000000000000007</v>
      </c>
      <c r="CY11" s="40">
        <f>IF(SUM(CC11:CD11,CF11:CH11,CJ11)-CE11-CI11&gt;0,SUM(CC11:CD11,CF11:CH11,CJ11)-CE11-CI11,"")</f>
        <v>43.800000000000004</v>
      </c>
      <c r="CZ11" s="40">
        <f>IF(SUM(CK11:CL11,CN11)-CM11&gt;0,SUM(CK11:CL11,CN11)-CM11,"")</f>
        <v>21.6</v>
      </c>
      <c r="DA11" s="40">
        <f>IF(SUM(CD11,CH11,CL11)&gt;0,SUM(CD11,CH11,CL11),"")</f>
        <v>14.4</v>
      </c>
      <c r="DB11" s="40">
        <f>IF(SUM(CY11,CZ11)&gt;0,SUM(CY11,CZ11),"")</f>
        <v>65.400000000000006</v>
      </c>
      <c r="DC11" s="40">
        <f>IF(SUM(CP11,CT11)&gt;0,SUM(CP11,CT11),"")</f>
        <v>7.4</v>
      </c>
      <c r="DD11" s="40">
        <f>IF(SUM(CO11:CP11,CR11:CT11,CV11)-SUM(CQ11,CU11)&gt;0,SUM(CO11:CP11,CR11:CT11,CV11)-SUM(CQ11,CU11),"")</f>
        <v>41.2</v>
      </c>
      <c r="DE11" s="40">
        <f>IF(SUM(CY11,CZ11,DD11)&gt;0,SUM(CY11,CZ11,DD11),"")</f>
        <v>106.60000000000001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8.1</v>
      </c>
      <c r="QH11" s="22">
        <f>IF($CW11="P",CD11,(CD11+BA11)/2)</f>
        <v>2.4</v>
      </c>
      <c r="QI11" s="22">
        <f>IF($CW11="P",CE11,(CE11+BB11)/2)</f>
        <v>0</v>
      </c>
      <c r="QJ11" s="22">
        <f>IF($CW11="P",CF11,(CF11+BC11)/2)</f>
        <v>0.3</v>
      </c>
      <c r="QK11" s="22">
        <f>IF($CW11="P",CG11,(CG11+BD11)/2)</f>
        <v>8.3000000000000007</v>
      </c>
      <c r="QL11" s="22">
        <f>IF($CW11="P",CH11,(CH11+BE11)/2)</f>
        <v>2.5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8.1999999999999993</v>
      </c>
      <c r="QP11" s="22">
        <f>IF($CW11="P",CL11,(CL11+BI11)/2)</f>
        <v>2.2999999999999998</v>
      </c>
      <c r="QQ11" s="22">
        <f>IF($CW11="P",CM11,(CM11+BJ11)/2)</f>
        <v>0</v>
      </c>
      <c r="QR11" s="22">
        <f>IF($CW11="P",CN11,(CN11+BK11)/2)</f>
        <v>0.3</v>
      </c>
      <c r="QS11" s="22">
        <f>IF($CW11="P",CO11,(CO11+BL11)/2)</f>
        <v>8.4499999999999993</v>
      </c>
      <c r="QT11" s="22">
        <f>IF($CW11="P",CP11,(CP11+BM11)/2)</f>
        <v>2.4</v>
      </c>
      <c r="QU11" s="22">
        <f>IF($CW11="P",CQ11,(CQ11+BN11)/2)</f>
        <v>0</v>
      </c>
      <c r="QV11" s="22">
        <f>IF($CW11="P",CR11,(CR11+BO11)/2)</f>
        <v>0.3</v>
      </c>
      <c r="QW11" s="22">
        <f>IF($CW11="P",CS11,(CS11+BP11)/2)</f>
        <v>7.85</v>
      </c>
      <c r="QX11" s="22">
        <f>IF($CW11="P",CT11,(CT11+BQ11)/2)</f>
        <v>1.3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4.9000000000000004</v>
      </c>
      <c r="RC11" s="40">
        <f>IF(SUM(QG11:QH11,QJ11:QL11,QN11)-QI11-QM11&gt;0,SUM(QG11:QH11,QJ11:QL11,QN11)-QI11-QM11,"")</f>
        <v>21.900000000000002</v>
      </c>
      <c r="RD11" s="40">
        <f>IF(SUM(QO11:QP11,QR11)-QQ11&gt;0,SUM(QO11:QP11,QR11)-QQ11,"")</f>
        <v>10.8</v>
      </c>
      <c r="RE11" s="40">
        <f>IF(SUM(QH11,QL11,QP11)&gt;0,SUM(QH11,QL11,QP11),"")</f>
        <v>7.2</v>
      </c>
      <c r="RF11" s="40">
        <f>IF(SUM(RC11,RD11)&gt;0,SUM(RC11,RD11),"")</f>
        <v>32.700000000000003</v>
      </c>
      <c r="RG11" s="40">
        <f>IF(SUM(QT11,QX11)&gt;0,SUM(QT11,QX11),"")</f>
        <v>3.7</v>
      </c>
      <c r="RH11" s="40">
        <f>IF(SUM(QS11:QT11,QV11:QX11,QZ11)-SUM(QU11,QY11)&gt;0,SUM(QS11:QT11,QV11:QX11,QZ11)-SUM(QU11,QY11),"")</f>
        <v>20.6</v>
      </c>
      <c r="RI11" s="40">
        <f>IF(SUM(RC11,RD11,RH11)&gt;0,SUM(RC11,RD11,RH11),"")</f>
        <v>53.300000000000004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136</v>
      </c>
      <c r="D12" s="4" t="s">
        <v>4</v>
      </c>
      <c r="E12" s="4">
        <v>2005</v>
      </c>
      <c r="F12" s="9">
        <f>SUM(L12:T12)+SUM(L12:P12)*0.0000001+SUM(L12)*0.0000000000001</f>
        <v>143.70001011000423</v>
      </c>
      <c r="G12" s="64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42.3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40.099999999999994</v>
      </c>
      <c r="O12" s="8" t="str">
        <f>IF(N12=0,"",IF(AND(N12=L12,N12=AS12,N12=BV12),$W$1,IF(AND(N12=L12,N12=AS12,N12=CY12),$W$1,IF(AND(N12=L12,N12=BV12,N12=CY12),$AZ$1,IF(N12=CY12,$CC$1,IF(N12=BV12,$AZ$1,IF(N12=AS12,$W$1,"")))))))</f>
        <v>2024 3rd Domestic Trial</v>
      </c>
      <c r="P12" s="8">
        <f>IF(COUNT(AT12,BW12,CZ12)&gt;0,LARGE((AT12,BW12,CZ12),1),0)</f>
        <v>18.700000000000003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42.599999999999994</v>
      </c>
      <c r="S12" s="8" t="str">
        <f>IF(R12=0,"",IF(R12=DD12,$CC$1,IF(R12=CA12,$AZ$1,IF(R12=AX12,$W$1,""))))</f>
        <v>2024 3rd Domestic Trial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16.899999999999999</v>
      </c>
      <c r="X12" s="19">
        <v>4.3</v>
      </c>
      <c r="Y12" s="19">
        <v>0</v>
      </c>
      <c r="Z12" s="19">
        <v>0.3</v>
      </c>
      <c r="AA12" s="19">
        <v>16.2</v>
      </c>
      <c r="AB12" s="19">
        <v>4.3</v>
      </c>
      <c r="AC12" s="19">
        <v>0</v>
      </c>
      <c r="AD12" s="19">
        <v>0.3</v>
      </c>
      <c r="AE12" s="19">
        <v>17.100000000000001</v>
      </c>
      <c r="AF12" s="19">
        <v>2.5</v>
      </c>
      <c r="AG12" s="19">
        <v>1.2</v>
      </c>
      <c r="AH12" s="19">
        <v>0.3</v>
      </c>
      <c r="AI12" s="19">
        <v>16</v>
      </c>
      <c r="AJ12" s="19">
        <v>1.9</v>
      </c>
      <c r="AK12" s="19">
        <v>0</v>
      </c>
      <c r="AL12" s="19">
        <v>0.3</v>
      </c>
      <c r="AM12" s="19">
        <v>15.9</v>
      </c>
      <c r="AN12" s="19">
        <v>3.9</v>
      </c>
      <c r="AO12" s="19">
        <v>0.4</v>
      </c>
      <c r="AP12" s="19">
        <v>0.3</v>
      </c>
      <c r="AQ12" s="27"/>
      <c r="AR12" s="40">
        <f>IF(SUM(X12,AB12)&gt;0,SUM(X12,AB12),"")</f>
        <v>8.6</v>
      </c>
      <c r="AS12" s="40">
        <f>IF(SUM(W12:X12,Z12:AB12,AD12)-Y12-AC12&gt;0,SUM(W12:X12,Z12:AB12,AD12)-Y12-AC12,"")</f>
        <v>42.3</v>
      </c>
      <c r="AT12" s="40">
        <f>IF(SUM(AE12:AF12,AH12)-AG12&gt;0,SUM(AE12:AF12,AH12)-AG12,"")</f>
        <v>18.700000000000003</v>
      </c>
      <c r="AU12" s="40">
        <f>IF(SUM(X12,AB12,AF12)&gt;0,SUM(X12,AB12,AF12),"")</f>
        <v>11.1</v>
      </c>
      <c r="AV12" s="40">
        <f>IF(SUM(AS12,AT12)&gt;0,SUM(AS12,AT12),"")</f>
        <v>61</v>
      </c>
      <c r="AW12" s="40">
        <f>IF(SUM(AJ12,AN12)&gt;0,SUM(AJ12,AN12),"")</f>
        <v>5.8</v>
      </c>
      <c r="AX12" s="40">
        <f>IF(SUM(AI12:AJ12,AL12:AN12,AP12)-SUM(AK12,AO12)&gt;0,SUM(AI12:AJ12,AL12:AN12,AP12)-SUM(AK12,AO12),"")</f>
        <v>37.9</v>
      </c>
      <c r="AY12" s="40">
        <f>IF(SUM(AS12,AT12,AX12)&gt;0,SUM(AS12,AT12,AX12),"")</f>
        <v>98.9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16.899999999999999</v>
      </c>
      <c r="CD12" s="19">
        <v>4.3</v>
      </c>
      <c r="CE12" s="19">
        <v>0.2</v>
      </c>
      <c r="CF12" s="19">
        <v>0.3</v>
      </c>
      <c r="CG12" s="19">
        <v>15</v>
      </c>
      <c r="CH12" s="19">
        <v>3.9</v>
      </c>
      <c r="CI12" s="19">
        <v>0.4</v>
      </c>
      <c r="CJ12" s="19">
        <v>0.3</v>
      </c>
      <c r="CK12" s="19">
        <v>16.100000000000001</v>
      </c>
      <c r="CL12" s="19">
        <v>1.9</v>
      </c>
      <c r="CM12" s="19">
        <v>0</v>
      </c>
      <c r="CN12" s="19">
        <v>0.3</v>
      </c>
      <c r="CO12" s="19">
        <v>17.2</v>
      </c>
      <c r="CP12" s="19">
        <v>4.0999999999999996</v>
      </c>
      <c r="CQ12" s="19">
        <v>0</v>
      </c>
      <c r="CR12" s="19">
        <v>0.3</v>
      </c>
      <c r="CS12" s="19">
        <v>16.399999999999999</v>
      </c>
      <c r="CT12" s="19">
        <v>4.3</v>
      </c>
      <c r="CU12" s="19">
        <v>0</v>
      </c>
      <c r="CV12" s="19">
        <v>0.3</v>
      </c>
      <c r="CW12" s="27"/>
      <c r="CX12" s="40">
        <f>IF(SUM(CD12,CH12)&gt;0,SUM(CD12,CH12),"")</f>
        <v>8.1999999999999993</v>
      </c>
      <c r="CY12" s="40">
        <f>IF(SUM(CC12:CD12,CF12:CH12,CJ12)-CE12-CI12&gt;0,SUM(CC12:CD12,CF12:CH12,CJ12)-CE12-CI12,"")</f>
        <v>40.099999999999994</v>
      </c>
      <c r="CZ12" s="40">
        <f>IF(SUM(CK12:CL12,CN12)-CM12&gt;0,SUM(CK12:CL12,CN12)-CM12,"")</f>
        <v>18.3</v>
      </c>
      <c r="DA12" s="40">
        <f>IF(SUM(CD12,CH12,CL12)&gt;0,SUM(CD12,CH12,CL12),"")</f>
        <v>10.1</v>
      </c>
      <c r="DB12" s="40">
        <f>IF(SUM(CY12,CZ12)&gt;0,SUM(CY12,CZ12),"")</f>
        <v>58.399999999999991</v>
      </c>
      <c r="DC12" s="40">
        <f>IF(SUM(CP12,CT12)&gt;0,SUM(CP12,CT12),"")</f>
        <v>8.3999999999999986</v>
      </c>
      <c r="DD12" s="40">
        <f>IF(SUM(CO12:CP12,CR12:CT12,CV12)-SUM(CQ12,CU12)&gt;0,SUM(CO12:CP12,CR12:CT12,CV12)-SUM(CQ12,CU12),"")</f>
        <v>42.599999999999994</v>
      </c>
      <c r="DE12" s="40">
        <f>IF(SUM(CY12,CZ12,DD12)&gt;0,SUM(CY12,CZ12,DD12),"")</f>
        <v>100.99999999999999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8.4499999999999993</v>
      </c>
      <c r="QH12" s="22">
        <f>IF($CW12="P",CD12,(CD12+BA12)/2)</f>
        <v>2.15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7.5</v>
      </c>
      <c r="QL12" s="22">
        <f>IF($CW12="P",CH12,(CH12+BE12)/2)</f>
        <v>1.95</v>
      </c>
      <c r="QM12" s="22">
        <f>IF($CW12="P",CI12,(CI12+BF12)/2)</f>
        <v>0.2</v>
      </c>
      <c r="QN12" s="22">
        <f>IF($CW12="P",CJ12,(CJ12+BG12)/2)</f>
        <v>0.15</v>
      </c>
      <c r="QO12" s="22">
        <f>IF($CW12="P",CK12,(CK12+BH12)/2)</f>
        <v>8.0500000000000007</v>
      </c>
      <c r="QP12" s="22">
        <f>IF($CW12="P",CL12,(CL12+BI12)/2)</f>
        <v>0.95</v>
      </c>
      <c r="QQ12" s="22">
        <f>IF($CW12="P",CM12,(CM12+BJ12)/2)</f>
        <v>0</v>
      </c>
      <c r="QR12" s="22">
        <f>IF($CW12="P",CN12,(CN12+BK12)/2)</f>
        <v>0.15</v>
      </c>
      <c r="QS12" s="22">
        <f>IF($CW12="P",CO12,(CO12+BL12)/2)</f>
        <v>8.6</v>
      </c>
      <c r="QT12" s="22">
        <f>IF($CW12="P",CP12,(CP12+BM12)/2)</f>
        <v>2.0499999999999998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8.1999999999999993</v>
      </c>
      <c r="QX12" s="22">
        <f>IF($CW12="P",CT12,(CT12+BQ12)/2)</f>
        <v>2.15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4.0999999999999996</v>
      </c>
      <c r="RC12" s="40">
        <f>IF(SUM(QG12:QH12,QJ12:QL12,QN12)-QI12-QM12&gt;0,SUM(QG12:QH12,QJ12:QL12,QN12)-QI12-QM12,"")</f>
        <v>20.049999999999997</v>
      </c>
      <c r="RD12" s="40">
        <f>IF(SUM(QO12:QP12,QR12)-QQ12&gt;0,SUM(QO12:QP12,QR12)-QQ12,"")</f>
        <v>9.15</v>
      </c>
      <c r="RE12" s="40">
        <f>IF(SUM(QH12,QL12,QP12)&gt;0,SUM(QH12,QL12,QP12),"")</f>
        <v>5.05</v>
      </c>
      <c r="RF12" s="40">
        <f>IF(SUM(RC12,RD12)&gt;0,SUM(RC12,RD12),"")</f>
        <v>29.199999999999996</v>
      </c>
      <c r="RG12" s="40">
        <f>IF(SUM(QT12,QX12)&gt;0,SUM(QT12,QX12),"")</f>
        <v>4.1999999999999993</v>
      </c>
      <c r="RH12" s="40">
        <f>IF(SUM(QS12:QT12,QV12:QX12,QZ12)-SUM(QU12,QY12)&gt;0,SUM(QS12:QT12,QV12:QX12,QZ12)-SUM(QU12,QY12),"")</f>
        <v>21.299999999999997</v>
      </c>
      <c r="RI12" s="40">
        <f>IF(SUM(RC12,RD12,RH12)&gt;0,SUM(RC12,RD12,RH12),"")</f>
        <v>50.499999999999993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147</v>
      </c>
      <c r="D13" s="4" t="s">
        <v>3</v>
      </c>
      <c r="E13" s="4">
        <v>2005</v>
      </c>
      <c r="F13" s="9">
        <f>SUM(L13:T13)+SUM(L13:P13)*0.0000001+SUM(L13)*0.0000000000001</f>
        <v>107.40000643000431</v>
      </c>
      <c r="G13" s="64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43.1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0</v>
      </c>
      <c r="O13" s="8" t="str">
        <f>IF(N13=0,"",IF(AND(N13=L13,N13=AS13,N13=BV13),$W$1,IF(AND(N13=L13,N13=AS13,N13=CY13),$W$1,IF(AND(N13=L13,N13=BV13,N13=CY13),$AZ$1,IF(N13=CY13,$CC$1,IF(N13=BV13,$AZ$1,IF(N13=AS13,$W$1,"")))))))</f>
        <v/>
      </c>
      <c r="P13" s="8">
        <f>IF(COUNT(AT13,BW13,CZ13)&gt;0,LARGE((AT13,BW13,CZ13),1),0)</f>
        <v>21.2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43.1</v>
      </c>
      <c r="S13" s="8" t="str">
        <f>IF(R13=0,"",IF(R13=DD13,$CC$1,IF(R13=CA13,$AZ$1,IF(R13=AX13,$W$1,""))))</f>
        <v>2024 3rd Domestic Trial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17.100000000000001</v>
      </c>
      <c r="CD13" s="19">
        <v>4.0999999999999996</v>
      </c>
      <c r="CE13" s="19">
        <v>0</v>
      </c>
      <c r="CF13" s="19">
        <v>0.3</v>
      </c>
      <c r="CG13" s="19">
        <v>17.399999999999999</v>
      </c>
      <c r="CH13" s="19">
        <v>3.9</v>
      </c>
      <c r="CI13" s="19">
        <v>0</v>
      </c>
      <c r="CJ13" s="19">
        <v>0.3</v>
      </c>
      <c r="CK13" s="19">
        <v>16.7</v>
      </c>
      <c r="CL13" s="19">
        <v>3.9</v>
      </c>
      <c r="CM13" s="19">
        <v>0</v>
      </c>
      <c r="CN13" s="19">
        <v>0.6</v>
      </c>
      <c r="CO13" s="19">
        <v>17.100000000000001</v>
      </c>
      <c r="CP13" s="19">
        <v>4.0999999999999996</v>
      </c>
      <c r="CQ13" s="19">
        <v>0</v>
      </c>
      <c r="CR13" s="19">
        <v>0.3</v>
      </c>
      <c r="CS13" s="19">
        <v>17.399999999999999</v>
      </c>
      <c r="CT13" s="19">
        <v>3.9</v>
      </c>
      <c r="CU13" s="19">
        <v>0</v>
      </c>
      <c r="CV13" s="19">
        <v>0.3</v>
      </c>
      <c r="CW13" s="27"/>
      <c r="CX13" s="40">
        <f>IF(SUM(CD13,CH13)&gt;0,SUM(CD13,CH13),"")</f>
        <v>8</v>
      </c>
      <c r="CY13" s="40">
        <f>IF(SUM(CC13:CD13,CF13:CH13,CJ13)-CE13-CI13&gt;0,SUM(CC13:CD13,CF13:CH13,CJ13)-CE13-CI13,"")</f>
        <v>43.1</v>
      </c>
      <c r="CZ13" s="40">
        <f>IF(SUM(CK13:CL13,CN13)-CM13&gt;0,SUM(CK13:CL13,CN13)-CM13,"")</f>
        <v>21.2</v>
      </c>
      <c r="DA13" s="40">
        <f>IF(SUM(CD13,CH13,CL13)&gt;0,SUM(CD13,CH13,CL13),"")</f>
        <v>11.9</v>
      </c>
      <c r="DB13" s="40">
        <f>IF(SUM(CY13,CZ13)&gt;0,SUM(CY13,CZ13),"")</f>
        <v>64.3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43.1</v>
      </c>
      <c r="DE13" s="40">
        <f>IF(SUM(CY13,CZ13,DD13)&gt;0,SUM(CY13,CZ13,DD13),"")</f>
        <v>107.4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8.5500000000000007</v>
      </c>
      <c r="QH13" s="22">
        <f>IF($CW13="P",CD13,(CD13+BA13)/2)</f>
        <v>2.0499999999999998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8.6999999999999993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8.35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8.5500000000000007</v>
      </c>
      <c r="QT13" s="22">
        <f>IF($CW13="P",CP13,(CP13+BM13)/2)</f>
        <v>2.0499999999999998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8.6999999999999993</v>
      </c>
      <c r="QX13" s="22">
        <f>IF($CW13="P",CT13,(CT13+BQ13)/2)</f>
        <v>1.95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4</v>
      </c>
      <c r="RC13" s="40">
        <f>IF(SUM(QG13:QH13,QJ13:QL13,QN13)-QI13-QM13&gt;0,SUM(QG13:QH13,QJ13:QL13,QN13)-QI13-QM13,"")</f>
        <v>21.55</v>
      </c>
      <c r="RD13" s="40">
        <f>IF(SUM(QO13:QP13,QR13)-QQ13&gt;0,SUM(QO13:QP13,QR13)-QQ13,"")</f>
        <v>10.6</v>
      </c>
      <c r="RE13" s="40">
        <f>IF(SUM(QH13,QL13,QP13)&gt;0,SUM(QH13,QL13,QP13),"")</f>
        <v>5.95</v>
      </c>
      <c r="RF13" s="40">
        <f>IF(SUM(RC13,RD13)&gt;0,SUM(RC13,RD13),"")</f>
        <v>32.15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21.55</v>
      </c>
      <c r="RI13" s="40">
        <f>IF(SUM(RC13,RD13,RH13)&gt;0,SUM(RC13,RD13,RH13),"")</f>
        <v>53.7</v>
      </c>
    </row>
    <row r="14" spans="1:477" x14ac:dyDescent="0.2">
      <c r="A14" s="4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>11</v>
      </c>
      <c r="B14" s="4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>5</v>
      </c>
      <c r="C14" s="5" t="s">
        <v>191</v>
      </c>
      <c r="D14" s="4" t="s">
        <v>3</v>
      </c>
      <c r="E14" s="4">
        <v>2007</v>
      </c>
      <c r="F14" s="9">
        <f>SUM(L14:T14)+SUM(L14:P14)*0.0000001+SUM(L14)*0.0000000000001</f>
        <v>146.50001038000428</v>
      </c>
      <c r="G14" s="64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>P</v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>No DD</v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42.8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39.300000000000004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21.700000000000003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42.7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16.5</v>
      </c>
      <c r="X14" s="19">
        <v>3.8</v>
      </c>
      <c r="Y14" s="19">
        <v>0</v>
      </c>
      <c r="Z14" s="19">
        <v>0.6</v>
      </c>
      <c r="AA14" s="19">
        <v>16.2</v>
      </c>
      <c r="AB14" s="19">
        <v>3.6</v>
      </c>
      <c r="AC14" s="19">
        <v>2</v>
      </c>
      <c r="AD14" s="19">
        <v>0.6</v>
      </c>
      <c r="AE14" s="19">
        <v>17.5</v>
      </c>
      <c r="AF14" s="19">
        <v>3.6</v>
      </c>
      <c r="AG14" s="19">
        <v>0</v>
      </c>
      <c r="AH14" s="19">
        <v>0.6</v>
      </c>
      <c r="AI14" s="19">
        <v>16.899999999999999</v>
      </c>
      <c r="AJ14" s="19">
        <v>3.8</v>
      </c>
      <c r="AK14" s="19">
        <v>0</v>
      </c>
      <c r="AL14" s="19">
        <v>0.6</v>
      </c>
      <c r="AM14" s="19">
        <v>17.2</v>
      </c>
      <c r="AN14" s="19">
        <v>3.6</v>
      </c>
      <c r="AO14" s="19">
        <v>0</v>
      </c>
      <c r="AP14" s="19">
        <v>0.6</v>
      </c>
      <c r="AQ14" s="27"/>
      <c r="AR14" s="40">
        <f>IF(SUM(X14,AB14)&gt;0,SUM(X14,AB14),"")</f>
        <v>7.4</v>
      </c>
      <c r="AS14" s="40">
        <f>IF(SUM(W14:X14,Z14:AB14,AD14)-Y14-AC14&gt;0,SUM(W14:X14,Z14:AB14,AD14)-Y14-AC14,"")</f>
        <v>39.300000000000004</v>
      </c>
      <c r="AT14" s="40">
        <f>IF(SUM(AE14:AF14,AH14)-AG14&gt;0,SUM(AE14:AF14,AH14)-AG14,"")</f>
        <v>21.700000000000003</v>
      </c>
      <c r="AU14" s="40">
        <f>IF(SUM(X14,AB14,AF14)&gt;0,SUM(X14,AB14,AF14),"")</f>
        <v>11</v>
      </c>
      <c r="AV14" s="40">
        <f>IF(SUM(AS14,AT14)&gt;0,SUM(AS14,AT14),"")</f>
        <v>61.000000000000007</v>
      </c>
      <c r="AW14" s="40">
        <f>IF(SUM(AJ14,AN14)&gt;0,SUM(AJ14,AN14),"")</f>
        <v>7.4</v>
      </c>
      <c r="AX14" s="40">
        <f>IF(SUM(AI14:AJ14,AL14:AN14,AP14)-SUM(AK14,AO14)&gt;0,SUM(AI14:AJ14,AL14:AN14,AP14)-SUM(AK14,AO14),"")</f>
        <v>42.7</v>
      </c>
      <c r="AY14" s="40">
        <f>IF(SUM(AS14,AT14,AX14)&gt;0,SUM(AS14,AT14,AX14),"")</f>
        <v>103.70000000000002</v>
      </c>
      <c r="AZ14" s="18">
        <v>17.399999999999999</v>
      </c>
      <c r="BA14" s="18">
        <v>3.6</v>
      </c>
      <c r="BB14" s="18">
        <v>0.2</v>
      </c>
      <c r="BC14" s="18">
        <v>0</v>
      </c>
      <c r="BD14" s="18">
        <v>10</v>
      </c>
      <c r="BE14" s="18">
        <v>2.1</v>
      </c>
      <c r="BF14" s="18">
        <v>0</v>
      </c>
      <c r="BG14" s="18">
        <v>0.6</v>
      </c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5.7</v>
      </c>
      <c r="BV14" s="11">
        <f>IF(SUM(AZ14:BA14,BC14:BE14,BG14)-BB14-BF14&gt;0,SUM(AZ14:BA14,BC14:BE14,BG14)-BB14-BF14,"")</f>
        <v>33.5</v>
      </c>
      <c r="BW14" s="11" t="str">
        <f>IF(SUM(BH14:BI14,BK14)-BJ14&gt;0,SUM(BH14:BI14,BK14)-BJ14,"")</f>
        <v/>
      </c>
      <c r="BX14" s="11">
        <f>IF(SUM(BA14,BE14,BI14)&gt;0,SUM(BA14,BE14,BI14),"")</f>
        <v>5.7</v>
      </c>
      <c r="BY14" s="11">
        <f>IF(SUM(BV14,BW14)&gt;0,SUM(BV14,BW14),"")</f>
        <v>33.5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33.5</v>
      </c>
      <c r="CC14" s="19">
        <v>18</v>
      </c>
      <c r="CD14" s="19">
        <v>3.4</v>
      </c>
      <c r="CE14" s="19">
        <v>0.2</v>
      </c>
      <c r="CF14" s="19">
        <v>0</v>
      </c>
      <c r="CG14" s="19">
        <v>17.399999999999999</v>
      </c>
      <c r="CH14" s="19">
        <v>3.6</v>
      </c>
      <c r="CI14" s="19">
        <v>0</v>
      </c>
      <c r="CJ14" s="19">
        <v>0.6</v>
      </c>
      <c r="CK14" s="19">
        <v>17.100000000000001</v>
      </c>
      <c r="CL14" s="19">
        <v>3.6</v>
      </c>
      <c r="CM14" s="19">
        <v>0</v>
      </c>
      <c r="CN14" s="19">
        <v>0.6</v>
      </c>
      <c r="CO14" s="19">
        <v>17.3</v>
      </c>
      <c r="CP14" s="19">
        <v>3.4</v>
      </c>
      <c r="CQ14" s="19">
        <v>0.2</v>
      </c>
      <c r="CR14" s="19">
        <v>0</v>
      </c>
      <c r="CS14" s="19">
        <v>15.8</v>
      </c>
      <c r="CT14" s="19">
        <v>3.3</v>
      </c>
      <c r="CU14" s="19">
        <v>0.4</v>
      </c>
      <c r="CV14" s="19">
        <v>0.6</v>
      </c>
      <c r="CW14" s="27"/>
      <c r="CX14" s="40">
        <f>IF(SUM(CD14,CH14)&gt;0,SUM(CD14,CH14),"")</f>
        <v>7</v>
      </c>
      <c r="CY14" s="40">
        <f>IF(SUM(CC14:CD14,CF14:CH14,CJ14)-CE14-CI14&gt;0,SUM(CC14:CD14,CF14:CH14,CJ14)-CE14-CI14,"")</f>
        <v>42.8</v>
      </c>
      <c r="CZ14" s="40">
        <f>IF(SUM(CK14:CL14,CN14)-CM14&gt;0,SUM(CK14:CL14,CN14)-CM14,"")</f>
        <v>21.300000000000004</v>
      </c>
      <c r="DA14" s="40">
        <f>IF(SUM(CD14,CH14,CL14)&gt;0,SUM(CD14,CH14,CL14),"")</f>
        <v>10.6</v>
      </c>
      <c r="DB14" s="40">
        <f>IF(SUM(CY14,CZ14)&gt;0,SUM(CY14,CZ14),"")</f>
        <v>64.099999999999994</v>
      </c>
      <c r="DC14" s="40">
        <f>IF(SUM(CP14,CT14)&gt;0,SUM(CP14,CT14),"")</f>
        <v>6.6999999999999993</v>
      </c>
      <c r="DD14" s="40">
        <f>IF(SUM(CO14:CP14,CR14:CT14,CV14)-SUM(CQ14,CU14)&gt;0,SUM(CO14:CP14,CR14:CT14,CV14)-SUM(CQ14,CU14),"")</f>
        <v>39.799999999999997</v>
      </c>
      <c r="DE14" s="40">
        <f>IF(SUM(CY14,CZ14,DD14)&gt;0,SUM(CY14,CZ14,DD14),"")</f>
        <v>103.89999999999999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15.9</v>
      </c>
      <c r="DJ14" s="17">
        <v>3.8</v>
      </c>
      <c r="DK14" s="17">
        <v>0.2</v>
      </c>
      <c r="DL14" s="17">
        <v>0</v>
      </c>
      <c r="DM14" s="17">
        <v>16.2</v>
      </c>
      <c r="DN14" s="17">
        <v>3.6</v>
      </c>
      <c r="DO14" s="17">
        <v>0.6</v>
      </c>
      <c r="DP14" s="17">
        <v>0</v>
      </c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>
        <f>IF(SUM(DJ14,DN14)&gt;0,SUM(DJ14,DN14),"")</f>
        <v>7.4</v>
      </c>
      <c r="ED14" s="40">
        <f>IF(SUM(DI14:DJ14,DL14:DN14,DP14)-DK14-DO14&gt;0,SUM(DI14:DJ14,DL14:DN14,DP14)-DK14-DO14,"")</f>
        <v>38.699999999999996</v>
      </c>
      <c r="EE14" s="40" t="str">
        <f>IF(SUM(DQ14:DR14,DT14)-DS14&gt;0,SUM(DQ14:DR14,DT14)-DS14,"")</f>
        <v/>
      </c>
      <c r="EF14" s="40">
        <f>IF(SUM(DJ14,DN14,DR14)&gt;0,SUM(DJ14,DN14,DR14),"")</f>
        <v>7.4</v>
      </c>
      <c r="EG14" s="40">
        <f>IF(SUM(ED14,EE14)&gt;0,SUM(ED14,EE14),"")</f>
        <v>38.699999999999996</v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>
        <f>IF(SUM(ED14,EE14,EI14)&gt;0,SUM(ED14,EE14,EI14),"")</f>
        <v>38.699999999999996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17.7</v>
      </c>
      <c r="QH14" s="22">
        <f>IF($CW14="P",CD14,(CD14+BA14)/2)</f>
        <v>3.5</v>
      </c>
      <c r="QI14" s="22">
        <f>IF($CW14="P",CE14,(CE14+BB14)/2)</f>
        <v>0.2</v>
      </c>
      <c r="QJ14" s="22">
        <f>IF($CW14="P",CF14,(CF14+BC14)/2)</f>
        <v>0</v>
      </c>
      <c r="QK14" s="22">
        <f>IF($CW14="P",CG14,(CG14+BD14)/2)</f>
        <v>13.7</v>
      </c>
      <c r="QL14" s="22">
        <f>IF($CW14="P",CH14,(CH14+BE14)/2)</f>
        <v>2.85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8.5500000000000007</v>
      </c>
      <c r="QP14" s="22">
        <f>IF($CW14="P",CL14,(CL14+BI14)/2)</f>
        <v>1.8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8.65</v>
      </c>
      <c r="QT14" s="22">
        <f>IF($CW14="P",CP14,(CP14+BM14)/2)</f>
        <v>1.7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7.9</v>
      </c>
      <c r="QX14" s="22">
        <f>IF($CW14="P",CT14,(CT14+BQ14)/2)</f>
        <v>1.65</v>
      </c>
      <c r="QY14" s="22">
        <f>IF($CW14="P",CU14,(CU14+BR14)/2)</f>
        <v>0.2</v>
      </c>
      <c r="QZ14" s="22">
        <f>IF($CW14="P",CV14,(CV14+BS14)/2)</f>
        <v>0.3</v>
      </c>
      <c r="RA14" s="27" t="s">
        <v>46</v>
      </c>
      <c r="RB14" s="40">
        <f>IF(SUM(QH14,QL14)&gt;0,SUM(QH14,QL14),"")</f>
        <v>6.35</v>
      </c>
      <c r="RC14" s="40">
        <f>IF(SUM(QG14:QH14,QJ14:QL14,QN14)-QI14-QM14&gt;0,SUM(QG14:QH14,QJ14:QL14,QN14)-QI14-QM14,"")</f>
        <v>38.15</v>
      </c>
      <c r="RD14" s="40">
        <f>IF(SUM(QO14:QP14,QR14)-QQ14&gt;0,SUM(QO14:QP14,QR14)-QQ14,"")</f>
        <v>10.650000000000002</v>
      </c>
      <c r="RE14" s="40">
        <f>IF(SUM(QH14,QL14,QP14)&gt;0,SUM(QH14,QL14,QP14),"")</f>
        <v>8.15</v>
      </c>
      <c r="RF14" s="40">
        <f>IF(SUM(RC14,RD14)&gt;0,SUM(RC14,RD14),"")</f>
        <v>48.8</v>
      </c>
      <c r="RG14" s="40">
        <f>IF(SUM(QT14,QX14)&gt;0,SUM(QT14,QX14),"")</f>
        <v>3.3499999999999996</v>
      </c>
      <c r="RH14" s="40">
        <f>IF(SUM(QS14:QT14,QV14:QX14,QZ14)-SUM(QU14,QY14)&gt;0,SUM(QS14:QT14,QV14:QX14,QZ14)-SUM(QU14,QY14),"")</f>
        <v>19.899999999999999</v>
      </c>
      <c r="RI14" s="40">
        <f>IF(SUM(RC14,RD14,RH14)&gt;0,SUM(RC14,RD14,RH14),"")</f>
        <v>68.699999999999989</v>
      </c>
    </row>
    <row r="15" spans="1:477" x14ac:dyDescent="0.2">
      <c r="A15" s="4" t="str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/>
      </c>
      <c r="B15" s="4" t="str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/>
      </c>
      <c r="C15" s="5" t="s">
        <v>69</v>
      </c>
      <c r="D15" s="4" t="s">
        <v>5</v>
      </c>
      <c r="E15" s="4">
        <v>2004</v>
      </c>
      <c r="F15" s="9">
        <f>SUM(L15:T15)+SUM(L15:P15)*0.0000001+SUM(L15)*0.0000000000001</f>
        <v>143.90001012000414</v>
      </c>
      <c r="G15" s="64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/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/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41.499999999999993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37.9</v>
      </c>
      <c r="O15" s="8" t="str">
        <f>IF(N15=0,"",IF(AND(N15=L15,N15=AS15,N15=BV15),$W$1,IF(AND(N15=L15,N15=AS15,N15=CY15),$W$1,IF(AND(N15=L15,N15=BV15,N15=CY15),$AZ$1,IF(N15=CY15,$CC$1,IF(N15=BV15,$AZ$1,IF(N15=AS15,$W$1,"")))))))</f>
        <v>2024 Nationals</v>
      </c>
      <c r="P15" s="8">
        <f>IF(COUNT(AT15,BW15,CZ15)&gt;0,LARGE((AT15,BW15,CZ15),1),0)</f>
        <v>21.800000000000004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39.5</v>
      </c>
      <c r="S15" s="8" t="str">
        <f>IF(R15=0,"",IF(R15=DD15,$CC$1,IF(R15=CA15,$AZ$1,IF(R15=AX15,$W$1,""))))</f>
        <v>2024 Nationals</v>
      </c>
      <c r="T15" s="8">
        <f>IF(MAX(DF15:DH15)&gt;0,MAX(DF15:DH15),"")</f>
        <v>3.2000000000000028</v>
      </c>
      <c r="U15" s="11" t="str">
        <f>IF(T15="","",IF(T15=DF15,"("&amp;DF$2&amp;")",IF(T15=DG15,"("&amp;DG$2&amp;")",IF(T15=DH15,"("&amp;DH$2&amp;")"))))</f>
        <v>(Q1)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World Cup POR (July 7)</v>
      </c>
      <c r="W15" s="19">
        <v>15.8</v>
      </c>
      <c r="X15" s="19">
        <v>4.5</v>
      </c>
      <c r="Y15" s="19">
        <v>0.2</v>
      </c>
      <c r="Z15" s="19">
        <v>0.3</v>
      </c>
      <c r="AA15" s="19">
        <v>16.899999999999999</v>
      </c>
      <c r="AB15" s="19">
        <v>3.9</v>
      </c>
      <c r="AC15" s="19">
        <v>0</v>
      </c>
      <c r="AD15" s="19">
        <v>0.3</v>
      </c>
      <c r="AE15" s="19">
        <v>17.600000000000001</v>
      </c>
      <c r="AF15" s="19">
        <v>4.0999999999999996</v>
      </c>
      <c r="AG15" s="19">
        <v>0.2</v>
      </c>
      <c r="AH15" s="19">
        <v>0.3</v>
      </c>
      <c r="AI15" s="19" t="s">
        <v>181</v>
      </c>
      <c r="AJ15" s="19" t="s">
        <v>181</v>
      </c>
      <c r="AK15" s="19" t="s">
        <v>181</v>
      </c>
      <c r="AL15" s="19" t="s">
        <v>181</v>
      </c>
      <c r="AM15" s="19" t="s">
        <v>181</v>
      </c>
      <c r="AN15" s="19" t="s">
        <v>181</v>
      </c>
      <c r="AO15" s="19" t="s">
        <v>181</v>
      </c>
      <c r="AP15" s="19" t="s">
        <v>181</v>
      </c>
      <c r="AQ15" s="27"/>
      <c r="AR15" s="40">
        <f>IF(SUM(X15,AB15)&gt;0,SUM(X15,AB15),"")</f>
        <v>8.4</v>
      </c>
      <c r="AS15" s="40">
        <f>IF(SUM(W15:X15,Z15:AB15,AD15)-Y15-AC15&gt;0,SUM(W15:X15,Z15:AB15,AD15)-Y15-AC15,"")</f>
        <v>41.499999999999993</v>
      </c>
      <c r="AT15" s="40">
        <f>IF(SUM(AE15:AF15,AH15)-AG15&gt;0,SUM(AE15:AF15,AH15)-AG15,"")</f>
        <v>21.800000000000004</v>
      </c>
      <c r="AU15" s="40">
        <f>IF(SUM(X15,AB15,AF15)&gt;0,SUM(X15,AB15,AF15),"")</f>
        <v>12.5</v>
      </c>
      <c r="AV15" s="40">
        <f>IF(SUM(AS15,AT15)&gt;0,SUM(AS15,AT15),"")</f>
        <v>63.3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63.3</v>
      </c>
      <c r="AZ15" s="18">
        <v>16.5</v>
      </c>
      <c r="BA15" s="18">
        <v>3.4</v>
      </c>
      <c r="BB15" s="18">
        <v>0.2</v>
      </c>
      <c r="BC15" s="18">
        <v>0</v>
      </c>
      <c r="BD15" s="18">
        <v>17.399999999999999</v>
      </c>
      <c r="BE15" s="18">
        <v>3.2</v>
      </c>
      <c r="BF15" s="18">
        <v>2.4</v>
      </c>
      <c r="BG15" s="18">
        <v>0</v>
      </c>
      <c r="BH15" s="18">
        <v>17.600000000000001</v>
      </c>
      <c r="BI15" s="18">
        <v>3.4</v>
      </c>
      <c r="BJ15" s="18">
        <v>0.2</v>
      </c>
      <c r="BK15" s="18">
        <v>0</v>
      </c>
      <c r="BL15" s="18">
        <v>15.8</v>
      </c>
      <c r="BM15" s="18">
        <v>3.4</v>
      </c>
      <c r="BN15" s="18">
        <v>0.2</v>
      </c>
      <c r="BO15" s="18">
        <v>0</v>
      </c>
      <c r="BP15" s="18">
        <v>17.7</v>
      </c>
      <c r="BQ15" s="18">
        <v>3.2</v>
      </c>
      <c r="BR15" s="18">
        <v>0.4</v>
      </c>
      <c r="BS15" s="18">
        <v>0</v>
      </c>
      <c r="BT15" s="28"/>
      <c r="BU15" s="11">
        <f>IF(SUM(BA15,BE15)&gt;0,SUM(BA15,BE15),"")</f>
        <v>6.6</v>
      </c>
      <c r="BV15" s="11">
        <f>IF(SUM(AZ15:BA15,BC15:BE15,BG15)-BB15-BF15&gt;0,SUM(AZ15:BA15,BC15:BE15,BG15)-BB15-BF15,"")</f>
        <v>37.9</v>
      </c>
      <c r="BW15" s="11">
        <f>IF(SUM(BH15:BI15,BK15)-BJ15&gt;0,SUM(BH15:BI15,BK15)-BJ15,"")</f>
        <v>20.8</v>
      </c>
      <c r="BX15" s="11">
        <f>IF(SUM(BA15,BE15,BI15)&gt;0,SUM(BA15,BE15,BI15),"")</f>
        <v>10</v>
      </c>
      <c r="BY15" s="11">
        <f>IF(SUM(BV15,BW15)&gt;0,SUM(BV15,BW15),"")</f>
        <v>58.7</v>
      </c>
      <c r="BZ15" s="11">
        <f>IF(SUM(BM15,BQ15)&gt;0,SUM(BM15,BQ15),"")</f>
        <v>6.6</v>
      </c>
      <c r="CA15" s="11">
        <f>IF(SUM(BL15:BM15,BO15:BQ15,BS15)-SUM(BN15,BR15)&gt;0,SUM(BL15:BM15,BO15:BQ15,BS15)-SUM(BN15,BR15),"")</f>
        <v>39.5</v>
      </c>
      <c r="CB15" s="11">
        <f>IF(SUM(BV15,BW15,CA15)&gt;0,SUM(BV15,BW15,CA15),"")</f>
        <v>98.2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>
        <f>IF(MAX(ED15,FF15,GH15,HJ15,IL15,JN15,KP15,LR15,MT15,NV15,OX15,PZ15)-IF(N15="",0,N15)&gt;0.001,MAX(ED15,FF15,GH15,HJ15,IL15,JN15,KP15,LR15,MT15,NV15,OX15,PZ15)-IF(N15="",0,N15),"")</f>
        <v>3.2000000000000028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>
        <v>16.899999999999999</v>
      </c>
      <c r="EL15" s="18">
        <v>3.5</v>
      </c>
      <c r="EM15" s="18">
        <v>0.4</v>
      </c>
      <c r="EN15" s="18">
        <v>0</v>
      </c>
      <c r="EO15" s="18">
        <v>17.3</v>
      </c>
      <c r="EP15" s="18">
        <v>3.8</v>
      </c>
      <c r="EQ15" s="18">
        <v>0</v>
      </c>
      <c r="ER15" s="18">
        <v>0</v>
      </c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>
        <f>IF(SUM(EL15,EP15)&gt;0,SUM(EL15,EP15),"")</f>
        <v>7.3</v>
      </c>
      <c r="FF15" s="11">
        <f>IF(SUM(EK15:EL15,EN15:EP15,ER15)-EM15-EQ15&gt;0,SUM(EK15:EL15,EN15:EP15,ER15)-EM15-EQ15,"")</f>
        <v>41.1</v>
      </c>
      <c r="FG15" s="11" t="str">
        <f>IF(SUM(ES15:ET15,EV15)-EU15&gt;0,SUM(ES15:ET15,EV15)-EU15,"")</f>
        <v/>
      </c>
      <c r="FH15" s="11">
        <f>IF(SUM(EL15,EP15,ET15)&gt;0,SUM(EL15,EP15,ET15),"")</f>
        <v>7.3</v>
      </c>
      <c r="FI15" s="11">
        <f>IF(SUM(FF15,FG15)&gt;0,SUM(FF15,FG15),"")</f>
        <v>41.1</v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>
        <f>IF(SUM(FF15,FG15,FK15)&gt;0,SUM(FF15,FG15,FK15),"")</f>
        <v>41.1</v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8.25</v>
      </c>
      <c r="QH15" s="22">
        <f>IF($CW15="P",CD15,(CD15+BA15)/2)</f>
        <v>1.7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8.6999999999999993</v>
      </c>
      <c r="QL15" s="22">
        <f>IF($CW15="P",CH15,(CH15+BE15)/2)</f>
        <v>1.6</v>
      </c>
      <c r="QM15" s="22">
        <f>IF($CW15="P",CI15,(CI15+BF15)/2)</f>
        <v>1.2</v>
      </c>
      <c r="QN15" s="22">
        <f>IF($CW15="P",CJ15,(CJ15+BG15)/2)</f>
        <v>0</v>
      </c>
      <c r="QO15" s="22">
        <f>IF($CW15="P",CK15,(CK15+BH15)/2)</f>
        <v>8.8000000000000007</v>
      </c>
      <c r="QP15" s="22">
        <f>IF($CW15="P",CL15,(CL15+BI15)/2)</f>
        <v>1.7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7.9</v>
      </c>
      <c r="QT15" s="22">
        <f>IF($CW15="P",CP15,(CP15+BM15)/2)</f>
        <v>1.7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8.85</v>
      </c>
      <c r="QX15" s="22">
        <f>IF($CW15="P",CT15,(CT15+BQ15)/2)</f>
        <v>1.6</v>
      </c>
      <c r="QY15" s="22">
        <f>IF($CW15="P",CU15,(CU15+BR15)/2)</f>
        <v>0.2</v>
      </c>
      <c r="QZ15" s="22">
        <f>IF($CW15="P",CV15,(CV15+BS15)/2)</f>
        <v>0</v>
      </c>
      <c r="RA15" s="27" t="s">
        <v>46</v>
      </c>
      <c r="RB15" s="40">
        <f>IF(SUM(QH15,QL15)&gt;0,SUM(QH15,QL15),"")</f>
        <v>3.3</v>
      </c>
      <c r="RC15" s="40">
        <f>IF(SUM(QG15:QH15,QJ15:QL15,QN15)-QI15-QM15&gt;0,SUM(QG15:QH15,QJ15:QL15,QN15)-QI15-QM15,"")</f>
        <v>18.95</v>
      </c>
      <c r="RD15" s="40">
        <f>IF(SUM(QO15:QP15,QR15)-QQ15&gt;0,SUM(QO15:QP15,QR15)-QQ15,"")</f>
        <v>10.4</v>
      </c>
      <c r="RE15" s="40">
        <f>IF(SUM(QH15,QL15,QP15)&gt;0,SUM(QH15,QL15,QP15),"")</f>
        <v>5</v>
      </c>
      <c r="RF15" s="40">
        <f>IF(SUM(RC15,RD15)&gt;0,SUM(RC15,RD15),"")</f>
        <v>29.35</v>
      </c>
      <c r="RG15" s="40">
        <f>IF(SUM(QT15,QX15)&gt;0,SUM(QT15,QX15),"")</f>
        <v>3.3</v>
      </c>
      <c r="RH15" s="40">
        <f>IF(SUM(QS15:QT15,QV15:QX15,QZ15)-SUM(QU15,QY15)&gt;0,SUM(QS15:QT15,QV15:QX15,QZ15)-SUM(QU15,QY15),"")</f>
        <v>19.75</v>
      </c>
      <c r="RI15" s="40">
        <f>IF(SUM(RC15,RD15,RH15)&gt;0,SUM(RC15,RD15,RH15),"")</f>
        <v>49.1</v>
      </c>
    </row>
    <row r="16" spans="1:477" x14ac:dyDescent="0.2">
      <c r="A16" s="4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>12</v>
      </c>
      <c r="B16" s="4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>6</v>
      </c>
      <c r="C16" s="5" t="s">
        <v>194</v>
      </c>
      <c r="D16" s="4" t="s">
        <v>6</v>
      </c>
      <c r="E16" s="4">
        <v>2006</v>
      </c>
      <c r="F16" s="9">
        <f>SUM(L16:T16)+SUM(L16:P16)*0.0000001+SUM(L16)*0.0000000000001</f>
        <v>143.1000101800042</v>
      </c>
      <c r="G16" s="64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>P</v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>No DD</v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42.099999999999994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38.499999999999993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21.200000000000003</v>
      </c>
      <c r="Q16" s="8" t="str">
        <f>IF(P16=0,"",IF(P16=CZ16,$CC$1,IF(P16=BW16,$AZ$1,IF(P16=AT16,$W$1,""))))</f>
        <v>2024 Nationals</v>
      </c>
      <c r="R16" s="8">
        <f>IF(MAX(AX16,CA16,DD16)&gt;0,MAX(AX16,CA16,DD16),0)</f>
        <v>41.3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14.9</v>
      </c>
      <c r="X16" s="19">
        <v>2.9</v>
      </c>
      <c r="Y16" s="19">
        <v>0.1</v>
      </c>
      <c r="Z16" s="19">
        <v>0.3</v>
      </c>
      <c r="AA16" s="19">
        <v>16.399999999999999</v>
      </c>
      <c r="AB16" s="19">
        <v>3.8</v>
      </c>
      <c r="AC16" s="19">
        <v>0</v>
      </c>
      <c r="AD16" s="19">
        <v>0.3</v>
      </c>
      <c r="AE16" s="19">
        <v>16.399999999999999</v>
      </c>
      <c r="AF16" s="19">
        <v>1.8</v>
      </c>
      <c r="AG16" s="19">
        <v>0</v>
      </c>
      <c r="AH16" s="19">
        <v>0.3</v>
      </c>
      <c r="AI16" s="19">
        <v>17.8</v>
      </c>
      <c r="AJ16" s="19">
        <v>3.3</v>
      </c>
      <c r="AK16" s="19">
        <v>0</v>
      </c>
      <c r="AL16" s="19">
        <v>0</v>
      </c>
      <c r="AM16" s="19">
        <v>15.9</v>
      </c>
      <c r="AN16" s="19">
        <v>1.8</v>
      </c>
      <c r="AO16" s="19">
        <v>0</v>
      </c>
      <c r="AP16" s="19">
        <v>0.3</v>
      </c>
      <c r="AQ16" s="27"/>
      <c r="AR16" s="40">
        <f>IF(SUM(X16,AB16)&gt;0,SUM(X16,AB16),"")</f>
        <v>6.6999999999999993</v>
      </c>
      <c r="AS16" s="40">
        <f>IF(SUM(W16:X16,Z16:AB16,AD16)-Y16-AC16&gt;0,SUM(W16:X16,Z16:AB16,AD16)-Y16-AC16,"")</f>
        <v>38.499999999999993</v>
      </c>
      <c r="AT16" s="40">
        <f>IF(SUM(AE16:AF16,AH16)-AG16&gt;0,SUM(AE16:AF16,AH16)-AG16,"")</f>
        <v>18.5</v>
      </c>
      <c r="AU16" s="40">
        <f>IF(SUM(X16,AB16,AF16)&gt;0,SUM(X16,AB16,AF16),"")</f>
        <v>8.5</v>
      </c>
      <c r="AV16" s="40">
        <f>IF(SUM(AS16,AT16)&gt;0,SUM(AS16,AT16),"")</f>
        <v>56.999999999999993</v>
      </c>
      <c r="AW16" s="40">
        <f>IF(SUM(AJ16,AN16)&gt;0,SUM(AJ16,AN16),"")</f>
        <v>5.0999999999999996</v>
      </c>
      <c r="AX16" s="40">
        <f>IF(SUM(AI16:AJ16,AL16:AN16,AP16)-SUM(AK16,AO16)&gt;0,SUM(AI16:AJ16,AL16:AN16,AP16)-SUM(AK16,AO16),"")</f>
        <v>39.099999999999994</v>
      </c>
      <c r="AY16" s="40">
        <f>IF(SUM(AS16,AT16,AX16)&gt;0,SUM(AS16,AT16,AX16),"")</f>
        <v>96.1</v>
      </c>
      <c r="AZ16" s="18">
        <v>17.600000000000001</v>
      </c>
      <c r="BA16" s="18">
        <v>3.3</v>
      </c>
      <c r="BB16" s="18">
        <v>0</v>
      </c>
      <c r="BC16" s="18">
        <v>0</v>
      </c>
      <c r="BD16" s="18">
        <v>17.100000000000001</v>
      </c>
      <c r="BE16" s="18">
        <v>3.8</v>
      </c>
      <c r="BF16" s="18">
        <v>0</v>
      </c>
      <c r="BG16" s="18">
        <v>0.3</v>
      </c>
      <c r="BH16" s="18">
        <v>17.100000000000001</v>
      </c>
      <c r="BI16" s="18">
        <v>3.8</v>
      </c>
      <c r="BJ16" s="18">
        <v>0</v>
      </c>
      <c r="BK16" s="18">
        <v>0.3</v>
      </c>
      <c r="BL16" s="18">
        <v>17.7</v>
      </c>
      <c r="BM16" s="18">
        <v>3.3</v>
      </c>
      <c r="BN16" s="18">
        <v>0</v>
      </c>
      <c r="BO16" s="18">
        <v>0</v>
      </c>
      <c r="BP16" s="18">
        <v>16.600000000000001</v>
      </c>
      <c r="BQ16" s="18">
        <v>3.8</v>
      </c>
      <c r="BR16" s="18">
        <v>0.4</v>
      </c>
      <c r="BS16" s="18">
        <v>0.3</v>
      </c>
      <c r="BT16" s="28"/>
      <c r="BU16" s="11">
        <f>IF(SUM(BA16,BE16)&gt;0,SUM(BA16,BE16),"")</f>
        <v>7.1</v>
      </c>
      <c r="BV16" s="11">
        <f>IF(SUM(AZ16:BA16,BC16:BE16,BG16)-BB16-BF16&gt;0,SUM(AZ16:BA16,BC16:BE16,BG16)-BB16-BF16,"")</f>
        <v>42.099999999999994</v>
      </c>
      <c r="BW16" s="11">
        <f>IF(SUM(BH16:BI16,BK16)-BJ16&gt;0,SUM(BH16:BI16,BK16)-BJ16,"")</f>
        <v>21.200000000000003</v>
      </c>
      <c r="BX16" s="11">
        <f>IF(SUM(BA16,BE16,BI16)&gt;0,SUM(BA16,BE16,BI16),"")</f>
        <v>10.899999999999999</v>
      </c>
      <c r="BY16" s="11">
        <f>IF(SUM(BV16,BW16)&gt;0,SUM(BV16,BW16),"")</f>
        <v>63.3</v>
      </c>
      <c r="BZ16" s="11">
        <f>IF(SUM(BM16,BQ16)&gt;0,SUM(BM16,BQ16),"")</f>
        <v>7.1</v>
      </c>
      <c r="CA16" s="11">
        <f>IF(SUM(BL16:BM16,BO16:BQ16,BS16)-SUM(BN16,BR16)&gt;0,SUM(BL16:BM16,BO16:BQ16,BS16)-SUM(BN16,BR16),"")</f>
        <v>41.3</v>
      </c>
      <c r="CB16" s="11">
        <f>IF(SUM(BV16,BW16,CA16)&gt;0,SUM(BV16,BW16,CA16),"")</f>
        <v>104.6</v>
      </c>
      <c r="CC16" s="19">
        <v>14.9</v>
      </c>
      <c r="CD16" s="19">
        <v>2.1</v>
      </c>
      <c r="CE16" s="19">
        <v>2.9</v>
      </c>
      <c r="CF16" s="19">
        <v>0.3</v>
      </c>
      <c r="CG16" s="19">
        <v>15.8</v>
      </c>
      <c r="CH16" s="19">
        <v>1.9</v>
      </c>
      <c r="CI16" s="19">
        <v>0</v>
      </c>
      <c r="CJ16" s="19">
        <v>0.3</v>
      </c>
      <c r="CK16" s="19">
        <v>16.2</v>
      </c>
      <c r="CL16" s="19">
        <v>4.0999999999999996</v>
      </c>
      <c r="CM16" s="19">
        <v>0.2</v>
      </c>
      <c r="CN16" s="19">
        <v>0.3</v>
      </c>
      <c r="CO16" s="19">
        <v>15.6</v>
      </c>
      <c r="CP16" s="19">
        <v>1.9</v>
      </c>
      <c r="CQ16" s="19">
        <v>0</v>
      </c>
      <c r="CR16" s="19">
        <v>0.3</v>
      </c>
      <c r="CS16" s="19">
        <v>16.2</v>
      </c>
      <c r="CT16" s="19">
        <v>1.6</v>
      </c>
      <c r="CU16" s="19">
        <v>1.4</v>
      </c>
      <c r="CV16" s="19">
        <v>0</v>
      </c>
      <c r="CW16" s="27"/>
      <c r="CX16" s="40">
        <f>IF(SUM(CD16,CH16)&gt;0,SUM(CD16,CH16),"")</f>
        <v>4</v>
      </c>
      <c r="CY16" s="40">
        <f>IF(SUM(CC16:CD16,CF16:CH16,CJ16)-CE16-CI16&gt;0,SUM(CC16:CD16,CF16:CH16,CJ16)-CE16-CI16,"")</f>
        <v>32.4</v>
      </c>
      <c r="CZ16" s="40">
        <f>IF(SUM(CK16:CL16,CN16)-CM16&gt;0,SUM(CK16:CL16,CN16)-CM16,"")</f>
        <v>20.399999999999999</v>
      </c>
      <c r="DA16" s="40">
        <f>IF(SUM(CD16,CH16,CL16)&gt;0,SUM(CD16,CH16,CL16),"")</f>
        <v>8.1</v>
      </c>
      <c r="DB16" s="40">
        <f>IF(SUM(CY16,CZ16)&gt;0,SUM(CY16,CZ16),"")</f>
        <v>52.8</v>
      </c>
      <c r="DC16" s="40">
        <f>IF(SUM(CP16,CT16)&gt;0,SUM(CP16,CT16),"")</f>
        <v>3.5</v>
      </c>
      <c r="DD16" s="40">
        <f>IF(SUM(CO16:CP16,CR16:CT16,CV16)-SUM(CQ16,CU16)&gt;0,SUM(CO16:CP16,CR16:CT16,CV16)-SUM(CQ16,CU16),"")</f>
        <v>34.200000000000003</v>
      </c>
      <c r="DE16" s="40">
        <f>IF(SUM(CY16,CZ16,DD16)&gt;0,SUM(CY16,CZ16,DD16),"")</f>
        <v>87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16.25</v>
      </c>
      <c r="QH16" s="22">
        <f>IF($CW16="P",CD16,(CD16+BA16)/2)</f>
        <v>2.7</v>
      </c>
      <c r="QI16" s="22">
        <f>IF($CW16="P",CE16,(CE16+BB16)/2)</f>
        <v>1.45</v>
      </c>
      <c r="QJ16" s="22">
        <f>IF($CW16="P",CF16,(CF16+BC16)/2)</f>
        <v>0.15</v>
      </c>
      <c r="QK16" s="22">
        <f>IF($CW16="P",CG16,(CG16+BD16)/2)</f>
        <v>16.450000000000003</v>
      </c>
      <c r="QL16" s="22">
        <f>IF($CW16="P",CH16,(CH16+BE16)/2)</f>
        <v>2.8499999999999996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16.649999999999999</v>
      </c>
      <c r="QP16" s="22">
        <f>IF($CW16="P",CL16,(CL16+BI16)/2)</f>
        <v>3.9499999999999997</v>
      </c>
      <c r="QQ16" s="22">
        <f>IF($CW16="P",CM16,(CM16+BJ16)/2)</f>
        <v>0.1</v>
      </c>
      <c r="QR16" s="22">
        <f>IF($CW16="P",CN16,(CN16+BK16)/2)</f>
        <v>0.3</v>
      </c>
      <c r="QS16" s="22">
        <f>IF($CW16="P",CO16,(CO16+BL16)/2)</f>
        <v>16.649999999999999</v>
      </c>
      <c r="QT16" s="22">
        <f>IF($CW16="P",CP16,(CP16+BM16)/2)</f>
        <v>2.5999999999999996</v>
      </c>
      <c r="QU16" s="22">
        <f>IF($CW16="P",CQ16,(CQ16+BN16)/2)</f>
        <v>0</v>
      </c>
      <c r="QV16" s="22">
        <f>IF($CW16="P",CR16,(CR16+BO16)/2)</f>
        <v>0.15</v>
      </c>
      <c r="QW16" s="22">
        <f>IF($CW16="P",CS16,(CS16+BP16)/2)</f>
        <v>16.399999999999999</v>
      </c>
      <c r="QX16" s="22">
        <f>IF($CW16="P",CT16,(CT16+BQ16)/2)</f>
        <v>2.7</v>
      </c>
      <c r="QY16" s="22">
        <f>IF($CW16="P",CU16,(CU16+BR16)/2)</f>
        <v>0.89999999999999991</v>
      </c>
      <c r="QZ16" s="22">
        <f>IF($CW16="P",CV16,(CV16+BS16)/2)</f>
        <v>0.15</v>
      </c>
      <c r="RA16" s="27" t="s">
        <v>46</v>
      </c>
      <c r="RB16" s="40">
        <f>IF(SUM(QH16,QL16)&gt;0,SUM(QH16,QL16),"")</f>
        <v>5.55</v>
      </c>
      <c r="RC16" s="40">
        <f>IF(SUM(QG16:QH16,QJ16:QL16,QN16)-QI16-QM16&gt;0,SUM(QG16:QH16,QJ16:QL16,QN16)-QI16-QM16,"")</f>
        <v>37.249999999999993</v>
      </c>
      <c r="RD16" s="40">
        <f>IF(SUM(QO16:QP16,QR16)-QQ16&gt;0,SUM(QO16:QP16,QR16)-QQ16,"")</f>
        <v>20.799999999999997</v>
      </c>
      <c r="RE16" s="40">
        <f>IF(SUM(QH16,QL16,QP16)&gt;0,SUM(QH16,QL16,QP16),"")</f>
        <v>9.5</v>
      </c>
      <c r="RF16" s="40">
        <f>IF(SUM(RC16,RD16)&gt;0,SUM(RC16,RD16),"")</f>
        <v>58.04999999999999</v>
      </c>
      <c r="RG16" s="40">
        <f>IF(SUM(QT16,QX16)&gt;0,SUM(QT16,QX16),"")</f>
        <v>5.3</v>
      </c>
      <c r="RH16" s="40">
        <f>IF(SUM(QS16:QT16,QV16:QX16,QZ16)-SUM(QU16,QY16)&gt;0,SUM(QS16:QT16,QV16:QX16,QZ16)-SUM(QU16,QY16),"")</f>
        <v>37.75</v>
      </c>
      <c r="RI16" s="40">
        <f>IF(SUM(RC16,RD16,RH16)&gt;0,SUM(RC16,RD16,RH16),"")</f>
        <v>95.799999999999983</v>
      </c>
    </row>
    <row r="17" spans="1:477" x14ac:dyDescent="0.2">
      <c r="A17" s="4" t="str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/>
      </c>
      <c r="B17" s="4" t="str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/>
      </c>
      <c r="C17" s="5" t="s">
        <v>146</v>
      </c>
      <c r="D17" s="4" t="s">
        <v>3</v>
      </c>
      <c r="E17" s="4">
        <v>2003</v>
      </c>
      <c r="F17" s="9">
        <f>SUM(L17:T17)+SUM(L17:P17)*0.0000001+SUM(L17)*0.0000000000001</f>
        <v>140.40000994000394</v>
      </c>
      <c r="G17" s="64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/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/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39.4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38.499999999999993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21.500000000000004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40.999999999999993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17.100000000000001</v>
      </c>
      <c r="X17" s="19">
        <v>2.9</v>
      </c>
      <c r="Y17" s="19">
        <v>0.1</v>
      </c>
      <c r="Z17" s="19">
        <v>0.3</v>
      </c>
      <c r="AA17" s="19">
        <v>17.2</v>
      </c>
      <c r="AB17" s="19">
        <v>2.9</v>
      </c>
      <c r="AC17" s="19">
        <v>2.1</v>
      </c>
      <c r="AD17" s="19">
        <v>0.3</v>
      </c>
      <c r="AE17" s="19">
        <v>17.3</v>
      </c>
      <c r="AF17" s="19">
        <v>3.6</v>
      </c>
      <c r="AG17" s="19">
        <v>0</v>
      </c>
      <c r="AH17" s="19">
        <v>0.6</v>
      </c>
      <c r="AI17" s="19">
        <v>16.5</v>
      </c>
      <c r="AJ17" s="19">
        <v>3.6</v>
      </c>
      <c r="AK17" s="19">
        <v>0</v>
      </c>
      <c r="AL17" s="19">
        <v>0.6</v>
      </c>
      <c r="AM17" s="19">
        <v>17</v>
      </c>
      <c r="AN17" s="19">
        <v>2.9</v>
      </c>
      <c r="AO17" s="19">
        <v>0.1</v>
      </c>
      <c r="AP17" s="19">
        <v>0.3</v>
      </c>
      <c r="AQ17" s="27"/>
      <c r="AR17" s="40">
        <f>IF(SUM(X17,AB17)&gt;0,SUM(X17,AB17),"")</f>
        <v>5.8</v>
      </c>
      <c r="AS17" s="40">
        <f>IF(SUM(W17:X17,Z17:AB17,AD17)-Y17-AC17&gt;0,SUM(W17:X17,Z17:AB17,AD17)-Y17-AC17,"")</f>
        <v>38.499999999999993</v>
      </c>
      <c r="AT17" s="40">
        <f>IF(SUM(AE17:AF17,AH17)-AG17&gt;0,SUM(AE17:AF17,AH17)-AG17,"")</f>
        <v>21.500000000000004</v>
      </c>
      <c r="AU17" s="40">
        <f>IF(SUM(X17,AB17,AF17)&gt;0,SUM(X17,AB17,AF17),"")</f>
        <v>9.4</v>
      </c>
      <c r="AV17" s="40">
        <f>IF(SUM(AS17,AT17)&gt;0,SUM(AS17,AT17),"")</f>
        <v>60</v>
      </c>
      <c r="AW17" s="40">
        <f>IF(SUM(AJ17,AN17)&gt;0,SUM(AJ17,AN17),"")</f>
        <v>6.5</v>
      </c>
      <c r="AX17" s="40">
        <f>IF(SUM(AI17:AJ17,AL17:AN17,AP17)-SUM(AK17,AO17)&gt;0,SUM(AI17:AJ17,AL17:AN17,AP17)-SUM(AK17,AO17),"")</f>
        <v>40.799999999999997</v>
      </c>
      <c r="AY17" s="40">
        <f>IF(SUM(AS17,AT17,AX17)&gt;0,SUM(AS17,AT17,AX17),"")</f>
        <v>100.8</v>
      </c>
      <c r="AZ17" s="18">
        <v>17.600000000000001</v>
      </c>
      <c r="BA17" s="18">
        <v>2.9</v>
      </c>
      <c r="BB17" s="18">
        <v>0.1</v>
      </c>
      <c r="BC17" s="18">
        <v>0.3</v>
      </c>
      <c r="BD17" s="18">
        <v>17.600000000000001</v>
      </c>
      <c r="BE17" s="18">
        <v>2.9</v>
      </c>
      <c r="BF17" s="18">
        <v>2.1</v>
      </c>
      <c r="BG17" s="18">
        <v>0.3</v>
      </c>
      <c r="BH17" s="18">
        <v>17.600000000000001</v>
      </c>
      <c r="BI17" s="18">
        <v>2.9</v>
      </c>
      <c r="BJ17" s="18">
        <v>0.1</v>
      </c>
      <c r="BK17" s="18">
        <v>0.3</v>
      </c>
      <c r="BL17" s="18">
        <v>17.399999999999999</v>
      </c>
      <c r="BM17" s="18">
        <v>2.9</v>
      </c>
      <c r="BN17" s="18">
        <v>0.1</v>
      </c>
      <c r="BO17" s="18">
        <v>0.3</v>
      </c>
      <c r="BP17" s="18">
        <v>17.399999999999999</v>
      </c>
      <c r="BQ17" s="18">
        <v>2.9</v>
      </c>
      <c r="BR17" s="18">
        <v>0.1</v>
      </c>
      <c r="BS17" s="18">
        <v>0.3</v>
      </c>
      <c r="BT17" s="28"/>
      <c r="BU17" s="11">
        <f>IF(SUM(BA17,BE17)&gt;0,SUM(BA17,BE17),"")</f>
        <v>5.8</v>
      </c>
      <c r="BV17" s="11">
        <f>IF(SUM(AZ17:BA17,BC17:BE17,BG17)-BB17-BF17&gt;0,SUM(AZ17:BA17,BC17:BE17,BG17)-BB17-BF17,"")</f>
        <v>39.4</v>
      </c>
      <c r="BW17" s="11">
        <f>IF(SUM(BH17:BI17,BK17)-BJ17&gt;0,SUM(BH17:BI17,BK17)-BJ17,"")</f>
        <v>20.7</v>
      </c>
      <c r="BX17" s="11">
        <f>IF(SUM(BA17,BE17,BI17)&gt;0,SUM(BA17,BE17,BI17),"")</f>
        <v>8.6999999999999993</v>
      </c>
      <c r="BY17" s="11">
        <f>IF(SUM(BV17,BW17)&gt;0,SUM(BV17,BW17),"")</f>
        <v>60.099999999999994</v>
      </c>
      <c r="BZ17" s="11">
        <f>IF(SUM(BM17,BQ17)&gt;0,SUM(BM17,BQ17),"")</f>
        <v>5.8</v>
      </c>
      <c r="CA17" s="11">
        <f>IF(SUM(BL17:BM17,BO17:BQ17,BS17)-SUM(BN17,BR17)&gt;0,SUM(BL17:BM17,BO17:BQ17,BS17)-SUM(BN17,BR17),"")</f>
        <v>40.999999999999993</v>
      </c>
      <c r="CB17" s="11">
        <f>IF(SUM(BV17,BW17,CA17)&gt;0,SUM(BV17,BW17,CA17),"")</f>
        <v>101.1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8.8000000000000007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0.15</v>
      </c>
      <c r="QK17" s="22">
        <f>IF($CW17="P",CG17,(CG17+BD17)/2)</f>
        <v>8.8000000000000007</v>
      </c>
      <c r="QL17" s="22">
        <f>IF($CW17="P",CH17,(CH17+BE17)/2)</f>
        <v>1.45</v>
      </c>
      <c r="QM17" s="22">
        <f>IF($CW17="P",CI17,(CI17+BF17)/2)</f>
        <v>1.05</v>
      </c>
      <c r="QN17" s="22">
        <f>IF($CW17="P",CJ17,(CJ17+BG17)/2)</f>
        <v>0.15</v>
      </c>
      <c r="QO17" s="22">
        <f>IF($CW17="P",CK17,(CK17+BH17)/2)</f>
        <v>8.8000000000000007</v>
      </c>
      <c r="QP17" s="22">
        <f>IF($CW17="P",CL17,(CL17+BI17)/2)</f>
        <v>1.45</v>
      </c>
      <c r="QQ17" s="22">
        <f>IF($CW17="P",CM17,(CM17+BJ17)/2)</f>
        <v>0.05</v>
      </c>
      <c r="QR17" s="22">
        <f>IF($CW17="P",CN17,(CN17+BK17)/2)</f>
        <v>0.15</v>
      </c>
      <c r="QS17" s="22">
        <f>IF($CW17="P",CO17,(CO17+BL17)/2)</f>
        <v>8.6999999999999993</v>
      </c>
      <c r="QT17" s="22">
        <f>IF($CW17="P",CP17,(CP17+BM17)/2)</f>
        <v>1.45</v>
      </c>
      <c r="QU17" s="22">
        <f>IF($CW17="P",CQ17,(CQ17+BN17)/2)</f>
        <v>0.05</v>
      </c>
      <c r="QV17" s="22">
        <f>IF($CW17="P",CR17,(CR17+BO17)/2)</f>
        <v>0.15</v>
      </c>
      <c r="QW17" s="22">
        <f>IF($CW17="P",CS17,(CS17+BP17)/2)</f>
        <v>8.6999999999999993</v>
      </c>
      <c r="QX17" s="22">
        <f>IF($CW17="P",CT17,(CT17+BQ17)/2)</f>
        <v>1.45</v>
      </c>
      <c r="QY17" s="22">
        <f>IF($CW17="P",CU17,(CU17+BR17)/2)</f>
        <v>0.05</v>
      </c>
      <c r="QZ17" s="22">
        <f>IF($CW17="P",CV17,(CV17+BS17)/2)</f>
        <v>0.15</v>
      </c>
      <c r="RA17" s="27" t="s">
        <v>46</v>
      </c>
      <c r="RB17" s="40">
        <f>IF(SUM(QH17,QL17)&gt;0,SUM(QH17,QL17),"")</f>
        <v>2.9</v>
      </c>
      <c r="RC17" s="40">
        <f>IF(SUM(QG17:QH17,QJ17:QL17,QN17)-QI17-QM17&gt;0,SUM(QG17:QH17,QJ17:QL17,QN17)-QI17-QM17,"")</f>
        <v>19.7</v>
      </c>
      <c r="RD17" s="40">
        <f>IF(SUM(QO17:QP17,QR17)-QQ17&gt;0,SUM(QO17:QP17,QR17)-QQ17,"")</f>
        <v>10.35</v>
      </c>
      <c r="RE17" s="40">
        <f>IF(SUM(QH17,QL17,QP17)&gt;0,SUM(QH17,QL17,QP17),"")</f>
        <v>4.3499999999999996</v>
      </c>
      <c r="RF17" s="40">
        <f>IF(SUM(RC17,RD17)&gt;0,SUM(RC17,RD17),"")</f>
        <v>30.049999999999997</v>
      </c>
      <c r="RG17" s="40">
        <f>IF(SUM(QT17,QX17)&gt;0,SUM(QT17,QX17),"")</f>
        <v>2.9</v>
      </c>
      <c r="RH17" s="40">
        <f>IF(SUM(QS17:QT17,QV17:QX17,QZ17)-SUM(QU17,QY17)&gt;0,SUM(QS17:QT17,QV17:QX17,QZ17)-SUM(QU17,QY17),"")</f>
        <v>20.499999999999996</v>
      </c>
      <c r="RI17" s="40">
        <f>IF(SUM(RC17,RD17,RH17)&gt;0,SUM(RC17,RD17,RH17),"")</f>
        <v>50.55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195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4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15.3</v>
      </c>
      <c r="X18" s="19">
        <v>1.8</v>
      </c>
      <c r="Y18" s="19">
        <v>1.4</v>
      </c>
      <c r="Z18" s="19">
        <v>0</v>
      </c>
      <c r="AA18" s="19">
        <v>16</v>
      </c>
      <c r="AB18" s="19">
        <v>3.2</v>
      </c>
      <c r="AC18" s="19">
        <v>2</v>
      </c>
      <c r="AD18" s="19">
        <v>0.3</v>
      </c>
      <c r="AE18" s="19">
        <v>15.8</v>
      </c>
      <c r="AF18" s="19">
        <v>3.5</v>
      </c>
      <c r="AG18" s="19">
        <v>0</v>
      </c>
      <c r="AH18" s="19">
        <v>0.6</v>
      </c>
      <c r="AI18" s="19">
        <v>15.8</v>
      </c>
      <c r="AJ18" s="19">
        <v>3.2</v>
      </c>
      <c r="AK18" s="19">
        <v>0</v>
      </c>
      <c r="AL18" s="19">
        <v>0.3</v>
      </c>
      <c r="AM18" s="19">
        <v>15.7</v>
      </c>
      <c r="AN18" s="19">
        <v>3.5</v>
      </c>
      <c r="AO18" s="19">
        <v>0.4</v>
      </c>
      <c r="AP18" s="19">
        <v>0.6</v>
      </c>
      <c r="AQ18" s="27"/>
      <c r="AR18" s="40">
        <f>IF(SUM(X18,AB18)&gt;0,SUM(X18,AB18),"")</f>
        <v>5</v>
      </c>
      <c r="AS18" s="40">
        <f>IF(SUM(W18:X18,Z18:AB18,AD18)-Y18-AC18&gt;0,SUM(W18:X18,Z18:AB18,AD18)-Y18-AC18,"")</f>
        <v>33.200000000000003</v>
      </c>
      <c r="AT18" s="40">
        <f>IF(SUM(AE18:AF18,AH18)-AG18&gt;0,SUM(AE18:AF18,AH18)-AG18,"")</f>
        <v>19.900000000000002</v>
      </c>
      <c r="AU18" s="40">
        <f>IF(SUM(X18,AB18,AF18)&gt;0,SUM(X18,AB18,AF18),"")</f>
        <v>8.5</v>
      </c>
      <c r="AV18" s="40">
        <f>IF(SUM(AS18,AT18)&gt;0,SUM(AS18,AT18),"")</f>
        <v>53.100000000000009</v>
      </c>
      <c r="AW18" s="40">
        <f>IF(SUM(AJ18,AN18)&gt;0,SUM(AJ18,AN18),"")</f>
        <v>6.7</v>
      </c>
      <c r="AX18" s="40">
        <f>IF(SUM(AI18:AJ18,AL18:AN18,AP18)-SUM(AK18,AO18)&gt;0,SUM(AI18:AJ18,AL18:AN18,AP18)-SUM(AK18,AO18),"")</f>
        <v>38.700000000000003</v>
      </c>
      <c r="AY18" s="40">
        <f>IF(SUM(AS18,AT18,AX18)&gt;0,SUM(AS18,AT18,AX18),"")</f>
        <v>91.800000000000011</v>
      </c>
      <c r="AZ18" s="18">
        <v>16.5</v>
      </c>
      <c r="BA18" s="18">
        <v>1.2</v>
      </c>
      <c r="BB18" s="18">
        <v>0</v>
      </c>
      <c r="BC18" s="18">
        <v>0</v>
      </c>
      <c r="BD18" s="18">
        <v>16.3</v>
      </c>
      <c r="BE18" s="18">
        <v>3.2</v>
      </c>
      <c r="BF18" s="18">
        <v>0</v>
      </c>
      <c r="BG18" s="18">
        <v>0.3</v>
      </c>
      <c r="BH18" s="18">
        <v>16.399999999999999</v>
      </c>
      <c r="BI18" s="18">
        <v>3.5</v>
      </c>
      <c r="BJ18" s="18">
        <v>0</v>
      </c>
      <c r="BK18" s="18">
        <v>0.6</v>
      </c>
      <c r="BL18" s="18">
        <v>16.8</v>
      </c>
      <c r="BM18" s="18">
        <v>3.2</v>
      </c>
      <c r="BN18" s="18">
        <v>0</v>
      </c>
      <c r="BO18" s="18">
        <v>0.3</v>
      </c>
      <c r="BP18" s="18">
        <v>16.100000000000001</v>
      </c>
      <c r="BQ18" s="18">
        <v>3.5</v>
      </c>
      <c r="BR18" s="18">
        <v>0</v>
      </c>
      <c r="BS18" s="18">
        <v>0.6</v>
      </c>
      <c r="BT18" s="28"/>
      <c r="BU18" s="11">
        <f>IF(SUM(BA18,BE18)&gt;0,SUM(BA18,BE18),"")</f>
        <v>4.4000000000000004</v>
      </c>
      <c r="BV18" s="11">
        <f>IF(SUM(AZ18:BA18,BC18:BE18,BG18)-BB18-BF18&gt;0,SUM(AZ18:BA18,BC18:BE18,BG18)-BB18-BF18,"")</f>
        <v>37.5</v>
      </c>
      <c r="BW18" s="11">
        <f>IF(SUM(BH18:BI18,BK18)-BJ18&gt;0,SUM(BH18:BI18,BK18)-BJ18,"")</f>
        <v>20.5</v>
      </c>
      <c r="BX18" s="11">
        <f>IF(SUM(BA18,BE18,BI18)&gt;0,SUM(BA18,BE18,BI18),"")</f>
        <v>7.9</v>
      </c>
      <c r="BY18" s="11">
        <f>IF(SUM(BV18,BW18)&gt;0,SUM(BV18,BW18),"")</f>
        <v>58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40.500000000000007</v>
      </c>
      <c r="CB18" s="11">
        <f>IF(SUM(BV18,BW18,CA18)&gt;0,SUM(BV18,BW18,CA18),"")</f>
        <v>98.5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8.25</v>
      </c>
      <c r="QH18" s="22">
        <f>IF($CW18="P",CD18,(CD18+BA18)/2)</f>
        <v>0.6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8.15</v>
      </c>
      <c r="QL18" s="22">
        <f>IF($CW18="P",CH18,(CH18+BE18)/2)</f>
        <v>1.6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8.4</v>
      </c>
      <c r="QT18" s="22">
        <f>IF($CW18="P",CP18,(CP18+BM18)/2)</f>
        <v>1.6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8.0500000000000007</v>
      </c>
      <c r="QX18" s="22">
        <f>IF($CW18="P",CT18,(CT18+BQ18)/2)</f>
        <v>1.75</v>
      </c>
      <c r="QY18" s="22">
        <f>IF($CW18="P",CU18,(CU18+BR18)/2)</f>
        <v>0</v>
      </c>
      <c r="QZ18" s="22">
        <f>IF($CW18="P",CV18,(CV18+BS18)/2)</f>
        <v>0.3</v>
      </c>
      <c r="RA18" s="27" t="s">
        <v>46</v>
      </c>
      <c r="RB18" s="40">
        <f>IF(SUM(QH18,QL18)&gt;0,SUM(QH18,QL18),"")</f>
        <v>2.2000000000000002</v>
      </c>
      <c r="RC18" s="40">
        <f>IF(SUM(QG18:QH18,QJ18:QL18,QN18)-QI18-QM18&gt;0,SUM(QG18:QH18,QJ18:QL18,QN18)-QI18-QM18,"")</f>
        <v>18.75</v>
      </c>
      <c r="RD18" s="40">
        <f>IF(SUM(QO18:QP18,QR18)-QQ18&gt;0,SUM(QO18:QP18,QR18)-QQ18,"")</f>
        <v>10.25</v>
      </c>
      <c r="RE18" s="40">
        <f>IF(SUM(QH18,QL18,QP18)&gt;0,SUM(QH18,QL18,QP18),"")</f>
        <v>3.95</v>
      </c>
      <c r="RF18" s="40">
        <f>IF(SUM(RC18,RD18)&gt;0,SUM(RC18,RD18),"")</f>
        <v>29</v>
      </c>
      <c r="RG18" s="40">
        <f>IF(SUM(QT18,QX18)&gt;0,SUM(QT18,QX18),"")</f>
        <v>3.35</v>
      </c>
      <c r="RH18" s="40">
        <f>IF(SUM(QS18:QT18,QV18:QX18,QZ18)-SUM(QU18,QY18)&gt;0,SUM(QS18:QT18,QV18:QX18,QZ18)-SUM(QU18,QY18),"")</f>
        <v>20.250000000000004</v>
      </c>
      <c r="RI18" s="40">
        <f>IF(SUM(RC18,RD18,RH18)&gt;0,SUM(RC18,RD18,RH18),"")</f>
        <v>49.25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193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4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16.7</v>
      </c>
      <c r="X19" s="19">
        <v>1.2</v>
      </c>
      <c r="Y19" s="19">
        <v>0</v>
      </c>
      <c r="Z19" s="19">
        <v>0</v>
      </c>
      <c r="AA19" s="19">
        <v>14</v>
      </c>
      <c r="AB19" s="19">
        <v>1.9</v>
      </c>
      <c r="AC19" s="19">
        <v>0</v>
      </c>
      <c r="AD19" s="19">
        <v>0.3</v>
      </c>
      <c r="AE19" s="19">
        <v>15.8</v>
      </c>
      <c r="AF19" s="19">
        <v>3.2</v>
      </c>
      <c r="AG19" s="19">
        <v>0</v>
      </c>
      <c r="AH19" s="19">
        <v>0.3</v>
      </c>
      <c r="AI19" s="19">
        <v>18</v>
      </c>
      <c r="AJ19" s="19">
        <v>2.2999999999999998</v>
      </c>
      <c r="AK19" s="19">
        <v>0.7</v>
      </c>
      <c r="AL19" s="19">
        <v>0</v>
      </c>
      <c r="AM19" s="19">
        <v>17</v>
      </c>
      <c r="AN19" s="19">
        <v>2.8</v>
      </c>
      <c r="AO19" s="19">
        <v>0.2</v>
      </c>
      <c r="AP19" s="19">
        <v>0.3</v>
      </c>
      <c r="AQ19" s="27"/>
      <c r="AR19" s="40">
        <f>IF(SUM(X19,AB19)&gt;0,SUM(X19,AB19),"")</f>
        <v>3.0999999999999996</v>
      </c>
      <c r="AS19" s="40">
        <f>IF(SUM(W19:X19,Z19:AB19,AD19)-Y19-AC19&gt;0,SUM(W19:X19,Z19:AB19,AD19)-Y19-AC19,"")</f>
        <v>34.099999999999994</v>
      </c>
      <c r="AT19" s="40">
        <f>IF(SUM(AE19:AF19,AH19)-AG19&gt;0,SUM(AE19:AF19,AH19)-AG19,"")</f>
        <v>19.3</v>
      </c>
      <c r="AU19" s="40">
        <f>IF(SUM(X19,AB19,AF19)&gt;0,SUM(X19,AB19,AF19),"")</f>
        <v>6.3</v>
      </c>
      <c r="AV19" s="40">
        <f>IF(SUM(AS19,AT19)&gt;0,SUM(AS19,AT19),"")</f>
        <v>53.399999999999991</v>
      </c>
      <c r="AW19" s="40">
        <f>IF(SUM(AJ19,AN19)&gt;0,SUM(AJ19,AN19),"")</f>
        <v>5.0999999999999996</v>
      </c>
      <c r="AX19" s="40">
        <f>IF(SUM(AI19:AJ19,AL19:AN19,AP19)-SUM(AK19,AO19)&gt;0,SUM(AI19:AJ19,AL19:AN19,AP19)-SUM(AK19,AO19),"")</f>
        <v>39.499999999999993</v>
      </c>
      <c r="AY19" s="40">
        <f>IF(SUM(AS19,AT19,AX19)&gt;0,SUM(AS19,AT19,AX19),"")</f>
        <v>92.899999999999977</v>
      </c>
      <c r="AZ19" s="18">
        <v>15.4</v>
      </c>
      <c r="BA19" s="18">
        <v>2.9</v>
      </c>
      <c r="BB19" s="18">
        <v>0.5</v>
      </c>
      <c r="BC19" s="18">
        <v>0.3</v>
      </c>
      <c r="BD19" s="18">
        <v>17.3</v>
      </c>
      <c r="BE19" s="18">
        <v>2.4</v>
      </c>
      <c r="BF19" s="18">
        <v>2.6</v>
      </c>
      <c r="BG19" s="18">
        <v>0</v>
      </c>
      <c r="BH19" s="18">
        <v>15.8</v>
      </c>
      <c r="BI19" s="18">
        <v>2</v>
      </c>
      <c r="BJ19" s="18">
        <v>0</v>
      </c>
      <c r="BK19" s="18">
        <v>0.3</v>
      </c>
      <c r="BL19" s="18">
        <v>16.7</v>
      </c>
      <c r="BM19" s="18">
        <v>1.3</v>
      </c>
      <c r="BN19" s="18">
        <v>0</v>
      </c>
      <c r="BO19" s="18">
        <v>0</v>
      </c>
      <c r="BP19" s="18">
        <v>17.2</v>
      </c>
      <c r="BQ19" s="18">
        <v>2.9</v>
      </c>
      <c r="BR19" s="18">
        <v>0.1</v>
      </c>
      <c r="BS19" s="18">
        <v>0.3</v>
      </c>
      <c r="BT19" s="28"/>
      <c r="BU19" s="11">
        <f>IF(SUM(BA19,BE19)&gt;0,SUM(BA19,BE19),"")</f>
        <v>5.3</v>
      </c>
      <c r="BV19" s="11">
        <f>IF(SUM(AZ19:BA19,BC19:BE19,BG19)-BB19-BF19&gt;0,SUM(AZ19:BA19,BC19:BE19,BG19)-BB19-BF19,"")</f>
        <v>35.200000000000003</v>
      </c>
      <c r="BW19" s="11">
        <f>IF(SUM(BH19:BI19,BK19)-BJ19&gt;0,SUM(BH19:BI19,BK19)-BJ19,"")</f>
        <v>18.100000000000001</v>
      </c>
      <c r="BX19" s="11">
        <f>IF(SUM(BA19,BE19,BI19)&gt;0,SUM(BA19,BE19,BI19),"")</f>
        <v>7.3</v>
      </c>
      <c r="BY19" s="11">
        <f>IF(SUM(BV19,BW19)&gt;0,SUM(BV19,BW19),"")</f>
        <v>53.300000000000004</v>
      </c>
      <c r="BZ19" s="11">
        <f>IF(SUM(BM19,BQ19)&gt;0,SUM(BM19,BQ19),"")</f>
        <v>4.2</v>
      </c>
      <c r="CA19" s="11">
        <f>IF(SUM(BL19:BM19,BO19:BQ19,BS19)-SUM(BN19,BR19)&gt;0,SUM(BL19:BM19,BO19:BQ19,BS19)-SUM(BN19,BR19),"")</f>
        <v>38.299999999999997</v>
      </c>
      <c r="CB19" s="11">
        <f>IF(SUM(BV19,BW19,CA19)&gt;0,SUM(BV19,BW19,CA19),"")</f>
        <v>91.6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7.7</v>
      </c>
      <c r="QH19" s="22">
        <f>IF($CW19="P",CD19,(CD19+BA19)/2)</f>
        <v>1.45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8.65</v>
      </c>
      <c r="QL19" s="22">
        <f>IF($CW19="P",CH19,(CH19+BE19)/2)</f>
        <v>1.2</v>
      </c>
      <c r="QM19" s="22">
        <f>IF($CW19="P",CI19,(CI19+BF19)/2)</f>
        <v>1.3</v>
      </c>
      <c r="QN19" s="22">
        <f>IF($CW19="P",CJ19,(CJ19+BG19)/2)</f>
        <v>0</v>
      </c>
      <c r="QO19" s="22">
        <f>IF($CW19="P",CK19,(CK19+BH19)/2)</f>
        <v>7.9</v>
      </c>
      <c r="QP19" s="22">
        <f>IF($CW19="P",CL19,(CL19+BI19)/2)</f>
        <v>1</v>
      </c>
      <c r="QQ19" s="22">
        <f>IF($CW19="P",CM19,(CM19+BJ19)/2)</f>
        <v>0</v>
      </c>
      <c r="QR19" s="22">
        <f>IF($CW19="P",CN19,(CN19+BK19)/2)</f>
        <v>0.15</v>
      </c>
      <c r="QS19" s="22">
        <f>IF($CW19="P",CO19,(CO19+BL19)/2)</f>
        <v>8.35</v>
      </c>
      <c r="QT19" s="22">
        <f>IF($CW19="P",CP19,(CP19+BM19)/2)</f>
        <v>0.65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</v>
      </c>
      <c r="QX19" s="22">
        <f>IF($CW19="P",CT19,(CT19+BQ19)/2)</f>
        <v>1.45</v>
      </c>
      <c r="QY19" s="22">
        <f>IF($CW19="P",CU19,(CU19+BR19)/2)</f>
        <v>0.05</v>
      </c>
      <c r="QZ19" s="22">
        <f>IF($CW19="P",CV19,(CV19+BS19)/2)</f>
        <v>0.15</v>
      </c>
      <c r="RA19" s="27" t="s">
        <v>46</v>
      </c>
      <c r="RB19" s="40">
        <f>IF(SUM(QH19,QL19)&gt;0,SUM(QH19,QL19),"")</f>
        <v>2.65</v>
      </c>
      <c r="RC19" s="40">
        <f>IF(SUM(QG19:QH19,QJ19:QL19,QN19)-QI19-QM19&gt;0,SUM(QG19:QH19,QJ19:QL19,QN19)-QI19-QM19,"")</f>
        <v>17.600000000000001</v>
      </c>
      <c r="RD19" s="40">
        <f>IF(SUM(QO19:QP19,QR19)-QQ19&gt;0,SUM(QO19:QP19,QR19)-QQ19,"")</f>
        <v>9.0500000000000007</v>
      </c>
      <c r="RE19" s="40">
        <f>IF(SUM(QH19,QL19,QP19)&gt;0,SUM(QH19,QL19,QP19),"")</f>
        <v>3.65</v>
      </c>
      <c r="RF19" s="40">
        <f>IF(SUM(RC19,RD19)&gt;0,SUM(RC19,RD19),"")</f>
        <v>26.650000000000002</v>
      </c>
      <c r="RG19" s="40">
        <f>IF(SUM(QT19,QX19)&gt;0,SUM(QT19,QX19),"")</f>
        <v>2.1</v>
      </c>
      <c r="RH19" s="40">
        <f>IF(SUM(QS19:QT19,QV19:QX19,QZ19)-SUM(QU19,QY19)&gt;0,SUM(QS19:QT19,QV19:QX19,QZ19)-SUM(QU19,QY19),"")</f>
        <v>19.149999999999999</v>
      </c>
      <c r="RI19" s="40">
        <f>IF(SUM(RC19,RD19,RH19)&gt;0,SUM(RC19,RD19,RH19),"")</f>
        <v>45.8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198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4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16.100000000000001</v>
      </c>
      <c r="X20" s="19">
        <v>2.2000000000000002</v>
      </c>
      <c r="Y20" s="19">
        <v>0.8</v>
      </c>
      <c r="Z20" s="19">
        <v>0</v>
      </c>
      <c r="AA20" s="19">
        <v>16.3</v>
      </c>
      <c r="AB20" s="19">
        <v>2</v>
      </c>
      <c r="AC20" s="19">
        <v>3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4.2</v>
      </c>
      <c r="AS20" s="40">
        <f>IF(SUM(W20:X20,Z20:AB20,AD20)-Y20-AC20&gt;0,SUM(W20:X20,Z20:AB20,AD20)-Y20-AC20,"")</f>
        <v>32.800000000000004</v>
      </c>
      <c r="AT20" s="40" t="str">
        <f>IF(SUM(AE20:AF20,AH20)-AG20&gt;0,SUM(AE20:AF20,AH20)-AG20,"")</f>
        <v/>
      </c>
      <c r="AU20" s="40">
        <f>IF(SUM(X20,AB20,AF20)&gt;0,SUM(X20,AB20,AF20),"")</f>
        <v>4.2</v>
      </c>
      <c r="AV20" s="40">
        <f>IF(SUM(AS20,AT20)&gt;0,SUM(AS20,AT20),"")</f>
        <v>32.800000000000004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32.800000000000004</v>
      </c>
      <c r="AZ20" s="18">
        <v>17.8</v>
      </c>
      <c r="BA20" s="18">
        <v>1.5</v>
      </c>
      <c r="BB20" s="18">
        <v>1</v>
      </c>
      <c r="BC20" s="18">
        <v>0</v>
      </c>
      <c r="BD20" s="18">
        <v>15.6</v>
      </c>
      <c r="BE20" s="18">
        <v>3.5</v>
      </c>
      <c r="BF20" s="18">
        <v>2.4</v>
      </c>
      <c r="BG20" s="18">
        <v>0.6</v>
      </c>
      <c r="BH20" s="18">
        <v>16.3</v>
      </c>
      <c r="BI20" s="18">
        <v>2.9</v>
      </c>
      <c r="BJ20" s="18">
        <v>0.1</v>
      </c>
      <c r="BK20" s="18">
        <v>0.3</v>
      </c>
      <c r="BL20" s="18">
        <v>15.5</v>
      </c>
      <c r="BM20" s="18">
        <v>3.5</v>
      </c>
      <c r="BN20" s="18">
        <v>0</v>
      </c>
      <c r="BO20" s="18">
        <v>0.6</v>
      </c>
      <c r="BP20" s="18">
        <v>15.4</v>
      </c>
      <c r="BQ20" s="18">
        <v>3.2</v>
      </c>
      <c r="BR20" s="18">
        <v>0</v>
      </c>
      <c r="BS20" s="18">
        <v>0.6</v>
      </c>
      <c r="BT20" s="28"/>
      <c r="BU20" s="11">
        <f>IF(SUM(BA20,BE20)&gt;0,SUM(BA20,BE20),"")</f>
        <v>5</v>
      </c>
      <c r="BV20" s="11">
        <f>IF(SUM(AZ20:BA20,BC20:BE20,BG20)-BB20-BF20&gt;0,SUM(AZ20:BA20,BC20:BE20,BG20)-BB20-BF20,"")</f>
        <v>35.6</v>
      </c>
      <c r="BW20" s="11">
        <f>IF(SUM(BH20:BI20,BK20)-BJ20&gt;0,SUM(BH20:BI20,BK20)-BJ20,"")</f>
        <v>19.399999999999999</v>
      </c>
      <c r="BX20" s="11">
        <f>IF(SUM(BA20,BE20,BI20)&gt;0,SUM(BA20,BE20,BI20),"")</f>
        <v>7.9</v>
      </c>
      <c r="BY20" s="11">
        <f>IF(SUM(BV20,BW20)&gt;0,SUM(BV20,BW20),"")</f>
        <v>55</v>
      </c>
      <c r="BZ20" s="11">
        <f>IF(SUM(BM20,BQ20)&gt;0,SUM(BM20,BQ20),"")</f>
        <v>6.7</v>
      </c>
      <c r="CA20" s="11">
        <f>IF(SUM(BL20:BM20,BO20:BQ20,BS20)-SUM(BN20,BR20)&gt;0,SUM(BL20:BM20,BO20:BQ20,BS20)-SUM(BN20,BR20),"")</f>
        <v>38.800000000000004</v>
      </c>
      <c r="CB20" s="11">
        <f>IF(SUM(BV20,BW20,CA20)&gt;0,SUM(BV20,BW20,CA20),"")</f>
        <v>93.800000000000011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8.9</v>
      </c>
      <c r="QH20" s="22">
        <f>IF($CW20="P",CD20,(CD20+BA20)/2)</f>
        <v>0.75</v>
      </c>
      <c r="QI20" s="22">
        <f>IF($CW20="P",CE20,(CE20+BB20)/2)</f>
        <v>0.5</v>
      </c>
      <c r="QJ20" s="22">
        <f>IF($CW20="P",CF20,(CF20+BC20)/2)</f>
        <v>0</v>
      </c>
      <c r="QK20" s="22">
        <f>IF($CW20="P",CG20,(CG20+BD20)/2)</f>
        <v>7.8</v>
      </c>
      <c r="QL20" s="22">
        <f>IF($CW20="P",CH20,(CH20+BE20)/2)</f>
        <v>1.75</v>
      </c>
      <c r="QM20" s="22">
        <f>IF($CW20="P",CI20,(CI20+BF20)/2)</f>
        <v>1.2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2.5</v>
      </c>
      <c r="RC20" s="40">
        <f>IF(SUM(QG20:QH20,QJ20:QL20,QN20)-QI20-QM20&gt;0,SUM(QG20:QH20,QJ20:QL20,QN20)-QI20-QM20,"")</f>
        <v>17.8</v>
      </c>
      <c r="RD20" s="40">
        <f>IF(SUM(QO20:QP20,QR20)-QQ20&gt;0,SUM(QO20:QP20,QR20)-QQ20,"")</f>
        <v>9.6999999999999993</v>
      </c>
      <c r="RE20" s="40">
        <f>IF(SUM(QH20,QL20,QP20)&gt;0,SUM(QH20,QL20,QP20),"")</f>
        <v>3.95</v>
      </c>
      <c r="RF20" s="40">
        <f>IF(SUM(RC20,RD20)&gt;0,SUM(RC20,RD20),"")</f>
        <v>27.5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46.900000000000006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4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15.6</v>
      </c>
      <c r="X21" s="19">
        <v>2.4</v>
      </c>
      <c r="Y21" s="19">
        <v>0.6</v>
      </c>
      <c r="Z21" s="19">
        <v>0.3</v>
      </c>
      <c r="AA21" s="19">
        <v>17.2</v>
      </c>
      <c r="AB21" s="19">
        <v>1.8</v>
      </c>
      <c r="AC21" s="19">
        <v>5</v>
      </c>
      <c r="AD21" s="19">
        <v>0</v>
      </c>
      <c r="AE21" s="19">
        <v>15.8</v>
      </c>
      <c r="AF21" s="19">
        <v>3.5</v>
      </c>
      <c r="AG21" s="19">
        <v>0</v>
      </c>
      <c r="AH21" s="19">
        <v>0.6</v>
      </c>
      <c r="AI21" s="19">
        <v>15.6</v>
      </c>
      <c r="AJ21" s="19">
        <v>3.1</v>
      </c>
      <c r="AK21" s="19">
        <v>0</v>
      </c>
      <c r="AL21" s="19">
        <v>0.6</v>
      </c>
      <c r="AM21" s="19">
        <v>16.5</v>
      </c>
      <c r="AN21" s="19">
        <v>2.5</v>
      </c>
      <c r="AO21" s="19">
        <v>0.7</v>
      </c>
      <c r="AP21" s="19">
        <v>0.3</v>
      </c>
      <c r="AQ21" s="27"/>
      <c r="AR21" s="40">
        <f>IF(SUM(X21,AB21)&gt;0,SUM(X21,AB21),"")</f>
        <v>4.2</v>
      </c>
      <c r="AS21" s="40">
        <f>IF(SUM(W21:X21,Z21:AB21,AD21)-Y21-AC21&gt;0,SUM(W21:X21,Z21:AB21,AD21)-Y21-AC21,"")</f>
        <v>31.699999999999996</v>
      </c>
      <c r="AT21" s="40">
        <f>IF(SUM(AE21:AF21,AH21)-AG21&gt;0,SUM(AE21:AF21,AH21)-AG21,"")</f>
        <v>19.900000000000002</v>
      </c>
      <c r="AU21" s="40">
        <f>IF(SUM(X21,AB21,AF21)&gt;0,SUM(X21,AB21,AF21),"")</f>
        <v>7.7</v>
      </c>
      <c r="AV21" s="40">
        <f>IF(SUM(AS21,AT21)&gt;0,SUM(AS21,AT21),"")</f>
        <v>51.599999999999994</v>
      </c>
      <c r="AW21" s="40">
        <f>IF(SUM(AJ21,AN21)&gt;0,SUM(AJ21,AN21),"")</f>
        <v>5.6</v>
      </c>
      <c r="AX21" s="40">
        <f>IF(SUM(AI21:AJ21,AL21:AN21,AP21)-SUM(AK21,AO21)&gt;0,SUM(AI21:AJ21,AL21:AN21,AP21)-SUM(AK21,AO21),"")</f>
        <v>37.899999999999991</v>
      </c>
      <c r="AY21" s="40">
        <f>IF(SUM(AS21,AT21,AX21)&gt;0,SUM(AS21,AT21,AX21),"")</f>
        <v>89.499999999999986</v>
      </c>
      <c r="AZ21" s="18">
        <v>9</v>
      </c>
      <c r="BA21" s="18">
        <v>2.1</v>
      </c>
      <c r="BB21" s="18">
        <v>0</v>
      </c>
      <c r="BC21" s="18">
        <v>0.6</v>
      </c>
      <c r="BD21" s="18">
        <v>15.1</v>
      </c>
      <c r="BE21" s="18">
        <v>2.8</v>
      </c>
      <c r="BF21" s="18">
        <v>0.2</v>
      </c>
      <c r="BG21" s="18">
        <v>0.3</v>
      </c>
      <c r="BH21" s="18">
        <v>16.5</v>
      </c>
      <c r="BI21" s="18">
        <v>5.8</v>
      </c>
      <c r="BJ21" s="18">
        <v>0</v>
      </c>
      <c r="BK21" s="18">
        <v>0.6</v>
      </c>
      <c r="BL21" s="18">
        <v>13.8</v>
      </c>
      <c r="BM21" s="18">
        <v>4.5999999999999996</v>
      </c>
      <c r="BN21" s="18">
        <v>0</v>
      </c>
      <c r="BO21" s="18">
        <v>0.3</v>
      </c>
      <c r="BP21" s="18">
        <v>16.8</v>
      </c>
      <c r="BQ21" s="18">
        <v>5.8</v>
      </c>
      <c r="BR21" s="18">
        <v>0</v>
      </c>
      <c r="BS21" s="18">
        <v>0.6</v>
      </c>
      <c r="BT21" s="28"/>
      <c r="BU21" s="11">
        <f>IF(SUM(BA21,BE21)&gt;0,SUM(BA21,BE21),"")</f>
        <v>4.9000000000000004</v>
      </c>
      <c r="BV21" s="11">
        <f>IF(SUM(AZ21:BA21,BC21:BE21,BG21)-BB21-BF21&gt;0,SUM(AZ21:BA21,BC21:BE21,BG21)-BB21-BF21,"")</f>
        <v>29.7</v>
      </c>
      <c r="BW21" s="11">
        <f>IF(SUM(BH21:BI21,BK21)-BJ21&gt;0,SUM(BH21:BI21,BK21)-BJ21,"")</f>
        <v>22.900000000000002</v>
      </c>
      <c r="BX21" s="11">
        <f>IF(SUM(BA21,BE21,BI21)&gt;0,SUM(BA21,BE21,BI21),"")</f>
        <v>10.7</v>
      </c>
      <c r="BY21" s="11">
        <f>IF(SUM(BV21,BW21)&gt;0,SUM(BV21,BW21),"")</f>
        <v>52.6</v>
      </c>
      <c r="BZ21" s="11">
        <f>IF(SUM(BM21,BQ21)&gt;0,SUM(BM21,BQ21),"")</f>
        <v>10.399999999999999</v>
      </c>
      <c r="CA21" s="11">
        <f>IF(SUM(BL21:BM21,BO21:BQ21,BS21)-SUM(BN21,BR21)&gt;0,SUM(BL21:BM21,BO21:BQ21,BS21)-SUM(BN21,BR21),"")</f>
        <v>41.9</v>
      </c>
      <c r="CB21" s="11">
        <f>IF(SUM(BV21,BW21,CA21)&gt;0,SUM(BV21,BW21,CA21),"")</f>
        <v>94.5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4.5</v>
      </c>
      <c r="QH21" s="22">
        <f>IF($CW21="P",CD21,(CD21+BA21)/2)</f>
        <v>1.05</v>
      </c>
      <c r="QI21" s="22">
        <f>IF($CW21="P",CE21,(CE21+BB21)/2)</f>
        <v>0</v>
      </c>
      <c r="QJ21" s="22">
        <f>IF($CW21="P",CF21,(CF21+BC21)/2)</f>
        <v>0.3</v>
      </c>
      <c r="QK21" s="22">
        <f>IF($CW21="P",CG21,(CG21+BD21)/2)</f>
        <v>7.55</v>
      </c>
      <c r="QL21" s="22">
        <f>IF($CW21="P",CH21,(CH21+BE21)/2)</f>
        <v>1.4</v>
      </c>
      <c r="QM21" s="22">
        <f>IF($CW21="P",CI21,(CI21+BF21)/2)</f>
        <v>0.1</v>
      </c>
      <c r="QN21" s="22">
        <f>IF($CW21="P",CJ21,(CJ21+BG21)/2)</f>
        <v>0.15</v>
      </c>
      <c r="QO21" s="22">
        <f>IF($CW21="P",CK21,(CK21+BH21)/2)</f>
        <v>8.25</v>
      </c>
      <c r="QP21" s="22">
        <f>IF($CW21="P",CL21,(CL21+BI21)/2)</f>
        <v>2.9</v>
      </c>
      <c r="QQ21" s="22">
        <f>IF($CW21="P",CM21,(CM21+BJ21)/2)</f>
        <v>0</v>
      </c>
      <c r="QR21" s="22">
        <f>IF($CW21="P",CN21,(CN21+BK21)/2)</f>
        <v>0.3</v>
      </c>
      <c r="QS21" s="22">
        <f>IF($CW21="P",CO21,(CO21+BL21)/2)</f>
        <v>6.9</v>
      </c>
      <c r="QT21" s="22">
        <f>IF($CW21="P",CP21,(CP21+BM21)/2)</f>
        <v>2.2999999999999998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8.4</v>
      </c>
      <c r="QX21" s="22">
        <f>IF($CW21="P",CT21,(CT21+BQ21)/2)</f>
        <v>2.9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2.4500000000000002</v>
      </c>
      <c r="RC21" s="40">
        <f>IF(SUM(QG21:QH21,QJ21:QL21,QN21)-QI21-QM21&gt;0,SUM(QG21:QH21,QJ21:QL21,QN21)-QI21-QM21,"")</f>
        <v>14.85</v>
      </c>
      <c r="RD21" s="40">
        <f>IF(SUM(QO21:QP21,QR21)-QQ21&gt;0,SUM(QO21:QP21,QR21)-QQ21,"")</f>
        <v>11.450000000000001</v>
      </c>
      <c r="RE21" s="40">
        <f>IF(SUM(QH21,QL21,QP21)&gt;0,SUM(QH21,QL21,QP21),"")</f>
        <v>5.35</v>
      </c>
      <c r="RF21" s="40">
        <f>IF(SUM(RC21,RD21)&gt;0,SUM(RC21,RD21),"")</f>
        <v>26.3</v>
      </c>
      <c r="RG21" s="40">
        <f>IF(SUM(QT21,QX21)&gt;0,SUM(QT21,QX21),"")</f>
        <v>5.1999999999999993</v>
      </c>
      <c r="RH21" s="40">
        <f>IF(SUM(QS21:QT21,QV21:QX21,QZ21)-SUM(QU21,QY21)&gt;0,SUM(QS21:QT21,QV21:QX21,QZ21)-SUM(QU21,QY21),"")</f>
        <v>20.95</v>
      </c>
      <c r="RI21" s="40">
        <f>IF(SUM(RC21,RD21,RH21)&gt;0,SUM(RC21,RD21,RH21),"")</f>
        <v>47.25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207</v>
      </c>
      <c r="D22" s="4" t="s">
        <v>4</v>
      </c>
      <c r="E22" s="4">
        <v>2005</v>
      </c>
      <c r="F22" s="9">
        <f>SUM(L22:T22)+SUM(L22:P22)*0.0000001+SUM(L22)*0.0000000000001</f>
        <v>104.80000632000419</v>
      </c>
      <c r="G22" s="64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41.999999999999993</v>
      </c>
      <c r="M22" s="8" t="str">
        <f>IF(L22=0,"",IF(L22=CY22,$CC$1,IF(L22=BV22,$AZ$1,IF(L22=AS22,$W$1,""))))</f>
        <v>2024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21.2</v>
      </c>
      <c r="Q22" s="8" t="str">
        <f>IF(P22=0,"",IF(P22=CZ22,$CC$1,IF(P22=BW22,$AZ$1,IF(P22=AT22,$W$1,""))))</f>
        <v>2024 3rd Domestic Trial</v>
      </c>
      <c r="R22" s="8">
        <f>IF(MAX(AX22,CA22,DD22)&gt;0,MAX(AX22,CA22,DD22),0)</f>
        <v>41.6</v>
      </c>
      <c r="S22" s="8" t="str">
        <f>IF(R22=0,"",IF(R22=DD22,$CC$1,IF(R22=CA22,$AZ$1,IF(R22=AX22,$W$1,""))))</f>
        <v>2024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16.5</v>
      </c>
      <c r="CD22" s="19">
        <v>3.9</v>
      </c>
      <c r="CE22" s="19">
        <v>0</v>
      </c>
      <c r="CF22" s="19">
        <v>0.3</v>
      </c>
      <c r="CG22" s="19">
        <v>16.899999999999999</v>
      </c>
      <c r="CH22" s="19">
        <v>4.0999999999999996</v>
      </c>
      <c r="CI22" s="19">
        <v>0</v>
      </c>
      <c r="CJ22" s="19">
        <v>0.3</v>
      </c>
      <c r="CK22" s="19">
        <v>16.8</v>
      </c>
      <c r="CL22" s="19">
        <v>4.0999999999999996</v>
      </c>
      <c r="CM22" s="19">
        <v>0</v>
      </c>
      <c r="CN22" s="19">
        <v>0.3</v>
      </c>
      <c r="CO22" s="19">
        <v>16.7</v>
      </c>
      <c r="CP22" s="19">
        <v>3.9</v>
      </c>
      <c r="CQ22" s="19">
        <v>0</v>
      </c>
      <c r="CR22" s="19">
        <v>0.3</v>
      </c>
      <c r="CS22" s="19">
        <v>16.3</v>
      </c>
      <c r="CT22" s="19">
        <v>4.0999999999999996</v>
      </c>
      <c r="CU22" s="19">
        <v>0</v>
      </c>
      <c r="CV22" s="19">
        <v>0.3</v>
      </c>
      <c r="CW22" s="27"/>
      <c r="CX22" s="40">
        <f>IF(SUM(CD22,CH22)&gt;0,SUM(CD22,CH22),"")</f>
        <v>8</v>
      </c>
      <c r="CY22" s="40">
        <f>IF(SUM(CC22:CD22,CF22:CH22,CJ22)-CE22-CI22&gt;0,SUM(CC22:CD22,CF22:CH22,CJ22)-CE22-CI22,"")</f>
        <v>41.999999999999993</v>
      </c>
      <c r="CZ22" s="40">
        <f>IF(SUM(CK22:CL22,CN22)-CM22&gt;0,SUM(CK22:CL22,CN22)-CM22,"")</f>
        <v>21.2</v>
      </c>
      <c r="DA22" s="40">
        <f>IF(SUM(CD22,CH22,CL22)&gt;0,SUM(CD22,CH22,CL22),"")</f>
        <v>12.1</v>
      </c>
      <c r="DB22" s="40">
        <f>IF(SUM(CY22,CZ22)&gt;0,SUM(CY22,CZ22),"")</f>
        <v>63.199999999999989</v>
      </c>
      <c r="DC22" s="40">
        <f>IF(SUM(CP22,CT22)&gt;0,SUM(CP22,CT22),"")</f>
        <v>8</v>
      </c>
      <c r="DD22" s="40">
        <f>IF(SUM(CO22:CP22,CR22:CT22,CV22)-SUM(CQ22,CU22)&gt;0,SUM(CO22:CP22,CR22:CT22,CV22)-SUM(CQ22,CU22),"")</f>
        <v>41.6</v>
      </c>
      <c r="DE22" s="40">
        <f>IF(SUM(CY22,CZ22,DD22)&gt;0,SUM(CY22,CZ22,DD22),"")</f>
        <v>104.79999999999998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8.25</v>
      </c>
      <c r="QH22" s="22">
        <f>IF($CW22="P",CD22,(CD22+BA22)/2)</f>
        <v>1.95</v>
      </c>
      <c r="QI22" s="22">
        <f>IF($CW22="P",CE22,(CE22+BB22)/2)</f>
        <v>0</v>
      </c>
      <c r="QJ22" s="22">
        <f>IF($CW22="P",CF22,(CF22+BC22)/2)</f>
        <v>0.15</v>
      </c>
      <c r="QK22" s="22">
        <f>IF($CW22="P",CG22,(CG22+BD22)/2)</f>
        <v>8.4499999999999993</v>
      </c>
      <c r="QL22" s="22">
        <f>IF($CW22="P",CH22,(CH22+BE22)/2)</f>
        <v>2.0499999999999998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8.4</v>
      </c>
      <c r="QP22" s="22">
        <f>IF($CW22="P",CL22,(CL22+BI22)/2)</f>
        <v>2.0499999999999998</v>
      </c>
      <c r="QQ22" s="22">
        <f>IF($CW22="P",CM22,(CM22+BJ22)/2)</f>
        <v>0</v>
      </c>
      <c r="QR22" s="22">
        <f>IF($CW22="P",CN22,(CN22+BK22)/2)</f>
        <v>0.15</v>
      </c>
      <c r="QS22" s="22">
        <f>IF($CW22="P",CO22,(CO22+BL22)/2)</f>
        <v>8.35</v>
      </c>
      <c r="QT22" s="22">
        <f>IF($CW22="P",CP22,(CP22+BM22)/2)</f>
        <v>1.95</v>
      </c>
      <c r="QU22" s="22">
        <f>IF($CW22="P",CQ22,(CQ22+BN22)/2)</f>
        <v>0</v>
      </c>
      <c r="QV22" s="22">
        <f>IF($CW22="P",CR22,(CR22+BO22)/2)</f>
        <v>0.15</v>
      </c>
      <c r="QW22" s="22">
        <f>IF($CW22="P",CS22,(CS22+BP22)/2)</f>
        <v>8.15</v>
      </c>
      <c r="QX22" s="22">
        <f>IF($CW22="P",CT22,(CT22+BQ22)/2)</f>
        <v>2.0499999999999998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4</v>
      </c>
      <c r="RC22" s="40">
        <f>IF(SUM(QG22:QH22,QJ22:QL22,QN22)-QI22-QM22&gt;0,SUM(QG22:QH22,QJ22:QL22,QN22)-QI22-QM22,"")</f>
        <v>20.999999999999996</v>
      </c>
      <c r="RD22" s="40">
        <f>IF(SUM(QO22:QP22,QR22)-QQ22&gt;0,SUM(QO22:QP22,QR22)-QQ22,"")</f>
        <v>10.6</v>
      </c>
      <c r="RE22" s="40">
        <f>IF(SUM(QH22,QL22,QP22)&gt;0,SUM(QH22,QL22,QP22),"")</f>
        <v>6.05</v>
      </c>
      <c r="RF22" s="40">
        <f>IF(SUM(RC22,RD22)&gt;0,SUM(RC22,RD22),"")</f>
        <v>31.599999999999994</v>
      </c>
      <c r="RG22" s="40">
        <f>IF(SUM(QT22,QX22)&gt;0,SUM(QT22,QX22),"")</f>
        <v>4</v>
      </c>
      <c r="RH22" s="40">
        <f>IF(SUM(QS22:QT22,QV22:QX22,QZ22)-SUM(QU22,QY22)&gt;0,SUM(QS22:QT22,QV22:QX22,QZ22)-SUM(QU22,QY22),"")</f>
        <v>20.8</v>
      </c>
      <c r="RI22" s="40">
        <f>IF(SUM(RC22,RD22,RH22)&gt;0,SUM(RC22,RD22,RH22),"")</f>
        <v>52.399999999999991</v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196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4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17.100000000000001</v>
      </c>
      <c r="X23" s="19">
        <v>1.7</v>
      </c>
      <c r="Y23" s="19">
        <v>1</v>
      </c>
      <c r="Z23" s="19">
        <v>0</v>
      </c>
      <c r="AA23" s="19">
        <v>13.7</v>
      </c>
      <c r="AB23" s="19">
        <v>1.9</v>
      </c>
      <c r="AC23" s="19">
        <v>0</v>
      </c>
      <c r="AD23" s="19">
        <v>0.3</v>
      </c>
      <c r="AE23" s="19">
        <v>15.7</v>
      </c>
      <c r="AF23" s="19">
        <v>2.8</v>
      </c>
      <c r="AG23" s="19">
        <v>0.6</v>
      </c>
      <c r="AH23" s="19">
        <v>0.3</v>
      </c>
      <c r="AI23" s="19">
        <v>16.100000000000001</v>
      </c>
      <c r="AJ23" s="19">
        <v>1.2</v>
      </c>
      <c r="AK23" s="19">
        <v>0</v>
      </c>
      <c r="AL23" s="19">
        <v>0</v>
      </c>
      <c r="AM23" s="19">
        <v>15.7</v>
      </c>
      <c r="AN23" s="19">
        <v>2.8</v>
      </c>
      <c r="AO23" s="19">
        <v>0.6</v>
      </c>
      <c r="AP23" s="19">
        <v>0.3</v>
      </c>
      <c r="AQ23" s="27"/>
      <c r="AR23" s="40">
        <f>IF(SUM(X23,AB23)&gt;0,SUM(X23,AB23),"")</f>
        <v>3.5999999999999996</v>
      </c>
      <c r="AS23" s="40">
        <f>IF(SUM(W23:X23,Z23:AB23,AD23)-Y23-AC23&gt;0,SUM(W23:X23,Z23:AB23,AD23)-Y23-AC23,"")</f>
        <v>33.699999999999996</v>
      </c>
      <c r="AT23" s="40">
        <f>IF(SUM(AE23:AF23,AH23)-AG23&gt;0,SUM(AE23:AF23,AH23)-AG23,"")</f>
        <v>18.2</v>
      </c>
      <c r="AU23" s="40">
        <f>IF(SUM(X23,AB23,AF23)&gt;0,SUM(X23,AB23,AF23),"")</f>
        <v>6.3999999999999995</v>
      </c>
      <c r="AV23" s="40">
        <f>IF(SUM(AS23,AT23)&gt;0,SUM(AS23,AT23),"")</f>
        <v>51.899999999999991</v>
      </c>
      <c r="AW23" s="40">
        <f>IF(SUM(AJ23,AN23)&gt;0,SUM(AJ23,AN23),"")</f>
        <v>4</v>
      </c>
      <c r="AX23" s="40">
        <f>IF(SUM(AI23:AJ23,AL23:AN23,AP23)-SUM(AK23,AO23)&gt;0,SUM(AI23:AJ23,AL23:AN23,AP23)-SUM(AK23,AO23),"")</f>
        <v>35.499999999999993</v>
      </c>
      <c r="AY23" s="40">
        <f>IF(SUM(AS23,AT23,AX23)&gt;0,SUM(AS23,AT23,AX23),"")</f>
        <v>87.399999999999977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197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4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0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2.6</v>
      </c>
      <c r="AC24" s="19">
        <v>0.6</v>
      </c>
      <c r="AD24" s="19">
        <v>0.3</v>
      </c>
      <c r="AE24" s="19">
        <v>17.5</v>
      </c>
      <c r="AF24" s="19">
        <v>3.4</v>
      </c>
      <c r="AG24" s="19">
        <v>0.4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2.6</v>
      </c>
      <c r="AS24" s="40">
        <f>IF(SUM(W24:X24,Z24:AB24,AD24)-Y24-AC24&gt;0,SUM(W24:X24,Z24:AB24,AD24)-Y24-AC24,"")</f>
        <v>18.7</v>
      </c>
      <c r="AT24" s="40">
        <f>IF(SUM(AE24:AF24,AH24)-AG24&gt;0,SUM(AE24:AF24,AH24)-AG24,"")</f>
        <v>20.5</v>
      </c>
      <c r="AU24" s="40">
        <f>IF(SUM(X24,AB24,AF24)&gt;0,SUM(X24,AB24,AF24),"")</f>
        <v>6</v>
      </c>
      <c r="AV24" s="40">
        <f>IF(SUM(AS24,AT24)&gt;0,SUM(AS24,AT24),"")</f>
        <v>39.200000000000003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39.200000000000003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0</v>
      </c>
      <c r="QP24" s="22">
        <f>IF($CW24="P",CL24,(CL24+BI24)/2)</f>
        <v>0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 t="str">
        <f>IF(SUM(QH24,QL24)&gt;0,SUM(QH24,QL24),"")</f>
        <v/>
      </c>
      <c r="RC24" s="40" t="str">
        <f>IF(SUM(QG24:QH24,QJ24:QL24,QN24)-QI24-QM24&gt;0,SUM(QG24:QH24,QJ24:QL24,QN24)-QI24-QM24,"")</f>
        <v/>
      </c>
      <c r="RD24" s="40" t="str">
        <f>IF(SUM(QO24:QP24,QR24)-QQ24&gt;0,SUM(QO24:QP24,QR24)-QQ24,"")</f>
        <v/>
      </c>
      <c r="RE24" s="40" t="str">
        <f>IF(SUM(QH24,QL24,QP24)&gt;0,SUM(QH24,QL24,QP24),"")</f>
        <v/>
      </c>
      <c r="RF24" s="40" t="str">
        <f>IF(SUM(RC24,RD24)&gt;0,SUM(RC24,RD24),"")</f>
        <v/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 t="str">
        <f>IF(SUM(RC24,RD24,RH24)&gt;0,SUM(RC24,RD24,RH24),"")</f>
        <v/>
      </c>
    </row>
    <row r="25" spans="1:477" ht="17" x14ac:dyDescent="0.2">
      <c r="G25" s="64"/>
      <c r="T25" s="10"/>
      <c r="U25" s="10"/>
      <c r="V25" s="10"/>
    </row>
    <row r="26" spans="1:477" ht="17" x14ac:dyDescent="0.2">
      <c r="G26" s="64"/>
      <c r="T26" s="10"/>
      <c r="U26" s="10"/>
      <c r="V26" s="10"/>
    </row>
    <row r="27" spans="1:477" ht="17" x14ac:dyDescent="0.2">
      <c r="C27" s="23" t="s">
        <v>44</v>
      </c>
      <c r="G27" s="64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4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4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4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4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4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4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4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4"/>
    </row>
    <row r="36" spans="1:458" x14ac:dyDescent="0.2">
      <c r="A36" s="5"/>
      <c r="B36" s="5"/>
      <c r="C36" s="5"/>
      <c r="D36" s="20"/>
      <c r="G36" s="64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4"/>
    </row>
    <row r="38" spans="1:458" x14ac:dyDescent="0.2">
      <c r="A38" s="5"/>
      <c r="B38" s="5"/>
      <c r="C38" s="5"/>
      <c r="D38" s="20"/>
      <c r="G38" s="64"/>
    </row>
    <row r="39" spans="1:458" x14ac:dyDescent="0.2">
      <c r="A39" s="5"/>
      <c r="B39" s="5"/>
      <c r="C39" s="5"/>
      <c r="D39" s="5"/>
    </row>
    <row r="43" spans="1:458" x14ac:dyDescent="0.2">
      <c r="G43" s="64"/>
    </row>
    <row r="44" spans="1:458" x14ac:dyDescent="0.2">
      <c r="G44" s="64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9078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9123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9168" operator="between">
      <formula>AY$27</formula>
      <formula>AY$28</formula>
    </cfRule>
    <cfRule type="cellIs" dxfId="69" priority="169169" operator="between">
      <formula>AY$28</formula>
      <formula>AY$29</formula>
    </cfRule>
    <cfRule type="cellIs" dxfId="68" priority="169170" operator="between">
      <formula>AY$29</formula>
      <formula>AY$30</formula>
    </cfRule>
    <cfRule type="cellIs" dxfId="67" priority="169171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9348" operator="between">
      <formula>AY$31</formula>
      <formula>AY$32</formula>
    </cfRule>
    <cfRule type="cellIs" dxfId="65" priority="169349" operator="between">
      <formula>AY$32</formula>
      <formula>AY$33</formula>
    </cfRule>
    <cfRule type="cellIs" dxfId="64" priority="169350" operator="between">
      <formula>AY$33</formula>
      <formula>AY$34</formula>
    </cfRule>
    <cfRule type="cellIs" dxfId="63" priority="169351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9528" operator="between">
      <formula>AY$30</formula>
      <formula>1000</formula>
    </cfRule>
    <cfRule type="cellIs" dxfId="61" priority="169529" operator="between">
      <formula>AY$29</formula>
      <formula>AY$30</formula>
    </cfRule>
    <cfRule type="cellIs" dxfId="60" priority="169530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8" t="s">
        <v>8</v>
      </c>
      <c r="J1" s="69" t="s">
        <v>9</v>
      </c>
      <c r="K1" s="68" t="s">
        <v>66</v>
      </c>
      <c r="L1" s="72" t="s">
        <v>90</v>
      </c>
      <c r="M1" s="73" t="s">
        <v>25</v>
      </c>
      <c r="N1" s="72" t="s">
        <v>91</v>
      </c>
      <c r="O1" s="73" t="s">
        <v>25</v>
      </c>
      <c r="P1" s="72" t="s">
        <v>92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174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229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208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209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 t="s">
        <v>226</v>
      </c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 t="s">
        <v>227</v>
      </c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82</v>
      </c>
      <c r="X2" s="71"/>
      <c r="Y2" s="71"/>
      <c r="Z2" s="71"/>
      <c r="AA2" s="71" t="s">
        <v>83</v>
      </c>
      <c r="AB2" s="71"/>
      <c r="AC2" s="71"/>
      <c r="AD2" s="71"/>
      <c r="AE2" s="71" t="s">
        <v>84</v>
      </c>
      <c r="AF2" s="71"/>
      <c r="AG2" s="71"/>
      <c r="AH2" s="71"/>
      <c r="AI2" s="71" t="s">
        <v>85</v>
      </c>
      <c r="AJ2" s="71"/>
      <c r="AK2" s="71"/>
      <c r="AL2" s="71"/>
      <c r="AM2" s="78" t="s">
        <v>86</v>
      </c>
      <c r="AN2" s="78"/>
      <c r="AO2" s="78"/>
      <c r="AP2" s="78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7" t="s">
        <v>82</v>
      </c>
      <c r="BA2" s="67"/>
      <c r="BB2" s="67"/>
      <c r="BC2" s="67"/>
      <c r="BD2" s="67" t="s">
        <v>83</v>
      </c>
      <c r="BE2" s="67"/>
      <c r="BF2" s="67"/>
      <c r="BG2" s="67"/>
      <c r="BH2" s="67" t="s">
        <v>84</v>
      </c>
      <c r="BI2" s="67"/>
      <c r="BJ2" s="67"/>
      <c r="BK2" s="67"/>
      <c r="BL2" s="67" t="s">
        <v>85</v>
      </c>
      <c r="BM2" s="67"/>
      <c r="BN2" s="67"/>
      <c r="BO2" s="67"/>
      <c r="BP2" s="77" t="s">
        <v>86</v>
      </c>
      <c r="BQ2" s="77"/>
      <c r="BR2" s="77"/>
      <c r="BS2" s="77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1" t="s">
        <v>82</v>
      </c>
      <c r="CD2" s="71"/>
      <c r="CE2" s="71"/>
      <c r="CF2" s="71"/>
      <c r="CG2" s="71" t="s">
        <v>83</v>
      </c>
      <c r="CH2" s="71"/>
      <c r="CI2" s="71"/>
      <c r="CJ2" s="71"/>
      <c r="CK2" s="71" t="s">
        <v>84</v>
      </c>
      <c r="CL2" s="71"/>
      <c r="CM2" s="71"/>
      <c r="CN2" s="71"/>
      <c r="CO2" s="71" t="s">
        <v>85</v>
      </c>
      <c r="CP2" s="71"/>
      <c r="CQ2" s="71"/>
      <c r="CR2" s="71"/>
      <c r="CS2" s="78" t="s">
        <v>86</v>
      </c>
      <c r="CT2" s="78"/>
      <c r="CU2" s="78"/>
      <c r="CV2" s="78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1" t="s">
        <v>82</v>
      </c>
      <c r="DJ2" s="71"/>
      <c r="DK2" s="71"/>
      <c r="DL2" s="71"/>
      <c r="DM2" s="71" t="s">
        <v>83</v>
      </c>
      <c r="DN2" s="71"/>
      <c r="DO2" s="71"/>
      <c r="DP2" s="71"/>
      <c r="DQ2" s="71" t="s">
        <v>84</v>
      </c>
      <c r="DR2" s="71"/>
      <c r="DS2" s="71"/>
      <c r="DT2" s="71"/>
      <c r="DU2" s="71" t="s">
        <v>85</v>
      </c>
      <c r="DV2" s="71"/>
      <c r="DW2" s="71"/>
      <c r="DX2" s="71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7" t="s">
        <v>82</v>
      </c>
      <c r="EL2" s="67"/>
      <c r="EM2" s="67"/>
      <c r="EN2" s="67"/>
      <c r="EO2" s="67" t="s">
        <v>83</v>
      </c>
      <c r="EP2" s="67"/>
      <c r="EQ2" s="67"/>
      <c r="ER2" s="67"/>
      <c r="ES2" s="67" t="s">
        <v>84</v>
      </c>
      <c r="ET2" s="67"/>
      <c r="EU2" s="67"/>
      <c r="EV2" s="67"/>
      <c r="EW2" s="67" t="s">
        <v>85</v>
      </c>
      <c r="EX2" s="67"/>
      <c r="EY2" s="67"/>
      <c r="EZ2" s="67"/>
      <c r="FA2" s="77" t="s">
        <v>86</v>
      </c>
      <c r="FB2" s="77"/>
      <c r="FC2" s="77"/>
      <c r="FD2" s="77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1" t="s">
        <v>82</v>
      </c>
      <c r="FN2" s="71"/>
      <c r="FO2" s="71"/>
      <c r="FP2" s="71"/>
      <c r="FQ2" s="71" t="s">
        <v>83</v>
      </c>
      <c r="FR2" s="71"/>
      <c r="FS2" s="71"/>
      <c r="FT2" s="71"/>
      <c r="FU2" s="71" t="s">
        <v>84</v>
      </c>
      <c r="FV2" s="71"/>
      <c r="FW2" s="71"/>
      <c r="FX2" s="71"/>
      <c r="FY2" s="71" t="s">
        <v>85</v>
      </c>
      <c r="FZ2" s="71"/>
      <c r="GA2" s="71"/>
      <c r="GB2" s="71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7" t="s">
        <v>82</v>
      </c>
      <c r="GP2" s="67"/>
      <c r="GQ2" s="67"/>
      <c r="GR2" s="67"/>
      <c r="GS2" s="67" t="s">
        <v>83</v>
      </c>
      <c r="GT2" s="67"/>
      <c r="GU2" s="67"/>
      <c r="GV2" s="67"/>
      <c r="GW2" s="67" t="s">
        <v>84</v>
      </c>
      <c r="GX2" s="67"/>
      <c r="GY2" s="67"/>
      <c r="GZ2" s="67"/>
      <c r="HA2" s="67" t="s">
        <v>85</v>
      </c>
      <c r="HB2" s="67"/>
      <c r="HC2" s="67"/>
      <c r="HD2" s="67"/>
      <c r="HE2" s="77" t="s">
        <v>86</v>
      </c>
      <c r="HF2" s="77"/>
      <c r="HG2" s="77"/>
      <c r="HH2" s="77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1" t="s">
        <v>82</v>
      </c>
      <c r="HR2" s="71"/>
      <c r="HS2" s="71"/>
      <c r="HT2" s="71"/>
      <c r="HU2" s="71" t="s">
        <v>83</v>
      </c>
      <c r="HV2" s="71"/>
      <c r="HW2" s="71"/>
      <c r="HX2" s="71"/>
      <c r="HY2" s="71" t="s">
        <v>84</v>
      </c>
      <c r="HZ2" s="71"/>
      <c r="IA2" s="71"/>
      <c r="IB2" s="71"/>
      <c r="IC2" s="71" t="s">
        <v>85</v>
      </c>
      <c r="ID2" s="71"/>
      <c r="IE2" s="71"/>
      <c r="IF2" s="71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7" t="s">
        <v>82</v>
      </c>
      <c r="IT2" s="67"/>
      <c r="IU2" s="67"/>
      <c r="IV2" s="67"/>
      <c r="IW2" s="67" t="s">
        <v>83</v>
      </c>
      <c r="IX2" s="67"/>
      <c r="IY2" s="67"/>
      <c r="IZ2" s="67"/>
      <c r="JA2" s="67" t="s">
        <v>84</v>
      </c>
      <c r="JB2" s="67"/>
      <c r="JC2" s="67"/>
      <c r="JD2" s="67"/>
      <c r="JE2" s="67" t="s">
        <v>85</v>
      </c>
      <c r="JF2" s="67"/>
      <c r="JG2" s="67"/>
      <c r="JH2" s="67"/>
      <c r="JI2" s="77" t="s">
        <v>86</v>
      </c>
      <c r="JJ2" s="77"/>
      <c r="JK2" s="77"/>
      <c r="JL2" s="77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1" t="s">
        <v>82</v>
      </c>
      <c r="JV2" s="71"/>
      <c r="JW2" s="71"/>
      <c r="JX2" s="71"/>
      <c r="JY2" s="71" t="s">
        <v>83</v>
      </c>
      <c r="JZ2" s="71"/>
      <c r="KA2" s="71"/>
      <c r="KB2" s="71"/>
      <c r="KC2" s="71" t="s">
        <v>84</v>
      </c>
      <c r="KD2" s="71"/>
      <c r="KE2" s="71"/>
      <c r="KF2" s="71"/>
      <c r="KG2" s="71" t="s">
        <v>85</v>
      </c>
      <c r="KH2" s="71"/>
      <c r="KI2" s="71"/>
      <c r="KJ2" s="71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7" t="s">
        <v>82</v>
      </c>
      <c r="KX2" s="67"/>
      <c r="KY2" s="67"/>
      <c r="KZ2" s="67"/>
      <c r="LA2" s="67" t="s">
        <v>83</v>
      </c>
      <c r="LB2" s="67"/>
      <c r="LC2" s="67"/>
      <c r="LD2" s="67"/>
      <c r="LE2" s="67" t="s">
        <v>84</v>
      </c>
      <c r="LF2" s="67"/>
      <c r="LG2" s="67"/>
      <c r="LH2" s="67"/>
      <c r="LI2" s="67" t="s">
        <v>85</v>
      </c>
      <c r="LJ2" s="67"/>
      <c r="LK2" s="67"/>
      <c r="LL2" s="67"/>
      <c r="LM2" s="77" t="s">
        <v>86</v>
      </c>
      <c r="LN2" s="77"/>
      <c r="LO2" s="77"/>
      <c r="LP2" s="77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1" t="s">
        <v>82</v>
      </c>
      <c r="LZ2" s="71"/>
      <c r="MA2" s="71"/>
      <c r="MB2" s="71"/>
      <c r="MC2" s="71" t="s">
        <v>83</v>
      </c>
      <c r="MD2" s="71"/>
      <c r="ME2" s="71"/>
      <c r="MF2" s="71"/>
      <c r="MG2" s="71" t="s">
        <v>84</v>
      </c>
      <c r="MH2" s="71"/>
      <c r="MI2" s="71"/>
      <c r="MJ2" s="71"/>
      <c r="MK2" s="71" t="s">
        <v>85</v>
      </c>
      <c r="ML2" s="71"/>
      <c r="MM2" s="71"/>
      <c r="MN2" s="71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7" t="s">
        <v>82</v>
      </c>
      <c r="NB2" s="67"/>
      <c r="NC2" s="67"/>
      <c r="ND2" s="67"/>
      <c r="NE2" s="67" t="s">
        <v>83</v>
      </c>
      <c r="NF2" s="67"/>
      <c r="NG2" s="67"/>
      <c r="NH2" s="67"/>
      <c r="NI2" s="67" t="s">
        <v>84</v>
      </c>
      <c r="NJ2" s="67"/>
      <c r="NK2" s="67"/>
      <c r="NL2" s="67"/>
      <c r="NM2" s="67" t="s">
        <v>85</v>
      </c>
      <c r="NN2" s="67"/>
      <c r="NO2" s="67"/>
      <c r="NP2" s="67"/>
      <c r="NQ2" s="77" t="s">
        <v>86</v>
      </c>
      <c r="NR2" s="77"/>
      <c r="NS2" s="77"/>
      <c r="NT2" s="77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1" t="s">
        <v>82</v>
      </c>
      <c r="OD2" s="71"/>
      <c r="OE2" s="71"/>
      <c r="OF2" s="71"/>
      <c r="OG2" s="71" t="s">
        <v>83</v>
      </c>
      <c r="OH2" s="71"/>
      <c r="OI2" s="71"/>
      <c r="OJ2" s="71"/>
      <c r="OK2" s="71" t="s">
        <v>84</v>
      </c>
      <c r="OL2" s="71"/>
      <c r="OM2" s="71"/>
      <c r="ON2" s="71"/>
      <c r="OO2" s="71" t="s">
        <v>85</v>
      </c>
      <c r="OP2" s="71"/>
      <c r="OQ2" s="71"/>
      <c r="OR2" s="71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7" t="s">
        <v>82</v>
      </c>
      <c r="PF2" s="67"/>
      <c r="PG2" s="67"/>
      <c r="PH2" s="67"/>
      <c r="PI2" s="67" t="s">
        <v>83</v>
      </c>
      <c r="PJ2" s="67"/>
      <c r="PK2" s="67"/>
      <c r="PL2" s="67"/>
      <c r="PM2" s="67" t="s">
        <v>84</v>
      </c>
      <c r="PN2" s="67"/>
      <c r="PO2" s="67"/>
      <c r="PP2" s="67"/>
      <c r="PQ2" s="67" t="s">
        <v>85</v>
      </c>
      <c r="PR2" s="67"/>
      <c r="PS2" s="67"/>
      <c r="PT2" s="67"/>
      <c r="PU2" s="77" t="s">
        <v>86</v>
      </c>
      <c r="PV2" s="77"/>
      <c r="PW2" s="77"/>
      <c r="PX2" s="77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1" t="s">
        <v>82</v>
      </c>
      <c r="QH2" s="71"/>
      <c r="QI2" s="71"/>
      <c r="QJ2" s="71"/>
      <c r="QK2" s="71" t="s">
        <v>83</v>
      </c>
      <c r="QL2" s="71"/>
      <c r="QM2" s="71"/>
      <c r="QN2" s="71"/>
      <c r="QO2" s="71" t="s">
        <v>84</v>
      </c>
      <c r="QP2" s="71"/>
      <c r="QQ2" s="71"/>
      <c r="QR2" s="71"/>
      <c r="QS2" s="71" t="s">
        <v>85</v>
      </c>
      <c r="QT2" s="71"/>
      <c r="QU2" s="71"/>
      <c r="QV2" s="71"/>
      <c r="QW2" s="78" t="s">
        <v>86</v>
      </c>
      <c r="QX2" s="78"/>
      <c r="QY2" s="78"/>
      <c r="QZ2" s="78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202.80001437000578</v>
      </c>
      <c r="G4" s="64" t="s">
        <v>46</v>
      </c>
      <c r="H4" s="3" t="str">
        <f>IF(OR(AND(AR4&gt;=AY$39,AS4&gt;=AY$43,AR4&lt;&gt;"",AQ4=""),AND(AW4&gt;=AY$39,AX4&gt;=AY$43,AW4&lt;&gt;"",AQ4=""),AND(BU4&gt;=CB$39,BV4&gt;=CB$43,BU4&lt;&gt;"",BT4=""),AND(BZ4&gt;=CB$39,CA4&gt;=CB$43,BZ4&lt;&gt;"",BT4=""),AND(CX4&gt;=DE$39,CY4&gt;=DE$43,CX4&lt;&gt;"",CW4=""),AND(DC4&gt;=DE$39,DD4&gt;=DE$43,DC4&lt;&gt;""),AND(EC4&gt;=EJ$39,ED4&gt;=EJ$43,EC4&lt;&gt;""),AND(EH4&gt;=EJ$39,EI4&gt;=EJ$43,EH4&lt;&gt;""),AND(FE4&gt;=FL$39,FF4&gt;=FL$43,FE4&lt;&gt;""),AND(FJ4&gt;=FL$39,FK4&gt;=FL$43,FJ4&lt;&gt;""),AND(GG4&gt;=GN$39,GH4&gt;=GN$43,GG4&lt;&gt;""),AND(GL4&gt;=GN$39,GM4&gt;=GN$43,GL4&lt;&gt;""),AND(HI4&gt;=HP$39,HJ4&gt;=HP$43,HI4&lt;&gt;""),AND(HN4&gt;=HP$39,HO4&gt;=HP$43,HN4&lt;&gt;""),AND(IK4&gt;=IR$39,IL4&gt;=IR$43,IK4&lt;&gt;""),AND(IP4&gt;=IR$39,IQ4&gt;=IR$43,IP4&lt;&gt;""),AND(JM4&gt;=JT$39,JN4&gt;=JT$43,JM4&lt;&gt;""),AND(JR4&gt;=JT$39,JS4&gt;=JT$43,JR4&lt;&gt;""),AND(KO4&gt;=KV$39,KP4&gt;=KV$43,KO4&lt;&gt;""),AND(KT4&gt;=KV$39,KU4&gt;=KV$43,KT4&lt;&gt;""),AND(LQ4&gt;=LX$39,LR4&gt;=LX$43,LQ4&lt;&gt;""),AND(LV4&gt;=LX$39,LW4&gt;=LX$43,LV4&lt;&gt;""),AND(MS4&gt;=MZ$39,MT4&gt;=MZ$43,MS4&lt;&gt;""),AND(MX4&gt;=MZ$39,MY4&gt;=MZ$43,MX4&lt;&gt;""),AND(NU4&gt;=OB$39,NV4&gt;=OB$43,NU4&lt;&gt;""),AND(NZ4&gt;=OB$39,OA4&gt;=OB$43,NZ4&lt;&gt;""),AND(OW4&gt;=PD$39,OX4&gt;=PD$43,OW4&lt;&gt;""),AND(PB4&gt;=PD$39,PC4&gt;=PD$43,PB4&lt;&gt;""),AND(PY4&gt;=QF$39,PZ4&gt;=QF$43,PY4&lt;&gt;""),AND(QD4&gt;=QF$39,QE4&gt;=QF$43,QD4&lt;&gt;"")),"P","")</f>
        <v>P</v>
      </c>
      <c r="I4" s="3" t="str">
        <f>IF(OR(AND(AS4&gt;=AY$43,AS4&lt;&gt;"",AQ4=""),AND(AX4&gt;=AY$43,AX4&lt;&gt;"",AQ4=""),AND(BV4&gt;=CB$43,BV4&lt;&gt;"",BT4=""),AND(CA4&gt;=CB$43,CA4&lt;&gt;"",BT4=""),AND(CY4&gt;=DE$43,CY4&lt;&gt;"",CW4=""),AND(DD4&gt;=DE$43,DD4&lt;&gt;"",CW4=""),AND(ED4&gt;=EJ$43,ED4&lt;&gt;""),AND(EI4&gt;=EJ$43,EI4&lt;&gt;""),AND(FF4&gt;=FL$43,FF4&lt;&gt;""),AND(FK4&gt;=FL$43,FK4&lt;&gt;""),AND(GH4&gt;=GN$43,GH4&lt;&gt;""),AND(GM4&gt;=GN$43,GM4&lt;&gt;""),AND(HJ4&gt;=HP$43,HJ4&lt;&gt;""),AND(HO4&gt;=HP$43,HO4&lt;&gt;""),AND(IL4&gt;=IR$43,IL4&lt;&gt;""),AND(IQ4&gt;=IR$43,IQ4&lt;&gt;""),AND(JN4&gt;=JT$43,JN4&lt;&gt;""),AND(JS4&gt;=JT$43,JS4&lt;&gt;""),AND(KP4&gt;=KV$43,KP4&lt;&gt;""),AND(KU4&gt;=KV$43,KU4&lt;&gt;""),AND(LR4&gt;=LX$43,LR4&lt;&gt;""),AND(LW4&gt;=LX$43,LW4&lt;&gt;""),AND(MT4&gt;=MZ$43,MT4&lt;&gt;""),AND(MY4&gt;=MZ$43,MY4&lt;&gt;""),AND(NV4&gt;=OB$43,NV4&lt;&gt;""),AND(OA4&gt;=OB$43,OA4&lt;&gt;""),AND(OX4&gt;=PD$43,OX4&lt;&gt;""),AND(PC4&gt;=PD$43,PC4&lt;&gt;""),AND(PZ4&gt;=QF$43,PZ4&lt;&gt;""),AND(QE4&gt;=QF$43,QE4&lt;&gt;"")),"P","")</f>
        <v>P</v>
      </c>
      <c r="J4" s="36" t="str">
        <f>IF(AND(I4="P",H4=""),"No DD",IF(OR(AND(AU4&gt;=AY$42,AV4&gt;=AY$46,AU4&lt;&gt;"",AQ4=""),AND(BX4&gt;=CB$42,BY4&gt;=CB$46,BX4&lt;&gt;"",BT4=""),AND(DA4&gt;=DE$42,DB4&gt;=DE$46,DA4&lt;&gt;"",CW4=""),AND(EF4&gt;=EJ$42,EG4&gt;=EJ$46,EF4&lt;&gt;""),AND(FH4&gt;=FL$42,FI4&gt;=FL$46,FH4&lt;&gt;""),AND(GJ4&gt;=GN$42,GK4&gt;=GN$46,GJ4&lt;&gt;""),AND(HL4&gt;=HP$42,HM4&gt;=HP$46,HL4&lt;&gt;""),AND(IN4&gt;=IR$42,IO4&gt;=IR$46,IN4&lt;&gt;""),AND(JP4&gt;=JT$42,JQ4&gt;=JT$46,JP4&lt;&gt;""),AND(KR4&gt;=KV$42,KS4&gt;=KV$46,KR4&lt;&gt;""),AND(LT4&gt;=LX$42,LU4&gt;=LX$46,LT4&lt;&gt;""),AND(MV4&gt;=MZ$42,MW4&gt;=MZ$46,MV4&lt;&gt;""),AND(NX4&gt;=OB$42,NY4&gt;=OB$46,NX4&lt;&gt;""),AND(OZ4&gt;=PD$42,PA4&gt;=PD$46,OZ4&lt;&gt;""),AND(QB4&gt;=QF$42,QC4&gt;=QF$46,QB4&lt;&gt;"")),"Merit",IF(OR(AND(AU4&gt;=AY$41,AV4&gt;=AY$45,AU4&lt;&gt;"",AQ4=""),AND(BX4&gt;=CB$41,BY4&gt;=CB$45,BX4&lt;&gt;"",BT4=""),AND(DA4&gt;=DE$41,DB4&gt;=DE$45,DA4&lt;&gt;"",CW4=""),AND(EF4&gt;=EJ$41,EG4&gt;=EJ$45,EF4&lt;&gt;""),AND(FH4&gt;=FL$41,FI4&gt;=FL$45,FH4&lt;&gt;""),AND(GJ4&gt;=GN$41,GK4&gt;=GN$45,GJ4&lt;&gt;""),AND(HL4&gt;=HP$41,HM4&gt;=HP$45,HL4&lt;&gt;""),AND(IN4&gt;=IR$41,IO4&gt;=IR$45,IN4&lt;&gt;""),AND(JP4&gt;=JT$41,JQ4&gt;=JT$45,JP4&lt;&gt;""),AND(KR4&gt;=KV$41,KS4&gt;=KV$45,KR4&lt;&gt;""),AND(LT4&gt;=LX$41,LU4&gt;=LX$45,LT4&lt;&gt;""),AND(MV4&gt;=MZ$41,MW4&gt;=MZ$45,MV4&lt;&gt;""),AND(NX4&gt;=OB$41,NY4&gt;=OB$45,NX4&lt;&gt;""),AND(OZ4&gt;=PD$41,PA4&gt;=PD$45,OZ4&lt;&gt;""),AND(QB4&gt;=QF$41,QC4&gt;=QF$45,QB4&lt;&gt;"")),"Excellence",IF(K4="P","Worlds Team",IF(H4="P","National Team","")))))</f>
        <v>National Team</v>
      </c>
      <c r="K4" s="3" t="str">
        <f>IF(OR(AND(AU4&gt;=AY$40,AV4&gt;=AY$44,AU4&lt;&gt;"",AQ4=""),AND(BX4&gt;=CB$40,BY4&gt;=CB$44,BX4&lt;&gt;"",BT4=""),AND(DA4&gt;=DE$40,DB4&gt;=DE$44,DA4&lt;&gt;"",CW4=""),AND(EF4&gt;=EJ$40,EG4&gt;=EJ$44,EF4&lt;&gt;""),AND(FH4&gt;=FL$40,FI4&gt;=FL$44,FH4&lt;&gt;""),AND(GJ4&gt;=GN$40,GK4&gt;=GN$44,GJ4&lt;&gt;""),AND(HL4&gt;=HP$40,HM4&gt;=HP$44,HL4&lt;&gt;""),AND(IN4&gt;=IR$40,IO4&gt;=IR$44,IN4&lt;&gt;""),AND(JP4&gt;=JT$40,JQ4&gt;=JT$44,JP4&lt;&gt;""),AND(KR4&gt;=KV$40,KS4&gt;=KV$44,KR4&lt;&gt;""),AND(LT4&gt;=LX$40,LU4&gt;=LX$44,LT4&lt;&gt;""),AND(MV4&gt;=MZ$40,MW4&gt;=MZ$44,MV4&lt;&gt;""),AND(NX4&gt;=OB$40,NY4&gt;=OB$44,NX4&lt;&gt;""),AND(OZ4&gt;=PD$40,PA4&gt;=PD$44,OZ4&lt;&gt;""),AND(QB4&gt;=QF$40,QC4&gt;=QF$44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57.800000000000004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28</v>
      </c>
      <c r="Q4" s="8" t="str">
        <f>IF(P4=0,"",IF(P4=CZ4,$CC$1,IF(P4=BW4,$AZ$1,IF(P4=AT4,$W$1,""))))</f>
        <v>2024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10</v>
      </c>
      <c r="Y4" s="19">
        <v>0.8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18.600000000000001</v>
      </c>
      <c r="AF4" s="19">
        <v>8.9</v>
      </c>
      <c r="AG4" s="19">
        <v>0.8</v>
      </c>
      <c r="AH4" s="19">
        <v>0.3</v>
      </c>
      <c r="AI4" s="19">
        <v>19.100000000000001</v>
      </c>
      <c r="AJ4" s="19">
        <v>10</v>
      </c>
      <c r="AK4" s="19">
        <v>0</v>
      </c>
      <c r="AL4" s="19">
        <v>0.6</v>
      </c>
      <c r="AM4" s="19">
        <v>18.2</v>
      </c>
      <c r="AN4" s="19">
        <v>10.8</v>
      </c>
      <c r="AO4" s="19">
        <v>0.2</v>
      </c>
      <c r="AP4" s="19">
        <v>0.6</v>
      </c>
      <c r="AQ4" s="27"/>
      <c r="AR4" s="40">
        <f>IF(SUM(X4,AB4)&gt;0,SUM(X4,AB4),"")</f>
        <v>20.8</v>
      </c>
      <c r="AS4" s="40">
        <f>IF(SUM(W4:X4,Z4:AB4,AD4)-Y4-AC4&gt;0,SUM(W4:X4,Z4:AB4,AD4)-Y4-AC4,"")</f>
        <v>57.9</v>
      </c>
      <c r="AT4" s="40">
        <f>IF(SUM(AE4:AF4,AH4)-AG4&gt;0,SUM(AE4:AF4,AH4)-AG4,"")</f>
        <v>27</v>
      </c>
      <c r="AU4" s="40">
        <f>IF(SUM(X4,AB4,AF4)&gt;0,SUM(X4,AB4,AF4),"")</f>
        <v>29.700000000000003</v>
      </c>
      <c r="AV4" s="40">
        <f>IF(SUM(AS4,AT4)&gt;0,SUM(AS4,AT4),"")</f>
        <v>84.9</v>
      </c>
      <c r="AW4" s="40">
        <f>IF(SUM(AJ4,AN4)&gt;0,SUM(AJ4,AN4),"")</f>
        <v>20.8</v>
      </c>
      <c r="AX4" s="40">
        <f>IF(SUM(AI4:AJ4,AL4:AN4,AP4)-SUM(AK4,AO4)&gt;0,SUM(AI4:AJ4,AL4:AN4,AP4)-SUM(AK4,AO4),"")</f>
        <v>59.1</v>
      </c>
      <c r="AY4" s="40">
        <f>IF(SUM(AS4,AT4,AX4)&gt;0,SUM(AS4,AT4,AX4),"")</f>
        <v>144</v>
      </c>
      <c r="AZ4" s="18">
        <v>19.2</v>
      </c>
      <c r="BA4" s="18">
        <v>10</v>
      </c>
      <c r="BB4" s="18">
        <v>0.6</v>
      </c>
      <c r="BC4" s="18">
        <v>0.6</v>
      </c>
      <c r="BD4" s="18">
        <v>17.399999999999999</v>
      </c>
      <c r="BE4" s="18">
        <v>5.0999999999999996</v>
      </c>
      <c r="BF4" s="18">
        <v>0</v>
      </c>
      <c r="BG4" s="18">
        <v>0.3</v>
      </c>
      <c r="BH4" s="18">
        <v>18.600000000000001</v>
      </c>
      <c r="BI4" s="18">
        <v>9.3000000000000007</v>
      </c>
      <c r="BJ4" s="18">
        <v>0.8</v>
      </c>
      <c r="BK4" s="18">
        <v>0.3</v>
      </c>
      <c r="BL4" s="18">
        <v>19</v>
      </c>
      <c r="BM4" s="18">
        <v>10</v>
      </c>
      <c r="BN4" s="18">
        <v>0.8</v>
      </c>
      <c r="BO4" s="18">
        <v>0.6</v>
      </c>
      <c r="BP4" s="18">
        <v>18.399999999999999</v>
      </c>
      <c r="BQ4" s="18">
        <v>10.8</v>
      </c>
      <c r="BR4" s="18">
        <v>1</v>
      </c>
      <c r="BS4" s="18">
        <v>0.6</v>
      </c>
      <c r="BT4" s="28"/>
      <c r="BU4" s="11">
        <f>IF(SUM(BA4,BE4)&gt;0,SUM(BA4,BE4),"")</f>
        <v>15.1</v>
      </c>
      <c r="BV4" s="11">
        <f>IF(SUM(AZ4:BA4,BC4:BE4,BG4)-BB4-BF4&gt;0,SUM(AZ4:BA4,BC4:BE4,BG4)-BB4-BF4,"")</f>
        <v>52</v>
      </c>
      <c r="BW4" s="11">
        <f>IF(SUM(BH4:BI4,BK4)-BJ4&gt;0,SUM(BH4:BI4,BK4)-BJ4,"")</f>
        <v>27.400000000000002</v>
      </c>
      <c r="BX4" s="11">
        <f>IF(SUM(BA4,BE4,BI4)&gt;0,SUM(BA4,BE4,BI4),"")</f>
        <v>24.4</v>
      </c>
      <c r="BY4" s="11">
        <f>IF(SUM(BV4,BW4)&gt;0,SUM(BV4,BW4),"")</f>
        <v>79.400000000000006</v>
      </c>
      <c r="BZ4" s="11">
        <f>IF(SUM(BM4,BQ4)&gt;0,SUM(BM4,BQ4),"")</f>
        <v>20.8</v>
      </c>
      <c r="CA4" s="11">
        <f>IF(SUM(BL4:BM4,BO4:BQ4,BS4)-SUM(BN4,BR4)&gt;0,SUM(BL4:BM4,BO4:BQ4,BS4)-SUM(BN4,BR4),"")</f>
        <v>57.6</v>
      </c>
      <c r="CB4" s="11">
        <f>IF(SUM(BV4,BW4,CA4)&gt;0,SUM(BV4,BW4,CA4),"")</f>
        <v>137</v>
      </c>
      <c r="CC4" s="19">
        <v>19.399999999999999</v>
      </c>
      <c r="CD4" s="19">
        <v>10</v>
      </c>
      <c r="CE4" s="19">
        <v>0</v>
      </c>
      <c r="CF4" s="19">
        <v>0.6</v>
      </c>
      <c r="CG4" s="19">
        <v>18.7</v>
      </c>
      <c r="CH4" s="19">
        <v>9.6</v>
      </c>
      <c r="CI4" s="19">
        <v>0.8</v>
      </c>
      <c r="CJ4" s="19">
        <v>0.3</v>
      </c>
      <c r="CK4" s="19">
        <v>18.399999999999999</v>
      </c>
      <c r="CL4" s="19">
        <v>9.3000000000000007</v>
      </c>
      <c r="CM4" s="19">
        <v>0</v>
      </c>
      <c r="CN4" s="19">
        <v>0.3</v>
      </c>
      <c r="CO4" s="19">
        <v>19.2</v>
      </c>
      <c r="CP4" s="19">
        <v>10</v>
      </c>
      <c r="CQ4" s="19">
        <v>0.2</v>
      </c>
      <c r="CR4" s="19">
        <v>0.6</v>
      </c>
      <c r="CS4" s="19">
        <v>18.399999999999999</v>
      </c>
      <c r="CT4" s="19">
        <v>9.6</v>
      </c>
      <c r="CU4" s="19">
        <v>0</v>
      </c>
      <c r="CV4" s="19">
        <v>0.3</v>
      </c>
      <c r="CW4" s="27"/>
      <c r="CX4" s="40">
        <f>IF(SUM(CD4,CH4)&gt;0,SUM(CD4,CH4),"")</f>
        <v>19.600000000000001</v>
      </c>
      <c r="CY4" s="40">
        <f>IF(SUM(CC4:CD4,CF4:CH4,CJ4)-CE4-CI4&gt;0,SUM(CC4:CD4,CF4:CH4,CJ4)-CE4-CI4,"")</f>
        <v>57.800000000000004</v>
      </c>
      <c r="CZ4" s="40">
        <f>IF(SUM(CK4:CL4,CN4)-CM4&gt;0,SUM(CK4:CL4,CN4)-CM4,"")</f>
        <v>28</v>
      </c>
      <c r="DA4" s="40">
        <f>IF(SUM(CD4,CH4,CL4)&gt;0,SUM(CD4,CH4,CL4),"")</f>
        <v>28.900000000000002</v>
      </c>
      <c r="DB4" s="40">
        <f>IF(SUM(CY4,CZ4)&gt;0,SUM(CY4,CZ4),"")</f>
        <v>85.800000000000011</v>
      </c>
      <c r="DC4" s="40">
        <f>IF(SUM(CP4,CT4)&gt;0,SUM(CP4,CT4),"")</f>
        <v>19.600000000000001</v>
      </c>
      <c r="DD4" s="40">
        <f>IF(SUM(CO4:CP4,CR4:CT4,CV4)-SUM(CQ4,CU4)&gt;0,SUM(CO4:CP4,CR4:CT4,CV4)-SUM(CQ4,CU4),"")</f>
        <v>57.9</v>
      </c>
      <c r="DE4" s="40">
        <f>IF(SUM(CY4,CZ4,DD4)&gt;0,SUM(CY4,CZ4,DD4),"")</f>
        <v>143.70000000000002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18.8</v>
      </c>
      <c r="GP4" s="18">
        <v>8.4</v>
      </c>
      <c r="GQ4" s="18">
        <v>0.8</v>
      </c>
      <c r="GR4" s="18">
        <v>0</v>
      </c>
      <c r="GS4" s="18">
        <v>18.600000000000001</v>
      </c>
      <c r="GT4" s="18">
        <v>10.8</v>
      </c>
      <c r="GU4" s="18">
        <v>0.8</v>
      </c>
      <c r="GV4" s="18">
        <v>0</v>
      </c>
      <c r="GW4" s="18"/>
      <c r="GX4" s="18"/>
      <c r="GY4" s="18"/>
      <c r="GZ4" s="18"/>
      <c r="HA4" s="18">
        <v>16.8</v>
      </c>
      <c r="HB4" s="18">
        <v>9.5</v>
      </c>
      <c r="HC4" s="18">
        <v>1</v>
      </c>
      <c r="HD4" s="18">
        <v>0</v>
      </c>
      <c r="HE4" s="18"/>
      <c r="HF4" s="18"/>
      <c r="HG4" s="18"/>
      <c r="HH4" s="18"/>
      <c r="HI4" s="11">
        <f>IF(SUM(GP4,GT4)&gt;0,SUM(GP4,GT4),"")</f>
        <v>19.200000000000003</v>
      </c>
      <c r="HJ4" s="11">
        <f>IF(SUM(GO4:GP4,GR4:GT4,GV4)-GQ4-GU4&gt;0,SUM(GO4:GP4,GR4:GT4,GV4)-GQ4-GU4,"")</f>
        <v>55.000000000000014</v>
      </c>
      <c r="HK4" s="11" t="str">
        <f>IF(SUM(GW4:GX4,GZ4)-GY4&gt;0,SUM(GW4:GX4,GZ4)-GY4,"")</f>
        <v/>
      </c>
      <c r="HL4" s="11">
        <f>IF(SUM(GP4,GT4,GX4)&gt;0,SUM(GP4,GT4,GX4),"")</f>
        <v>19.200000000000003</v>
      </c>
      <c r="HM4" s="11">
        <f>IF(SUM(HJ4,HK4)&gt;0,SUM(HJ4,HK4),"")</f>
        <v>55.000000000000014</v>
      </c>
      <c r="HN4" s="11">
        <f>IF(SUM(HB4,HF4)&gt;0,SUM(HB4,HF4),"")</f>
        <v>9.5</v>
      </c>
      <c r="HO4" s="11">
        <f>IF(SUM(HA4:HB4,HD4:HF4,HH4)-SUM(HC4,HG4)&gt;0,SUM(HA4:HB4,HD4:HF4,HH4)-SUM(HC4,HG4),"")</f>
        <v>25.3</v>
      </c>
      <c r="HP4" s="11">
        <f>IF(SUM(HJ4,HK4,HO4)&gt;0,SUM(HJ4,HK4,HO4),"")</f>
        <v>80.300000000000011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19.299999999999997</v>
      </c>
      <c r="QH4" s="22">
        <f>IF($CW4="P",CD4,(CD4+BA4)/2)</f>
        <v>10</v>
      </c>
      <c r="QI4" s="22">
        <f>IF($CW4="P",CE4,(CE4+BB4)/2)</f>
        <v>0.3</v>
      </c>
      <c r="QJ4" s="22">
        <f>IF($CW4="P",CF4,(CF4+BC4)/2)</f>
        <v>0.6</v>
      </c>
      <c r="QK4" s="22">
        <f>IF($CW4="P",CG4,(CG4+BD4)/2)</f>
        <v>18.049999999999997</v>
      </c>
      <c r="QL4" s="22">
        <f>IF($CW4="P",CH4,(CH4+BE4)/2)</f>
        <v>7.35</v>
      </c>
      <c r="QM4" s="22">
        <f>IF($CW4="P",CI4,(CI4+BF4)/2)</f>
        <v>0.4</v>
      </c>
      <c r="QN4" s="22">
        <f>IF($CW4="P",CJ4,(CJ4+BG4)/2)</f>
        <v>0.3</v>
      </c>
      <c r="QO4" s="22">
        <f>IF($CW4="P",CK4,(CK4+BH4)/2)</f>
        <v>18.5</v>
      </c>
      <c r="QP4" s="22">
        <f>IF($CW4="P",CL4,(CL4+BI4)/2)</f>
        <v>9.3000000000000007</v>
      </c>
      <c r="QQ4" s="22">
        <f>IF($CW4="P",CM4,(CM4+BJ4)/2)</f>
        <v>0.4</v>
      </c>
      <c r="QR4" s="22">
        <f>IF($CW4="P",CN4,(CN4+BK4)/2)</f>
        <v>0.3</v>
      </c>
      <c r="QS4" s="22">
        <f>IF($CW4="P",CO4,(CO4+BL4)/2)</f>
        <v>19.100000000000001</v>
      </c>
      <c r="QT4" s="22">
        <f>IF($CW4="P",CP4,(CP4+BM4)/2)</f>
        <v>10</v>
      </c>
      <c r="QU4" s="22">
        <f>IF($CW4="P",CQ4,(CQ4+BN4)/2)</f>
        <v>0.5</v>
      </c>
      <c r="QV4" s="22">
        <f>IF($CW4="P",CR4,(CR4+BO4)/2)</f>
        <v>0.6</v>
      </c>
      <c r="QW4" s="22">
        <f>IF($CW4="P",CS4,(CS4+BP4)/2)</f>
        <v>18.399999999999999</v>
      </c>
      <c r="QX4" s="22">
        <f>IF($CW4="P",CT4,(CT4+BQ4)/2)</f>
        <v>10.199999999999999</v>
      </c>
      <c r="QY4" s="22">
        <f>IF($CW4="P",CU4,(CU4+BR4)/2)</f>
        <v>0.5</v>
      </c>
      <c r="QZ4" s="22">
        <f>IF($CW4="P",CV4,(CV4+BS4)/2)</f>
        <v>0.44999999999999996</v>
      </c>
      <c r="RA4" s="27" t="s">
        <v>46</v>
      </c>
      <c r="RB4" s="40">
        <f>IF(SUM(QH4,QL4)&gt;0,SUM(QH4,QL4),"")</f>
        <v>17.350000000000001</v>
      </c>
      <c r="RC4" s="40">
        <f>IF(SUM(QG4:QH4,QJ4:QL4,QN4)-QI4-QM4&gt;0,SUM(QG4:QH4,QJ4:QL4,QN4)-QI4-QM4,"")</f>
        <v>54.9</v>
      </c>
      <c r="RD4" s="40">
        <f>IF(SUM(QO4:QP4,QR4)-QQ4&gt;0,SUM(QO4:QP4,QR4)-QQ4,"")</f>
        <v>27.700000000000003</v>
      </c>
      <c r="RE4" s="40">
        <f>IF(SUM(QH4,QL4,QP4)&gt;0,SUM(QH4,QL4,QP4),"")</f>
        <v>26.650000000000002</v>
      </c>
      <c r="RF4" s="40">
        <f>IF(SUM(RC4,RD4)&gt;0,SUM(RC4,RD4),"")</f>
        <v>82.6</v>
      </c>
      <c r="RG4" s="40">
        <f>IF(SUM(QT4,QX4)&gt;0,SUM(QT4,QX4),"")</f>
        <v>20.2</v>
      </c>
      <c r="RH4" s="40">
        <f>IF(SUM(QS4:QT4,QV4:QX4,QZ4)-SUM(QU4,QY4)&gt;0,SUM(QS4:QT4,QV4:QX4,QZ4)-SUM(QU4,QY4),"")</f>
        <v>57.75</v>
      </c>
      <c r="RI4" s="40">
        <f>IF(SUM(RC4,RD4,RH4)&gt;0,SUM(RC4,RD4,RH4),"")</f>
        <v>140.35</v>
      </c>
    </row>
    <row r="5" spans="1:477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96</v>
      </c>
      <c r="D5" s="4" t="s">
        <v>4</v>
      </c>
      <c r="E5" s="4">
        <v>2004</v>
      </c>
      <c r="F5" s="9">
        <f>SUM(L5:T5)+SUM(L5:Q5)*0.0000001+SUM(L5)*0.0000000000001</f>
        <v>188.4000129400053</v>
      </c>
      <c r="G5" s="64" t="s">
        <v>46</v>
      </c>
      <c r="H5" s="3" t="str">
        <f>IF(OR(AND(AR5&gt;=AY$39,AS5&gt;=AY$43,AR5&lt;&gt;"",AQ5=""),AND(AW5&gt;=AY$39,AX5&gt;=AY$43,AW5&lt;&gt;"",AQ5=""),AND(BU5&gt;=CB$39,BV5&gt;=CB$43,BU5&lt;&gt;"",BT5=""),AND(BZ5&gt;=CB$39,CA5&gt;=CB$43,BZ5&lt;&gt;"",BT5=""),AND(CX5&gt;=DE$39,CY5&gt;=DE$43,CX5&lt;&gt;"",CW5=""),AND(DC5&gt;=DE$39,DD5&gt;=DE$43,DC5&lt;&gt;""),AND(EC5&gt;=EJ$39,ED5&gt;=EJ$43,EC5&lt;&gt;""),AND(EH5&gt;=EJ$39,EI5&gt;=EJ$43,EH5&lt;&gt;""),AND(FE5&gt;=FL$39,FF5&gt;=FL$43,FE5&lt;&gt;""),AND(FJ5&gt;=FL$39,FK5&gt;=FL$43,FJ5&lt;&gt;""),AND(GG5&gt;=GN$39,GH5&gt;=GN$43,GG5&lt;&gt;""),AND(GL5&gt;=GN$39,GM5&gt;=GN$43,GL5&lt;&gt;""),AND(HI5&gt;=HP$39,HJ5&gt;=HP$43,HI5&lt;&gt;""),AND(HN5&gt;=HP$39,HO5&gt;=HP$43,HN5&lt;&gt;""),AND(IK5&gt;=IR$39,IL5&gt;=IR$43,IK5&lt;&gt;""),AND(IP5&gt;=IR$39,IQ5&gt;=IR$43,IP5&lt;&gt;""),AND(JM5&gt;=JT$39,JN5&gt;=JT$43,JM5&lt;&gt;""),AND(JR5&gt;=JT$39,JS5&gt;=JT$43,JR5&lt;&gt;""),AND(KO5&gt;=KV$39,KP5&gt;=KV$43,KO5&lt;&gt;""),AND(KT5&gt;=KV$39,KU5&gt;=KV$43,KT5&lt;&gt;""),AND(LQ5&gt;=LX$39,LR5&gt;=LX$43,LQ5&lt;&gt;""),AND(LV5&gt;=LX$39,LW5&gt;=LX$43,LV5&lt;&gt;""),AND(MS5&gt;=MZ$39,MT5&gt;=MZ$43,MS5&lt;&gt;""),AND(MX5&gt;=MZ$39,MY5&gt;=MZ$43,MX5&lt;&gt;""),AND(NU5&gt;=OB$39,NV5&gt;=OB$43,NU5&lt;&gt;""),AND(NZ5&gt;=OB$39,OA5&gt;=OB$43,NZ5&lt;&gt;""),AND(OW5&gt;=PD$39,OX5&gt;=PD$43,OW5&lt;&gt;""),AND(PB5&gt;=PD$39,PC5&gt;=PD$43,PB5&lt;&gt;""),AND(PY5&gt;=QF$39,PZ5&gt;=QF$43,PY5&lt;&gt;""),AND(QD5&gt;=QF$39,QE5&gt;=QF$43,QD5&lt;&gt;"")),"P","")</f>
        <v>P</v>
      </c>
      <c r="I5" s="3" t="str">
        <f>IF(OR(AND(AS5&gt;=AY$43,AS5&lt;&gt;"",AQ5=""),AND(AX5&gt;=AY$43,AX5&lt;&gt;"",AQ5=""),AND(BV5&gt;=CB$43,BV5&lt;&gt;"",BT5=""),AND(CA5&gt;=CB$43,CA5&lt;&gt;"",BT5=""),AND(CY5&gt;=DE$43,CY5&lt;&gt;"",CW5=""),AND(DD5&gt;=DE$43,DD5&lt;&gt;"",CW5=""),AND(ED5&gt;=EJ$43,ED5&lt;&gt;""),AND(EI5&gt;=EJ$43,EI5&lt;&gt;""),AND(FF5&gt;=FL$43,FF5&lt;&gt;""),AND(FK5&gt;=FL$43,FK5&lt;&gt;""),AND(GH5&gt;=GN$43,GH5&lt;&gt;""),AND(GM5&gt;=GN$43,GM5&lt;&gt;""),AND(HJ5&gt;=HP$43,HJ5&lt;&gt;""),AND(HO5&gt;=HP$43,HO5&lt;&gt;""),AND(IL5&gt;=IR$43,IL5&lt;&gt;""),AND(IQ5&gt;=IR$43,IQ5&lt;&gt;""),AND(JN5&gt;=JT$43,JN5&lt;&gt;""),AND(JS5&gt;=JT$43,JS5&lt;&gt;""),AND(KP5&gt;=KV$43,KP5&lt;&gt;""),AND(KU5&gt;=KV$43,KU5&lt;&gt;""),AND(LR5&gt;=LX$43,LR5&lt;&gt;""),AND(LW5&gt;=LX$43,LW5&lt;&gt;""),AND(MT5&gt;=MZ$43,MT5&lt;&gt;""),AND(MY5&gt;=MZ$43,MY5&lt;&gt;""),AND(NV5&gt;=OB$43,NV5&lt;&gt;""),AND(OA5&gt;=OB$43,OA5&lt;&gt;""),AND(OX5&gt;=PD$43,OX5&lt;&gt;""),AND(PC5&gt;=PD$43,PC5&lt;&gt;""),AND(PZ5&gt;=QF$43,PZ5&lt;&gt;""),AND(QE5&gt;=QF$43,QE5&lt;&gt;"")),"P","")</f>
        <v>P</v>
      </c>
      <c r="J5" s="36" t="str">
        <f>IF(AND(I5="P",H5=""),"No DD",IF(OR(AND(AU5&gt;=AY$42,AV5&gt;=AY$46,AU5&lt;&gt;"",AQ5=""),AND(BX5&gt;=CB$42,BY5&gt;=CB$46,BX5&lt;&gt;"",BT5=""),AND(DA5&gt;=DE$42,DB5&gt;=DE$46,DA5&lt;&gt;"",CW5=""),AND(EF5&gt;=EJ$42,EG5&gt;=EJ$46,EF5&lt;&gt;""),AND(FH5&gt;=FL$42,FI5&gt;=FL$46,FH5&lt;&gt;""),AND(GJ5&gt;=GN$42,GK5&gt;=GN$46,GJ5&lt;&gt;""),AND(HL5&gt;=HP$42,HM5&gt;=HP$46,HL5&lt;&gt;""),AND(IN5&gt;=IR$42,IO5&gt;=IR$46,IN5&lt;&gt;""),AND(JP5&gt;=JT$42,JQ5&gt;=JT$46,JP5&lt;&gt;""),AND(KR5&gt;=KV$42,KS5&gt;=KV$46,KR5&lt;&gt;""),AND(LT5&gt;=LX$42,LU5&gt;=LX$46,LT5&lt;&gt;""),AND(MV5&gt;=MZ$42,MW5&gt;=MZ$46,MV5&lt;&gt;""),AND(NX5&gt;=OB$42,NY5&gt;=OB$46,NX5&lt;&gt;""),AND(OZ5&gt;=PD$42,PA5&gt;=PD$46,OZ5&lt;&gt;""),AND(QB5&gt;=QF$42,QC5&gt;=QF$46,QB5&lt;&gt;"")),"Merit",IF(OR(AND(AU5&gt;=AY$41,AV5&gt;=AY$45,AU5&lt;&gt;"",AQ5=""),AND(BX5&gt;=CB$41,BY5&gt;=CB$45,BX5&lt;&gt;"",BT5=""),AND(DA5&gt;=DE$41,DB5&gt;=DE$45,DA5&lt;&gt;"",CW5=""),AND(EF5&gt;=EJ$41,EG5&gt;=EJ$45,EF5&lt;&gt;""),AND(FH5&gt;=FL$41,FI5&gt;=FL$45,FH5&lt;&gt;""),AND(GJ5&gt;=GN$41,GK5&gt;=GN$45,GJ5&lt;&gt;""),AND(HL5&gt;=HP$41,HM5&gt;=HP$45,HL5&lt;&gt;""),AND(IN5&gt;=IR$41,IO5&gt;=IR$45,IN5&lt;&gt;""),AND(JP5&gt;=JT$41,JQ5&gt;=JT$45,JP5&lt;&gt;""),AND(KR5&gt;=KV$41,KS5&gt;=KV$45,KR5&lt;&gt;""),AND(LT5&gt;=LX$41,LU5&gt;=LX$45,LT5&lt;&gt;""),AND(MV5&gt;=MZ$41,MW5&gt;=MZ$45,MV5&lt;&gt;""),AND(NX5&gt;=OB$41,NY5&gt;=OB$45,NX5&lt;&gt;""),AND(OZ5&gt;=PD$41,PA5&gt;=PD$45,OZ5&lt;&gt;""),AND(QB5&gt;=QF$41,QC5&gt;=QF$45,QB5&lt;&gt;"")),"Excellence",IF(K5="P","Worlds Team",IF(H5="P","National Team","")))))</f>
        <v>National Team</v>
      </c>
      <c r="K5" s="3" t="str">
        <f>IF(OR(AND(AU5&gt;=AY$40,AV5&gt;=AY$44,AU5&lt;&gt;"",AQ5=""),AND(BX5&gt;=CB$40,BY5&gt;=CB$44,BX5&lt;&gt;"",BT5=""),AND(DA5&gt;=DE$40,DB5&gt;=DE$44,DA5&lt;&gt;"",CW5=""),AND(EF5&gt;=EJ$40,EG5&gt;=EJ$44,EF5&lt;&gt;""),AND(FH5&gt;=FL$40,FI5&gt;=FL$44,FH5&lt;&gt;""),AND(GJ5&gt;=GN$40,GK5&gt;=GN$44,GJ5&lt;&gt;""),AND(HL5&gt;=HP$40,HM5&gt;=HP$44,HL5&lt;&gt;""),AND(IN5&gt;=IR$40,IO5&gt;=IR$44,IN5&lt;&gt;""),AND(JP5&gt;=JT$40,JQ5&gt;=JT$44,JP5&lt;&gt;""),AND(KR5&gt;=KV$40,KS5&gt;=KV$44,KR5&lt;&gt;""),AND(LT5&gt;=LX$40,LU5&gt;=LX$44,LT5&lt;&gt;""),AND(MV5&gt;=MZ$40,MW5&gt;=MZ$44,MV5&lt;&gt;""),AND(NX5&gt;=OB$40,NY5&gt;=OB$44,NX5&lt;&gt;""),AND(OZ5&gt;=PD$40,PA5&gt;=PD$44,OZ5&lt;&gt;""),AND(QB5&gt;=QF$40,QC5&gt;=QF$44,QB5&lt;&gt;"")),"P","")</f>
        <v/>
      </c>
      <c r="L5" s="8">
        <f>IF(COUNT(AS5,BV5,CY5)&gt;0,LARGE((AS5,BV5,CY5),1),0)</f>
        <v>53</v>
      </c>
      <c r="M5" s="8" t="str">
        <f>IF(L5=0,"",IF(L5=CY5,$CC$1,IF(L5=BV5,$AZ$1,IF(L5=AS5,$W$1,""))))</f>
        <v>2024 Nationals</v>
      </c>
      <c r="N5" s="8">
        <f>IF(COUNT(AS5,BV5,CY5)&gt;1,LARGE((AS5,BV5,CY5),2),0)</f>
        <v>48.100000000000009</v>
      </c>
      <c r="O5" s="8" t="str">
        <f>IF(N5=0,"",IF(AND(N5=L5,N5=AS5,N5=BV5),$W$1,IF(AND(N5=L5,N5=AS5,N5=CY5),$W$1,IF(AND(N5=L5,N5=BV5,N5=CY5),$AZ$1,IF(N5=CY5,$CC$1,IF(N5=BV5,$AZ$1,IF(N5=AS5,$W$1,"")))))))</f>
        <v>2024 3rd Domestic Trial</v>
      </c>
      <c r="P5" s="8">
        <f>IF(COUNT(AT5,BW5,CZ5)&gt;0,LARGE((AT5,BW5,CZ5),1),0)</f>
        <v>28.3</v>
      </c>
      <c r="Q5" s="8" t="str">
        <f>IF(P5=0,"",IF(P5=CZ5,$CC$1,IF(P5=BW5,$AZ$1,IF(P5=AT5,$W$1,""))))</f>
        <v>2024 Elite Canada</v>
      </c>
      <c r="R5" s="8">
        <f>IF(MAX(AX5,CA5,DD5)&gt;0,MAX(AX5,CA5,DD5),0)</f>
        <v>55.2</v>
      </c>
      <c r="S5" s="8" t="str">
        <f>IF(R5=0,"",IF(R5=DD5,$CC$1,IF(R5=CA5,$AZ$1,IF(R5=AX5,$W$1,""))))</f>
        <v>2024 3rd Domestic Trial</v>
      </c>
      <c r="T5" s="8">
        <f>IF(MAX(DF5:DH5)&gt;0,MAX(DF5:DH5),"")</f>
        <v>3.7999999999999901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Pan Am Championships (May 19)</v>
      </c>
      <c r="W5" s="19">
        <v>16.8</v>
      </c>
      <c r="X5" s="19">
        <v>8.1</v>
      </c>
      <c r="Y5" s="19">
        <v>0.2</v>
      </c>
      <c r="Z5" s="19">
        <v>0.3</v>
      </c>
      <c r="AA5" s="19">
        <v>17.399999999999999</v>
      </c>
      <c r="AB5" s="19">
        <v>3.6</v>
      </c>
      <c r="AC5" s="19">
        <v>0</v>
      </c>
      <c r="AD5" s="19">
        <v>0</v>
      </c>
      <c r="AE5" s="19">
        <v>18.8</v>
      </c>
      <c r="AF5" s="19">
        <v>9.1999999999999993</v>
      </c>
      <c r="AG5" s="19">
        <v>0</v>
      </c>
      <c r="AH5" s="19">
        <v>0.3</v>
      </c>
      <c r="AI5" s="19">
        <v>18.899999999999999</v>
      </c>
      <c r="AJ5" s="19">
        <v>9.1999999999999993</v>
      </c>
      <c r="AK5" s="19">
        <v>0.2</v>
      </c>
      <c r="AL5" s="19">
        <v>0.3</v>
      </c>
      <c r="AM5" s="19">
        <v>16.600000000000001</v>
      </c>
      <c r="AN5" s="19">
        <v>6</v>
      </c>
      <c r="AO5" s="19">
        <v>1</v>
      </c>
      <c r="AP5" s="19">
        <v>0</v>
      </c>
      <c r="AQ5" s="27"/>
      <c r="AR5" s="40">
        <f>IF(SUM(X5,AB5)&gt;0,SUM(X5,AB5),"")</f>
        <v>11.7</v>
      </c>
      <c r="AS5" s="40">
        <f>IF(SUM(W5:X5,Z5:AB5,AD5)-Y5-AC5&gt;0,SUM(W5:X5,Z5:AB5,AD5)-Y5-AC5,"")</f>
        <v>45.999999999999993</v>
      </c>
      <c r="AT5" s="40">
        <f>IF(SUM(AE5:AF5,AH5)-AG5&gt;0,SUM(AE5:AF5,AH5)-AG5,"")</f>
        <v>28.3</v>
      </c>
      <c r="AU5" s="40">
        <f>IF(SUM(X5,AB5,AF5)&gt;0,SUM(X5,AB5,AF5),"")</f>
        <v>20.9</v>
      </c>
      <c r="AV5" s="40">
        <f>IF(SUM(AS5,AT5)&gt;0,SUM(AS5,AT5),"")</f>
        <v>74.3</v>
      </c>
      <c r="AW5" s="40">
        <f>IF(SUM(AJ5,AN5)&gt;0,SUM(AJ5,AN5),"")</f>
        <v>15.2</v>
      </c>
      <c r="AX5" s="40">
        <f>IF(SUM(AI5:AJ5,AL5:AN5,AP5)-SUM(AK5,AO5)&gt;0,SUM(AI5:AJ5,AL5:AN5,AP5)-SUM(AK5,AO5),"")</f>
        <v>49.8</v>
      </c>
      <c r="AY5" s="40">
        <f>IF(SUM(AS5,AT5,AX5)&gt;0,SUM(AS5,AT5,AX5),"")</f>
        <v>124.1</v>
      </c>
      <c r="AZ5" s="18">
        <v>16.600000000000001</v>
      </c>
      <c r="BA5" s="18">
        <v>8.9</v>
      </c>
      <c r="BB5" s="18">
        <v>0.8</v>
      </c>
      <c r="BC5" s="18">
        <v>0.3</v>
      </c>
      <c r="BD5" s="18">
        <v>18.7</v>
      </c>
      <c r="BE5" s="18">
        <v>9.1999999999999993</v>
      </c>
      <c r="BF5" s="18">
        <v>0.2</v>
      </c>
      <c r="BG5" s="18">
        <v>0.3</v>
      </c>
      <c r="BH5" s="18">
        <v>0</v>
      </c>
      <c r="BI5" s="18">
        <v>0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18.100000000000001</v>
      </c>
      <c r="BV5" s="11">
        <f>IF(SUM(AZ5:BA5,BC5:BE5,BG5)-BB5-BF5&gt;0,SUM(AZ5:BA5,BC5:BE5,BG5)-BB5-BF5,"")</f>
        <v>53</v>
      </c>
      <c r="BW5" s="11" t="str">
        <f>IF(SUM(BH5:BI5,BK5)-BJ5&gt;0,SUM(BH5:BI5,BK5)-BJ5,"")</f>
        <v/>
      </c>
      <c r="BX5" s="11">
        <f>IF(SUM(BA5,BE5,BI5)&gt;0,SUM(BA5,BE5,BI5),"")</f>
        <v>18.100000000000001</v>
      </c>
      <c r="BY5" s="11">
        <f>IF(SUM(BV5,BW5)&gt;0,SUM(BV5,BW5),"")</f>
        <v>53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53</v>
      </c>
      <c r="CC5" s="19">
        <v>17.2</v>
      </c>
      <c r="CD5" s="19">
        <v>3.6</v>
      </c>
      <c r="CE5" s="19">
        <v>0</v>
      </c>
      <c r="CF5" s="19">
        <v>0</v>
      </c>
      <c r="CG5" s="19">
        <v>18.600000000000001</v>
      </c>
      <c r="CH5" s="19">
        <v>9.1999999999999993</v>
      </c>
      <c r="CI5" s="19">
        <v>0.8</v>
      </c>
      <c r="CJ5" s="19">
        <v>0.3</v>
      </c>
      <c r="CK5" s="19">
        <v>18.100000000000001</v>
      </c>
      <c r="CL5" s="19">
        <v>9.3000000000000007</v>
      </c>
      <c r="CM5" s="19">
        <v>0.6</v>
      </c>
      <c r="CN5" s="19">
        <v>0.3</v>
      </c>
      <c r="CO5" s="19">
        <v>18.399999999999999</v>
      </c>
      <c r="CP5" s="19">
        <v>8.9</v>
      </c>
      <c r="CQ5" s="19">
        <v>0.8</v>
      </c>
      <c r="CR5" s="19">
        <v>0.3</v>
      </c>
      <c r="CS5" s="19">
        <v>19.100000000000001</v>
      </c>
      <c r="CT5" s="19">
        <v>9.1999999999999993</v>
      </c>
      <c r="CU5" s="19">
        <v>0.2</v>
      </c>
      <c r="CV5" s="19">
        <v>0.3</v>
      </c>
      <c r="CW5" s="27"/>
      <c r="CX5" s="40">
        <f>IF(SUM(CD5,CH5)&gt;0,SUM(CD5,CH5),"")</f>
        <v>12.799999999999999</v>
      </c>
      <c r="CY5" s="40">
        <f>IF(SUM(CC5:CD5,CF5:CH5,CJ5)-CE5-CI5&gt;0,SUM(CC5:CD5,CF5:CH5,CJ5)-CE5-CI5,"")</f>
        <v>48.100000000000009</v>
      </c>
      <c r="CZ5" s="40">
        <f>IF(SUM(CK5:CL5,CN5)-CM5&gt;0,SUM(CK5:CL5,CN5)-CM5,"")</f>
        <v>27.1</v>
      </c>
      <c r="DA5" s="40">
        <f>IF(SUM(CD5,CH5,CL5)&gt;0,SUM(CD5,CH5,CL5),"")</f>
        <v>22.1</v>
      </c>
      <c r="DB5" s="40">
        <f>IF(SUM(CY5,CZ5)&gt;0,SUM(CY5,CZ5),"")</f>
        <v>75.200000000000017</v>
      </c>
      <c r="DC5" s="40">
        <f>IF(SUM(CP5,CT5)&gt;0,SUM(CP5,CT5),"")</f>
        <v>18.100000000000001</v>
      </c>
      <c r="DD5" s="40">
        <f>IF(SUM(CO5:CP5,CR5:CT5,CV5)-SUM(CQ5,CU5)&gt;0,SUM(CO5:CP5,CR5:CT5,CV5)-SUM(CQ5,CU5),"")</f>
        <v>55.2</v>
      </c>
      <c r="DE5" s="40">
        <f>IF(SUM(CY5,CZ5,DD5)&gt;0,SUM(CY5,CZ5,DD5),"")</f>
        <v>130.40000000000003</v>
      </c>
      <c r="DF5" s="50">
        <f>IF(MAX(ED5,FF5,GH5,HJ5,IL5,JN5,KP5,LR5,MT5,NV5,OX5,PZ5)-IF(N5="",0,N5)&gt;0.001,MAX(ED5,FF5,GH5,HJ5,IL5,JN5,KP5,LR5,MT5,NV5,OX5,PZ5)-IF(N5="",0,N5),"")</f>
        <v>3.7999999999999901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</v>
      </c>
      <c r="DJ5" s="17">
        <v>9.1999999999999993</v>
      </c>
      <c r="DK5" s="17">
        <v>0.6</v>
      </c>
      <c r="DL5" s="17">
        <v>0</v>
      </c>
      <c r="DM5" s="17">
        <v>16.399999999999999</v>
      </c>
      <c r="DN5" s="17">
        <v>8.9</v>
      </c>
      <c r="DO5" s="17">
        <v>0.8</v>
      </c>
      <c r="DP5" s="17">
        <v>0</v>
      </c>
      <c r="DQ5" s="17"/>
      <c r="DR5" s="17"/>
      <c r="DS5" s="17"/>
      <c r="DT5" s="17"/>
      <c r="DU5" s="17">
        <v>17.899999999999999</v>
      </c>
      <c r="DV5" s="17">
        <v>8.9</v>
      </c>
      <c r="DW5" s="17">
        <v>0.2</v>
      </c>
      <c r="DX5" s="17">
        <v>0</v>
      </c>
      <c r="DY5" s="17">
        <v>18.5</v>
      </c>
      <c r="DZ5" s="17">
        <v>9.1999999999999993</v>
      </c>
      <c r="EA5" s="17">
        <v>0.6</v>
      </c>
      <c r="EB5" s="17">
        <v>0</v>
      </c>
      <c r="EC5" s="40">
        <f>IF(SUM(DJ5,DN5)&gt;0,SUM(DJ5,DN5),"")</f>
        <v>18.100000000000001</v>
      </c>
      <c r="ED5" s="40">
        <f>IF(SUM(DI5:DJ5,DL5:DN5,DP5)-DK5-DO5&gt;0,SUM(DI5:DJ5,DL5:DN5,DP5)-DK5-DO5,"")</f>
        <v>51.9</v>
      </c>
      <c r="EE5" s="40" t="str">
        <f>IF(SUM(DQ5:DR5,DT5)-DS5&gt;0,SUM(DQ5:DR5,DT5)-DS5,"")</f>
        <v/>
      </c>
      <c r="EF5" s="40">
        <f>IF(SUM(DJ5,DN5,DR5)&gt;0,SUM(DJ5,DN5,DR5),"")</f>
        <v>18.100000000000001</v>
      </c>
      <c r="EG5" s="40">
        <f>IF(SUM(ED5,EE5)&gt;0,SUM(ED5,EE5),"")</f>
        <v>51.9</v>
      </c>
      <c r="EH5" s="40">
        <f>IF(SUM(DV5,DZ5)&gt;0,SUM(DV5,DZ5),"")</f>
        <v>18.100000000000001</v>
      </c>
      <c r="EI5" s="40">
        <f>IF(SUM(DU5:DV5,DX5:DZ5,EB5)-SUM(DW5,EA5)&gt;0,SUM(DU5:DV5,DX5:DZ5,EB5)-SUM(DW5,EA5),"")</f>
        <v>53.7</v>
      </c>
      <c r="EJ5" s="40">
        <f>IF(SUM(ED5,EE5,EI5)&gt;0,SUM(ED5,EE5,EI5),"")</f>
        <v>105.6</v>
      </c>
      <c r="EK5" s="18">
        <v>18.3</v>
      </c>
      <c r="EL5" s="18">
        <v>9.1999999999999993</v>
      </c>
      <c r="EM5" s="18">
        <v>0.4</v>
      </c>
      <c r="EN5" s="18">
        <v>0</v>
      </c>
      <c r="EO5" s="18">
        <v>18.2</v>
      </c>
      <c r="EP5" s="18">
        <v>6.8</v>
      </c>
      <c r="EQ5" s="18">
        <v>0.6</v>
      </c>
      <c r="ER5" s="18">
        <v>0</v>
      </c>
      <c r="ES5" s="18"/>
      <c r="ET5" s="18"/>
      <c r="EU5" s="18"/>
      <c r="EV5" s="18"/>
      <c r="EW5" s="18">
        <v>17.899999999999999</v>
      </c>
      <c r="EX5" s="18">
        <v>4.2</v>
      </c>
      <c r="EY5" s="18">
        <v>1</v>
      </c>
      <c r="EZ5" s="18">
        <v>0</v>
      </c>
      <c r="FA5" s="18">
        <v>0</v>
      </c>
      <c r="FB5" s="18">
        <v>0</v>
      </c>
      <c r="FC5" s="18">
        <v>0</v>
      </c>
      <c r="FD5" s="18">
        <v>0</v>
      </c>
      <c r="FE5" s="11">
        <f>IF(SUM(EL5,EP5)&gt;0,SUM(EL5,EP5),"")</f>
        <v>16</v>
      </c>
      <c r="FF5" s="11">
        <f>IF(SUM(EK5:EL5,EN5:EP5,ER5)-EM5-EQ5&gt;0,SUM(EK5:EL5,EN5:EP5,ER5)-EM5-EQ5,"")</f>
        <v>51.5</v>
      </c>
      <c r="FG5" s="11" t="str">
        <f>IF(SUM(ES5:ET5,EV5)-EU5&gt;0,SUM(ES5:ET5,EV5)-EU5,"")</f>
        <v/>
      </c>
      <c r="FH5" s="11">
        <f>IF(SUM(EL5,EP5,ET5)&gt;0,SUM(EL5,EP5,ET5),"")</f>
        <v>16</v>
      </c>
      <c r="FI5" s="11">
        <f>IF(SUM(FF5,FG5)&gt;0,SUM(FF5,FG5),"")</f>
        <v>51.5</v>
      </c>
      <c r="FJ5" s="11">
        <f>IF(SUM(EX5,FB5)&gt;0,SUM(EX5,FB5),"")</f>
        <v>4.2</v>
      </c>
      <c r="FK5" s="11">
        <f>IF(SUM(EW5:EX5,EZ5:FB5,FD5)-SUM(EY5,FC5)&gt;0,SUM(EW5:EX5,EZ5:FB5,FD5)-SUM(EY5,FC5),"")</f>
        <v>21.099999999999998</v>
      </c>
      <c r="FL5" s="11">
        <f>IF(SUM(FF5,FG5,FK5)&gt;0,SUM(FF5,FG5,FK5),"")</f>
        <v>72.599999999999994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18.8</v>
      </c>
      <c r="GP5" s="18">
        <v>10</v>
      </c>
      <c r="GQ5" s="18">
        <v>1</v>
      </c>
      <c r="GR5" s="18">
        <v>0</v>
      </c>
      <c r="GS5" s="18">
        <v>0</v>
      </c>
      <c r="GT5" s="18">
        <v>0</v>
      </c>
      <c r="GU5" s="18">
        <v>0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10</v>
      </c>
      <c r="HJ5" s="11">
        <f>IF(SUM(GO5:GP5,GR5:GT5,GV5)-GQ5-GU5&gt;0,SUM(GO5:GP5,GR5:GT5,GV5)-GQ5-GU5,"")</f>
        <v>27.8</v>
      </c>
      <c r="HK5" s="11" t="str">
        <f>IF(SUM(GW5:GX5,GZ5)-GY5&gt;0,SUM(GW5:GX5,GZ5)-GY5,"")</f>
        <v/>
      </c>
      <c r="HL5" s="11">
        <f>IF(SUM(GP5,GT5,GX5)&gt;0,SUM(GP5,GT5,GX5),"")</f>
        <v>10</v>
      </c>
      <c r="HM5" s="11">
        <f>IF(SUM(HJ5,HK5)&gt;0,SUM(HJ5,HK5),"")</f>
        <v>27.8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27.8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6.25</v>
      </c>
      <c r="QI5" s="22">
        <f>IF($CW5="P",CE5,(CE5+BB5)/2)</f>
        <v>0.4</v>
      </c>
      <c r="QJ5" s="22">
        <f>IF($CW5="P",CF5,(CF5+BC5)/2)</f>
        <v>0.15</v>
      </c>
      <c r="QK5" s="22">
        <f>IF($CW5="P",CG5,(CG5+BD5)/2)</f>
        <v>18.649999999999999</v>
      </c>
      <c r="QL5" s="22">
        <f>IF($CW5="P",CH5,(CH5+BE5)/2)</f>
        <v>9.1999999999999993</v>
      </c>
      <c r="QM5" s="22">
        <f>IF($CW5="P",CI5,(CI5+BF5)/2)</f>
        <v>0.5</v>
      </c>
      <c r="QN5" s="22">
        <f>IF($CW5="P",CJ5,(CJ5+BG5)/2)</f>
        <v>0.3</v>
      </c>
      <c r="QO5" s="22">
        <f>IF($CW5="P",CK5,(CK5+BH5)/2)</f>
        <v>9.0500000000000007</v>
      </c>
      <c r="QP5" s="22">
        <f>IF($CW5="P",CL5,(CL5+BI5)/2)</f>
        <v>4.6500000000000004</v>
      </c>
      <c r="QQ5" s="22">
        <f>IF($CW5="P",CM5,(CM5+BJ5)/2)</f>
        <v>0.3</v>
      </c>
      <c r="QR5" s="22">
        <f>IF($CW5="P",CN5,(CN5+BK5)/2)</f>
        <v>0.15</v>
      </c>
      <c r="QS5" s="22">
        <f>IF($CW5="P",CO5,(CO5+BL5)/2)</f>
        <v>9.1999999999999993</v>
      </c>
      <c r="QT5" s="22">
        <f>IF($CW5="P",CP5,(CP5+BM5)/2)</f>
        <v>4.45</v>
      </c>
      <c r="QU5" s="22">
        <f>IF($CW5="P",CQ5,(CQ5+BN5)/2)</f>
        <v>0.4</v>
      </c>
      <c r="QV5" s="22">
        <f>IF($CW5="P",CR5,(CR5+BO5)/2)</f>
        <v>0.15</v>
      </c>
      <c r="QW5" s="22">
        <f>IF($CW5="P",CS5,(CS5+BP5)/2)</f>
        <v>9.5500000000000007</v>
      </c>
      <c r="QX5" s="22">
        <f>IF($CW5="P",CT5,(CT5+BQ5)/2)</f>
        <v>4.5999999999999996</v>
      </c>
      <c r="QY5" s="22">
        <f>IF($CW5="P",CU5,(CU5+BR5)/2)</f>
        <v>0.1</v>
      </c>
      <c r="QZ5" s="22">
        <f>IF($CW5="P",CV5,(CV5+BS5)/2)</f>
        <v>0.15</v>
      </c>
      <c r="RA5" s="27" t="s">
        <v>46</v>
      </c>
      <c r="RB5" s="40">
        <f>IF(SUM(QH5,QL5)&gt;0,SUM(QH5,QL5),"")</f>
        <v>15.45</v>
      </c>
      <c r="RC5" s="40">
        <f>IF(SUM(QG5:QH5,QJ5:QL5,QN5)-QI5-QM5&gt;0,SUM(QG5:QH5,QJ5:QL5,QN5)-QI5-QM5,"")</f>
        <v>50.54999999999999</v>
      </c>
      <c r="RD5" s="40">
        <f>IF(SUM(QO5:QP5,QR5)-QQ5&gt;0,SUM(QO5:QP5,QR5)-QQ5,"")</f>
        <v>13.55</v>
      </c>
      <c r="RE5" s="40">
        <f>IF(SUM(QH5,QL5,QP5)&gt;0,SUM(QH5,QL5,QP5),"")</f>
        <v>20.100000000000001</v>
      </c>
      <c r="RF5" s="40">
        <f>IF(SUM(RC5,RD5)&gt;0,SUM(RC5,RD5),"")</f>
        <v>64.099999999999994</v>
      </c>
      <c r="RG5" s="40">
        <f>IF(SUM(QT5,QX5)&gt;0,SUM(QT5,QX5),"")</f>
        <v>9.0500000000000007</v>
      </c>
      <c r="RH5" s="40">
        <f>IF(SUM(QS5:QT5,QV5:QX5,QZ5)-SUM(QU5,QY5)&gt;0,SUM(QS5:QT5,QV5:QX5,QZ5)-SUM(QU5,QY5),"")</f>
        <v>27.6</v>
      </c>
      <c r="RI5" s="40">
        <f>IF(SUM(RC5,RD5,RH5)&gt;0,SUM(RC5,RD5,RH5),"")</f>
        <v>91.699999999999989</v>
      </c>
    </row>
    <row r="6" spans="1:477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188.05001332500555</v>
      </c>
      <c r="G6" s="64" t="s">
        <v>46</v>
      </c>
      <c r="H6" s="3" t="str">
        <f>IF(OR(AND(AR6&gt;=AY$39,AS6&gt;=AY$43,AR6&lt;&gt;"",AQ6=""),AND(AW6&gt;=AY$39,AX6&gt;=AY$43,AW6&lt;&gt;"",AQ6=""),AND(BU6&gt;=CB$39,BV6&gt;=CB$43,BU6&lt;&gt;"",BT6=""),AND(BZ6&gt;=CB$39,CA6&gt;=CB$43,BZ6&lt;&gt;"",BT6=""),AND(CX6&gt;=DE$39,CY6&gt;=DE$43,CX6&lt;&gt;"",CW6=""),AND(DC6&gt;=DE$39,DD6&gt;=DE$43,DC6&lt;&gt;""),AND(EC6&gt;=EJ$39,ED6&gt;=EJ$43,EC6&lt;&gt;""),AND(EH6&gt;=EJ$39,EI6&gt;=EJ$43,EH6&lt;&gt;""),AND(FE6&gt;=FL$39,FF6&gt;=FL$43,FE6&lt;&gt;""),AND(FJ6&gt;=FL$39,FK6&gt;=FL$43,FJ6&lt;&gt;""),AND(GG6&gt;=GN$39,GH6&gt;=GN$43,GG6&lt;&gt;""),AND(GL6&gt;=GN$39,GM6&gt;=GN$43,GL6&lt;&gt;""),AND(HI6&gt;=HP$39,HJ6&gt;=HP$43,HI6&lt;&gt;""),AND(HN6&gt;=HP$39,HO6&gt;=HP$43,HN6&lt;&gt;""),AND(IK6&gt;=IR$39,IL6&gt;=IR$43,IK6&lt;&gt;""),AND(IP6&gt;=IR$39,IQ6&gt;=IR$43,IP6&lt;&gt;""),AND(JM6&gt;=JT$39,JN6&gt;=JT$43,JM6&lt;&gt;""),AND(JR6&gt;=JT$39,JS6&gt;=JT$43,JR6&lt;&gt;""),AND(KO6&gt;=KV$39,KP6&gt;=KV$43,KO6&lt;&gt;""),AND(KT6&gt;=KV$39,KU6&gt;=KV$43,KT6&lt;&gt;""),AND(LQ6&gt;=LX$39,LR6&gt;=LX$43,LQ6&lt;&gt;""),AND(LV6&gt;=LX$39,LW6&gt;=LX$43,LV6&lt;&gt;""),AND(MS6&gt;=MZ$39,MT6&gt;=MZ$43,MS6&lt;&gt;""),AND(MX6&gt;=MZ$39,MY6&gt;=MZ$43,MX6&lt;&gt;""),AND(NU6&gt;=OB$39,NV6&gt;=OB$43,NU6&lt;&gt;""),AND(NZ6&gt;=OB$39,OA6&gt;=OB$43,NZ6&lt;&gt;""),AND(OW6&gt;=PD$39,OX6&gt;=PD$43,OW6&lt;&gt;""),AND(PB6&gt;=PD$39,PC6&gt;=PD$43,PB6&lt;&gt;""),AND(PY6&gt;=QF$39,PZ6&gt;=QF$43,PY6&lt;&gt;""),AND(QD6&gt;=QF$39,QE6&gt;=QF$43,QD6&lt;&gt;"")),"P","")</f>
        <v>P</v>
      </c>
      <c r="I6" s="3" t="str">
        <f>IF(OR(AND(AS6&gt;=AY$43,AS6&lt;&gt;"",AQ6=""),AND(AX6&gt;=AY$43,AX6&lt;&gt;"",AQ6=""),AND(BV6&gt;=CB$43,BV6&lt;&gt;"",BT6=""),AND(CA6&gt;=CB$43,CA6&lt;&gt;"",BT6=""),AND(CY6&gt;=DE$43,CY6&lt;&gt;"",CW6=""),AND(DD6&gt;=DE$43,DD6&lt;&gt;"",CW6=""),AND(ED6&gt;=EJ$43,ED6&lt;&gt;""),AND(EI6&gt;=EJ$43,EI6&lt;&gt;""),AND(FF6&gt;=FL$43,FF6&lt;&gt;""),AND(FK6&gt;=FL$43,FK6&lt;&gt;""),AND(GH6&gt;=GN$43,GH6&lt;&gt;""),AND(GM6&gt;=GN$43,GM6&lt;&gt;""),AND(HJ6&gt;=HP$43,HJ6&lt;&gt;""),AND(HO6&gt;=HP$43,HO6&lt;&gt;""),AND(IL6&gt;=IR$43,IL6&lt;&gt;""),AND(IQ6&gt;=IR$43,IQ6&lt;&gt;""),AND(JN6&gt;=JT$43,JN6&lt;&gt;""),AND(JS6&gt;=JT$43,JS6&lt;&gt;""),AND(KP6&gt;=KV$43,KP6&lt;&gt;""),AND(KU6&gt;=KV$43,KU6&lt;&gt;""),AND(LR6&gt;=LX$43,LR6&lt;&gt;""),AND(LW6&gt;=LX$43,LW6&lt;&gt;""),AND(MT6&gt;=MZ$43,MT6&lt;&gt;""),AND(MY6&gt;=MZ$43,MY6&lt;&gt;""),AND(NV6&gt;=OB$43,NV6&lt;&gt;""),AND(OA6&gt;=OB$43,OA6&lt;&gt;""),AND(OX6&gt;=PD$43,OX6&lt;&gt;""),AND(PC6&gt;=PD$43,PC6&lt;&gt;""),AND(PZ6&gt;=QF$43,PZ6&lt;&gt;""),AND(QE6&gt;=QF$43,QE6&lt;&gt;"")),"P","")</f>
        <v>P</v>
      </c>
      <c r="J6" s="36" t="str">
        <f>IF(AND(I6="P",H6=""),"No DD",IF(OR(AND(AU6&gt;=AY$42,AV6&gt;=AY$46,AU6&lt;&gt;"",AQ6=""),AND(BX6&gt;=CB$42,BY6&gt;=CB$46,BX6&lt;&gt;"",BT6=""),AND(DA6&gt;=DE$42,DB6&gt;=DE$46,DA6&lt;&gt;"",CW6=""),AND(EF6&gt;=EJ$42,EG6&gt;=EJ$46,EF6&lt;&gt;""),AND(FH6&gt;=FL$42,FI6&gt;=FL$46,FH6&lt;&gt;""),AND(GJ6&gt;=GN$42,GK6&gt;=GN$46,GJ6&lt;&gt;""),AND(HL6&gt;=HP$42,HM6&gt;=HP$46,HL6&lt;&gt;""),AND(IN6&gt;=IR$42,IO6&gt;=IR$46,IN6&lt;&gt;""),AND(JP6&gt;=JT$42,JQ6&gt;=JT$46,JP6&lt;&gt;""),AND(KR6&gt;=KV$42,KS6&gt;=KV$46,KR6&lt;&gt;""),AND(LT6&gt;=LX$42,LU6&gt;=LX$46,LT6&lt;&gt;""),AND(MV6&gt;=MZ$42,MW6&gt;=MZ$46,MV6&lt;&gt;""),AND(NX6&gt;=OB$42,NY6&gt;=OB$46,NX6&lt;&gt;""),AND(OZ6&gt;=PD$42,PA6&gt;=PD$46,OZ6&lt;&gt;""),AND(QB6&gt;=QF$42,QC6&gt;=QF$46,QB6&lt;&gt;"")),"Merit",IF(OR(AND(AU6&gt;=AY$41,AV6&gt;=AY$45,AU6&lt;&gt;"",AQ6=""),AND(BX6&gt;=CB$41,BY6&gt;=CB$45,BX6&lt;&gt;"",BT6=""),AND(DA6&gt;=DE$41,DB6&gt;=DE$45,DA6&lt;&gt;"",CW6=""),AND(EF6&gt;=EJ$41,EG6&gt;=EJ$45,EF6&lt;&gt;""),AND(FH6&gt;=FL$41,FI6&gt;=FL$45,FH6&lt;&gt;""),AND(GJ6&gt;=GN$41,GK6&gt;=GN$45,GJ6&lt;&gt;""),AND(HL6&gt;=HP$41,HM6&gt;=HP$45,HL6&lt;&gt;""),AND(IN6&gt;=IR$41,IO6&gt;=IR$45,IN6&lt;&gt;""),AND(JP6&gt;=JT$41,JQ6&gt;=JT$45,JP6&lt;&gt;""),AND(KR6&gt;=KV$41,KS6&gt;=KV$45,KR6&lt;&gt;""),AND(LT6&gt;=LX$41,LU6&gt;=LX$45,LT6&lt;&gt;""),AND(MV6&gt;=MZ$41,MW6&gt;=MZ$45,MV6&lt;&gt;""),AND(NX6&gt;=OB$41,NY6&gt;=OB$45,NX6&lt;&gt;""),AND(OZ6&gt;=PD$41,PA6&gt;=PD$45,OZ6&lt;&gt;""),AND(QB6&gt;=QF$41,QC6&gt;=QF$45,QB6&lt;&gt;"")),"Excellence",IF(K6="P","Worlds Team",IF(H6="P","National Team","")))))</f>
        <v>National Team</v>
      </c>
      <c r="K6" s="3" t="str">
        <f>IF(OR(AND(AU6&gt;=AY$40,AV6&gt;=AY$44,AU6&lt;&gt;"",AQ6=""),AND(BX6&gt;=CB$40,BY6&gt;=CB$44,BX6&lt;&gt;"",BT6=""),AND(DA6&gt;=DE$40,DB6&gt;=DE$44,DA6&lt;&gt;"",CW6=""),AND(EF6&gt;=EJ$40,EG6&gt;=EJ$44,EF6&lt;&gt;""),AND(FH6&gt;=FL$40,FI6&gt;=FL$44,FH6&lt;&gt;""),AND(GJ6&gt;=GN$40,GK6&gt;=GN$44,GJ6&lt;&gt;""),AND(HL6&gt;=HP$40,HM6&gt;=HP$44,HL6&lt;&gt;""),AND(IN6&gt;=IR$40,IO6&gt;=IR$44,IN6&lt;&gt;""),AND(JP6&gt;=JT$40,JQ6&gt;=JT$44,JP6&lt;&gt;""),AND(KR6&gt;=KV$40,KS6&gt;=KV$44,KR6&lt;&gt;""),AND(LT6&gt;=LX$40,LU6&gt;=LX$44,LT6&lt;&gt;""),AND(MV6&gt;=MZ$40,MW6&gt;=MZ$44,MV6&lt;&gt;""),AND(NX6&gt;=OB$40,NY6&gt;=OB$44,NX6&lt;&gt;""),AND(OZ6&gt;=PD$40,PA6&gt;=PD$44,OZ6&lt;&gt;""),AND(QB6&gt;=QF$40,QC6&gt;=QF$44,QB6&lt;&gt;"")),"P","")</f>
        <v/>
      </c>
      <c r="L6" s="8">
        <f>IF(COUNT(AS6,BV6,CY6)&gt;0,LARGE((AS6,BV6,CY6),1),0)</f>
        <v>55.4</v>
      </c>
      <c r="M6" s="8" t="str">
        <f>IF(L6=0,"",IF(L6=CY6,$CC$1,IF(L6=BV6,$AZ$1,IF(L6=AS6,$W$1,""))))</f>
        <v>2024 3rd Domestic Trial</v>
      </c>
      <c r="N6" s="8">
        <f>IF(COUNT(AS6,BV6,CY6)&gt;1,LARGE((AS6,BV6,CY6),2),0)</f>
        <v>51.35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26.500000000000004</v>
      </c>
      <c r="Q6" s="8" t="str">
        <f>IF(P6=0,"",IF(P6=CZ6,$CC$1,IF(P6=BW6,$AZ$1,IF(P6=AT6,$W$1,""))))</f>
        <v>2024 3rd Domestic Trial</v>
      </c>
      <c r="R6" s="8">
        <f>IF(MAX(AX6,CA6,DD6)&gt;0,MAX(AX6,CA6,DD6),0)</f>
        <v>54.8</v>
      </c>
      <c r="S6" s="8" t="str">
        <f>IF(R6=0,"",IF(R6=DD6,$CC$1,IF(R6=CA6,$AZ$1,IF(R6=AX6,$W$1,""))))</f>
        <v>2024 3rd Domestic Trial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18.149999999999999</v>
      </c>
      <c r="X6" s="19">
        <v>8.6</v>
      </c>
      <c r="Y6" s="19">
        <v>0.6</v>
      </c>
      <c r="Z6" s="19">
        <v>0.3</v>
      </c>
      <c r="AA6" s="19">
        <v>18.350000000000001</v>
      </c>
      <c r="AB6" s="19">
        <v>6.6</v>
      </c>
      <c r="AC6" s="19">
        <v>0.2</v>
      </c>
      <c r="AD6" s="19">
        <v>0.15</v>
      </c>
      <c r="AE6" s="19">
        <v>18.3</v>
      </c>
      <c r="AF6" s="19">
        <v>6</v>
      </c>
      <c r="AG6" s="19">
        <v>0.2</v>
      </c>
      <c r="AH6" s="19">
        <v>0.15</v>
      </c>
      <c r="AI6" s="19">
        <v>9.5500000000000007</v>
      </c>
      <c r="AJ6" s="19">
        <v>4</v>
      </c>
      <c r="AK6" s="19">
        <v>0.3</v>
      </c>
      <c r="AL6" s="19">
        <v>0.15</v>
      </c>
      <c r="AM6" s="19">
        <v>9.5</v>
      </c>
      <c r="AN6" s="19">
        <v>3.8</v>
      </c>
      <c r="AO6" s="19">
        <v>0.4</v>
      </c>
      <c r="AP6" s="19">
        <v>0</v>
      </c>
      <c r="AQ6" s="27" t="s">
        <v>46</v>
      </c>
      <c r="AR6" s="40">
        <f>IF(SUM(X6,AB6)&gt;0,SUM(X6,AB6),"")</f>
        <v>15.2</v>
      </c>
      <c r="AS6" s="40">
        <f>IF(SUM(W6:X6,Z6:AB6,AD6)-Y6-AC6&gt;0,SUM(W6:X6,Z6:AB6,AD6)-Y6-AC6,"")</f>
        <v>51.35</v>
      </c>
      <c r="AT6" s="40">
        <f>IF(SUM(AE6:AF6,AH6)-AG6&gt;0,SUM(AE6:AF6,AH6)-AG6,"")</f>
        <v>24.25</v>
      </c>
      <c r="AU6" s="40">
        <f>IF(SUM(X6,AB6,AF6)&gt;0,SUM(X6,AB6,AF6),"")</f>
        <v>21.2</v>
      </c>
      <c r="AV6" s="40">
        <f>IF(SUM(AS6,AT6)&gt;0,SUM(AS6,AT6),"")</f>
        <v>75.599999999999994</v>
      </c>
      <c r="AW6" s="40">
        <f>IF(SUM(AJ6,AN6)&gt;0,SUM(AJ6,AN6),"")</f>
        <v>7.8</v>
      </c>
      <c r="AX6" s="40">
        <f>IF(SUM(AI6:AJ6,AL6:AN6,AP6)-SUM(AK6,AO6)&gt;0,SUM(AI6:AJ6,AL6:AN6,AP6)-SUM(AK6,AO6),"")</f>
        <v>26.300000000000004</v>
      </c>
      <c r="AY6" s="40">
        <f>IF(SUM(AS6,AT6,AX6)&gt;0,SUM(AS6,AT6,AX6),"")</f>
        <v>101.9</v>
      </c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28"/>
      <c r="BU6" s="11" t="str">
        <f>IF(SUM(BA6,BE6)&gt;0,SUM(BA6,BE6),"")</f>
        <v/>
      </c>
      <c r="BV6" s="11" t="str">
        <f>IF(SUM(AZ6:BA6,BC6:BE6,BG6)-BB6-BF6&gt;0,SUM(AZ6:BA6,BC6:BE6,BG6)-BB6-BF6,"")</f>
        <v/>
      </c>
      <c r="BW6" s="11" t="str">
        <f>IF(SUM(BH6:BI6,BK6)-BJ6&gt;0,SUM(BH6:BI6,BK6)-BJ6,"")</f>
        <v/>
      </c>
      <c r="BX6" s="11" t="str">
        <f>IF(SUM(BA6,BE6,BI6)&gt;0,SUM(BA6,BE6,BI6),"")</f>
        <v/>
      </c>
      <c r="BY6" s="11" t="str">
        <f>IF(SUM(BV6,BW6)&gt;0,SUM(BV6,BW6),"")</f>
        <v/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 t="str">
        <f>IF(SUM(BV6,BW6,CA6)&gt;0,SUM(BV6,BW6,CA6),"")</f>
        <v/>
      </c>
      <c r="CC6" s="19">
        <v>19.3</v>
      </c>
      <c r="CD6" s="19">
        <v>8</v>
      </c>
      <c r="CE6" s="19">
        <v>0</v>
      </c>
      <c r="CF6" s="19">
        <v>0.3</v>
      </c>
      <c r="CG6" s="19">
        <v>19.399999999999999</v>
      </c>
      <c r="CH6" s="19">
        <v>8.4</v>
      </c>
      <c r="CI6" s="19">
        <v>0</v>
      </c>
      <c r="CJ6" s="19">
        <v>0</v>
      </c>
      <c r="CK6" s="19">
        <v>18.600000000000001</v>
      </c>
      <c r="CL6" s="19">
        <v>8.1</v>
      </c>
      <c r="CM6" s="19">
        <v>0.2</v>
      </c>
      <c r="CN6" s="19">
        <v>0</v>
      </c>
      <c r="CO6" s="19">
        <v>19.100000000000001</v>
      </c>
      <c r="CP6" s="19">
        <v>7.2</v>
      </c>
      <c r="CQ6" s="19">
        <v>0</v>
      </c>
      <c r="CR6" s="19">
        <v>0</v>
      </c>
      <c r="CS6" s="19">
        <v>19.2</v>
      </c>
      <c r="CT6" s="19">
        <v>9.1999999999999993</v>
      </c>
      <c r="CU6" s="19">
        <v>0.2</v>
      </c>
      <c r="CV6" s="19">
        <v>0.3</v>
      </c>
      <c r="CW6" s="27"/>
      <c r="CX6" s="40">
        <f>IF(SUM(CD6,CH6)&gt;0,SUM(CD6,CH6),"")</f>
        <v>16.399999999999999</v>
      </c>
      <c r="CY6" s="40">
        <f>IF(SUM(CC6:CD6,CF6:CH6,CJ6)-CE6-CI6&gt;0,SUM(CC6:CD6,CF6:CH6,CJ6)-CE6-CI6,"")</f>
        <v>55.4</v>
      </c>
      <c r="CZ6" s="40">
        <f>IF(SUM(CK6:CL6,CN6)-CM6&gt;0,SUM(CK6:CL6,CN6)-CM6,"")</f>
        <v>26.500000000000004</v>
      </c>
      <c r="DA6" s="40">
        <f>IF(SUM(CD6,CH6,CL6)&gt;0,SUM(CD6,CH6,CL6),"")</f>
        <v>24.5</v>
      </c>
      <c r="DB6" s="40">
        <f>IF(SUM(CY6,CZ6)&gt;0,SUM(CY6,CZ6),"")</f>
        <v>81.900000000000006</v>
      </c>
      <c r="DC6" s="40">
        <f>IF(SUM(CP6,CT6)&gt;0,SUM(CP6,CT6),"")</f>
        <v>16.399999999999999</v>
      </c>
      <c r="DD6" s="40">
        <f>IF(SUM(CO6:CP6,CR6:CT6,CV6)-SUM(CQ6,CU6)&gt;0,SUM(CO6:CP6,CR6:CT6,CV6)-SUM(CQ6,CU6),"")</f>
        <v>54.8</v>
      </c>
      <c r="DE6" s="40">
        <f>IF(SUM(CY6,CZ6,DD6)&gt;0,SUM(CY6,CZ6,DD6),"")</f>
        <v>136.69999999999999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9.65</v>
      </c>
      <c r="QH6" s="22">
        <f>IF($CW6="P",CD6,(CD6+BA6)/2)</f>
        <v>4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9.6999999999999993</v>
      </c>
      <c r="QL6" s="22">
        <f>IF($CW6="P",CH6,(CH6+BE6)/2)</f>
        <v>4.2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9.3000000000000007</v>
      </c>
      <c r="QP6" s="22">
        <f>IF($CW6="P",CL6,(CL6+BI6)/2)</f>
        <v>4.05</v>
      </c>
      <c r="QQ6" s="22">
        <f>IF($CW6="P",CM6,(CM6+BJ6)/2)</f>
        <v>0.1</v>
      </c>
      <c r="QR6" s="22">
        <f>IF($CW6="P",CN6,(CN6+BK6)/2)</f>
        <v>0</v>
      </c>
      <c r="QS6" s="22">
        <f>IF($CW6="P",CO6,(CO6+BL6)/2)</f>
        <v>9.5500000000000007</v>
      </c>
      <c r="QT6" s="22">
        <f>IF($CW6="P",CP6,(CP6+BM6)/2)</f>
        <v>3.6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9.6</v>
      </c>
      <c r="QX6" s="22">
        <f>IF($CW6="P",CT6,(CT6+BQ6)/2)</f>
        <v>4.5999999999999996</v>
      </c>
      <c r="QY6" s="22">
        <f>IF($CW6="P",CU6,(CU6+BR6)/2)</f>
        <v>0.1</v>
      </c>
      <c r="QZ6" s="22">
        <f>IF($CW6="P",CV6,(CV6+BS6)/2)</f>
        <v>0.15</v>
      </c>
      <c r="RA6" s="27" t="s">
        <v>46</v>
      </c>
      <c r="RB6" s="40">
        <f>IF(SUM(QH6,QL6)&gt;0,SUM(QH6,QL6),"")</f>
        <v>8.1999999999999993</v>
      </c>
      <c r="RC6" s="40">
        <f>IF(SUM(QG6:QH6,QJ6:QL6,QN6)-QI6-QM6&gt;0,SUM(QG6:QH6,QJ6:QL6,QN6)-QI6-QM6,"")</f>
        <v>27.7</v>
      </c>
      <c r="RD6" s="40">
        <f>IF(SUM(QO6:QP6,QR6)-QQ6&gt;0,SUM(QO6:QP6,QR6)-QQ6,"")</f>
        <v>13.250000000000002</v>
      </c>
      <c r="RE6" s="40">
        <f>IF(SUM(QH6,QL6,QP6)&gt;0,SUM(QH6,QL6,QP6),"")</f>
        <v>12.25</v>
      </c>
      <c r="RF6" s="40">
        <f>IF(SUM(RC6,RD6)&gt;0,SUM(RC6,RD6),"")</f>
        <v>40.950000000000003</v>
      </c>
      <c r="RG6" s="40">
        <f>IF(SUM(QT6,QX6)&gt;0,SUM(QT6,QX6),"")</f>
        <v>8.1999999999999993</v>
      </c>
      <c r="RH6" s="40">
        <f>IF(SUM(QS6:QT6,QV6:QX6,QZ6)-SUM(QU6,QY6)&gt;0,SUM(QS6:QT6,QV6:QX6,QZ6)-SUM(QU6,QY6),"")</f>
        <v>27.4</v>
      </c>
      <c r="RI6" s="40">
        <f>IF(SUM(RC6,RD6,RH6)&gt;0,SUM(RC6,RD6,RH6),"")</f>
        <v>68.349999999999994</v>
      </c>
    </row>
    <row r="7" spans="1:477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t="str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/>
      </c>
      <c r="C7" s="5" t="s">
        <v>65</v>
      </c>
      <c r="D7" s="4" t="s">
        <v>4</v>
      </c>
      <c r="E7" s="4">
        <v>2003</v>
      </c>
      <c r="F7" s="9">
        <f>SUM(L7:T7)+SUM(L7:Q7)*0.0000001+SUM(L7)*0.0000000000001</f>
        <v>186.10001320000524</v>
      </c>
      <c r="G7" s="64" t="s">
        <v>46</v>
      </c>
      <c r="H7" s="3" t="str">
        <f>IF(OR(AND(AR7&gt;=AY$39,AS7&gt;=AY$43,AR7&lt;&gt;"",AQ7=""),AND(AW7&gt;=AY$39,AX7&gt;=AY$43,AW7&lt;&gt;"",AQ7=""),AND(BU7&gt;=CB$39,BV7&gt;=CB$43,BU7&lt;&gt;"",BT7=""),AND(BZ7&gt;=CB$39,CA7&gt;=CB$43,BZ7&lt;&gt;"",BT7=""),AND(CX7&gt;=DE$39,CY7&gt;=DE$43,CX7&lt;&gt;"",CW7=""),AND(DC7&gt;=DE$39,DD7&gt;=DE$43,DC7&lt;&gt;""),AND(EC7&gt;=EJ$39,ED7&gt;=EJ$43,EC7&lt;&gt;""),AND(EH7&gt;=EJ$39,EI7&gt;=EJ$43,EH7&lt;&gt;""),AND(FE7&gt;=FL$39,FF7&gt;=FL$43,FE7&lt;&gt;""),AND(FJ7&gt;=FL$39,FK7&gt;=FL$43,FJ7&lt;&gt;""),AND(GG7&gt;=GN$39,GH7&gt;=GN$43,GG7&lt;&gt;""),AND(GL7&gt;=GN$39,GM7&gt;=GN$43,GL7&lt;&gt;""),AND(HI7&gt;=HP$39,HJ7&gt;=HP$43,HI7&lt;&gt;""),AND(HN7&gt;=HP$39,HO7&gt;=HP$43,HN7&lt;&gt;""),AND(IK7&gt;=IR$39,IL7&gt;=IR$43,IK7&lt;&gt;""),AND(IP7&gt;=IR$39,IQ7&gt;=IR$43,IP7&lt;&gt;""),AND(JM7&gt;=JT$39,JN7&gt;=JT$43,JM7&lt;&gt;""),AND(JR7&gt;=JT$39,JS7&gt;=JT$43,JR7&lt;&gt;""),AND(KO7&gt;=KV$39,KP7&gt;=KV$43,KO7&lt;&gt;""),AND(KT7&gt;=KV$39,KU7&gt;=KV$43,KT7&lt;&gt;""),AND(LQ7&gt;=LX$39,LR7&gt;=LX$43,LQ7&lt;&gt;""),AND(LV7&gt;=LX$39,LW7&gt;=LX$43,LV7&lt;&gt;""),AND(MS7&gt;=MZ$39,MT7&gt;=MZ$43,MS7&lt;&gt;""),AND(MX7&gt;=MZ$39,MY7&gt;=MZ$43,MX7&lt;&gt;""),AND(NU7&gt;=OB$39,NV7&gt;=OB$43,NU7&lt;&gt;""),AND(NZ7&gt;=OB$39,OA7&gt;=OB$43,NZ7&lt;&gt;""),AND(OW7&gt;=PD$39,OX7&gt;=PD$43,OW7&lt;&gt;""),AND(PB7&gt;=PD$39,PC7&gt;=PD$43,PB7&lt;&gt;""),AND(PY7&gt;=QF$39,PZ7&gt;=QF$43,PY7&lt;&gt;""),AND(QD7&gt;=QF$39,QE7&gt;=QF$43,QD7&lt;&gt;"")),"P","")</f>
        <v>P</v>
      </c>
      <c r="I7" s="3" t="str">
        <f>IF(OR(AND(AS7&gt;=AY$43,AS7&lt;&gt;"",AQ7=""),AND(AX7&gt;=AY$43,AX7&lt;&gt;"",AQ7=""),AND(BV7&gt;=CB$43,BV7&lt;&gt;"",BT7=""),AND(CA7&gt;=CB$43,CA7&lt;&gt;"",BT7=""),AND(CY7&gt;=DE$43,CY7&lt;&gt;"",CW7=""),AND(DD7&gt;=DE$43,DD7&lt;&gt;"",CW7=""),AND(ED7&gt;=EJ$43,ED7&lt;&gt;""),AND(EI7&gt;=EJ$43,EI7&lt;&gt;""),AND(FF7&gt;=FL$43,FF7&lt;&gt;""),AND(FK7&gt;=FL$43,FK7&lt;&gt;""),AND(GH7&gt;=GN$43,GH7&lt;&gt;""),AND(GM7&gt;=GN$43,GM7&lt;&gt;""),AND(HJ7&gt;=HP$43,HJ7&lt;&gt;""),AND(HO7&gt;=HP$43,HO7&lt;&gt;""),AND(IL7&gt;=IR$43,IL7&lt;&gt;""),AND(IQ7&gt;=IR$43,IQ7&lt;&gt;""),AND(JN7&gt;=JT$43,JN7&lt;&gt;""),AND(JS7&gt;=JT$43,JS7&lt;&gt;""),AND(KP7&gt;=KV$43,KP7&lt;&gt;""),AND(KU7&gt;=KV$43,KU7&lt;&gt;""),AND(LR7&gt;=LX$43,LR7&lt;&gt;""),AND(LW7&gt;=LX$43,LW7&lt;&gt;""),AND(MT7&gt;=MZ$43,MT7&lt;&gt;""),AND(MY7&gt;=MZ$43,MY7&lt;&gt;""),AND(NV7&gt;=OB$43,NV7&lt;&gt;""),AND(OA7&gt;=OB$43,OA7&lt;&gt;""),AND(OX7&gt;=PD$43,OX7&lt;&gt;""),AND(PC7&gt;=PD$43,PC7&lt;&gt;""),AND(PZ7&gt;=QF$43,PZ7&lt;&gt;""),AND(QE7&gt;=QF$43,QE7&lt;&gt;"")),"P","")</f>
        <v>P</v>
      </c>
      <c r="J7" s="36" t="str">
        <f>IF(AND(I7="P",H7=""),"No DD",IF(OR(AND(AU7&gt;=AY$42,AV7&gt;=AY$46,AU7&lt;&gt;"",AQ7=""),AND(BX7&gt;=CB$42,BY7&gt;=CB$46,BX7&lt;&gt;"",BT7=""),AND(DA7&gt;=DE$42,DB7&gt;=DE$46,DA7&lt;&gt;"",CW7=""),AND(EF7&gt;=EJ$42,EG7&gt;=EJ$46,EF7&lt;&gt;""),AND(FH7&gt;=FL$42,FI7&gt;=FL$46,FH7&lt;&gt;""),AND(GJ7&gt;=GN$42,GK7&gt;=GN$46,GJ7&lt;&gt;""),AND(HL7&gt;=HP$42,HM7&gt;=HP$46,HL7&lt;&gt;""),AND(IN7&gt;=IR$42,IO7&gt;=IR$46,IN7&lt;&gt;""),AND(JP7&gt;=JT$42,JQ7&gt;=JT$46,JP7&lt;&gt;""),AND(KR7&gt;=KV$42,KS7&gt;=KV$46,KR7&lt;&gt;""),AND(LT7&gt;=LX$42,LU7&gt;=LX$46,LT7&lt;&gt;""),AND(MV7&gt;=MZ$42,MW7&gt;=MZ$46,MV7&lt;&gt;""),AND(NX7&gt;=OB$42,NY7&gt;=OB$46,NX7&lt;&gt;""),AND(OZ7&gt;=PD$42,PA7&gt;=PD$46,OZ7&lt;&gt;""),AND(QB7&gt;=QF$42,QC7&gt;=QF$46,QB7&lt;&gt;"")),"Merit",IF(OR(AND(AU7&gt;=AY$41,AV7&gt;=AY$45,AU7&lt;&gt;"",AQ7=""),AND(BX7&gt;=CB$41,BY7&gt;=CB$45,BX7&lt;&gt;"",BT7=""),AND(DA7&gt;=DE$41,DB7&gt;=DE$45,DA7&lt;&gt;"",CW7=""),AND(EF7&gt;=EJ$41,EG7&gt;=EJ$45,EF7&lt;&gt;""),AND(FH7&gt;=FL$41,FI7&gt;=FL$45,FH7&lt;&gt;""),AND(GJ7&gt;=GN$41,GK7&gt;=GN$45,GJ7&lt;&gt;""),AND(HL7&gt;=HP$41,HM7&gt;=HP$45,HL7&lt;&gt;""),AND(IN7&gt;=IR$41,IO7&gt;=IR$45,IN7&lt;&gt;""),AND(JP7&gt;=JT$41,JQ7&gt;=JT$45,JP7&lt;&gt;""),AND(KR7&gt;=KV$41,KS7&gt;=KV$45,KR7&lt;&gt;""),AND(LT7&gt;=LX$41,LU7&gt;=LX$45,LT7&lt;&gt;""),AND(MV7&gt;=MZ$41,MW7&gt;=MZ$45,MV7&lt;&gt;""),AND(NX7&gt;=OB$41,NY7&gt;=OB$45,NX7&lt;&gt;""),AND(OZ7&gt;=PD$41,PA7&gt;=PD$45,OZ7&lt;&gt;""),AND(QB7&gt;=QF$41,QC7&gt;=QF$45,QB7&lt;&gt;"")),"Excellence",IF(K7="P","Worlds Team",IF(H7="P","National Team","")))))</f>
        <v>National Team</v>
      </c>
      <c r="K7" s="3" t="str">
        <f>IF(OR(AND(AU7&gt;=AY$40,AV7&gt;=AY$44,AU7&lt;&gt;"",AQ7=""),AND(BX7&gt;=CB$40,BY7&gt;=CB$44,BX7&lt;&gt;"",BT7=""),AND(DA7&gt;=DE$40,DB7&gt;=DE$44,DA7&lt;&gt;"",CW7=""),AND(EF7&gt;=EJ$40,EG7&gt;=EJ$44,EF7&lt;&gt;""),AND(FH7&gt;=FL$40,FI7&gt;=FL$44,FH7&lt;&gt;""),AND(GJ7&gt;=GN$40,GK7&gt;=GN$44,GJ7&lt;&gt;""),AND(HL7&gt;=HP$40,HM7&gt;=HP$44,HL7&lt;&gt;""),AND(IN7&gt;=IR$40,IO7&gt;=IR$44,IN7&lt;&gt;""),AND(JP7&gt;=JT$40,JQ7&gt;=JT$44,JP7&lt;&gt;""),AND(KR7&gt;=KV$40,KS7&gt;=KV$44,KR7&lt;&gt;""),AND(LT7&gt;=LX$40,LU7&gt;=LX$44,LT7&lt;&gt;""),AND(MV7&gt;=MZ$40,MW7&gt;=MZ$44,MV7&lt;&gt;""),AND(NX7&gt;=OB$40,NY7&gt;=OB$44,NX7&lt;&gt;""),AND(OZ7&gt;=PD$40,PA7&gt;=PD$44,OZ7&lt;&gt;""),AND(QB7&gt;=QF$40,QC7&gt;=QF$44,QB7&lt;&gt;"")),"P","")</f>
        <v/>
      </c>
      <c r="L7" s="8">
        <f>IF(COUNT(AS7,BV7,CY7)&gt;0,LARGE((AS7,BV7,CY7),1),0)</f>
        <v>52.300000000000004</v>
      </c>
      <c r="M7" s="8" t="str">
        <f>IF(L7=0,"",IF(L7=CY7,$CC$1,IF(L7=BV7,$AZ$1,IF(L7=AS7,$W$1,""))))</f>
        <v>2024 3rd Domestic Trial</v>
      </c>
      <c r="N7" s="8">
        <f>IF(COUNT(AS7,BV7,CY7)&gt;1,LARGE((AS7,BV7,CY7),2),0)</f>
        <v>52.2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27.500000000000004</v>
      </c>
      <c r="Q7" s="8" t="str">
        <f>IF(P7=0,"",IF(P7=CZ7,$CC$1,IF(P7=BW7,$AZ$1,IF(P7=AT7,$W$1,""))))</f>
        <v>2024 Nationals</v>
      </c>
      <c r="R7" s="8">
        <f>IF(MAX(AX7,CA7,DD7)&gt;0,MAX(AX7,CA7,DD7),0)</f>
        <v>54.099999999999987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18.399999999999999</v>
      </c>
      <c r="X7" s="19">
        <v>7.6</v>
      </c>
      <c r="Y7" s="19">
        <v>0</v>
      </c>
      <c r="Z7" s="19">
        <v>0</v>
      </c>
      <c r="AA7" s="19">
        <v>18.600000000000001</v>
      </c>
      <c r="AB7" s="19">
        <v>7.6</v>
      </c>
      <c r="AC7" s="19">
        <v>0</v>
      </c>
      <c r="AD7" s="19">
        <v>0</v>
      </c>
      <c r="AE7" s="19">
        <v>17.2</v>
      </c>
      <c r="AF7" s="19">
        <v>3.2</v>
      </c>
      <c r="AG7" s="19">
        <v>0</v>
      </c>
      <c r="AH7" s="19">
        <v>0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15.2</v>
      </c>
      <c r="AS7" s="40">
        <f>IF(SUM(W7:X7,Z7:AB7,AD7)-Y7-AC7&gt;0,SUM(W7:X7,Z7:AB7,AD7)-Y7-AC7,"")</f>
        <v>52.2</v>
      </c>
      <c r="AT7" s="40">
        <f>IF(SUM(AE7:AF7,AH7)-AG7&gt;0,SUM(AE7:AF7,AH7)-AG7,"")</f>
        <v>20.399999999999999</v>
      </c>
      <c r="AU7" s="40">
        <f>IF(SUM(X7,AB7,AF7)&gt;0,SUM(X7,AB7,AF7),"")</f>
        <v>18.399999999999999</v>
      </c>
      <c r="AV7" s="40">
        <f>IF(SUM(AS7,AT7)&gt;0,SUM(AS7,AT7),"")</f>
        <v>72.599999999999994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72.599999999999994</v>
      </c>
      <c r="AZ7" s="18">
        <v>18.600000000000001</v>
      </c>
      <c r="BA7" s="18">
        <v>8.4</v>
      </c>
      <c r="BB7" s="18">
        <v>0.6</v>
      </c>
      <c r="BC7" s="18">
        <v>0</v>
      </c>
      <c r="BD7" s="18">
        <v>17.3</v>
      </c>
      <c r="BE7" s="18">
        <v>3.6</v>
      </c>
      <c r="BF7" s="18">
        <v>0</v>
      </c>
      <c r="BG7" s="18">
        <v>0</v>
      </c>
      <c r="BH7" s="18">
        <v>18.8</v>
      </c>
      <c r="BI7" s="18">
        <v>8.4</v>
      </c>
      <c r="BJ7" s="18">
        <v>0</v>
      </c>
      <c r="BK7" s="18">
        <v>0.3</v>
      </c>
      <c r="BL7" s="18">
        <v>19</v>
      </c>
      <c r="BM7" s="18">
        <v>8.4</v>
      </c>
      <c r="BN7" s="18">
        <v>0.2</v>
      </c>
      <c r="BO7" s="18">
        <v>0</v>
      </c>
      <c r="BP7" s="18">
        <v>18.2</v>
      </c>
      <c r="BQ7" s="18">
        <v>8.4</v>
      </c>
      <c r="BR7" s="18">
        <v>0</v>
      </c>
      <c r="BS7" s="18">
        <v>0.3</v>
      </c>
      <c r="BT7" s="28"/>
      <c r="BU7" s="11">
        <f>IF(SUM(BA7,BE7)&gt;0,SUM(BA7,BE7),"")</f>
        <v>12</v>
      </c>
      <c r="BV7" s="11">
        <f>IF(SUM(AZ7:BA7,BC7:BE7,BG7)-BB7-BF7&gt;0,SUM(AZ7:BA7,BC7:BE7,BG7)-BB7-BF7,"")</f>
        <v>47.3</v>
      </c>
      <c r="BW7" s="11">
        <f>IF(SUM(BH7:BI7,BK7)-BJ7&gt;0,SUM(BH7:BI7,BK7)-BJ7,"")</f>
        <v>27.500000000000004</v>
      </c>
      <c r="BX7" s="11">
        <f>IF(SUM(BA7,BE7,BI7)&gt;0,SUM(BA7,BE7,BI7),"")</f>
        <v>20.399999999999999</v>
      </c>
      <c r="BY7" s="11">
        <f>IF(SUM(BV7,BW7)&gt;0,SUM(BV7,BW7),"")</f>
        <v>74.8</v>
      </c>
      <c r="BZ7" s="11">
        <f>IF(SUM(BM7,BQ7)&gt;0,SUM(BM7,BQ7),"")</f>
        <v>16.8</v>
      </c>
      <c r="CA7" s="11">
        <f>IF(SUM(BL7:BM7,BO7:BQ7,BS7)-SUM(BN7,BR7)&gt;0,SUM(BL7:BM7,BO7:BQ7,BS7)-SUM(BN7,BR7),"")</f>
        <v>54.099999999999987</v>
      </c>
      <c r="CB7" s="11">
        <f>IF(SUM(BV7,BW7,CA7)&gt;0,SUM(BV7,BW7,CA7),"")</f>
        <v>128.89999999999998</v>
      </c>
      <c r="CC7" s="19">
        <v>18.5</v>
      </c>
      <c r="CD7" s="19">
        <v>8.4</v>
      </c>
      <c r="CE7" s="19">
        <v>0.8</v>
      </c>
      <c r="CF7" s="19">
        <v>0.3</v>
      </c>
      <c r="CG7" s="19">
        <v>18.8</v>
      </c>
      <c r="CH7" s="19">
        <v>7.6</v>
      </c>
      <c r="CI7" s="19">
        <v>0.8</v>
      </c>
      <c r="CJ7" s="19">
        <v>0.3</v>
      </c>
      <c r="CK7" s="19">
        <v>17.399999999999999</v>
      </c>
      <c r="CL7" s="19">
        <v>4</v>
      </c>
      <c r="CM7" s="19">
        <v>0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16</v>
      </c>
      <c r="CY7" s="40">
        <f>IF(SUM(CC7:CD7,CF7:CH7,CJ7)-CE7-CI7&gt;0,SUM(CC7:CD7,CF7:CH7,CJ7)-CE7-CI7,"")</f>
        <v>52.300000000000004</v>
      </c>
      <c r="CZ7" s="40">
        <f>IF(SUM(CK7:CL7,CN7)-CM7&gt;0,SUM(CK7:CL7,CN7)-CM7,"")</f>
        <v>21.4</v>
      </c>
      <c r="DA7" s="40">
        <f>IF(SUM(CD7,CH7,CL7)&gt;0,SUM(CD7,CH7,CL7),"")</f>
        <v>20</v>
      </c>
      <c r="DB7" s="40">
        <f>IF(SUM(CY7,CZ7)&gt;0,SUM(CY7,CZ7),"")</f>
        <v>73.7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73.7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16.3</v>
      </c>
      <c r="GP7" s="18">
        <v>8</v>
      </c>
      <c r="GQ7" s="18">
        <v>0.8</v>
      </c>
      <c r="GR7" s="18">
        <v>0</v>
      </c>
      <c r="GS7" s="18">
        <v>18.600000000000001</v>
      </c>
      <c r="GT7" s="18">
        <v>8.4</v>
      </c>
      <c r="GU7" s="18">
        <v>0.6</v>
      </c>
      <c r="GV7" s="18">
        <v>0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>
        <f>IF(SUM(GP7,GT7)&gt;0,SUM(GP7,GT7),"")</f>
        <v>16.399999999999999</v>
      </c>
      <c r="HJ7" s="11">
        <f>IF(SUM(GO7:GP7,GR7:GT7,GV7)-GQ7-GU7&gt;0,SUM(GO7:GP7,GR7:GT7,GV7)-GQ7-GU7,"")</f>
        <v>49.900000000000006</v>
      </c>
      <c r="HK7" s="11" t="str">
        <f>IF(SUM(GW7:GX7,GZ7)-GY7&gt;0,SUM(GW7:GX7,GZ7)-GY7,"")</f>
        <v/>
      </c>
      <c r="HL7" s="11">
        <f>IF(SUM(GP7,GT7,GX7)&gt;0,SUM(GP7,GT7,GX7),"")</f>
        <v>16.399999999999999</v>
      </c>
      <c r="HM7" s="11">
        <f>IF(SUM(HJ7,HK7)&gt;0,SUM(HJ7,HK7),"")</f>
        <v>49.900000000000006</v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>
        <f>IF(SUM(HJ7,HK7,HO7)&gt;0,SUM(HJ7,HK7,HO7),"")</f>
        <v>49.900000000000006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18.55</v>
      </c>
      <c r="QH7" s="22">
        <f>IF($CW7="P",CD7,(CD7+BA7)/2)</f>
        <v>8.4</v>
      </c>
      <c r="QI7" s="22">
        <f>IF($CW7="P",CE7,(CE7+BB7)/2)</f>
        <v>0.7</v>
      </c>
      <c r="QJ7" s="22">
        <f>IF($CW7="P",CF7,(CF7+BC7)/2)</f>
        <v>0.15</v>
      </c>
      <c r="QK7" s="22">
        <f>IF($CW7="P",CG7,(CG7+BD7)/2)</f>
        <v>18.05</v>
      </c>
      <c r="QL7" s="22">
        <f>IF($CW7="P",CH7,(CH7+BE7)/2)</f>
        <v>5.6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18.100000000000001</v>
      </c>
      <c r="QP7" s="22">
        <f>IF($CW7="P",CL7,(CL7+BI7)/2)</f>
        <v>6.2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9.5</v>
      </c>
      <c r="QT7" s="22">
        <f>IF($CW7="P",CP7,(CP7+BM7)/2)</f>
        <v>4.2</v>
      </c>
      <c r="QU7" s="22">
        <f>IF($CW7="P",CQ7,(CQ7+BN7)/2)</f>
        <v>0.1</v>
      </c>
      <c r="QV7" s="22">
        <f>IF($CW7="P",CR7,(CR7+BO7)/2)</f>
        <v>0</v>
      </c>
      <c r="QW7" s="22">
        <f>IF($CW7="P",CS7,(CS7+BP7)/2)</f>
        <v>9.1</v>
      </c>
      <c r="QX7" s="22">
        <f>IF($CW7="P",CT7,(CT7+BQ7)/2)</f>
        <v>4.2</v>
      </c>
      <c r="QY7" s="22">
        <f>IF($CW7="P",CU7,(CU7+BR7)/2)</f>
        <v>0</v>
      </c>
      <c r="QZ7" s="22">
        <f>IF($CW7="P",CV7,(CV7+BS7)/2)</f>
        <v>0.15</v>
      </c>
      <c r="RA7" s="27" t="s">
        <v>46</v>
      </c>
      <c r="RB7" s="40">
        <f>IF(SUM(QH7,QL7)&gt;0,SUM(QH7,QL7),"")</f>
        <v>14</v>
      </c>
      <c r="RC7" s="40">
        <f>IF(SUM(QG7:QH7,QJ7:QL7,QN7)-QI7-QM7&gt;0,SUM(QG7:QH7,QJ7:QL7,QN7)-QI7-QM7,"")</f>
        <v>49.800000000000004</v>
      </c>
      <c r="RD7" s="40">
        <f>IF(SUM(QO7:QP7,QR7)-QQ7&gt;0,SUM(QO7:QP7,QR7)-QQ7,"")</f>
        <v>24.45</v>
      </c>
      <c r="RE7" s="40">
        <f>IF(SUM(QH7,QL7,QP7)&gt;0,SUM(QH7,QL7,QP7),"")</f>
        <v>20.2</v>
      </c>
      <c r="RF7" s="40">
        <f>IF(SUM(RC7,RD7)&gt;0,SUM(RC7,RD7),"")</f>
        <v>74.25</v>
      </c>
      <c r="RG7" s="40">
        <f>IF(SUM(QT7,QX7)&gt;0,SUM(QT7,QX7),"")</f>
        <v>8.4</v>
      </c>
      <c r="RH7" s="40">
        <f>IF(SUM(QS7:QT7,QV7:QX7,QZ7)-SUM(QU7,QY7)&gt;0,SUM(QS7:QT7,QV7:QX7,QZ7)-SUM(QU7,QY7),"")</f>
        <v>27.049999999999994</v>
      </c>
      <c r="RI7" s="40">
        <f>IF(SUM(RC7,RD7,RH7)&gt;0,SUM(RC7,RD7,RH7),"")</f>
        <v>101.3</v>
      </c>
    </row>
    <row r="8" spans="1:477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t="str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/>
      </c>
      <c r="C8" s="5" t="s">
        <v>110</v>
      </c>
      <c r="D8" s="4" t="s">
        <v>5</v>
      </c>
      <c r="E8" s="4">
        <v>2005</v>
      </c>
      <c r="F8" s="9">
        <f>SUM(L8:T8)+SUM(L8:Q8)*0.0000001+SUM(L8)*0.0000000000001</f>
        <v>184.50001316000532</v>
      </c>
      <c r="G8" s="64" t="s">
        <v>46</v>
      </c>
      <c r="H8" s="3" t="str">
        <f>IF(OR(AND(AR8&gt;=AY$39,AS8&gt;=AY$43,AR8&lt;&gt;"",AQ8=""),AND(AW8&gt;=AY$39,AX8&gt;=AY$43,AW8&lt;&gt;"",AQ8=""),AND(BU8&gt;=CB$39,BV8&gt;=CB$43,BU8&lt;&gt;"",BT8=""),AND(BZ8&gt;=CB$39,CA8&gt;=CB$43,BZ8&lt;&gt;"",BT8=""),AND(CX8&gt;=DE$39,CY8&gt;=DE$43,CX8&lt;&gt;"",CW8=""),AND(DC8&gt;=DE$39,DD8&gt;=DE$43,DC8&lt;&gt;""),AND(EC8&gt;=EJ$39,ED8&gt;=EJ$43,EC8&lt;&gt;""),AND(EH8&gt;=EJ$39,EI8&gt;=EJ$43,EH8&lt;&gt;""),AND(FE8&gt;=FL$39,FF8&gt;=FL$43,FE8&lt;&gt;""),AND(FJ8&gt;=FL$39,FK8&gt;=FL$43,FJ8&lt;&gt;""),AND(GG8&gt;=GN$39,GH8&gt;=GN$43,GG8&lt;&gt;""),AND(GL8&gt;=GN$39,GM8&gt;=GN$43,GL8&lt;&gt;""),AND(HI8&gt;=HP$39,HJ8&gt;=HP$43,HI8&lt;&gt;""),AND(HN8&gt;=HP$39,HO8&gt;=HP$43,HN8&lt;&gt;""),AND(IK8&gt;=IR$39,IL8&gt;=IR$43,IK8&lt;&gt;""),AND(IP8&gt;=IR$39,IQ8&gt;=IR$43,IP8&lt;&gt;""),AND(JM8&gt;=JT$39,JN8&gt;=JT$43,JM8&lt;&gt;""),AND(JR8&gt;=JT$39,JS8&gt;=JT$43,JR8&lt;&gt;""),AND(KO8&gt;=KV$39,KP8&gt;=KV$43,KO8&lt;&gt;""),AND(KT8&gt;=KV$39,KU8&gt;=KV$43,KT8&lt;&gt;""),AND(LQ8&gt;=LX$39,LR8&gt;=LX$43,LQ8&lt;&gt;""),AND(LV8&gt;=LX$39,LW8&gt;=LX$43,LV8&lt;&gt;""),AND(MS8&gt;=MZ$39,MT8&gt;=MZ$43,MS8&lt;&gt;""),AND(MX8&gt;=MZ$39,MY8&gt;=MZ$43,MX8&lt;&gt;""),AND(NU8&gt;=OB$39,NV8&gt;=OB$43,NU8&lt;&gt;""),AND(NZ8&gt;=OB$39,OA8&gt;=OB$43,NZ8&lt;&gt;""),AND(OW8&gt;=PD$39,OX8&gt;=PD$43,OW8&lt;&gt;""),AND(PB8&gt;=PD$39,PC8&gt;=PD$43,PB8&lt;&gt;""),AND(PY8&gt;=QF$39,PZ8&gt;=QF$43,PY8&lt;&gt;""),AND(QD8&gt;=QF$39,QE8&gt;=QF$43,QD8&lt;&gt;"")),"P","")</f>
        <v>P</v>
      </c>
      <c r="I8" s="3" t="str">
        <f>IF(OR(AND(AS8&gt;=AY$43,AS8&lt;&gt;"",AQ8=""),AND(AX8&gt;=AY$43,AX8&lt;&gt;"",AQ8=""),AND(BV8&gt;=CB$43,BV8&lt;&gt;"",BT8=""),AND(CA8&gt;=CB$43,CA8&lt;&gt;"",BT8=""),AND(CY8&gt;=DE$43,CY8&lt;&gt;"",CW8=""),AND(DD8&gt;=DE$43,DD8&lt;&gt;"",CW8=""),AND(ED8&gt;=EJ$43,ED8&lt;&gt;""),AND(EI8&gt;=EJ$43,EI8&lt;&gt;""),AND(FF8&gt;=FL$43,FF8&lt;&gt;""),AND(FK8&gt;=FL$43,FK8&lt;&gt;""),AND(GH8&gt;=GN$43,GH8&lt;&gt;""),AND(GM8&gt;=GN$43,GM8&lt;&gt;""),AND(HJ8&gt;=HP$43,HJ8&lt;&gt;""),AND(HO8&gt;=HP$43,HO8&lt;&gt;""),AND(IL8&gt;=IR$43,IL8&lt;&gt;""),AND(IQ8&gt;=IR$43,IQ8&lt;&gt;""),AND(JN8&gt;=JT$43,JN8&lt;&gt;""),AND(JS8&gt;=JT$43,JS8&lt;&gt;""),AND(KP8&gt;=KV$43,KP8&lt;&gt;""),AND(KU8&gt;=KV$43,KU8&lt;&gt;""),AND(LR8&gt;=LX$43,LR8&lt;&gt;""),AND(LW8&gt;=LX$43,LW8&lt;&gt;""),AND(MT8&gt;=MZ$43,MT8&lt;&gt;""),AND(MY8&gt;=MZ$43,MY8&lt;&gt;""),AND(NV8&gt;=OB$43,NV8&lt;&gt;""),AND(OA8&gt;=OB$43,OA8&lt;&gt;""),AND(OX8&gt;=PD$43,OX8&lt;&gt;""),AND(PC8&gt;=PD$43,PC8&lt;&gt;""),AND(PZ8&gt;=QF$43,PZ8&lt;&gt;""),AND(QE8&gt;=QF$43,QE8&lt;&gt;"")),"P","")</f>
        <v>P</v>
      </c>
      <c r="J8" s="36" t="str">
        <f>IF(AND(I8="P",H8=""),"No DD",IF(OR(AND(AU8&gt;=AY$42,AV8&gt;=AY$46,AU8&lt;&gt;"",AQ8=""),AND(BX8&gt;=CB$42,BY8&gt;=CB$46,BX8&lt;&gt;"",BT8=""),AND(DA8&gt;=DE$42,DB8&gt;=DE$46,DA8&lt;&gt;"",CW8=""),AND(EF8&gt;=EJ$42,EG8&gt;=EJ$46,EF8&lt;&gt;""),AND(FH8&gt;=FL$42,FI8&gt;=FL$46,FH8&lt;&gt;""),AND(GJ8&gt;=GN$42,GK8&gt;=GN$46,GJ8&lt;&gt;""),AND(HL8&gt;=HP$42,HM8&gt;=HP$46,HL8&lt;&gt;""),AND(IN8&gt;=IR$42,IO8&gt;=IR$46,IN8&lt;&gt;""),AND(JP8&gt;=JT$42,JQ8&gt;=JT$46,JP8&lt;&gt;""),AND(KR8&gt;=KV$42,KS8&gt;=KV$46,KR8&lt;&gt;""),AND(LT8&gt;=LX$42,LU8&gt;=LX$46,LT8&lt;&gt;""),AND(MV8&gt;=MZ$42,MW8&gt;=MZ$46,MV8&lt;&gt;""),AND(NX8&gt;=OB$42,NY8&gt;=OB$46,NX8&lt;&gt;""),AND(OZ8&gt;=PD$42,PA8&gt;=PD$46,OZ8&lt;&gt;""),AND(QB8&gt;=QF$42,QC8&gt;=QF$46,QB8&lt;&gt;"")),"Merit",IF(OR(AND(AU8&gt;=AY$41,AV8&gt;=AY$45,AU8&lt;&gt;"",AQ8=""),AND(BX8&gt;=CB$41,BY8&gt;=CB$45,BX8&lt;&gt;"",BT8=""),AND(DA8&gt;=DE$41,DB8&gt;=DE$45,DA8&lt;&gt;"",CW8=""),AND(EF8&gt;=EJ$41,EG8&gt;=EJ$45,EF8&lt;&gt;""),AND(FH8&gt;=FL$41,FI8&gt;=FL$45,FH8&lt;&gt;""),AND(GJ8&gt;=GN$41,GK8&gt;=GN$45,GJ8&lt;&gt;""),AND(HL8&gt;=HP$41,HM8&gt;=HP$45,HL8&lt;&gt;""),AND(IN8&gt;=IR$41,IO8&gt;=IR$45,IN8&lt;&gt;""),AND(JP8&gt;=JT$41,JQ8&gt;=JT$45,JP8&lt;&gt;""),AND(KR8&gt;=KV$41,KS8&gt;=KV$45,KR8&lt;&gt;""),AND(LT8&gt;=LX$41,LU8&gt;=LX$45,LT8&lt;&gt;""),AND(MV8&gt;=MZ$41,MW8&gt;=MZ$45,MV8&lt;&gt;""),AND(NX8&gt;=OB$41,NY8&gt;=OB$45,NX8&lt;&gt;""),AND(OZ8&gt;=PD$41,PA8&gt;=PD$45,OZ8&lt;&gt;""),AND(QB8&gt;=QF$41,QC8&gt;=QF$45,QB8&lt;&gt;"")),"Excellence",IF(K8="P","Worlds Team",IF(H8="P","National Team","")))))</f>
        <v>National Team</v>
      </c>
      <c r="K8" s="3" t="str">
        <f>IF(OR(AND(AU8&gt;=AY$40,AV8&gt;=AY$44,AU8&lt;&gt;"",AQ8=""),AND(BX8&gt;=CB$40,BY8&gt;=CB$44,BX8&lt;&gt;"",BT8=""),AND(DA8&gt;=DE$40,DB8&gt;=DE$44,DA8&lt;&gt;"",CW8=""),AND(EF8&gt;=EJ$40,EG8&gt;=EJ$44,EF8&lt;&gt;""),AND(FH8&gt;=FL$40,FI8&gt;=FL$44,FH8&lt;&gt;""),AND(GJ8&gt;=GN$40,GK8&gt;=GN$44,GJ8&lt;&gt;""),AND(HL8&gt;=HP$40,HM8&gt;=HP$44,HL8&lt;&gt;""),AND(IN8&gt;=IR$40,IO8&gt;=IR$44,IN8&lt;&gt;""),AND(JP8&gt;=JT$40,JQ8&gt;=JT$44,JP8&lt;&gt;""),AND(KR8&gt;=KV$40,KS8&gt;=KV$44,KR8&lt;&gt;""),AND(LT8&gt;=LX$40,LU8&gt;=LX$44,LT8&lt;&gt;""),AND(MV8&gt;=MZ$40,MW8&gt;=MZ$44,MV8&lt;&gt;""),AND(NX8&gt;=OB$40,NY8&gt;=OB$44,NX8&lt;&gt;""),AND(OZ8&gt;=PD$40,PA8&gt;=PD$44,OZ8&lt;&gt;""),AND(QB8&gt;=QF$40,QC8&gt;=QF$44,QB8&lt;&gt;"")),"P","")</f>
        <v/>
      </c>
      <c r="L8" s="8">
        <f>IF(COUNT(AS8,BV8,CY8)&gt;0,LARGE((AS8,BV8,CY8),1),0)</f>
        <v>53.099999999999994</v>
      </c>
      <c r="M8" s="8" t="str">
        <f>IF(L8=0,"",IF(L8=CY8,$CC$1,IF(L8=BV8,$AZ$1,IF(L8=AS8,$W$1,""))))</f>
        <v>2024 3rd Domestic Trial</v>
      </c>
      <c r="N8" s="8">
        <f>IF(COUNT(AS8,BV8,CY8)&gt;1,LARGE((AS8,BV8,CY8),2),0)</f>
        <v>51.699999999999996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26.8</v>
      </c>
      <c r="Q8" s="8" t="str">
        <f>IF(P8=0,"",IF(P8=CZ8,$CC$1,IF(P8=BW8,$AZ$1,IF(P8=AT8,$W$1,""))))</f>
        <v>2024 3rd Domestic Trial</v>
      </c>
      <c r="R8" s="8">
        <f>IF(MAX(AX8,CA8,DD8)&gt;0,MAX(AX8,CA8,DD8),0)</f>
        <v>52.9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16.7</v>
      </c>
      <c r="X8" s="19">
        <v>8</v>
      </c>
      <c r="Y8" s="19">
        <v>0.8</v>
      </c>
      <c r="Z8" s="19">
        <v>0.3</v>
      </c>
      <c r="AA8" s="19">
        <v>17.899999999999999</v>
      </c>
      <c r="AB8" s="19">
        <v>6.8</v>
      </c>
      <c r="AC8" s="19">
        <v>0</v>
      </c>
      <c r="AD8" s="19">
        <v>0</v>
      </c>
      <c r="AE8" s="19">
        <v>18</v>
      </c>
      <c r="AF8" s="19">
        <v>6.4</v>
      </c>
      <c r="AG8" s="19">
        <v>0.8</v>
      </c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27"/>
      <c r="AR8" s="40">
        <f>IF(SUM(X8,AB8)&gt;0,SUM(X8,AB8),"")</f>
        <v>14.8</v>
      </c>
      <c r="AS8" s="40">
        <f>IF(SUM(W8:X8,Z8:AB8,AD8)-Y8-AC8&gt;0,SUM(W8:X8,Z8:AB8,AD8)-Y8-AC8,"")</f>
        <v>48.9</v>
      </c>
      <c r="AT8" s="40">
        <f>IF(SUM(AE8:AF8,AH8)-AG8&gt;0,SUM(AE8:AF8,AH8)-AG8,"")</f>
        <v>23.599999999999998</v>
      </c>
      <c r="AU8" s="40">
        <f>IF(SUM(X8,AB8,AF8)&gt;0,SUM(X8,AB8,AF8),"")</f>
        <v>21.200000000000003</v>
      </c>
      <c r="AV8" s="40">
        <f>IF(SUM(AS8,AT8)&gt;0,SUM(AS8,AT8),"")</f>
        <v>72.5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72.5</v>
      </c>
      <c r="AZ8" s="18">
        <v>18.2</v>
      </c>
      <c r="BA8" s="18">
        <v>8.4</v>
      </c>
      <c r="BB8" s="18">
        <v>0</v>
      </c>
      <c r="BC8" s="18">
        <v>0.3</v>
      </c>
      <c r="BD8" s="18">
        <v>18.2</v>
      </c>
      <c r="BE8" s="18">
        <v>6.8</v>
      </c>
      <c r="BF8" s="18">
        <v>0.2</v>
      </c>
      <c r="BG8" s="18">
        <v>0</v>
      </c>
      <c r="BH8" s="18">
        <v>17.399999999999999</v>
      </c>
      <c r="BI8" s="18">
        <v>2.8</v>
      </c>
      <c r="BJ8" s="18">
        <v>0</v>
      </c>
      <c r="BK8" s="18">
        <v>0</v>
      </c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15.2</v>
      </c>
      <c r="BV8" s="11">
        <f>IF(SUM(AZ8:BA8,BC8:BE8,BG8)-BB8-BF8&gt;0,SUM(AZ8:BA8,BC8:BE8,BG8)-BB8-BF8,"")</f>
        <v>51.699999999999996</v>
      </c>
      <c r="BW8" s="11">
        <f>IF(SUM(BH8:BI8,BK8)-BJ8&gt;0,SUM(BH8:BI8,BK8)-BJ8,"")</f>
        <v>20.2</v>
      </c>
      <c r="BX8" s="11">
        <f>IF(SUM(BA8,BE8,BI8)&gt;0,SUM(BA8,BE8,BI8),"")</f>
        <v>18</v>
      </c>
      <c r="BY8" s="11">
        <f>IF(SUM(BV8,BW8)&gt;0,SUM(BV8,BW8),"")</f>
        <v>71.899999999999991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71.899999999999991</v>
      </c>
      <c r="CC8" s="19">
        <v>18.5</v>
      </c>
      <c r="CD8" s="19">
        <v>8.4</v>
      </c>
      <c r="CE8" s="19">
        <v>0.6</v>
      </c>
      <c r="CF8" s="19">
        <v>0.3</v>
      </c>
      <c r="CG8" s="19">
        <v>18.899999999999999</v>
      </c>
      <c r="CH8" s="19">
        <v>7.6</v>
      </c>
      <c r="CI8" s="19">
        <v>0</v>
      </c>
      <c r="CJ8" s="19">
        <v>0</v>
      </c>
      <c r="CK8" s="19">
        <v>18.399999999999999</v>
      </c>
      <c r="CL8" s="19">
        <v>8.1</v>
      </c>
      <c r="CM8" s="19">
        <v>0</v>
      </c>
      <c r="CN8" s="19">
        <v>0.3</v>
      </c>
      <c r="CO8" s="19">
        <v>18.399999999999999</v>
      </c>
      <c r="CP8" s="19">
        <v>8.4</v>
      </c>
      <c r="CQ8" s="19">
        <v>0.8</v>
      </c>
      <c r="CR8" s="19">
        <v>0.3</v>
      </c>
      <c r="CS8" s="19">
        <v>18.8</v>
      </c>
      <c r="CT8" s="19">
        <v>8</v>
      </c>
      <c r="CU8" s="19">
        <v>0.2</v>
      </c>
      <c r="CV8" s="19">
        <v>0</v>
      </c>
      <c r="CW8" s="27"/>
      <c r="CX8" s="40">
        <f>IF(SUM(CD8,CH8)&gt;0,SUM(CD8,CH8),"")</f>
        <v>16</v>
      </c>
      <c r="CY8" s="40">
        <f>IF(SUM(CC8:CD8,CF8:CH8,CJ8)-CE8-CI8&gt;0,SUM(CC8:CD8,CF8:CH8,CJ8)-CE8-CI8,"")</f>
        <v>53.099999999999994</v>
      </c>
      <c r="CZ8" s="40">
        <f>IF(SUM(CK8:CL8,CN8)-CM8&gt;0,SUM(CK8:CL8,CN8)-CM8,"")</f>
        <v>26.8</v>
      </c>
      <c r="DA8" s="40">
        <f>IF(SUM(CD8,CH8,CL8)&gt;0,SUM(CD8,CH8,CL8),"")</f>
        <v>24.1</v>
      </c>
      <c r="DB8" s="40">
        <f>IF(SUM(CY8,CZ8)&gt;0,SUM(CY8,CZ8),"")</f>
        <v>79.899999999999991</v>
      </c>
      <c r="DC8" s="40">
        <f>IF(SUM(CP8,CT8)&gt;0,SUM(CP8,CT8),"")</f>
        <v>16.399999999999999</v>
      </c>
      <c r="DD8" s="40">
        <f>IF(SUM(CO8:CP8,CR8:CT8,CV8)-SUM(CQ8,CU8)&gt;0,SUM(CO8:CP8,CR8:CT8,CV8)-SUM(CQ8,CU8),"")</f>
        <v>52.9</v>
      </c>
      <c r="DE8" s="40">
        <f>IF(SUM(CY8,CZ8,DD8)&gt;0,SUM(CY8,CZ8,DD8),"")</f>
        <v>132.79999999999998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18.399999999999999</v>
      </c>
      <c r="FN8" s="17">
        <v>8.4</v>
      </c>
      <c r="FO8" s="17">
        <v>0.8</v>
      </c>
      <c r="FP8" s="17">
        <v>0</v>
      </c>
      <c r="FQ8" s="17">
        <v>17.2</v>
      </c>
      <c r="FR8" s="17">
        <v>3.6</v>
      </c>
      <c r="FS8" s="17">
        <v>0</v>
      </c>
      <c r="FT8" s="17">
        <v>0</v>
      </c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12</v>
      </c>
      <c r="GH8" s="40">
        <f>IF(SUM(FM8:FN8,FP8:FR8,FT8)-FO8-FS8&gt;0,SUM(FM8:FN8,FP8:FR8,FT8)-FO8-FS8,"")</f>
        <v>46.800000000000004</v>
      </c>
      <c r="GI8" s="40" t="str">
        <f>IF(SUM(FU8:FV8,FX8)-FW8&gt;0,SUM(FU8:FV8,FX8)-FW8,"")</f>
        <v/>
      </c>
      <c r="GJ8" s="40">
        <f>IF(SUM(FN8,FR8,FV8)&gt;0,SUM(FN8,FR8,FV8),"")</f>
        <v>12</v>
      </c>
      <c r="GK8" s="40">
        <f>IF(SUM(GH8,GI8)&gt;0,SUM(GH8,GI8),"")</f>
        <v>46.800000000000004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46.800000000000004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18.350000000000001</v>
      </c>
      <c r="QH8" s="22">
        <f>IF($CW8="P",CD8,(CD8+BA8)/2)</f>
        <v>8.4</v>
      </c>
      <c r="QI8" s="22">
        <f>IF($CW8="P",CE8,(CE8+BB8)/2)</f>
        <v>0.3</v>
      </c>
      <c r="QJ8" s="22">
        <f>IF($CW8="P",CF8,(CF8+BC8)/2)</f>
        <v>0.3</v>
      </c>
      <c r="QK8" s="22">
        <f>IF($CW8="P",CG8,(CG8+BD8)/2)</f>
        <v>18.549999999999997</v>
      </c>
      <c r="QL8" s="22">
        <f>IF($CW8="P",CH8,(CH8+BE8)/2)</f>
        <v>7.1999999999999993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17.899999999999999</v>
      </c>
      <c r="QP8" s="22">
        <f>IF($CW8="P",CL8,(CL8+BI8)/2)</f>
        <v>5.4499999999999993</v>
      </c>
      <c r="QQ8" s="22">
        <f>IF($CW8="P",CM8,(CM8+BJ8)/2)</f>
        <v>0</v>
      </c>
      <c r="QR8" s="22">
        <f>IF($CW8="P",CN8,(CN8+BK8)/2)</f>
        <v>0.15</v>
      </c>
      <c r="QS8" s="22">
        <f>IF($CW8="P",CO8,(CO8+BL8)/2)</f>
        <v>9.1999999999999993</v>
      </c>
      <c r="QT8" s="22">
        <f>IF($CW8="P",CP8,(CP8+BM8)/2)</f>
        <v>4.2</v>
      </c>
      <c r="QU8" s="22">
        <f>IF($CW8="P",CQ8,(CQ8+BN8)/2)</f>
        <v>0.4</v>
      </c>
      <c r="QV8" s="22">
        <f>IF($CW8="P",CR8,(CR8+BO8)/2)</f>
        <v>0.15</v>
      </c>
      <c r="QW8" s="22">
        <f>IF($CW8="P",CS8,(CS8+BP8)/2)</f>
        <v>9.4</v>
      </c>
      <c r="QX8" s="22">
        <f>IF($CW8="P",CT8,(CT8+BQ8)/2)</f>
        <v>4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15.6</v>
      </c>
      <c r="RC8" s="40">
        <f>IF(SUM(QG8:QH8,QJ8:QL8,QN8)-QI8-QM8&gt;0,SUM(QG8:QH8,QJ8:QL8,QN8)-QI8-QM8,"")</f>
        <v>52.4</v>
      </c>
      <c r="RD8" s="40">
        <f>IF(SUM(QO8:QP8,QR8)-QQ8&gt;0,SUM(QO8:QP8,QR8)-QQ8,"")</f>
        <v>23.499999999999996</v>
      </c>
      <c r="RE8" s="40">
        <f>IF(SUM(QH8,QL8,QP8)&gt;0,SUM(QH8,QL8,QP8),"")</f>
        <v>21.049999999999997</v>
      </c>
      <c r="RF8" s="40">
        <f>IF(SUM(RC8,RD8)&gt;0,SUM(RC8,RD8),"")</f>
        <v>75.899999999999991</v>
      </c>
      <c r="RG8" s="40">
        <f>IF(SUM(QT8,QX8)&gt;0,SUM(QT8,QX8),"")</f>
        <v>8.1999999999999993</v>
      </c>
      <c r="RH8" s="40">
        <f>IF(SUM(QS8:QT8,QV8:QX8,QZ8)-SUM(QU8,QY8)&gt;0,SUM(QS8:QT8,QV8:QX8,QZ8)-SUM(QU8,QY8),"")</f>
        <v>26.45</v>
      </c>
      <c r="RI8" s="40">
        <f>IF(SUM(RC8,RD8,RH8)&gt;0,SUM(RC8,RD8,RH8),"")</f>
        <v>102.35</v>
      </c>
    </row>
    <row r="9" spans="1:477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1</v>
      </c>
      <c r="C9" s="5" t="s">
        <v>171</v>
      </c>
      <c r="D9" s="4" t="s">
        <v>4</v>
      </c>
      <c r="E9" s="4">
        <v>2007</v>
      </c>
      <c r="F9" s="9">
        <f>SUM(L9:T9)+SUM(L9:Q9)*0.0000001+SUM(L9)*0.0000000000001</f>
        <v>183.3000130300052</v>
      </c>
      <c r="G9" s="64"/>
      <c r="H9" s="3" t="str">
        <f>IF(OR(AND(AR9&gt;=AY$39,AS9&gt;=AY$43,AR9&lt;&gt;"",AQ9=""),AND(AW9&gt;=AY$39,AX9&gt;=AY$43,AW9&lt;&gt;"",AQ9=""),AND(BU9&gt;=CB$39,BV9&gt;=CB$43,BU9&lt;&gt;"",BT9=""),AND(BZ9&gt;=CB$39,CA9&gt;=CB$43,BZ9&lt;&gt;"",BT9=""),AND(CX9&gt;=DE$39,CY9&gt;=DE$43,CX9&lt;&gt;"",CW9=""),AND(DC9&gt;=DE$39,DD9&gt;=DE$43,DC9&lt;&gt;""),AND(EC9&gt;=EJ$39,ED9&gt;=EJ$43,EC9&lt;&gt;""),AND(EH9&gt;=EJ$39,EI9&gt;=EJ$43,EH9&lt;&gt;""),AND(FE9&gt;=FL$39,FF9&gt;=FL$43,FE9&lt;&gt;""),AND(FJ9&gt;=FL$39,FK9&gt;=FL$43,FJ9&lt;&gt;""),AND(GG9&gt;=GN$39,GH9&gt;=GN$43,GG9&lt;&gt;""),AND(GL9&gt;=GN$39,GM9&gt;=GN$43,GL9&lt;&gt;""),AND(HI9&gt;=HP$39,HJ9&gt;=HP$43,HI9&lt;&gt;""),AND(HN9&gt;=HP$39,HO9&gt;=HP$43,HN9&lt;&gt;""),AND(IK9&gt;=IR$39,IL9&gt;=IR$43,IK9&lt;&gt;""),AND(IP9&gt;=IR$39,IQ9&gt;=IR$43,IP9&lt;&gt;""),AND(JM9&gt;=JT$39,JN9&gt;=JT$43,JM9&lt;&gt;""),AND(JR9&gt;=JT$39,JS9&gt;=JT$43,JR9&lt;&gt;""),AND(KO9&gt;=KV$39,KP9&gt;=KV$43,KO9&lt;&gt;""),AND(KT9&gt;=KV$39,KU9&gt;=KV$43,KT9&lt;&gt;""),AND(LQ9&gt;=LX$39,LR9&gt;=LX$43,LQ9&lt;&gt;""),AND(LV9&gt;=LX$39,LW9&gt;=LX$43,LV9&lt;&gt;""),AND(MS9&gt;=MZ$39,MT9&gt;=MZ$43,MS9&lt;&gt;""),AND(MX9&gt;=MZ$39,MY9&gt;=MZ$43,MX9&lt;&gt;""),AND(NU9&gt;=OB$39,NV9&gt;=OB$43,NU9&lt;&gt;""),AND(NZ9&gt;=OB$39,OA9&gt;=OB$43,NZ9&lt;&gt;""),AND(OW9&gt;=PD$39,OX9&gt;=PD$43,OW9&lt;&gt;""),AND(PB9&gt;=PD$39,PC9&gt;=PD$43,PB9&lt;&gt;""),AND(PY9&gt;=QF$39,PZ9&gt;=QF$43,PY9&lt;&gt;""),AND(QD9&gt;=QF$39,QE9&gt;=QF$43,QD9&lt;&gt;"")),"P","")</f>
        <v>P</v>
      </c>
      <c r="I9" s="3" t="str">
        <f>IF(OR(AND(AS9&gt;=AY$43,AS9&lt;&gt;"",AQ9=""),AND(AX9&gt;=AY$43,AX9&lt;&gt;"",AQ9=""),AND(BV9&gt;=CB$43,BV9&lt;&gt;"",BT9=""),AND(CA9&gt;=CB$43,CA9&lt;&gt;"",BT9=""),AND(CY9&gt;=DE$43,CY9&lt;&gt;"",CW9=""),AND(DD9&gt;=DE$43,DD9&lt;&gt;"",CW9=""),AND(ED9&gt;=EJ$43,ED9&lt;&gt;""),AND(EI9&gt;=EJ$43,EI9&lt;&gt;""),AND(FF9&gt;=FL$43,FF9&lt;&gt;""),AND(FK9&gt;=FL$43,FK9&lt;&gt;""),AND(GH9&gt;=GN$43,GH9&lt;&gt;""),AND(GM9&gt;=GN$43,GM9&lt;&gt;""),AND(HJ9&gt;=HP$43,HJ9&lt;&gt;""),AND(HO9&gt;=HP$43,HO9&lt;&gt;""),AND(IL9&gt;=IR$43,IL9&lt;&gt;""),AND(IQ9&gt;=IR$43,IQ9&lt;&gt;""),AND(JN9&gt;=JT$43,JN9&lt;&gt;""),AND(JS9&gt;=JT$43,JS9&lt;&gt;""),AND(KP9&gt;=KV$43,KP9&lt;&gt;""),AND(KU9&gt;=KV$43,KU9&lt;&gt;""),AND(LR9&gt;=LX$43,LR9&lt;&gt;""),AND(LW9&gt;=LX$43,LW9&lt;&gt;""),AND(MT9&gt;=MZ$43,MT9&lt;&gt;""),AND(MY9&gt;=MZ$43,MY9&lt;&gt;""),AND(NV9&gt;=OB$43,NV9&lt;&gt;""),AND(OA9&gt;=OB$43,OA9&lt;&gt;""),AND(OX9&gt;=PD$43,OX9&lt;&gt;""),AND(PC9&gt;=PD$43,PC9&lt;&gt;""),AND(PZ9&gt;=QF$43,PZ9&lt;&gt;""),AND(QE9&gt;=QF$43,QE9&lt;&gt;"")),"P","")</f>
        <v>P</v>
      </c>
      <c r="J9" s="36" t="str">
        <f>IF(AND(I9="P",H9=""),"No DD",IF(OR(AND(AU9&gt;=AY$42,AV9&gt;=AY$46,AU9&lt;&gt;"",AQ9=""),AND(BX9&gt;=CB$42,BY9&gt;=CB$46,BX9&lt;&gt;"",BT9=""),AND(DA9&gt;=DE$42,DB9&gt;=DE$46,DA9&lt;&gt;"",CW9=""),AND(EF9&gt;=EJ$42,EG9&gt;=EJ$46,EF9&lt;&gt;""),AND(FH9&gt;=FL$42,FI9&gt;=FL$46,FH9&lt;&gt;""),AND(GJ9&gt;=GN$42,GK9&gt;=GN$46,GJ9&lt;&gt;""),AND(HL9&gt;=HP$42,HM9&gt;=HP$46,HL9&lt;&gt;""),AND(IN9&gt;=IR$42,IO9&gt;=IR$46,IN9&lt;&gt;""),AND(JP9&gt;=JT$42,JQ9&gt;=JT$46,JP9&lt;&gt;""),AND(KR9&gt;=KV$42,KS9&gt;=KV$46,KR9&lt;&gt;""),AND(LT9&gt;=LX$42,LU9&gt;=LX$46,LT9&lt;&gt;""),AND(MV9&gt;=MZ$42,MW9&gt;=MZ$46,MV9&lt;&gt;""),AND(NX9&gt;=OB$42,NY9&gt;=OB$46,NX9&lt;&gt;""),AND(OZ9&gt;=PD$42,PA9&gt;=PD$46,OZ9&lt;&gt;""),AND(QB9&gt;=QF$42,QC9&gt;=QF$46,QB9&lt;&gt;"")),"Merit",IF(OR(AND(AU9&gt;=AY$41,AV9&gt;=AY$45,AU9&lt;&gt;"",AQ9=""),AND(BX9&gt;=CB$41,BY9&gt;=CB$45,BX9&lt;&gt;"",BT9=""),AND(DA9&gt;=DE$41,DB9&gt;=DE$45,DA9&lt;&gt;"",CW9=""),AND(EF9&gt;=EJ$41,EG9&gt;=EJ$45,EF9&lt;&gt;""),AND(FH9&gt;=FL$41,FI9&gt;=FL$45,FH9&lt;&gt;""),AND(GJ9&gt;=GN$41,GK9&gt;=GN$45,GJ9&lt;&gt;""),AND(HL9&gt;=HP$41,HM9&gt;=HP$45,HL9&lt;&gt;""),AND(IN9&gt;=IR$41,IO9&gt;=IR$45,IN9&lt;&gt;""),AND(JP9&gt;=JT$41,JQ9&gt;=JT$45,JP9&lt;&gt;""),AND(KR9&gt;=KV$41,KS9&gt;=KV$45,KR9&lt;&gt;""),AND(LT9&gt;=LX$41,LU9&gt;=LX$45,LT9&lt;&gt;""),AND(MV9&gt;=MZ$41,MW9&gt;=MZ$45,MV9&lt;&gt;""),AND(NX9&gt;=OB$41,NY9&gt;=OB$45,NX9&lt;&gt;""),AND(OZ9&gt;=PD$41,PA9&gt;=PD$45,OZ9&lt;&gt;""),AND(QB9&gt;=QF$41,QC9&gt;=QF$45,QB9&lt;&gt;"")),"Excellence",IF(K9="P","Worlds Team",IF(H9="P","National Team","")))))</f>
        <v>National Team</v>
      </c>
      <c r="K9" s="3" t="str">
        <f>IF(OR(AND(AU9&gt;=AY$40,AV9&gt;=AY$44,AU9&lt;&gt;"",AQ9=""),AND(BX9&gt;=CB$40,BY9&gt;=CB$44,BX9&lt;&gt;"",BT9=""),AND(DA9&gt;=DE$40,DB9&gt;=DE$44,DA9&lt;&gt;"",CW9=""),AND(EF9&gt;=EJ$40,EG9&gt;=EJ$44,EF9&lt;&gt;""),AND(FH9&gt;=FL$40,FI9&gt;=FL$44,FH9&lt;&gt;""),AND(GJ9&gt;=GN$40,GK9&gt;=GN$44,GJ9&lt;&gt;""),AND(HL9&gt;=HP$40,HM9&gt;=HP$44,HL9&lt;&gt;""),AND(IN9&gt;=IR$40,IO9&gt;=IR$44,IN9&lt;&gt;""),AND(JP9&gt;=JT$40,JQ9&gt;=JT$44,JP9&lt;&gt;""),AND(KR9&gt;=KV$40,KS9&gt;=KV$44,KR9&lt;&gt;""),AND(LT9&gt;=LX$40,LU9&gt;=LX$44,LT9&lt;&gt;""),AND(MV9&gt;=MZ$40,MW9&gt;=MZ$44,MV9&lt;&gt;""),AND(NX9&gt;=OB$40,NY9&gt;=OB$44,NX9&lt;&gt;""),AND(OZ9&gt;=PD$40,PA9&gt;=PD$44,OZ9&lt;&gt;""),AND(QB9&gt;=QF$40,QC9&gt;=QF$44,QB9&lt;&gt;"")),"P","")</f>
        <v/>
      </c>
      <c r="L9" s="8">
        <f>IF(COUNT(AS9,BV9,CY9)&gt;0,LARGE((AS9,BV9,CY9),1),0)</f>
        <v>52.4</v>
      </c>
      <c r="M9" s="8" t="str">
        <f>IF(L9=0,"",IF(L9=CY9,$CC$1,IF(L9=BV9,$AZ$1,IF(L9=AS9,$W$1,""))))</f>
        <v>2024 3rd Domestic Trial</v>
      </c>
      <c r="N9" s="8">
        <f>IF(COUNT(AS9,BV9,CY9)&gt;1,LARGE((AS9,BV9,CY9),2),0)</f>
        <v>51.7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26.2</v>
      </c>
      <c r="Q9" s="8" t="str">
        <f>IF(P9=0,"",IF(P9=CZ9,$CC$1,IF(P9=BW9,$AZ$1,IF(P9=AT9,$W$1,""))))</f>
        <v>2024 3rd Domestic Trial</v>
      </c>
      <c r="R9" s="8">
        <f>IF(MAX(AX9,CA9,DD9)&gt;0,MAX(AX9,CA9,DD9),0)</f>
        <v>53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18.2</v>
      </c>
      <c r="X9" s="19">
        <v>8.4</v>
      </c>
      <c r="Y9" s="19">
        <v>0.6</v>
      </c>
      <c r="Z9" s="19">
        <v>0</v>
      </c>
      <c r="AA9" s="19">
        <v>18.5</v>
      </c>
      <c r="AB9" s="19">
        <v>7.2</v>
      </c>
      <c r="AC9" s="19">
        <v>0</v>
      </c>
      <c r="AD9" s="19">
        <v>0</v>
      </c>
      <c r="AE9" s="19">
        <v>18.100000000000001</v>
      </c>
      <c r="AF9" s="19">
        <v>7.7</v>
      </c>
      <c r="AG9" s="19">
        <v>0.6</v>
      </c>
      <c r="AH9" s="19">
        <v>0</v>
      </c>
      <c r="AI9" s="19">
        <v>18.7</v>
      </c>
      <c r="AJ9" s="19">
        <v>8.4</v>
      </c>
      <c r="AK9" s="19">
        <v>0.6</v>
      </c>
      <c r="AL9" s="19">
        <v>0</v>
      </c>
      <c r="AM9" s="19">
        <v>18.3</v>
      </c>
      <c r="AN9" s="19">
        <v>6.8</v>
      </c>
      <c r="AO9" s="19">
        <v>0.8</v>
      </c>
      <c r="AP9" s="19">
        <v>0</v>
      </c>
      <c r="AQ9" s="27"/>
      <c r="AR9" s="40">
        <f>IF(SUM(X9,AB9)&gt;0,SUM(X9,AB9),"")</f>
        <v>15.600000000000001</v>
      </c>
      <c r="AS9" s="40">
        <f>IF(SUM(W9:X9,Z9:AB9,AD9)-Y9-AC9&gt;0,SUM(W9:X9,Z9:AB9,AD9)-Y9-AC9,"")</f>
        <v>51.7</v>
      </c>
      <c r="AT9" s="40">
        <f>IF(SUM(AE9:AF9,AH9)-AG9&gt;0,SUM(AE9:AF9,AH9)-AG9,"")</f>
        <v>25.2</v>
      </c>
      <c r="AU9" s="40">
        <f>IF(SUM(X9,AB9,AF9)&gt;0,SUM(X9,AB9,AF9),"")</f>
        <v>23.3</v>
      </c>
      <c r="AV9" s="40">
        <f>IF(SUM(AS9,AT9)&gt;0,SUM(AS9,AT9),"")</f>
        <v>76.900000000000006</v>
      </c>
      <c r="AW9" s="40">
        <f>IF(SUM(AJ9,AN9)&gt;0,SUM(AJ9,AN9),"")</f>
        <v>15.2</v>
      </c>
      <c r="AX9" s="40">
        <f>IF(SUM(AI9:AJ9,AL9:AN9,AP9)-SUM(AK9,AO9)&gt;0,SUM(AI9:AJ9,AL9:AN9,AP9)-SUM(AK9,AO9),"")</f>
        <v>50.800000000000004</v>
      </c>
      <c r="AY9" s="40">
        <f>IF(SUM(AS9,AT9,AX9)&gt;0,SUM(AS9,AT9,AX9),"")</f>
        <v>127.70000000000002</v>
      </c>
      <c r="AZ9" s="18">
        <v>18.2</v>
      </c>
      <c r="BA9" s="18">
        <v>7.2</v>
      </c>
      <c r="BB9" s="18">
        <v>1</v>
      </c>
      <c r="BC9" s="18">
        <v>0</v>
      </c>
      <c r="BD9" s="18">
        <v>17</v>
      </c>
      <c r="BE9" s="18">
        <v>8.4</v>
      </c>
      <c r="BF9" s="18">
        <v>1</v>
      </c>
      <c r="BG9" s="18">
        <v>0</v>
      </c>
      <c r="BH9" s="18">
        <v>18</v>
      </c>
      <c r="BI9" s="18">
        <v>6.8</v>
      </c>
      <c r="BJ9" s="18">
        <v>0.8</v>
      </c>
      <c r="BK9" s="18">
        <v>0</v>
      </c>
      <c r="BL9" s="18">
        <v>19</v>
      </c>
      <c r="BM9" s="18">
        <v>8.4</v>
      </c>
      <c r="BN9" s="18">
        <v>0</v>
      </c>
      <c r="BO9" s="18">
        <v>0</v>
      </c>
      <c r="BP9" s="18">
        <v>18.8</v>
      </c>
      <c r="BQ9" s="18">
        <v>6.8</v>
      </c>
      <c r="BR9" s="18">
        <v>0</v>
      </c>
      <c r="BS9" s="18">
        <v>0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48.8</v>
      </c>
      <c r="BW9" s="11">
        <f>IF(SUM(BH9:BI9,BK9)-BJ9&gt;0,SUM(BH9:BI9,BK9)-BJ9,"")</f>
        <v>24</v>
      </c>
      <c r="BX9" s="11">
        <f>IF(SUM(BA9,BE9,BI9)&gt;0,SUM(BA9,BE9,BI9),"")</f>
        <v>22.400000000000002</v>
      </c>
      <c r="BY9" s="11">
        <f>IF(SUM(BV9,BW9)&gt;0,SUM(BV9,BW9),"")</f>
        <v>72.8</v>
      </c>
      <c r="BZ9" s="11">
        <f>IF(SUM(BM9,BQ9)&gt;0,SUM(BM9,BQ9),"")</f>
        <v>15.2</v>
      </c>
      <c r="CA9" s="11">
        <f>IF(SUM(BL9:BM9,BO9:BQ9,BS9)-SUM(BN9,BR9)&gt;0,SUM(BL9:BM9,BO9:BQ9,BS9)-SUM(BN9,BR9),"")</f>
        <v>53</v>
      </c>
      <c r="CB9" s="11">
        <f>IF(SUM(BV9,BW9,CA9)&gt;0,SUM(BV9,BW9,CA9),"")</f>
        <v>125.8</v>
      </c>
      <c r="CC9" s="19">
        <v>18.7</v>
      </c>
      <c r="CD9" s="19">
        <v>7.2</v>
      </c>
      <c r="CE9" s="19">
        <v>0.8</v>
      </c>
      <c r="CF9" s="19">
        <v>0</v>
      </c>
      <c r="CG9" s="19">
        <v>18.899999999999999</v>
      </c>
      <c r="CH9" s="19">
        <v>8.4</v>
      </c>
      <c r="CI9" s="19">
        <v>0</v>
      </c>
      <c r="CJ9" s="19">
        <v>0</v>
      </c>
      <c r="CK9" s="19">
        <v>18.5</v>
      </c>
      <c r="CL9" s="19">
        <v>7.7</v>
      </c>
      <c r="CM9" s="19">
        <v>0</v>
      </c>
      <c r="CN9" s="19">
        <v>0</v>
      </c>
      <c r="CO9" s="19">
        <v>17.399999999999999</v>
      </c>
      <c r="CP9" s="19">
        <v>4</v>
      </c>
      <c r="CQ9" s="19">
        <v>0</v>
      </c>
      <c r="CR9" s="19">
        <v>0</v>
      </c>
      <c r="CS9" s="19">
        <v>18.2</v>
      </c>
      <c r="CT9" s="19">
        <v>6</v>
      </c>
      <c r="CU9" s="19">
        <v>0</v>
      </c>
      <c r="CV9" s="19">
        <v>0</v>
      </c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52.4</v>
      </c>
      <c r="CZ9" s="40">
        <f>IF(SUM(CK9:CL9,CN9)-CM9&gt;0,SUM(CK9:CL9,CN9)-CM9,"")</f>
        <v>26.2</v>
      </c>
      <c r="DA9" s="40">
        <f>IF(SUM(CD9,CH9,CL9)&gt;0,SUM(CD9,CH9,CL9),"")</f>
        <v>23.3</v>
      </c>
      <c r="DB9" s="40">
        <f>IF(SUM(CY9,CZ9)&gt;0,SUM(CY9,CZ9),"")</f>
        <v>78.599999999999994</v>
      </c>
      <c r="DC9" s="40">
        <f>IF(SUM(CP9,CT9)&gt;0,SUM(CP9,CT9),"")</f>
        <v>10</v>
      </c>
      <c r="DD9" s="40">
        <f>IF(SUM(CO9:CP9,CR9:CT9,CV9)-SUM(CQ9,CU9)&gt;0,SUM(CO9:CP9,CR9:CT9,CV9)-SUM(CQ9,CU9),"")</f>
        <v>45.599999999999994</v>
      </c>
      <c r="DE9" s="40">
        <f>IF(SUM(CY9,CZ9,DD9)&gt;0,SUM(CY9,CZ9,DD9),"")</f>
        <v>124.19999999999999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>
        <v>0</v>
      </c>
      <c r="FN9" s="17">
        <v>0</v>
      </c>
      <c r="FO9" s="17">
        <v>0</v>
      </c>
      <c r="FP9" s="17">
        <v>0</v>
      </c>
      <c r="FQ9" s="17">
        <v>18.8</v>
      </c>
      <c r="FR9" s="17">
        <v>8.4</v>
      </c>
      <c r="FS9" s="17">
        <v>0</v>
      </c>
      <c r="FT9" s="17">
        <v>0</v>
      </c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>
        <f>IF(SUM(FN9,FR9)&gt;0,SUM(FN9,FR9),"")</f>
        <v>8.4</v>
      </c>
      <c r="GH9" s="40">
        <f>IF(SUM(FM9:FN9,FP9:FR9,FT9)-FO9-FS9&gt;0,SUM(FM9:FN9,FP9:FR9,FT9)-FO9-FS9,"")</f>
        <v>27.200000000000003</v>
      </c>
      <c r="GI9" s="40" t="str">
        <f>IF(SUM(FU9:FV9,FX9)-FW9&gt;0,SUM(FU9:FV9,FX9)-FW9,"")</f>
        <v/>
      </c>
      <c r="GJ9" s="40">
        <f>IF(SUM(FN9,FR9,FV9)&gt;0,SUM(FN9,FR9,FV9),"")</f>
        <v>8.4</v>
      </c>
      <c r="GK9" s="40">
        <f>IF(SUM(GH9,GI9)&gt;0,SUM(GH9,GI9),"")</f>
        <v>27.200000000000003</v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>
        <f>IF(SUM(GH9,GI9,GM9)&gt;0,SUM(GH9,GI9,GM9),"")</f>
        <v>27.200000000000003</v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18.45</v>
      </c>
      <c r="QH9" s="22">
        <f>IF($CW9="P",CD9,(CD9+BA9)/2)</f>
        <v>7.2</v>
      </c>
      <c r="QI9" s="22">
        <f>IF($CW9="P",CE9,(CE9+BB9)/2)</f>
        <v>0.9</v>
      </c>
      <c r="QJ9" s="22">
        <f>IF($CW9="P",CF9,(CF9+BC9)/2)</f>
        <v>0</v>
      </c>
      <c r="QK9" s="22">
        <f>IF($CW9="P",CG9,(CG9+BD9)/2)</f>
        <v>17.95</v>
      </c>
      <c r="QL9" s="22">
        <f>IF($CW9="P",CH9,(CH9+BE9)/2)</f>
        <v>8.4</v>
      </c>
      <c r="QM9" s="22">
        <f>IF($CW9="P",CI9,(CI9+BF9)/2)</f>
        <v>0.5</v>
      </c>
      <c r="QN9" s="22">
        <f>IF($CW9="P",CJ9,(CJ9+BG9)/2)</f>
        <v>0</v>
      </c>
      <c r="QO9" s="22">
        <f>IF($CW9="P",CK9,(CK9+BH9)/2)</f>
        <v>18.25</v>
      </c>
      <c r="QP9" s="22">
        <f>IF($CW9="P",CL9,(CL9+BI9)/2)</f>
        <v>7.25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</v>
      </c>
      <c r="QT9" s="22">
        <f>IF($CW9="P",CP9,(CP9+BM9)/2)</f>
        <v>6.2</v>
      </c>
      <c r="QU9" s="22">
        <f>IF($CW9="P",CQ9,(CQ9+BN9)/2)</f>
        <v>0</v>
      </c>
      <c r="QV9" s="22">
        <f>IF($CW9="P",CR9,(CR9+BO9)/2)</f>
        <v>0</v>
      </c>
      <c r="QW9" s="22">
        <f>IF($CW9="P",CS9,(CS9+BP9)/2)</f>
        <v>18.5</v>
      </c>
      <c r="QX9" s="22">
        <f>IF($CW9="P",CT9,(CT9+BQ9)/2)</f>
        <v>6.4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15.600000000000001</v>
      </c>
      <c r="RC9" s="40">
        <f>IF(SUM(QG9:QH9,QJ9:QL9,QN9)-QI9-QM9&gt;0,SUM(QG9:QH9,QJ9:QL9,QN9)-QI9-QM9,"")</f>
        <v>50.599999999999994</v>
      </c>
      <c r="RD9" s="40">
        <f>IF(SUM(QO9:QP9,QR9)-QQ9&gt;0,SUM(QO9:QP9,QR9)-QQ9,"")</f>
        <v>25.1</v>
      </c>
      <c r="RE9" s="40">
        <f>IF(SUM(QH9,QL9,QP9)&gt;0,SUM(QH9,QL9,QP9),"")</f>
        <v>22.85</v>
      </c>
      <c r="RF9" s="40">
        <f>IF(SUM(RC9,RD9)&gt;0,SUM(RC9,RD9),"")</f>
        <v>75.699999999999989</v>
      </c>
      <c r="RG9" s="40">
        <f>IF(SUM(QT9,QX9)&gt;0,SUM(QT9,QX9),"")</f>
        <v>12.600000000000001</v>
      </c>
      <c r="RH9" s="40">
        <f>IF(SUM(QS9:QT9,QV9:QX9,QZ9)-SUM(QU9,QY9)&gt;0,SUM(QS9:QT9,QV9:QX9,QZ9)-SUM(QU9,QY9),"")</f>
        <v>49.3</v>
      </c>
      <c r="RI9" s="40">
        <f>IF(SUM(RC9,RD9,RH9)&gt;0,SUM(RC9,RD9,RH9),"")</f>
        <v>124.99999999999999</v>
      </c>
    </row>
    <row r="10" spans="1:477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t="str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/>
      </c>
      <c r="C10" s="5" t="s">
        <v>169</v>
      </c>
      <c r="D10" s="4" t="s">
        <v>5</v>
      </c>
      <c r="E10" s="4">
        <v>2007</v>
      </c>
      <c r="F10" s="9">
        <f>SUM(L10:T10)+SUM(L10:Q10)*0.0000001+SUM(L10)*0.0000000000001</f>
        <v>182.30001267000506</v>
      </c>
      <c r="G10" s="64" t="s">
        <v>46</v>
      </c>
      <c r="H10" s="3" t="str">
        <f>IF(OR(AND(AR10&gt;=AY$39,AS10&gt;=AY$43,AR10&lt;&gt;"",AQ10=""),AND(AW10&gt;=AY$39,AX10&gt;=AY$43,AW10&lt;&gt;"",AQ10=""),AND(BU10&gt;=CB$39,BV10&gt;=CB$43,BU10&lt;&gt;"",BT10=""),AND(BZ10&gt;=CB$39,CA10&gt;=CB$43,BZ10&lt;&gt;"",BT10=""),AND(CX10&gt;=DE$39,CY10&gt;=DE$43,CX10&lt;&gt;"",CW10=""),AND(DC10&gt;=DE$39,DD10&gt;=DE$43,DC10&lt;&gt;""),AND(EC10&gt;=EJ$39,ED10&gt;=EJ$43,EC10&lt;&gt;""),AND(EH10&gt;=EJ$39,EI10&gt;=EJ$43,EH10&lt;&gt;""),AND(FE10&gt;=FL$39,FF10&gt;=FL$43,FE10&lt;&gt;""),AND(FJ10&gt;=FL$39,FK10&gt;=FL$43,FJ10&lt;&gt;""),AND(GG10&gt;=GN$39,GH10&gt;=GN$43,GG10&lt;&gt;""),AND(GL10&gt;=GN$39,GM10&gt;=GN$43,GL10&lt;&gt;""),AND(HI10&gt;=HP$39,HJ10&gt;=HP$43,HI10&lt;&gt;""),AND(HN10&gt;=HP$39,HO10&gt;=HP$43,HN10&lt;&gt;""),AND(IK10&gt;=IR$39,IL10&gt;=IR$43,IK10&lt;&gt;""),AND(IP10&gt;=IR$39,IQ10&gt;=IR$43,IP10&lt;&gt;""),AND(JM10&gt;=JT$39,JN10&gt;=JT$43,JM10&lt;&gt;""),AND(JR10&gt;=JT$39,JS10&gt;=JT$43,JR10&lt;&gt;""),AND(KO10&gt;=KV$39,KP10&gt;=KV$43,KO10&lt;&gt;""),AND(KT10&gt;=KV$39,KU10&gt;=KV$43,KT10&lt;&gt;""),AND(LQ10&gt;=LX$39,LR10&gt;=LX$43,LQ10&lt;&gt;""),AND(LV10&gt;=LX$39,LW10&gt;=LX$43,LV10&lt;&gt;""),AND(MS10&gt;=MZ$39,MT10&gt;=MZ$43,MS10&lt;&gt;""),AND(MX10&gt;=MZ$39,MY10&gt;=MZ$43,MX10&lt;&gt;""),AND(NU10&gt;=OB$39,NV10&gt;=OB$43,NU10&lt;&gt;""),AND(NZ10&gt;=OB$39,OA10&gt;=OB$43,NZ10&lt;&gt;""),AND(OW10&gt;=PD$39,OX10&gt;=PD$43,OW10&lt;&gt;""),AND(PB10&gt;=PD$39,PC10&gt;=PD$43,PB10&lt;&gt;""),AND(PY10&gt;=QF$39,PZ10&gt;=QF$43,PY10&lt;&gt;""),AND(QD10&gt;=QF$39,QE10&gt;=QF$43,QD10&lt;&gt;"")),"P","")</f>
        <v>P</v>
      </c>
      <c r="I10" s="3" t="str">
        <f>IF(OR(AND(AS10&gt;=AY$43,AS10&lt;&gt;"",AQ10=""),AND(AX10&gt;=AY$43,AX10&lt;&gt;"",AQ10=""),AND(BV10&gt;=CB$43,BV10&lt;&gt;"",BT10=""),AND(CA10&gt;=CB$43,CA10&lt;&gt;"",BT10=""),AND(CY10&gt;=DE$43,CY10&lt;&gt;"",CW10=""),AND(DD10&gt;=DE$43,DD10&lt;&gt;"",CW10=""),AND(ED10&gt;=EJ$43,ED10&lt;&gt;""),AND(EI10&gt;=EJ$43,EI10&lt;&gt;""),AND(FF10&gt;=FL$43,FF10&lt;&gt;""),AND(FK10&gt;=FL$43,FK10&lt;&gt;""),AND(GH10&gt;=GN$43,GH10&lt;&gt;""),AND(GM10&gt;=GN$43,GM10&lt;&gt;""),AND(HJ10&gt;=HP$43,HJ10&lt;&gt;""),AND(HO10&gt;=HP$43,HO10&lt;&gt;""),AND(IL10&gt;=IR$43,IL10&lt;&gt;""),AND(IQ10&gt;=IR$43,IQ10&lt;&gt;""),AND(JN10&gt;=JT$43,JN10&lt;&gt;""),AND(JS10&gt;=JT$43,JS10&lt;&gt;""),AND(KP10&gt;=KV$43,KP10&lt;&gt;""),AND(KU10&gt;=KV$43,KU10&lt;&gt;""),AND(LR10&gt;=LX$43,LR10&lt;&gt;""),AND(LW10&gt;=LX$43,LW10&lt;&gt;""),AND(MT10&gt;=MZ$43,MT10&lt;&gt;""),AND(MY10&gt;=MZ$43,MY10&lt;&gt;""),AND(NV10&gt;=OB$43,NV10&lt;&gt;""),AND(OA10&gt;=OB$43,OA10&lt;&gt;""),AND(OX10&gt;=PD$43,OX10&lt;&gt;""),AND(PC10&gt;=PD$43,PC10&lt;&gt;""),AND(PZ10&gt;=QF$43,PZ10&lt;&gt;""),AND(QE10&gt;=QF$43,QE10&lt;&gt;"")),"P","")</f>
        <v>P</v>
      </c>
      <c r="J10" s="36" t="str">
        <f>IF(AND(I10="P",H10=""),"No DD",IF(OR(AND(AU10&gt;=AY$42,AV10&gt;=AY$46,AU10&lt;&gt;"",AQ10=""),AND(BX10&gt;=CB$42,BY10&gt;=CB$46,BX10&lt;&gt;"",BT10=""),AND(DA10&gt;=DE$42,DB10&gt;=DE$46,DA10&lt;&gt;"",CW10=""),AND(EF10&gt;=EJ$42,EG10&gt;=EJ$46,EF10&lt;&gt;""),AND(FH10&gt;=FL$42,FI10&gt;=FL$46,FH10&lt;&gt;""),AND(GJ10&gt;=GN$42,GK10&gt;=GN$46,GJ10&lt;&gt;""),AND(HL10&gt;=HP$42,HM10&gt;=HP$46,HL10&lt;&gt;""),AND(IN10&gt;=IR$42,IO10&gt;=IR$46,IN10&lt;&gt;""),AND(JP10&gt;=JT$42,JQ10&gt;=JT$46,JP10&lt;&gt;""),AND(KR10&gt;=KV$42,KS10&gt;=KV$46,KR10&lt;&gt;""),AND(LT10&gt;=LX$42,LU10&gt;=LX$46,LT10&lt;&gt;""),AND(MV10&gt;=MZ$42,MW10&gt;=MZ$46,MV10&lt;&gt;""),AND(NX10&gt;=OB$42,NY10&gt;=OB$46,NX10&lt;&gt;""),AND(OZ10&gt;=PD$42,PA10&gt;=PD$46,OZ10&lt;&gt;""),AND(QB10&gt;=QF$42,QC10&gt;=QF$46,QB10&lt;&gt;"")),"Merit",IF(OR(AND(AU10&gt;=AY$41,AV10&gt;=AY$45,AU10&lt;&gt;"",AQ10=""),AND(BX10&gt;=CB$41,BY10&gt;=CB$45,BX10&lt;&gt;"",BT10=""),AND(DA10&gt;=DE$41,DB10&gt;=DE$45,DA10&lt;&gt;"",CW10=""),AND(EF10&gt;=EJ$41,EG10&gt;=EJ$45,EF10&lt;&gt;""),AND(FH10&gt;=FL$41,FI10&gt;=FL$45,FH10&lt;&gt;""),AND(GJ10&gt;=GN$41,GK10&gt;=GN$45,GJ10&lt;&gt;""),AND(HL10&gt;=HP$41,HM10&gt;=HP$45,HL10&lt;&gt;""),AND(IN10&gt;=IR$41,IO10&gt;=IR$45,IN10&lt;&gt;""),AND(JP10&gt;=JT$41,JQ10&gt;=JT$45,JP10&lt;&gt;""),AND(KR10&gt;=KV$41,KS10&gt;=KV$45,KR10&lt;&gt;""),AND(LT10&gt;=LX$41,LU10&gt;=LX$45,LT10&lt;&gt;""),AND(MV10&gt;=MZ$41,MW10&gt;=MZ$45,MV10&lt;&gt;""),AND(NX10&gt;=OB$41,NY10&gt;=OB$45,NX10&lt;&gt;""),AND(OZ10&gt;=PD$41,PA10&gt;=PD$45,OZ10&lt;&gt;""),AND(QB10&gt;=QF$41,QC10&gt;=QF$45,QB10&lt;&gt;"")),"Excellence",IF(K10="P","Worlds Team",IF(H10="P","National Team","")))))</f>
        <v>National Team</v>
      </c>
      <c r="K10" s="3" t="str">
        <f>IF(OR(AND(AU10&gt;=AY$40,AV10&gt;=AY$44,AU10&lt;&gt;"",AQ10=""),AND(BX10&gt;=CB$40,BY10&gt;=CB$44,BX10&lt;&gt;"",BT10=""),AND(DA10&gt;=DE$40,DB10&gt;=DE$44,DA10&lt;&gt;"",CW10=""),AND(EF10&gt;=EJ$40,EG10&gt;=EJ$44,EF10&lt;&gt;""),AND(FH10&gt;=FL$40,FI10&gt;=FL$44,FH10&lt;&gt;""),AND(GJ10&gt;=GN$40,GK10&gt;=GN$44,GJ10&lt;&gt;""),AND(HL10&gt;=HP$40,HM10&gt;=HP$44,HL10&lt;&gt;""),AND(IN10&gt;=IR$40,IO10&gt;=IR$44,IN10&lt;&gt;""),AND(JP10&gt;=JT$40,JQ10&gt;=JT$44,JP10&lt;&gt;""),AND(KR10&gt;=KV$40,KS10&gt;=KV$44,KR10&lt;&gt;""),AND(LT10&gt;=LX$40,LU10&gt;=LX$44,LT10&lt;&gt;""),AND(MV10&gt;=MZ$40,MW10&gt;=MZ$44,MV10&lt;&gt;""),AND(NX10&gt;=OB$40,NY10&gt;=OB$44,NX10&lt;&gt;""),AND(OZ10&gt;=PD$40,PA10&gt;=PD$44,OZ10&lt;&gt;""),AND(QB10&gt;=QF$40,QC10&gt;=QF$44,QB10&lt;&gt;"")),"P","")</f>
        <v/>
      </c>
      <c r="L10" s="8">
        <f>IF(COUNT(AS10,BV10,CY10)&gt;0,LARGE((AS10,BV10,CY10),1),0)</f>
        <v>50.5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50.099999999999994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26.099999999999998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52.400000000000006</v>
      </c>
      <c r="S10" s="8" t="str">
        <f>IF(R10=0,"",IF(R10=DD10,$CC$1,IF(R10=CA10,$AZ$1,IF(R10=AX10,$W$1,""))))</f>
        <v>2024 Elite Canada</v>
      </c>
      <c r="T10" s="8">
        <f>IF(MAX(DF10:DH10)&gt;0,MAX(DF10:DH10),"")</f>
        <v>3.2000000000000028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18.399999999999999</v>
      </c>
      <c r="X10" s="19">
        <v>7.2</v>
      </c>
      <c r="Y10" s="19">
        <v>1</v>
      </c>
      <c r="Z10" s="19">
        <v>0</v>
      </c>
      <c r="AA10" s="19">
        <v>18.5</v>
      </c>
      <c r="AB10" s="19">
        <v>7.2</v>
      </c>
      <c r="AC10" s="19">
        <v>0.2</v>
      </c>
      <c r="AD10" s="19">
        <v>0</v>
      </c>
      <c r="AE10" s="19">
        <v>18.899999999999999</v>
      </c>
      <c r="AF10" s="19">
        <v>7.2</v>
      </c>
      <c r="AG10" s="19">
        <v>0</v>
      </c>
      <c r="AH10" s="19">
        <v>0</v>
      </c>
      <c r="AI10" s="19">
        <v>18.600000000000001</v>
      </c>
      <c r="AJ10" s="19">
        <v>7.2</v>
      </c>
      <c r="AK10" s="19">
        <v>0.2</v>
      </c>
      <c r="AL10" s="19">
        <v>0</v>
      </c>
      <c r="AM10" s="19">
        <v>18.600000000000001</v>
      </c>
      <c r="AN10" s="19">
        <v>8.4</v>
      </c>
      <c r="AO10" s="19">
        <v>0.2</v>
      </c>
      <c r="AP10" s="19">
        <v>0</v>
      </c>
      <c r="AQ10" s="27"/>
      <c r="AR10" s="40">
        <f>IF(SUM(X10,AB10)&gt;0,SUM(X10,AB10),"")</f>
        <v>14.4</v>
      </c>
      <c r="AS10" s="40">
        <f>IF(SUM(W10:X10,Z10:AB10,AD10)-Y10-AC10&gt;0,SUM(W10:X10,Z10:AB10,AD10)-Y10-AC10,"")</f>
        <v>50.099999999999994</v>
      </c>
      <c r="AT10" s="40">
        <f>IF(SUM(AE10:AF10,AH10)-AG10&gt;0,SUM(AE10:AF10,AH10)-AG10,"")</f>
        <v>26.099999999999998</v>
      </c>
      <c r="AU10" s="40">
        <f>IF(SUM(X10,AB10,AF10)&gt;0,SUM(X10,AB10,AF10),"")</f>
        <v>21.6</v>
      </c>
      <c r="AV10" s="40">
        <f>IF(SUM(AS10,AT10)&gt;0,SUM(AS10,AT10),"")</f>
        <v>76.199999999999989</v>
      </c>
      <c r="AW10" s="40">
        <f>IF(SUM(AJ10,AN10)&gt;0,SUM(AJ10,AN10),"")</f>
        <v>15.600000000000001</v>
      </c>
      <c r="AX10" s="40">
        <f>IF(SUM(AI10:AJ10,AL10:AN10,AP10)-SUM(AK10,AO10)&gt;0,SUM(AI10:AJ10,AL10:AN10,AP10)-SUM(AK10,AO10),"")</f>
        <v>52.400000000000006</v>
      </c>
      <c r="AY10" s="40">
        <f>IF(SUM(AS10,AT10,AX10)&gt;0,SUM(AS10,AT10,AX10),"")</f>
        <v>128.6</v>
      </c>
      <c r="AZ10" s="18">
        <v>16.5</v>
      </c>
      <c r="BA10" s="18">
        <v>8.1</v>
      </c>
      <c r="BB10" s="18">
        <v>0.2</v>
      </c>
      <c r="BC10" s="18">
        <v>0</v>
      </c>
      <c r="BD10" s="18">
        <v>18.899999999999999</v>
      </c>
      <c r="BE10" s="18">
        <v>7.2</v>
      </c>
      <c r="BF10" s="18">
        <v>0</v>
      </c>
      <c r="BG10" s="18">
        <v>0</v>
      </c>
      <c r="BH10" s="18">
        <v>18.7</v>
      </c>
      <c r="BI10" s="18">
        <v>7.2</v>
      </c>
      <c r="BJ10" s="18">
        <v>0.6</v>
      </c>
      <c r="BK10" s="18">
        <v>0.3</v>
      </c>
      <c r="BL10" s="18">
        <v>18.600000000000001</v>
      </c>
      <c r="BM10" s="18">
        <v>7.2</v>
      </c>
      <c r="BN10" s="18">
        <v>1</v>
      </c>
      <c r="BO10" s="18">
        <v>0.3</v>
      </c>
      <c r="BP10" s="18">
        <v>0</v>
      </c>
      <c r="BQ10" s="18">
        <v>0</v>
      </c>
      <c r="BR10" s="18">
        <v>0</v>
      </c>
      <c r="BS10" s="18">
        <v>0</v>
      </c>
      <c r="BT10" s="28"/>
      <c r="BU10" s="11">
        <f>IF(SUM(BA10,BE10)&gt;0,SUM(BA10,BE10),"")</f>
        <v>15.3</v>
      </c>
      <c r="BV10" s="11">
        <f>IF(SUM(AZ10:BA10,BC10:BE10,BG10)-BB10-BF10&gt;0,SUM(AZ10:BA10,BC10:BE10,BG10)-BB10-BF10,"")</f>
        <v>50.5</v>
      </c>
      <c r="BW10" s="11">
        <f>IF(SUM(BH10:BI10,BK10)-BJ10&gt;0,SUM(BH10:BI10,BK10)-BJ10,"")</f>
        <v>25.599999999999998</v>
      </c>
      <c r="BX10" s="11">
        <f>IF(SUM(BA10,BE10,BI10)&gt;0,SUM(BA10,BE10,BI10),"")</f>
        <v>22.5</v>
      </c>
      <c r="BY10" s="11">
        <f>IF(SUM(BV10,BW10)&gt;0,SUM(BV10,BW10),"")</f>
        <v>76.099999999999994</v>
      </c>
      <c r="BZ10" s="11">
        <f>IF(SUM(BM10,BQ10)&gt;0,SUM(BM10,BQ10),"")</f>
        <v>7.2</v>
      </c>
      <c r="CA10" s="11">
        <f>IF(SUM(BL10:BM10,BO10:BQ10,BS10)-SUM(BN10,BR10)&gt;0,SUM(BL10:BM10,BO10:BQ10,BS10)-SUM(BN10,BR10),"")</f>
        <v>25.1</v>
      </c>
      <c r="CB10" s="11">
        <f>IF(SUM(BV10,BW10,CA10)&gt;0,SUM(BV10,BW10,CA10),"")</f>
        <v>101.19999999999999</v>
      </c>
      <c r="CC10" s="19">
        <v>0</v>
      </c>
      <c r="CD10" s="19">
        <v>0</v>
      </c>
      <c r="CE10" s="19">
        <v>0</v>
      </c>
      <c r="CF10" s="19">
        <v>0</v>
      </c>
      <c r="CG10" s="19">
        <v>17.600000000000001</v>
      </c>
      <c r="CH10" s="19">
        <v>4</v>
      </c>
      <c r="CI10" s="19">
        <v>0</v>
      </c>
      <c r="CJ10" s="19">
        <v>0</v>
      </c>
      <c r="CK10" s="19">
        <v>18.399999999999999</v>
      </c>
      <c r="CL10" s="19">
        <v>6</v>
      </c>
      <c r="CM10" s="19">
        <v>0.6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4</v>
      </c>
      <c r="CY10" s="40">
        <f>IF(SUM(CC10:CD10,CF10:CH10,CJ10)-CE10-CI10&gt;0,SUM(CC10:CD10,CF10:CH10,CJ10)-CE10-CI10,"")</f>
        <v>21.6</v>
      </c>
      <c r="CZ10" s="40">
        <f>IF(SUM(CK10:CL10,CN10)-CM10&gt;0,SUM(CK10:CL10,CN10)-CM10,"")</f>
        <v>23.799999999999997</v>
      </c>
      <c r="DA10" s="40">
        <f>IF(SUM(CD10,CH10,CL10)&gt;0,SUM(CD10,CH10,CL10),"")</f>
        <v>10</v>
      </c>
      <c r="DB10" s="40">
        <f>IF(SUM(CY10,CZ10)&gt;0,SUM(CY10,CZ10),"")</f>
        <v>45.4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45.4</v>
      </c>
      <c r="DF10" s="50">
        <f>IF(MAX(ED10,FF10,GH10,HJ10,IL10,JN10,KP10,LR10,MT10,NV10,OX10,PZ10)-IF(N10="",0,N10)&gt;0.001,MAX(ED10,FF10,GH10,HJ10,IL10,JN10,KP10,LR10,MT10,NV10,OX10,PZ10)-IF(N10="",0,N10),"")</f>
        <v>3.2000000000000028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>
        <v>18.399999999999999</v>
      </c>
      <c r="FN10" s="17">
        <v>8.8000000000000007</v>
      </c>
      <c r="FO10" s="17">
        <v>0.8</v>
      </c>
      <c r="FP10" s="17">
        <v>0</v>
      </c>
      <c r="FQ10" s="17">
        <v>18.399999999999999</v>
      </c>
      <c r="FR10" s="17">
        <v>9.3000000000000007</v>
      </c>
      <c r="FS10" s="17">
        <v>0.8</v>
      </c>
      <c r="FT10" s="17">
        <v>0</v>
      </c>
      <c r="FU10" s="17"/>
      <c r="FV10" s="17"/>
      <c r="FW10" s="17"/>
      <c r="FX10" s="17"/>
      <c r="FY10" s="17">
        <v>16.5</v>
      </c>
      <c r="FZ10" s="17">
        <v>8.5</v>
      </c>
      <c r="GA10" s="17">
        <v>0.6</v>
      </c>
      <c r="GB10" s="17">
        <v>0</v>
      </c>
      <c r="GC10" s="17"/>
      <c r="GD10" s="17"/>
      <c r="GE10" s="17"/>
      <c r="GF10" s="17"/>
      <c r="GG10" s="40">
        <f>IF(SUM(FN10,FR10)&gt;0,SUM(FN10,FR10),"")</f>
        <v>18.100000000000001</v>
      </c>
      <c r="GH10" s="40">
        <f>IF(SUM(FM10:FN10,FP10:FR10,FT10)-FO10-FS10&gt;0,SUM(FM10:FN10,FP10:FR10,FT10)-FO10-FS10,"")</f>
        <v>53.3</v>
      </c>
      <c r="GI10" s="40" t="str">
        <f>IF(SUM(FU10:FV10,FX10)-FW10&gt;0,SUM(FU10:FV10,FX10)-FW10,"")</f>
        <v/>
      </c>
      <c r="GJ10" s="40">
        <f>IF(SUM(FN10,FR10,FV10)&gt;0,SUM(FN10,FR10,FV10),"")</f>
        <v>18.100000000000001</v>
      </c>
      <c r="GK10" s="40">
        <f>IF(SUM(GH10,GI10)&gt;0,SUM(GH10,GI10),"")</f>
        <v>53.3</v>
      </c>
      <c r="GL10" s="40">
        <f>IF(SUM(FZ10,GD10)&gt;0,SUM(FZ10,GD10),"")</f>
        <v>8.5</v>
      </c>
      <c r="GM10" s="40">
        <f>IF(SUM(FY10:FZ10,GB10:GD10,GF10)-SUM(GA10,GE10)&gt;0,SUM(FY10:FZ10,GB10:GD10,GF10)-SUM(GA10,GE10),"")</f>
        <v>24.4</v>
      </c>
      <c r="GN10" s="40">
        <f>IF(SUM(GH10,GI10,GM10)&gt;0,SUM(GH10,GI10,GM10),"")</f>
        <v>77.699999999999989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8.25</v>
      </c>
      <c r="QH10" s="22">
        <f>IF($CW10="P",CD10,(CD10+BA10)/2)</f>
        <v>4.05</v>
      </c>
      <c r="QI10" s="22">
        <f>IF($CW10="P",CE10,(CE10+BB10)/2)</f>
        <v>0.1</v>
      </c>
      <c r="QJ10" s="22">
        <f>IF($CW10="P",CF10,(CF10+BC10)/2)</f>
        <v>0</v>
      </c>
      <c r="QK10" s="22">
        <f>IF($CW10="P",CG10,(CG10+BD10)/2)</f>
        <v>18.25</v>
      </c>
      <c r="QL10" s="22">
        <f>IF($CW10="P",CH10,(CH10+BE10)/2)</f>
        <v>5.6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18.549999999999997</v>
      </c>
      <c r="QP10" s="22">
        <f>IF($CW10="P",CL10,(CL10+BI10)/2)</f>
        <v>6.6</v>
      </c>
      <c r="QQ10" s="22">
        <f>IF($CW10="P",CM10,(CM10+BJ10)/2)</f>
        <v>0.6</v>
      </c>
      <c r="QR10" s="22">
        <f>IF($CW10="P",CN10,(CN10+BK10)/2)</f>
        <v>0.15</v>
      </c>
      <c r="QS10" s="22">
        <f>IF($CW10="P",CO10,(CO10+BL10)/2)</f>
        <v>9.3000000000000007</v>
      </c>
      <c r="QT10" s="22">
        <f>IF($CW10="P",CP10,(CP10+BM10)/2)</f>
        <v>3.6</v>
      </c>
      <c r="QU10" s="22">
        <f>IF($CW10="P",CQ10,(CQ10+BN10)/2)</f>
        <v>0.5</v>
      </c>
      <c r="QV10" s="22">
        <f>IF($CW10="P",CR10,(CR10+BO10)/2)</f>
        <v>0.15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9.6499999999999986</v>
      </c>
      <c r="RC10" s="40">
        <f>IF(SUM(QG10:QH10,QJ10:QL10,QN10)-QI10-QM10&gt;0,SUM(QG10:QH10,QJ10:QL10,QN10)-QI10-QM10,"")</f>
        <v>36.049999999999997</v>
      </c>
      <c r="RD10" s="40">
        <f>IF(SUM(QO10:QP10,QR10)-QQ10&gt;0,SUM(QO10:QP10,QR10)-QQ10,"")</f>
        <v>24.699999999999996</v>
      </c>
      <c r="RE10" s="40">
        <f>IF(SUM(QH10,QL10,QP10)&gt;0,SUM(QH10,QL10,QP10),"")</f>
        <v>16.25</v>
      </c>
      <c r="RF10" s="40">
        <f>IF(SUM(RC10,RD10)&gt;0,SUM(RC10,RD10),"")</f>
        <v>60.749999999999993</v>
      </c>
      <c r="RG10" s="40">
        <f>IF(SUM(QT10,QX10)&gt;0,SUM(QT10,QX10),"")</f>
        <v>3.6</v>
      </c>
      <c r="RH10" s="40">
        <f>IF(SUM(QS10:QT10,QV10:QX10,QZ10)-SUM(QU10,QY10)&gt;0,SUM(QS10:QT10,QV10:QX10,QZ10)-SUM(QU10,QY10),"")</f>
        <v>12.55</v>
      </c>
      <c r="RI10" s="40">
        <f>IF(SUM(RC10,RD10,RH10)&gt;0,SUM(RC10,RD10,RH10),"")</f>
        <v>73.3</v>
      </c>
    </row>
    <row r="11" spans="1:477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98</v>
      </c>
      <c r="D11" s="4" t="s">
        <v>4</v>
      </c>
      <c r="E11" s="4">
        <v>2004</v>
      </c>
      <c r="F11" s="9">
        <f>SUM(L11:T11)+SUM(L11:Q11)*0.0000001+SUM(L11)*0.0000000000001</f>
        <v>182.10001300000519</v>
      </c>
      <c r="G11" s="64" t="s">
        <v>46</v>
      </c>
      <c r="H11" s="3" t="str">
        <f>IF(OR(AND(AR11&gt;=AY$39,AS11&gt;=AY$43,AR11&lt;&gt;"",AQ11=""),AND(AW11&gt;=AY$39,AX11&gt;=AY$43,AW11&lt;&gt;"",AQ11=""),AND(BU11&gt;=CB$39,BV11&gt;=CB$43,BU11&lt;&gt;"",BT11=""),AND(BZ11&gt;=CB$39,CA11&gt;=CB$43,BZ11&lt;&gt;"",BT11=""),AND(CX11&gt;=DE$39,CY11&gt;=DE$43,CX11&lt;&gt;"",CW11=""),AND(DC11&gt;=DE$39,DD11&gt;=DE$43,DC11&lt;&gt;""),AND(EC11&gt;=EJ$39,ED11&gt;=EJ$43,EC11&lt;&gt;""),AND(EH11&gt;=EJ$39,EI11&gt;=EJ$43,EH11&lt;&gt;""),AND(FE11&gt;=FL$39,FF11&gt;=FL$43,FE11&lt;&gt;""),AND(FJ11&gt;=FL$39,FK11&gt;=FL$43,FJ11&lt;&gt;""),AND(GG11&gt;=GN$39,GH11&gt;=GN$43,GG11&lt;&gt;""),AND(GL11&gt;=GN$39,GM11&gt;=GN$43,GL11&lt;&gt;""),AND(HI11&gt;=HP$39,HJ11&gt;=HP$43,HI11&lt;&gt;""),AND(HN11&gt;=HP$39,HO11&gt;=HP$43,HN11&lt;&gt;""),AND(IK11&gt;=IR$39,IL11&gt;=IR$43,IK11&lt;&gt;""),AND(IP11&gt;=IR$39,IQ11&gt;=IR$43,IP11&lt;&gt;""),AND(JM11&gt;=JT$39,JN11&gt;=JT$43,JM11&lt;&gt;""),AND(JR11&gt;=JT$39,JS11&gt;=JT$43,JR11&lt;&gt;""),AND(KO11&gt;=KV$39,KP11&gt;=KV$43,KO11&lt;&gt;""),AND(KT11&gt;=KV$39,KU11&gt;=KV$43,KT11&lt;&gt;""),AND(LQ11&gt;=LX$39,LR11&gt;=LX$43,LQ11&lt;&gt;""),AND(LV11&gt;=LX$39,LW11&gt;=LX$43,LV11&lt;&gt;""),AND(MS11&gt;=MZ$39,MT11&gt;=MZ$43,MS11&lt;&gt;""),AND(MX11&gt;=MZ$39,MY11&gt;=MZ$43,MX11&lt;&gt;""),AND(NU11&gt;=OB$39,NV11&gt;=OB$43,NU11&lt;&gt;""),AND(NZ11&gt;=OB$39,OA11&gt;=OB$43,NZ11&lt;&gt;""),AND(OW11&gt;=PD$39,OX11&gt;=PD$43,OW11&lt;&gt;""),AND(PB11&gt;=PD$39,PC11&gt;=PD$43,PB11&lt;&gt;""),AND(PY11&gt;=QF$39,PZ11&gt;=QF$43,PY11&lt;&gt;""),AND(QD11&gt;=QF$39,QE11&gt;=QF$43,QD11&lt;&gt;"")),"P","")</f>
        <v>P</v>
      </c>
      <c r="I11" s="3" t="str">
        <f>IF(OR(AND(AS11&gt;=AY$43,AS11&lt;&gt;"",AQ11=""),AND(AX11&gt;=AY$43,AX11&lt;&gt;"",AQ11=""),AND(BV11&gt;=CB$43,BV11&lt;&gt;"",BT11=""),AND(CA11&gt;=CB$43,CA11&lt;&gt;"",BT11=""),AND(CY11&gt;=DE$43,CY11&lt;&gt;"",CW11=""),AND(DD11&gt;=DE$43,DD11&lt;&gt;"",CW11=""),AND(ED11&gt;=EJ$43,ED11&lt;&gt;""),AND(EI11&gt;=EJ$43,EI11&lt;&gt;""),AND(FF11&gt;=FL$43,FF11&lt;&gt;""),AND(FK11&gt;=FL$43,FK11&lt;&gt;""),AND(GH11&gt;=GN$43,GH11&lt;&gt;""),AND(GM11&gt;=GN$43,GM11&lt;&gt;""),AND(HJ11&gt;=HP$43,HJ11&lt;&gt;""),AND(HO11&gt;=HP$43,HO11&lt;&gt;""),AND(IL11&gt;=IR$43,IL11&lt;&gt;""),AND(IQ11&gt;=IR$43,IQ11&lt;&gt;""),AND(JN11&gt;=JT$43,JN11&lt;&gt;""),AND(JS11&gt;=JT$43,JS11&lt;&gt;""),AND(KP11&gt;=KV$43,KP11&lt;&gt;""),AND(KU11&gt;=KV$43,KU11&lt;&gt;""),AND(LR11&gt;=LX$43,LR11&lt;&gt;""),AND(LW11&gt;=LX$43,LW11&lt;&gt;""),AND(MT11&gt;=MZ$43,MT11&lt;&gt;""),AND(MY11&gt;=MZ$43,MY11&lt;&gt;""),AND(NV11&gt;=OB$43,NV11&lt;&gt;""),AND(OA11&gt;=OB$43,OA11&lt;&gt;""),AND(OX11&gt;=PD$43,OX11&lt;&gt;""),AND(PC11&gt;=PD$43,PC11&lt;&gt;""),AND(PZ11&gt;=QF$43,PZ11&lt;&gt;""),AND(QE11&gt;=QF$43,QE11&lt;&gt;"")),"P","")</f>
        <v>P</v>
      </c>
      <c r="J11" s="36" t="str">
        <f>IF(AND(I11="P",H11=""),"No DD",IF(OR(AND(AU11&gt;=AY$42,AV11&gt;=AY$46,AU11&lt;&gt;"",AQ11=""),AND(BX11&gt;=CB$42,BY11&gt;=CB$46,BX11&lt;&gt;"",BT11=""),AND(DA11&gt;=DE$42,DB11&gt;=DE$46,DA11&lt;&gt;"",CW11=""),AND(EF11&gt;=EJ$42,EG11&gt;=EJ$46,EF11&lt;&gt;""),AND(FH11&gt;=FL$42,FI11&gt;=FL$46,FH11&lt;&gt;""),AND(GJ11&gt;=GN$42,GK11&gt;=GN$46,GJ11&lt;&gt;""),AND(HL11&gt;=HP$42,HM11&gt;=HP$46,HL11&lt;&gt;""),AND(IN11&gt;=IR$42,IO11&gt;=IR$46,IN11&lt;&gt;""),AND(JP11&gt;=JT$42,JQ11&gt;=JT$46,JP11&lt;&gt;""),AND(KR11&gt;=KV$42,KS11&gt;=KV$46,KR11&lt;&gt;""),AND(LT11&gt;=LX$42,LU11&gt;=LX$46,LT11&lt;&gt;""),AND(MV11&gt;=MZ$42,MW11&gt;=MZ$46,MV11&lt;&gt;""),AND(NX11&gt;=OB$42,NY11&gt;=OB$46,NX11&lt;&gt;""),AND(OZ11&gt;=PD$42,PA11&gt;=PD$46,OZ11&lt;&gt;""),AND(QB11&gt;=QF$42,QC11&gt;=QF$46,QB11&lt;&gt;"")),"Merit",IF(OR(AND(AU11&gt;=AY$41,AV11&gt;=AY$45,AU11&lt;&gt;"",AQ11=""),AND(BX11&gt;=CB$41,BY11&gt;=CB$45,BX11&lt;&gt;"",BT11=""),AND(DA11&gt;=DE$41,DB11&gt;=DE$45,DA11&lt;&gt;"",CW11=""),AND(EF11&gt;=EJ$41,EG11&gt;=EJ$45,EF11&lt;&gt;""),AND(FH11&gt;=FL$41,FI11&gt;=FL$45,FH11&lt;&gt;""),AND(GJ11&gt;=GN$41,GK11&gt;=GN$45,GJ11&lt;&gt;""),AND(HL11&gt;=HP$41,HM11&gt;=HP$45,HL11&lt;&gt;""),AND(IN11&gt;=IR$41,IO11&gt;=IR$45,IN11&lt;&gt;""),AND(JP11&gt;=JT$41,JQ11&gt;=JT$45,JP11&lt;&gt;""),AND(KR11&gt;=KV$41,KS11&gt;=KV$45,KR11&lt;&gt;""),AND(LT11&gt;=LX$41,LU11&gt;=LX$45,LT11&lt;&gt;""),AND(MV11&gt;=MZ$41,MW11&gt;=MZ$45,MV11&lt;&gt;""),AND(NX11&gt;=OB$41,NY11&gt;=OB$45,NX11&lt;&gt;""),AND(OZ11&gt;=PD$41,PA11&gt;=PD$45,OZ11&lt;&gt;""),AND(QB11&gt;=QF$41,QC11&gt;=QF$45,QB11&lt;&gt;"")),"Excellence",IF(K11="P","Worlds Team",IF(H11="P","National Team","")))))</f>
        <v>National Team</v>
      </c>
      <c r="K11" s="3" t="str">
        <f>IF(OR(AND(AU11&gt;=AY$40,AV11&gt;=AY$44,AU11&lt;&gt;"",AQ11=""),AND(BX11&gt;=CB$40,BY11&gt;=CB$44,BX11&lt;&gt;"",BT11=""),AND(DA11&gt;=DE$40,DB11&gt;=DE$44,DA11&lt;&gt;"",CW11=""),AND(EF11&gt;=EJ$40,EG11&gt;=EJ$44,EF11&lt;&gt;""),AND(FH11&gt;=FL$40,FI11&gt;=FL$44,FH11&lt;&gt;""),AND(GJ11&gt;=GN$40,GK11&gt;=GN$44,GJ11&lt;&gt;""),AND(HL11&gt;=HP$40,HM11&gt;=HP$44,HL11&lt;&gt;""),AND(IN11&gt;=IR$40,IO11&gt;=IR$44,IN11&lt;&gt;""),AND(JP11&gt;=JT$40,JQ11&gt;=JT$44,JP11&lt;&gt;""),AND(KR11&gt;=KV$40,KS11&gt;=KV$44,KR11&lt;&gt;""),AND(LT11&gt;=LX$40,LU11&gt;=LX$44,LT11&lt;&gt;""),AND(MV11&gt;=MZ$40,MW11&gt;=MZ$44,MV11&lt;&gt;""),AND(NX11&gt;=OB$40,NY11&gt;=OB$44,NX11&lt;&gt;""),AND(OZ11&gt;=PD$40,PA11&gt;=PD$44,OZ11&lt;&gt;""),AND(QB11&gt;=QF$40,QC11&gt;=QF$44,QB11&lt;&gt;"")),"P","")</f>
        <v/>
      </c>
      <c r="L11" s="8">
        <f>IF(COUNT(AS11,BV11,CY11)&gt;0,LARGE((AS11,BV11,CY11),1),0)</f>
        <v>52.1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50.699999999999996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27.200000000000003</v>
      </c>
      <c r="Q11" s="8" t="str">
        <f>IF(P11=0,"",IF(P11=CZ11,$CC$1,IF(P11=BW11,$AZ$1,IF(P11=AT11,$W$1,""))))</f>
        <v>2024 Nationals</v>
      </c>
      <c r="R11" s="8">
        <f>IF(MAX(AX11,CA11,DD11)&gt;0,MAX(AX11,CA11,DD11),0)</f>
        <v>52.099999999999994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18.5</v>
      </c>
      <c r="X11" s="19">
        <v>8.4</v>
      </c>
      <c r="Y11" s="19">
        <v>0.6</v>
      </c>
      <c r="Z11" s="19">
        <v>0</v>
      </c>
      <c r="AA11" s="19">
        <v>18.600000000000001</v>
      </c>
      <c r="AB11" s="19">
        <v>7.2</v>
      </c>
      <c r="AC11" s="19">
        <v>0</v>
      </c>
      <c r="AD11" s="19">
        <v>0</v>
      </c>
      <c r="AE11" s="19">
        <v>16.8</v>
      </c>
      <c r="AF11" s="19">
        <v>8.1</v>
      </c>
      <c r="AG11" s="19">
        <v>0.2</v>
      </c>
      <c r="AH11" s="19">
        <v>0.3</v>
      </c>
      <c r="AI11" s="19">
        <v>16.600000000000001</v>
      </c>
      <c r="AJ11" s="19">
        <v>8.4</v>
      </c>
      <c r="AK11" s="19">
        <v>1</v>
      </c>
      <c r="AL11" s="19">
        <v>0</v>
      </c>
      <c r="AM11" s="19">
        <v>17.100000000000001</v>
      </c>
      <c r="AN11" s="19">
        <v>5.0999999999999996</v>
      </c>
      <c r="AO11" s="19">
        <v>0</v>
      </c>
      <c r="AP11" s="19">
        <v>0.3</v>
      </c>
      <c r="AQ11" s="27"/>
      <c r="AR11" s="40">
        <f>IF(SUM(X11,AB11)&gt;0,SUM(X11,AB11),"")</f>
        <v>15.600000000000001</v>
      </c>
      <c r="AS11" s="40">
        <f>IF(SUM(W11:X11,Z11:AB11,AD11)-Y11-AC11&gt;0,SUM(W11:X11,Z11:AB11,AD11)-Y11-AC11,"")</f>
        <v>52.1</v>
      </c>
      <c r="AT11" s="40">
        <f>IF(SUM(AE11:AF11,AH11)-AG11&gt;0,SUM(AE11:AF11,AH11)-AG11,"")</f>
        <v>25</v>
      </c>
      <c r="AU11" s="40">
        <f>IF(SUM(X11,AB11,AF11)&gt;0,SUM(X11,AB11,AF11),"")</f>
        <v>23.700000000000003</v>
      </c>
      <c r="AV11" s="40">
        <f>IF(SUM(AS11,AT11)&gt;0,SUM(AS11,AT11),"")</f>
        <v>77.099999999999994</v>
      </c>
      <c r="AW11" s="40">
        <f>IF(SUM(AJ11,AN11)&gt;0,SUM(AJ11,AN11),"")</f>
        <v>13.5</v>
      </c>
      <c r="AX11" s="40">
        <f>IF(SUM(AI11:AJ11,AL11:AN11,AP11)-SUM(AK11,AO11)&gt;0,SUM(AI11:AJ11,AL11:AN11,AP11)-SUM(AK11,AO11),"")</f>
        <v>46.5</v>
      </c>
      <c r="AY11" s="40">
        <f>IF(SUM(AS11,AT11,AX11)&gt;0,SUM(AS11,AT11,AX11),"")</f>
        <v>123.6</v>
      </c>
      <c r="AZ11" s="18">
        <v>18.5</v>
      </c>
      <c r="BA11" s="18">
        <v>7.3</v>
      </c>
      <c r="BB11" s="18">
        <v>0.2</v>
      </c>
      <c r="BC11" s="18">
        <v>0</v>
      </c>
      <c r="BD11" s="18">
        <v>18.5</v>
      </c>
      <c r="BE11" s="18">
        <v>7.2</v>
      </c>
      <c r="BF11" s="18">
        <v>0.6</v>
      </c>
      <c r="BG11" s="18">
        <v>0</v>
      </c>
      <c r="BH11" s="18">
        <v>18.8</v>
      </c>
      <c r="BI11" s="18">
        <v>8.4</v>
      </c>
      <c r="BJ11" s="18">
        <v>0</v>
      </c>
      <c r="BK11" s="18">
        <v>0</v>
      </c>
      <c r="BL11" s="18">
        <v>18.2</v>
      </c>
      <c r="BM11" s="18">
        <v>7.6</v>
      </c>
      <c r="BN11" s="18">
        <v>0.2</v>
      </c>
      <c r="BO11" s="18">
        <v>0</v>
      </c>
      <c r="BP11" s="18">
        <v>18.899999999999999</v>
      </c>
      <c r="BQ11" s="18">
        <v>7.6</v>
      </c>
      <c r="BR11" s="18">
        <v>0</v>
      </c>
      <c r="BS11" s="18">
        <v>0</v>
      </c>
      <c r="BT11" s="28"/>
      <c r="BU11" s="11">
        <f>IF(SUM(BA11,BE11)&gt;0,SUM(BA11,BE11),"")</f>
        <v>14.5</v>
      </c>
      <c r="BV11" s="11">
        <f>IF(SUM(AZ11:BA11,BC11:BE11,BG11)-BB11-BF11&gt;0,SUM(AZ11:BA11,BC11:BE11,BG11)-BB11-BF11,"")</f>
        <v>50.699999999999996</v>
      </c>
      <c r="BW11" s="11">
        <f>IF(SUM(BH11:BI11,BK11)-BJ11&gt;0,SUM(BH11:BI11,BK11)-BJ11,"")</f>
        <v>27.200000000000003</v>
      </c>
      <c r="BX11" s="11">
        <f>IF(SUM(BA11,BE11,BI11)&gt;0,SUM(BA11,BE11,BI11),"")</f>
        <v>22.9</v>
      </c>
      <c r="BY11" s="11">
        <f>IF(SUM(BV11,BW11)&gt;0,SUM(BV11,BW11),"")</f>
        <v>77.900000000000006</v>
      </c>
      <c r="BZ11" s="11">
        <f>IF(SUM(BM11,BQ11)&gt;0,SUM(BM11,BQ11),"")</f>
        <v>15.2</v>
      </c>
      <c r="CA11" s="11">
        <f>IF(SUM(BL11:BM11,BO11:BQ11,BS11)-SUM(BN11,BR11)&gt;0,SUM(BL11:BM11,BO11:BQ11,BS11)-SUM(BN11,BR11),"")</f>
        <v>52.099999999999994</v>
      </c>
      <c r="CB11" s="11">
        <f>IF(SUM(BV11,BW11,CA11)&gt;0,SUM(BV11,BW11,CA11),"")</f>
        <v>130</v>
      </c>
      <c r="CC11" s="19">
        <v>16.399999999999999</v>
      </c>
      <c r="CD11" s="19">
        <v>8.8000000000000007</v>
      </c>
      <c r="CE11" s="19">
        <v>1</v>
      </c>
      <c r="CF11" s="19">
        <v>0</v>
      </c>
      <c r="CG11" s="19">
        <v>16.2</v>
      </c>
      <c r="CH11" s="19">
        <v>7.2</v>
      </c>
      <c r="CI11" s="19">
        <v>1</v>
      </c>
      <c r="CJ11" s="19">
        <v>0</v>
      </c>
      <c r="CK11" s="19">
        <v>19.2</v>
      </c>
      <c r="CL11" s="19">
        <v>5.6</v>
      </c>
      <c r="CM11" s="19">
        <v>0.4</v>
      </c>
      <c r="CN11" s="19">
        <v>0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>IF(SUM(CD11,CH11)&gt;0,SUM(CD11,CH11),"")</f>
        <v>16</v>
      </c>
      <c r="CY11" s="40">
        <f>IF(SUM(CC11:CD11,CF11:CH11,CJ11)-CE11-CI11&gt;0,SUM(CC11:CD11,CF11:CH11,CJ11)-CE11-CI11,"")</f>
        <v>46.6</v>
      </c>
      <c r="CZ11" s="40">
        <f>IF(SUM(CK11:CL11,CN11)-CM11&gt;0,SUM(CK11:CL11,CN11)-CM11,"")</f>
        <v>24.4</v>
      </c>
      <c r="DA11" s="40">
        <f>IF(SUM(CD11,CH11,CL11)&gt;0,SUM(CD11,CH11,CL11),"")</f>
        <v>21.6</v>
      </c>
      <c r="DB11" s="40">
        <f>IF(SUM(CY11,CZ11)&gt;0,SUM(CY11,CZ11),"")</f>
        <v>71</v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>
        <f>IF(SUM(CY11,CZ11,DD11)&gt;0,SUM(CY11,CZ11,DD11),"")</f>
        <v>71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17.45</v>
      </c>
      <c r="QH11" s="22">
        <f>IF($CW11="P",CD11,(CD11+BA11)/2)</f>
        <v>8.0500000000000007</v>
      </c>
      <c r="QI11" s="22">
        <f>IF($CW11="P",CE11,(CE11+BB11)/2)</f>
        <v>0.6</v>
      </c>
      <c r="QJ11" s="22">
        <f>IF($CW11="P",CF11,(CF11+BC11)/2)</f>
        <v>0</v>
      </c>
      <c r="QK11" s="22">
        <f>IF($CW11="P",CG11,(CG11+BD11)/2)</f>
        <v>17.350000000000001</v>
      </c>
      <c r="QL11" s="22">
        <f>IF($CW11="P",CH11,(CH11+BE11)/2)</f>
        <v>7.2</v>
      </c>
      <c r="QM11" s="22">
        <f>IF($CW11="P",CI11,(CI11+BF11)/2)</f>
        <v>0.8</v>
      </c>
      <c r="QN11" s="22">
        <f>IF($CW11="P",CJ11,(CJ11+BG11)/2)</f>
        <v>0</v>
      </c>
      <c r="QO11" s="22">
        <f>IF($CW11="P",CK11,(CK11+BH11)/2)</f>
        <v>19</v>
      </c>
      <c r="QP11" s="22">
        <f>IF($CW11="P",CL11,(CL11+BI11)/2)</f>
        <v>7</v>
      </c>
      <c r="QQ11" s="22">
        <f>IF($CW11="P",CM11,(CM11+BJ11)/2)</f>
        <v>0.2</v>
      </c>
      <c r="QR11" s="22">
        <f>IF($CW11="P",CN11,(CN11+BK11)/2)</f>
        <v>0</v>
      </c>
      <c r="QS11" s="22">
        <f>IF($CW11="P",CO11,(CO11+BL11)/2)</f>
        <v>9.1</v>
      </c>
      <c r="QT11" s="22">
        <f>IF($CW11="P",CP11,(CP11+BM11)/2)</f>
        <v>3.8</v>
      </c>
      <c r="QU11" s="22">
        <f>IF($CW11="P",CQ11,(CQ11+BN11)/2)</f>
        <v>0.1</v>
      </c>
      <c r="QV11" s="22">
        <f>IF($CW11="P",CR11,(CR11+BO11)/2)</f>
        <v>0</v>
      </c>
      <c r="QW11" s="22">
        <f>IF($CW11="P",CS11,(CS11+BP11)/2)</f>
        <v>9.4499999999999993</v>
      </c>
      <c r="QX11" s="22">
        <f>IF($CW11="P",CT11,(CT11+BQ11)/2)</f>
        <v>3.8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15.25</v>
      </c>
      <c r="RC11" s="40">
        <f>IF(SUM(QG11:QH11,QJ11:QL11,QN11)-QI11-QM11&gt;0,SUM(QG11:QH11,QJ11:QL11,QN11)-QI11-QM11,"")</f>
        <v>48.650000000000006</v>
      </c>
      <c r="RD11" s="40">
        <f>IF(SUM(QO11:QP11,QR11)-QQ11&gt;0,SUM(QO11:QP11,QR11)-QQ11,"")</f>
        <v>25.8</v>
      </c>
      <c r="RE11" s="40">
        <f>IF(SUM(QH11,QL11,QP11)&gt;0,SUM(QH11,QL11,QP11),"")</f>
        <v>22.25</v>
      </c>
      <c r="RF11" s="40">
        <f>IF(SUM(RC11,RD11)&gt;0,SUM(RC11,RD11),"")</f>
        <v>74.45</v>
      </c>
      <c r="RG11" s="40">
        <f>IF(SUM(QT11,QX11)&gt;0,SUM(QT11,QX11),"")</f>
        <v>7.6</v>
      </c>
      <c r="RH11" s="40">
        <f>IF(SUM(QS11:QT11,QV11:QX11,QZ11)-SUM(QU11,QY11)&gt;0,SUM(QS11:QT11,QV11:QX11,QZ11)-SUM(QU11,QY11),"")</f>
        <v>26.049999999999997</v>
      </c>
      <c r="RI11" s="40">
        <f>IF(SUM(RC11,RD11,RH11)&gt;0,SUM(RC11,RD11,RH11),"")</f>
        <v>100.5</v>
      </c>
    </row>
    <row r="12" spans="1:477" x14ac:dyDescent="0.2">
      <c r="A12" s="4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>9</v>
      </c>
      <c r="B12" s="4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>2</v>
      </c>
      <c r="C12" s="5" t="s">
        <v>95</v>
      </c>
      <c r="D12" s="4" t="s">
        <v>5</v>
      </c>
      <c r="E12" s="4">
        <v>2003</v>
      </c>
      <c r="F12" s="9">
        <f>SUM(L12:T12)+SUM(L12:Q12)*0.0000001+SUM(L12)*0.0000000000001</f>
        <v>180.50001287000512</v>
      </c>
      <c r="G12" s="64"/>
      <c r="H12" s="3" t="str">
        <f>IF(OR(AND(AR12&gt;=AY$39,AS12&gt;=AY$43,AR12&lt;&gt;"",AQ12=""),AND(AW12&gt;=AY$39,AX12&gt;=AY$43,AW12&lt;&gt;"",AQ12=""),AND(BU12&gt;=CB$39,BV12&gt;=CB$43,BU12&lt;&gt;"",BT12=""),AND(BZ12&gt;=CB$39,CA12&gt;=CB$43,BZ12&lt;&gt;"",BT12=""),AND(CX12&gt;=DE$39,CY12&gt;=DE$43,CX12&lt;&gt;"",CW12=""),AND(DC12&gt;=DE$39,DD12&gt;=DE$43,DC12&lt;&gt;""),AND(EC12&gt;=EJ$39,ED12&gt;=EJ$43,EC12&lt;&gt;""),AND(EH12&gt;=EJ$39,EI12&gt;=EJ$43,EH12&lt;&gt;""),AND(FE12&gt;=FL$39,FF12&gt;=FL$43,FE12&lt;&gt;""),AND(FJ12&gt;=FL$39,FK12&gt;=FL$43,FJ12&lt;&gt;""),AND(GG12&gt;=GN$39,GH12&gt;=GN$43,GG12&lt;&gt;""),AND(GL12&gt;=GN$39,GM12&gt;=GN$43,GL12&lt;&gt;""),AND(HI12&gt;=HP$39,HJ12&gt;=HP$43,HI12&lt;&gt;""),AND(HN12&gt;=HP$39,HO12&gt;=HP$43,HN12&lt;&gt;""),AND(IK12&gt;=IR$39,IL12&gt;=IR$43,IK12&lt;&gt;""),AND(IP12&gt;=IR$39,IQ12&gt;=IR$43,IP12&lt;&gt;""),AND(JM12&gt;=JT$39,JN12&gt;=JT$43,JM12&lt;&gt;""),AND(JR12&gt;=JT$39,JS12&gt;=JT$43,JR12&lt;&gt;""),AND(KO12&gt;=KV$39,KP12&gt;=KV$43,KO12&lt;&gt;""),AND(KT12&gt;=KV$39,KU12&gt;=KV$43,KT12&lt;&gt;""),AND(LQ12&gt;=LX$39,LR12&gt;=LX$43,LQ12&lt;&gt;""),AND(LV12&gt;=LX$39,LW12&gt;=LX$43,LV12&lt;&gt;""),AND(MS12&gt;=MZ$39,MT12&gt;=MZ$43,MS12&lt;&gt;""),AND(MX12&gt;=MZ$39,MY12&gt;=MZ$43,MX12&lt;&gt;""),AND(NU12&gt;=OB$39,NV12&gt;=OB$43,NU12&lt;&gt;""),AND(NZ12&gt;=OB$39,OA12&gt;=OB$43,NZ12&lt;&gt;""),AND(OW12&gt;=PD$39,OX12&gt;=PD$43,OW12&lt;&gt;""),AND(PB12&gt;=PD$39,PC12&gt;=PD$43,PB12&lt;&gt;""),AND(PY12&gt;=QF$39,PZ12&gt;=QF$43,PY12&lt;&gt;""),AND(QD12&gt;=QF$39,QE12&gt;=QF$43,QD12&lt;&gt;"")),"P","")</f>
        <v>P</v>
      </c>
      <c r="I12" s="3" t="str">
        <f>IF(OR(AND(AS12&gt;=AY$43,AS12&lt;&gt;"",AQ12=""),AND(AX12&gt;=AY$43,AX12&lt;&gt;"",AQ12=""),AND(BV12&gt;=CB$43,BV12&lt;&gt;"",BT12=""),AND(CA12&gt;=CB$43,CA12&lt;&gt;"",BT12=""),AND(CY12&gt;=DE$43,CY12&lt;&gt;"",CW12=""),AND(DD12&gt;=DE$43,DD12&lt;&gt;"",CW12=""),AND(ED12&gt;=EJ$43,ED12&lt;&gt;""),AND(EI12&gt;=EJ$43,EI12&lt;&gt;""),AND(FF12&gt;=FL$43,FF12&lt;&gt;""),AND(FK12&gt;=FL$43,FK12&lt;&gt;""),AND(GH12&gt;=GN$43,GH12&lt;&gt;""),AND(GM12&gt;=GN$43,GM12&lt;&gt;""),AND(HJ12&gt;=HP$43,HJ12&lt;&gt;""),AND(HO12&gt;=HP$43,HO12&lt;&gt;""),AND(IL12&gt;=IR$43,IL12&lt;&gt;""),AND(IQ12&gt;=IR$43,IQ12&lt;&gt;""),AND(JN12&gt;=JT$43,JN12&lt;&gt;""),AND(JS12&gt;=JT$43,JS12&lt;&gt;""),AND(KP12&gt;=KV$43,KP12&lt;&gt;""),AND(KU12&gt;=KV$43,KU12&lt;&gt;""),AND(LR12&gt;=LX$43,LR12&lt;&gt;""),AND(LW12&gt;=LX$43,LW12&lt;&gt;""),AND(MT12&gt;=MZ$43,MT12&lt;&gt;""),AND(MY12&gt;=MZ$43,MY12&lt;&gt;""),AND(NV12&gt;=OB$43,NV12&lt;&gt;""),AND(OA12&gt;=OB$43,OA12&lt;&gt;""),AND(OX12&gt;=PD$43,OX12&lt;&gt;""),AND(PC12&gt;=PD$43,PC12&lt;&gt;""),AND(PZ12&gt;=QF$43,PZ12&lt;&gt;""),AND(QE12&gt;=QF$43,QE12&lt;&gt;"")),"P","")</f>
        <v>P</v>
      </c>
      <c r="J12" s="36" t="str">
        <f>IF(AND(I12="P",H12=""),"No DD",IF(OR(AND(AU12&gt;=AY$42,AV12&gt;=AY$46,AU12&lt;&gt;"",AQ12=""),AND(BX12&gt;=CB$42,BY12&gt;=CB$46,BX12&lt;&gt;"",BT12=""),AND(DA12&gt;=DE$42,DB12&gt;=DE$46,DA12&lt;&gt;"",CW12=""),AND(EF12&gt;=EJ$42,EG12&gt;=EJ$46,EF12&lt;&gt;""),AND(FH12&gt;=FL$42,FI12&gt;=FL$46,FH12&lt;&gt;""),AND(GJ12&gt;=GN$42,GK12&gt;=GN$46,GJ12&lt;&gt;""),AND(HL12&gt;=HP$42,HM12&gt;=HP$46,HL12&lt;&gt;""),AND(IN12&gt;=IR$42,IO12&gt;=IR$46,IN12&lt;&gt;""),AND(JP12&gt;=JT$42,JQ12&gt;=JT$46,JP12&lt;&gt;""),AND(KR12&gt;=KV$42,KS12&gt;=KV$46,KR12&lt;&gt;""),AND(LT12&gt;=LX$42,LU12&gt;=LX$46,LT12&lt;&gt;""),AND(MV12&gt;=MZ$42,MW12&gt;=MZ$46,MV12&lt;&gt;""),AND(NX12&gt;=OB$42,NY12&gt;=OB$46,NX12&lt;&gt;""),AND(OZ12&gt;=PD$42,PA12&gt;=PD$46,OZ12&lt;&gt;""),AND(QB12&gt;=QF$42,QC12&gt;=QF$46,QB12&lt;&gt;"")),"Merit",IF(OR(AND(AU12&gt;=AY$41,AV12&gt;=AY$45,AU12&lt;&gt;"",AQ12=""),AND(BX12&gt;=CB$41,BY12&gt;=CB$45,BX12&lt;&gt;"",BT12=""),AND(DA12&gt;=DE$41,DB12&gt;=DE$45,DA12&lt;&gt;"",CW12=""),AND(EF12&gt;=EJ$41,EG12&gt;=EJ$45,EF12&lt;&gt;""),AND(FH12&gt;=FL$41,FI12&gt;=FL$45,FH12&lt;&gt;""),AND(GJ12&gt;=GN$41,GK12&gt;=GN$45,GJ12&lt;&gt;""),AND(HL12&gt;=HP$41,HM12&gt;=HP$45,HL12&lt;&gt;""),AND(IN12&gt;=IR$41,IO12&gt;=IR$45,IN12&lt;&gt;""),AND(JP12&gt;=JT$41,JQ12&gt;=JT$45,JP12&lt;&gt;""),AND(KR12&gt;=KV$41,KS12&gt;=KV$45,KR12&lt;&gt;""),AND(LT12&gt;=LX$41,LU12&gt;=LX$45,LT12&lt;&gt;""),AND(MV12&gt;=MZ$41,MW12&gt;=MZ$45,MV12&lt;&gt;""),AND(NX12&gt;=OB$41,NY12&gt;=OB$45,NX12&lt;&gt;""),AND(OZ12&gt;=PD$41,PA12&gt;=PD$45,OZ12&lt;&gt;""),AND(QB12&gt;=QF$41,QC12&gt;=QF$45,QB12&lt;&gt;"")),"Excellence",IF(K12="P","Worlds Team",IF(H12="P","National Team","")))))</f>
        <v>National Team</v>
      </c>
      <c r="K12" s="3" t="str">
        <f>IF(OR(AND(AU12&gt;=AY$40,AV12&gt;=AY$44,AU12&lt;&gt;"",AQ12=""),AND(BX12&gt;=CB$40,BY12&gt;=CB$44,BX12&lt;&gt;"",BT12=""),AND(DA12&gt;=DE$40,DB12&gt;=DE$44,DA12&lt;&gt;"",CW12=""),AND(EF12&gt;=EJ$40,EG12&gt;=EJ$44,EF12&lt;&gt;""),AND(FH12&gt;=FL$40,FI12&gt;=FL$44,FH12&lt;&gt;""),AND(GJ12&gt;=GN$40,GK12&gt;=GN$44,GJ12&lt;&gt;""),AND(HL12&gt;=HP$40,HM12&gt;=HP$44,HL12&lt;&gt;""),AND(IN12&gt;=IR$40,IO12&gt;=IR$44,IN12&lt;&gt;""),AND(JP12&gt;=JT$40,JQ12&gt;=JT$44,JP12&lt;&gt;""),AND(KR12&gt;=KV$40,KS12&gt;=KV$44,KR12&lt;&gt;""),AND(LT12&gt;=LX$40,LU12&gt;=LX$44,LT12&lt;&gt;""),AND(MV12&gt;=MZ$40,MW12&gt;=MZ$44,MV12&lt;&gt;""),AND(NX12&gt;=OB$40,NY12&gt;=OB$44,NX12&lt;&gt;""),AND(OZ12&gt;=PD$40,PA12&gt;=PD$44,OZ12&lt;&gt;""),AND(QB12&gt;=QF$40,QC12&gt;=QF$44,QB12&lt;&gt;"")),"P","")</f>
        <v/>
      </c>
      <c r="L12" s="8">
        <f>IF(COUNT(AS12,BV12,CY12)&gt;0,LARGE((AS12,BV12,CY12),1),0)</f>
        <v>51.2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51.099999999999994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26.400000000000002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51.8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17.8</v>
      </c>
      <c r="X12" s="19">
        <v>6.9</v>
      </c>
      <c r="Y12" s="19">
        <v>0.2</v>
      </c>
      <c r="Z12" s="19">
        <v>0</v>
      </c>
      <c r="AA12" s="19">
        <v>18.399999999999999</v>
      </c>
      <c r="AB12" s="19">
        <v>8.1</v>
      </c>
      <c r="AC12" s="19">
        <v>0.2</v>
      </c>
      <c r="AD12" s="19">
        <v>0.3</v>
      </c>
      <c r="AE12" s="19">
        <v>18.600000000000001</v>
      </c>
      <c r="AF12" s="19">
        <v>7.5</v>
      </c>
      <c r="AG12" s="19">
        <v>0</v>
      </c>
      <c r="AH12" s="19">
        <v>0.3</v>
      </c>
      <c r="AI12" s="19">
        <v>18.600000000000001</v>
      </c>
      <c r="AJ12" s="19">
        <v>8.1</v>
      </c>
      <c r="AK12" s="19">
        <v>0.6</v>
      </c>
      <c r="AL12" s="19">
        <v>0.3</v>
      </c>
      <c r="AM12" s="19">
        <v>16.3</v>
      </c>
      <c r="AN12" s="19">
        <v>9.6</v>
      </c>
      <c r="AO12" s="19">
        <v>1</v>
      </c>
      <c r="AP12" s="19">
        <v>0.3</v>
      </c>
      <c r="AQ12" s="27"/>
      <c r="AR12" s="40">
        <f>IF(SUM(X12,AB12)&gt;0,SUM(X12,AB12),"")</f>
        <v>15</v>
      </c>
      <c r="AS12" s="40">
        <f>IF(SUM(W12:X12,Z12:AB12,AD12)-Y12-AC12&gt;0,SUM(W12:X12,Z12:AB12,AD12)-Y12-AC12,"")</f>
        <v>51.099999999999994</v>
      </c>
      <c r="AT12" s="40">
        <f>IF(SUM(AE12:AF12,AH12)-AG12&gt;0,SUM(AE12:AF12,AH12)-AG12,"")</f>
        <v>26.400000000000002</v>
      </c>
      <c r="AU12" s="40">
        <f>IF(SUM(X12,AB12,AF12)&gt;0,SUM(X12,AB12,AF12),"")</f>
        <v>22.5</v>
      </c>
      <c r="AV12" s="40">
        <f>IF(SUM(AS12,AT12)&gt;0,SUM(AS12,AT12),"")</f>
        <v>77.5</v>
      </c>
      <c r="AW12" s="40">
        <f>IF(SUM(AJ12,AN12)&gt;0,SUM(AJ12,AN12),"")</f>
        <v>17.7</v>
      </c>
      <c r="AX12" s="40">
        <f>IF(SUM(AI12:AJ12,AL12:AN12,AP12)-SUM(AK12,AO12)&gt;0,SUM(AI12:AJ12,AL12:AN12,AP12)-SUM(AK12,AO12),"")</f>
        <v>51.6</v>
      </c>
      <c r="AY12" s="40">
        <f>IF(SUM(AS12,AT12,AX12)&gt;0,SUM(AS12,AT12,AX12),"")</f>
        <v>129.1</v>
      </c>
      <c r="AZ12" s="18">
        <v>18.600000000000001</v>
      </c>
      <c r="BA12" s="18">
        <v>7.3</v>
      </c>
      <c r="BB12" s="18">
        <v>0.2</v>
      </c>
      <c r="BC12" s="18">
        <v>0</v>
      </c>
      <c r="BD12" s="18">
        <v>18.5</v>
      </c>
      <c r="BE12" s="18">
        <v>7.5</v>
      </c>
      <c r="BF12" s="18">
        <v>0.8</v>
      </c>
      <c r="BG12" s="18">
        <v>0.3</v>
      </c>
      <c r="BH12" s="18">
        <v>18.600000000000001</v>
      </c>
      <c r="BI12" s="18">
        <v>4.4000000000000004</v>
      </c>
      <c r="BJ12" s="18">
        <v>1</v>
      </c>
      <c r="BK12" s="18">
        <v>0</v>
      </c>
      <c r="BL12" s="18">
        <v>18.3</v>
      </c>
      <c r="BM12" s="18">
        <v>7.3</v>
      </c>
      <c r="BN12" s="18">
        <v>0</v>
      </c>
      <c r="BO12" s="18">
        <v>0</v>
      </c>
      <c r="BP12" s="18">
        <v>18.399999999999999</v>
      </c>
      <c r="BQ12" s="18">
        <v>7.5</v>
      </c>
      <c r="BR12" s="18">
        <v>0</v>
      </c>
      <c r="BS12" s="18">
        <v>0.3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51.2</v>
      </c>
      <c r="BW12" s="11">
        <f>IF(SUM(BH12:BI12,BK12)-BJ12&gt;0,SUM(BH12:BI12,BK12)-BJ12,"")</f>
        <v>22</v>
      </c>
      <c r="BX12" s="11">
        <f>IF(SUM(BA12,BE12,BI12)&gt;0,SUM(BA12,BE12,BI12),"")</f>
        <v>19.200000000000003</v>
      </c>
      <c r="BY12" s="11">
        <f>IF(SUM(BV12,BW12)&gt;0,SUM(BV12,BW12),"")</f>
        <v>73.2</v>
      </c>
      <c r="BZ12" s="11">
        <f>IF(SUM(BM12,BQ12)&gt;0,SUM(BM12,BQ12),"")</f>
        <v>14.8</v>
      </c>
      <c r="CA12" s="11">
        <f>IF(SUM(BL12:BM12,BO12:BQ12,BS12)-SUM(BN12,BR12)&gt;0,SUM(BL12:BM12,BO12:BQ12,BS12)-SUM(BN12,BR12),"")</f>
        <v>51.8</v>
      </c>
      <c r="CB12" s="11">
        <f>IF(SUM(BV12,BW12,CA12)&gt;0,SUM(BV12,BW12,CA12),"")</f>
        <v>125</v>
      </c>
      <c r="CC12" s="19">
        <v>17.600000000000001</v>
      </c>
      <c r="CD12" s="19">
        <v>2.4</v>
      </c>
      <c r="CE12" s="19">
        <v>0</v>
      </c>
      <c r="CF12" s="19">
        <v>0</v>
      </c>
      <c r="CG12" s="19">
        <v>17.600000000000001</v>
      </c>
      <c r="CH12" s="19">
        <v>2.8</v>
      </c>
      <c r="CI12" s="19">
        <v>0</v>
      </c>
      <c r="CJ12" s="19">
        <v>0</v>
      </c>
      <c r="CK12" s="19">
        <v>18.5</v>
      </c>
      <c r="CL12" s="19">
        <v>5.2</v>
      </c>
      <c r="CM12" s="19">
        <v>1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5.1999999999999993</v>
      </c>
      <c r="CY12" s="40">
        <f>IF(SUM(CC12:CD12,CF12:CH12,CJ12)-CE12-CI12&gt;0,SUM(CC12:CD12,CF12:CH12,CJ12)-CE12-CI12,"")</f>
        <v>40.4</v>
      </c>
      <c r="CZ12" s="40">
        <f>IF(SUM(CK12:CL12,CN12)-CM12&gt;0,SUM(CK12:CL12,CN12)-CM12,"")</f>
        <v>22.7</v>
      </c>
      <c r="DA12" s="40">
        <f>IF(SUM(CD12,CH12,CL12)&gt;0,SUM(CD12,CH12,CL12),"")</f>
        <v>10.399999999999999</v>
      </c>
      <c r="DB12" s="40">
        <f>IF(SUM(CY12,CZ12)&gt;0,SUM(CY12,CZ12),"")</f>
        <v>63.099999999999994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63.099999999999994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>
        <v>16.8</v>
      </c>
      <c r="FN12" s="17">
        <v>8.1</v>
      </c>
      <c r="FO12" s="17">
        <v>1</v>
      </c>
      <c r="FP12" s="17">
        <v>0</v>
      </c>
      <c r="FQ12" s="17">
        <v>17.100000000000001</v>
      </c>
      <c r="FR12" s="17">
        <v>5.0999999999999996</v>
      </c>
      <c r="FS12" s="17">
        <v>0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>IF(SUM(FN12,FR12)&gt;0,SUM(FN12,FR12),"")</f>
        <v>13.2</v>
      </c>
      <c r="GH12" s="40">
        <f>IF(SUM(FM12:FN12,FP12:FR12,FT12)-FO12-FS12&gt;0,SUM(FM12:FN12,FP12:FR12,FT12)-FO12-FS12,"")</f>
        <v>46.1</v>
      </c>
      <c r="GI12" s="40" t="str">
        <f>IF(SUM(FU12:FV12,FX12)-FW12&gt;0,SUM(FU12:FV12,FX12)-FW12,"")</f>
        <v/>
      </c>
      <c r="GJ12" s="40">
        <f>IF(SUM(FN12,FR12,FV12)&gt;0,SUM(FN12,FR12,FV12),"")</f>
        <v>13.2</v>
      </c>
      <c r="GK12" s="40">
        <f>IF(SUM(GH12,GI12)&gt;0,SUM(GH12,GI12),"")</f>
        <v>46.1</v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>
        <f>IF(SUM(GH12,GI12,GM12)&gt;0,SUM(GH12,GI12,GM12),"")</f>
        <v>46.1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18.100000000000001</v>
      </c>
      <c r="QH12" s="22">
        <f>IF($CW12="P",CD12,(CD12+BA12)/2)</f>
        <v>4.8499999999999996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18.05</v>
      </c>
      <c r="QL12" s="22">
        <f>IF($CW12="P",CH12,(CH12+BE12)/2)</f>
        <v>5.15</v>
      </c>
      <c r="QM12" s="22">
        <f>IF($CW12="P",CI12,(CI12+BF12)/2)</f>
        <v>0.4</v>
      </c>
      <c r="QN12" s="22">
        <f>IF($CW12="P",CJ12,(CJ12+BG12)/2)</f>
        <v>0.15</v>
      </c>
      <c r="QO12" s="22">
        <f>IF($CW12="P",CK12,(CK12+BH12)/2)</f>
        <v>18.55</v>
      </c>
      <c r="QP12" s="22">
        <f>IF($CW12="P",CL12,(CL12+BI12)/2)</f>
        <v>4.8000000000000007</v>
      </c>
      <c r="QQ12" s="22">
        <f>IF($CW12="P",CM12,(CM12+BJ12)/2)</f>
        <v>1</v>
      </c>
      <c r="QR12" s="22">
        <f>IF($CW12="P",CN12,(CN12+BK12)/2)</f>
        <v>0</v>
      </c>
      <c r="QS12" s="22">
        <f>IF($CW12="P",CO12,(CO12+BL12)/2)</f>
        <v>9.15</v>
      </c>
      <c r="QT12" s="22">
        <f>IF($CW12="P",CP12,(CP12+BM12)/2)</f>
        <v>3.65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9.1999999999999993</v>
      </c>
      <c r="QX12" s="22">
        <f>IF($CW12="P",CT12,(CT12+BQ12)/2)</f>
        <v>3.75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10</v>
      </c>
      <c r="RC12" s="40">
        <f>IF(SUM(QG12:QH12,QJ12:QL12,QN12)-QI12-QM12&gt;0,SUM(QG12:QH12,QJ12:QL12,QN12)-QI12-QM12,"")</f>
        <v>45.8</v>
      </c>
      <c r="RD12" s="40">
        <f>IF(SUM(QO12:QP12,QR12)-QQ12&gt;0,SUM(QO12:QP12,QR12)-QQ12,"")</f>
        <v>22.35</v>
      </c>
      <c r="RE12" s="40">
        <f>IF(SUM(QH12,QL12,QP12)&gt;0,SUM(QH12,QL12,QP12),"")</f>
        <v>14.8</v>
      </c>
      <c r="RF12" s="40">
        <f>IF(SUM(RC12,RD12)&gt;0,SUM(RC12,RD12),"")</f>
        <v>68.150000000000006</v>
      </c>
      <c r="RG12" s="40">
        <f>IF(SUM(QT12,QX12)&gt;0,SUM(QT12,QX12),"")</f>
        <v>7.4</v>
      </c>
      <c r="RH12" s="40">
        <f>IF(SUM(QS12:QT12,QV12:QX12,QZ12)-SUM(QU12,QY12)&gt;0,SUM(QS12:QT12,QV12:QX12,QZ12)-SUM(QU12,QY12),"")</f>
        <v>25.9</v>
      </c>
      <c r="RI12" s="40">
        <f>IF(SUM(RC12,RD12,RH12)&gt;0,SUM(RC12,RD12,RH12),"")</f>
        <v>94.050000000000011</v>
      </c>
    </row>
    <row r="13" spans="1:477" x14ac:dyDescent="0.2">
      <c r="A13" s="4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>10</v>
      </c>
      <c r="B13" s="4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>3</v>
      </c>
      <c r="C13" s="5" t="s">
        <v>116</v>
      </c>
      <c r="D13" s="4" t="s">
        <v>4</v>
      </c>
      <c r="E13" s="4">
        <v>2005</v>
      </c>
      <c r="F13" s="9">
        <f>SUM(L13:T13)+SUM(L13:Q13)*0.0000001+SUM(L13)*0.0000000000001</f>
        <v>179.6500129050053</v>
      </c>
      <c r="G13" s="64"/>
      <c r="H13" s="3" t="str">
        <f>IF(OR(AND(AR13&gt;=AY$39,AS13&gt;=AY$43,AR13&lt;&gt;"",AQ13=""),AND(AW13&gt;=AY$39,AX13&gt;=AY$43,AW13&lt;&gt;"",AQ13=""),AND(BU13&gt;=CB$39,BV13&gt;=CB$43,BU13&lt;&gt;"",BT13=""),AND(BZ13&gt;=CB$39,CA13&gt;=CB$43,BZ13&lt;&gt;"",BT13=""),AND(CX13&gt;=DE$39,CY13&gt;=DE$43,CX13&lt;&gt;"",CW13=""),AND(DC13&gt;=DE$39,DD13&gt;=DE$43,DC13&lt;&gt;""),AND(EC13&gt;=EJ$39,ED13&gt;=EJ$43,EC13&lt;&gt;""),AND(EH13&gt;=EJ$39,EI13&gt;=EJ$43,EH13&lt;&gt;""),AND(FE13&gt;=FL$39,FF13&gt;=FL$43,FE13&lt;&gt;""),AND(FJ13&gt;=FL$39,FK13&gt;=FL$43,FJ13&lt;&gt;""),AND(GG13&gt;=GN$39,GH13&gt;=GN$43,GG13&lt;&gt;""),AND(GL13&gt;=GN$39,GM13&gt;=GN$43,GL13&lt;&gt;""),AND(HI13&gt;=HP$39,HJ13&gt;=HP$43,HI13&lt;&gt;""),AND(HN13&gt;=HP$39,HO13&gt;=HP$43,HN13&lt;&gt;""),AND(IK13&gt;=IR$39,IL13&gt;=IR$43,IK13&lt;&gt;""),AND(IP13&gt;=IR$39,IQ13&gt;=IR$43,IP13&lt;&gt;""),AND(JM13&gt;=JT$39,JN13&gt;=JT$43,JM13&lt;&gt;""),AND(JR13&gt;=JT$39,JS13&gt;=JT$43,JR13&lt;&gt;""),AND(KO13&gt;=KV$39,KP13&gt;=KV$43,KO13&lt;&gt;""),AND(KT13&gt;=KV$39,KU13&gt;=KV$43,KT13&lt;&gt;""),AND(LQ13&gt;=LX$39,LR13&gt;=LX$43,LQ13&lt;&gt;""),AND(LV13&gt;=LX$39,LW13&gt;=LX$43,LV13&lt;&gt;""),AND(MS13&gt;=MZ$39,MT13&gt;=MZ$43,MS13&lt;&gt;""),AND(MX13&gt;=MZ$39,MY13&gt;=MZ$43,MX13&lt;&gt;""),AND(NU13&gt;=OB$39,NV13&gt;=OB$43,NU13&lt;&gt;""),AND(NZ13&gt;=OB$39,OA13&gt;=OB$43,NZ13&lt;&gt;""),AND(OW13&gt;=PD$39,OX13&gt;=PD$43,OW13&lt;&gt;""),AND(PB13&gt;=PD$39,PC13&gt;=PD$43,PB13&lt;&gt;""),AND(PY13&gt;=QF$39,PZ13&gt;=QF$43,PY13&lt;&gt;""),AND(QD13&gt;=QF$39,QE13&gt;=QF$43,QD13&lt;&gt;"")),"P","")</f>
        <v>P</v>
      </c>
      <c r="I13" s="3" t="str">
        <f>IF(OR(AND(AS13&gt;=AY$43,AS13&lt;&gt;"",AQ13=""),AND(AX13&gt;=AY$43,AX13&lt;&gt;"",AQ13=""),AND(BV13&gt;=CB$43,BV13&lt;&gt;"",BT13=""),AND(CA13&gt;=CB$43,CA13&lt;&gt;"",BT13=""),AND(CY13&gt;=DE$43,CY13&lt;&gt;"",CW13=""),AND(DD13&gt;=DE$43,DD13&lt;&gt;"",CW13=""),AND(ED13&gt;=EJ$43,ED13&lt;&gt;""),AND(EI13&gt;=EJ$43,EI13&lt;&gt;""),AND(FF13&gt;=FL$43,FF13&lt;&gt;""),AND(FK13&gt;=FL$43,FK13&lt;&gt;""),AND(GH13&gt;=GN$43,GH13&lt;&gt;""),AND(GM13&gt;=GN$43,GM13&lt;&gt;""),AND(HJ13&gt;=HP$43,HJ13&lt;&gt;""),AND(HO13&gt;=HP$43,HO13&lt;&gt;""),AND(IL13&gt;=IR$43,IL13&lt;&gt;""),AND(IQ13&gt;=IR$43,IQ13&lt;&gt;""),AND(JN13&gt;=JT$43,JN13&lt;&gt;""),AND(JS13&gt;=JT$43,JS13&lt;&gt;""),AND(KP13&gt;=KV$43,KP13&lt;&gt;""),AND(KU13&gt;=KV$43,KU13&lt;&gt;""),AND(LR13&gt;=LX$43,LR13&lt;&gt;""),AND(LW13&gt;=LX$43,LW13&lt;&gt;""),AND(MT13&gt;=MZ$43,MT13&lt;&gt;""),AND(MY13&gt;=MZ$43,MY13&lt;&gt;""),AND(NV13&gt;=OB$43,NV13&lt;&gt;""),AND(OA13&gt;=OB$43,OA13&lt;&gt;""),AND(OX13&gt;=PD$43,OX13&lt;&gt;""),AND(PC13&gt;=PD$43,PC13&lt;&gt;""),AND(PZ13&gt;=QF$43,PZ13&lt;&gt;""),AND(QE13&gt;=QF$43,QE13&lt;&gt;"")),"P","")</f>
        <v>P</v>
      </c>
      <c r="J13" s="36" t="str">
        <f>IF(AND(I13="P",H13=""),"No DD",IF(OR(AND(AU13&gt;=AY$42,AV13&gt;=AY$46,AU13&lt;&gt;"",AQ13=""),AND(BX13&gt;=CB$42,BY13&gt;=CB$46,BX13&lt;&gt;"",BT13=""),AND(DA13&gt;=DE$42,DB13&gt;=DE$46,DA13&lt;&gt;"",CW13=""),AND(EF13&gt;=EJ$42,EG13&gt;=EJ$46,EF13&lt;&gt;""),AND(FH13&gt;=FL$42,FI13&gt;=FL$46,FH13&lt;&gt;""),AND(GJ13&gt;=GN$42,GK13&gt;=GN$46,GJ13&lt;&gt;""),AND(HL13&gt;=HP$42,HM13&gt;=HP$46,HL13&lt;&gt;""),AND(IN13&gt;=IR$42,IO13&gt;=IR$46,IN13&lt;&gt;""),AND(JP13&gt;=JT$42,JQ13&gt;=JT$46,JP13&lt;&gt;""),AND(KR13&gt;=KV$42,KS13&gt;=KV$46,KR13&lt;&gt;""),AND(LT13&gt;=LX$42,LU13&gt;=LX$46,LT13&lt;&gt;""),AND(MV13&gt;=MZ$42,MW13&gt;=MZ$46,MV13&lt;&gt;""),AND(NX13&gt;=OB$42,NY13&gt;=OB$46,NX13&lt;&gt;""),AND(OZ13&gt;=PD$42,PA13&gt;=PD$46,OZ13&lt;&gt;""),AND(QB13&gt;=QF$42,QC13&gt;=QF$46,QB13&lt;&gt;"")),"Merit",IF(OR(AND(AU13&gt;=AY$41,AV13&gt;=AY$45,AU13&lt;&gt;"",AQ13=""),AND(BX13&gt;=CB$41,BY13&gt;=CB$45,BX13&lt;&gt;"",BT13=""),AND(DA13&gt;=DE$41,DB13&gt;=DE$45,DA13&lt;&gt;"",CW13=""),AND(EF13&gt;=EJ$41,EG13&gt;=EJ$45,EF13&lt;&gt;""),AND(FH13&gt;=FL$41,FI13&gt;=FL$45,FH13&lt;&gt;""),AND(GJ13&gt;=GN$41,GK13&gt;=GN$45,GJ13&lt;&gt;""),AND(HL13&gt;=HP$41,HM13&gt;=HP$45,HL13&lt;&gt;""),AND(IN13&gt;=IR$41,IO13&gt;=IR$45,IN13&lt;&gt;""),AND(JP13&gt;=JT$41,JQ13&gt;=JT$45,JP13&lt;&gt;""),AND(KR13&gt;=KV$41,KS13&gt;=KV$45,KR13&lt;&gt;""),AND(LT13&gt;=LX$41,LU13&gt;=LX$45,LT13&lt;&gt;""),AND(MV13&gt;=MZ$41,MW13&gt;=MZ$45,MV13&lt;&gt;""),AND(NX13&gt;=OB$41,NY13&gt;=OB$45,NX13&lt;&gt;""),AND(OZ13&gt;=PD$41,PA13&gt;=PD$45,OZ13&lt;&gt;""),AND(QB13&gt;=QF$41,QC13&gt;=QF$45,QB13&lt;&gt;"")),"Excellence",IF(K13="P","Worlds Team",IF(H13="P","National Team","")))))</f>
        <v>National Team</v>
      </c>
      <c r="K13" s="3" t="str">
        <f>IF(OR(AND(AU13&gt;=AY$40,AV13&gt;=AY$44,AU13&lt;&gt;"",AQ13=""),AND(BX13&gt;=CB$40,BY13&gt;=CB$44,BX13&lt;&gt;"",BT13=""),AND(DA13&gt;=DE$40,DB13&gt;=DE$44,DA13&lt;&gt;"",CW13=""),AND(EF13&gt;=EJ$40,EG13&gt;=EJ$44,EF13&lt;&gt;""),AND(FH13&gt;=FL$40,FI13&gt;=FL$44,FH13&lt;&gt;""),AND(GJ13&gt;=GN$40,GK13&gt;=GN$44,GJ13&lt;&gt;""),AND(HL13&gt;=HP$40,HM13&gt;=HP$44,HL13&lt;&gt;""),AND(IN13&gt;=IR$40,IO13&gt;=IR$44,IN13&lt;&gt;""),AND(JP13&gt;=JT$40,JQ13&gt;=JT$44,JP13&lt;&gt;""),AND(KR13&gt;=KV$40,KS13&gt;=KV$44,KR13&lt;&gt;""),AND(LT13&gt;=LX$40,LU13&gt;=LX$44,LT13&lt;&gt;""),AND(MV13&gt;=MZ$40,MW13&gt;=MZ$44,MV13&lt;&gt;""),AND(NX13&gt;=OB$40,NY13&gt;=OB$44,NX13&lt;&gt;""),AND(OZ13&gt;=PD$40,PA13&gt;=PD$44,OZ13&lt;&gt;""),AND(QB13&gt;=QF$40,QC13&gt;=QF$44,QB13&lt;&gt;"")),"P","")</f>
        <v/>
      </c>
      <c r="L13" s="8">
        <f>IF(COUNT(AS13,BV13,CY13)&gt;0,LARGE((AS13,BV13,CY13),1),0)</f>
        <v>53.1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50.75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25.2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50.6</v>
      </c>
      <c r="S13" s="8" t="str">
        <f>IF(R13=0,"",IF(R13=DD13,$CC$1,IF(R13=CA13,$AZ$1,IF(R13=AX13,$W$1,""))))</f>
        <v>2024 3rd Domestic Trial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18.149999999999999</v>
      </c>
      <c r="X13" s="19">
        <v>7.25</v>
      </c>
      <c r="Y13" s="19">
        <v>0.1</v>
      </c>
      <c r="Z13" s="19">
        <v>0.15</v>
      </c>
      <c r="AA13" s="19">
        <v>18.450000000000003</v>
      </c>
      <c r="AB13" s="19">
        <v>7.25</v>
      </c>
      <c r="AC13" s="19">
        <v>0.4</v>
      </c>
      <c r="AD13" s="19">
        <v>0</v>
      </c>
      <c r="AE13" s="19">
        <v>18.100000000000001</v>
      </c>
      <c r="AF13" s="19">
        <v>3.95</v>
      </c>
      <c r="AG13" s="19">
        <v>0</v>
      </c>
      <c r="AH13" s="19">
        <v>0</v>
      </c>
      <c r="AI13" s="19">
        <v>9.3000000000000007</v>
      </c>
      <c r="AJ13" s="19">
        <v>3.4</v>
      </c>
      <c r="AK13" s="19">
        <v>0.3</v>
      </c>
      <c r="AL13" s="19">
        <v>0</v>
      </c>
      <c r="AM13" s="19">
        <v>9</v>
      </c>
      <c r="AN13" s="19">
        <v>3.65</v>
      </c>
      <c r="AO13" s="19">
        <v>0.5</v>
      </c>
      <c r="AP13" s="19">
        <v>0</v>
      </c>
      <c r="AQ13" s="27" t="s">
        <v>46</v>
      </c>
      <c r="AR13" s="40">
        <f>IF(SUM(X13,AB13)&gt;0,SUM(X13,AB13),"")</f>
        <v>14.5</v>
      </c>
      <c r="AS13" s="40">
        <f>IF(SUM(W13:X13,Z13:AB13,AD13)-Y13-AC13&gt;0,SUM(W13:X13,Z13:AB13,AD13)-Y13-AC13,"")</f>
        <v>50.75</v>
      </c>
      <c r="AT13" s="40">
        <f>IF(SUM(AE13:AF13,AH13)-AG13&gt;0,SUM(AE13:AF13,AH13)-AG13,"")</f>
        <v>22.05</v>
      </c>
      <c r="AU13" s="40">
        <f>IF(SUM(X13,AB13,AF13)&gt;0,SUM(X13,AB13,AF13),"")</f>
        <v>18.45</v>
      </c>
      <c r="AV13" s="40">
        <f>IF(SUM(AS13,AT13)&gt;0,SUM(AS13,AT13),"")</f>
        <v>72.8</v>
      </c>
      <c r="AW13" s="40">
        <f>IF(SUM(AJ13,AN13)&gt;0,SUM(AJ13,AN13),"")</f>
        <v>7.05</v>
      </c>
      <c r="AX13" s="40">
        <f>IF(SUM(AI13:AJ13,AL13:AN13,AP13)-SUM(AK13,AO13)&gt;0,SUM(AI13:AJ13,AL13:AN13,AP13)-SUM(AK13,AO13),"")</f>
        <v>24.55</v>
      </c>
      <c r="AY13" s="40">
        <f>IF(SUM(AS13,AT13,AX13)&gt;0,SUM(AS13,AT13,AX13),"")</f>
        <v>97.35</v>
      </c>
      <c r="AZ13" s="18">
        <v>16.3</v>
      </c>
      <c r="BA13" s="18">
        <v>2.9</v>
      </c>
      <c r="BB13" s="18">
        <v>2</v>
      </c>
      <c r="BC13" s="18">
        <v>0</v>
      </c>
      <c r="BD13" s="18">
        <v>18.399999999999999</v>
      </c>
      <c r="BE13" s="18">
        <v>8.1</v>
      </c>
      <c r="BF13" s="18">
        <v>0</v>
      </c>
      <c r="BG13" s="18">
        <v>0.3</v>
      </c>
      <c r="BH13" s="18">
        <v>18.399999999999999</v>
      </c>
      <c r="BI13" s="18">
        <v>6</v>
      </c>
      <c r="BJ13" s="18">
        <v>0.6</v>
      </c>
      <c r="BK13" s="18">
        <v>0</v>
      </c>
      <c r="BL13" s="18"/>
      <c r="BM13" s="18"/>
      <c r="BN13" s="18"/>
      <c r="BO13" s="18"/>
      <c r="BP13" s="18"/>
      <c r="BQ13" s="18"/>
      <c r="BR13" s="18"/>
      <c r="BS13" s="18"/>
      <c r="BT13" s="28"/>
      <c r="BU13" s="11">
        <f>IF(SUM(BA13,BE13)&gt;0,SUM(BA13,BE13),"")</f>
        <v>11</v>
      </c>
      <c r="BV13" s="11">
        <f>IF(SUM(AZ13:BA13,BC13:BE13,BG13)-BB13-BF13&gt;0,SUM(AZ13:BA13,BC13:BE13,BG13)-BB13-BF13,"")</f>
        <v>43.999999999999993</v>
      </c>
      <c r="BW13" s="11">
        <f>IF(SUM(BH13:BI13,BK13)-BJ13&gt;0,SUM(BH13:BI13,BK13)-BJ13,"")</f>
        <v>23.799999999999997</v>
      </c>
      <c r="BX13" s="11">
        <f>IF(SUM(BA13,BE13,BI13)&gt;0,SUM(BA13,BE13,BI13),"")</f>
        <v>17</v>
      </c>
      <c r="BY13" s="11">
        <f>IF(SUM(BV13,BW13)&gt;0,SUM(BV13,BW13),"")</f>
        <v>67.799999999999983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67.799999999999983</v>
      </c>
      <c r="CC13" s="19">
        <v>18.899999999999999</v>
      </c>
      <c r="CD13" s="19">
        <v>7.7</v>
      </c>
      <c r="CE13" s="19">
        <v>0</v>
      </c>
      <c r="CF13" s="19">
        <v>0.3</v>
      </c>
      <c r="CG13" s="19">
        <v>19</v>
      </c>
      <c r="CH13" s="19">
        <v>7.2</v>
      </c>
      <c r="CI13" s="19">
        <v>0</v>
      </c>
      <c r="CJ13" s="19">
        <v>0</v>
      </c>
      <c r="CK13" s="19">
        <v>18.600000000000001</v>
      </c>
      <c r="CL13" s="19">
        <v>7.2</v>
      </c>
      <c r="CM13" s="19">
        <v>0.6</v>
      </c>
      <c r="CN13" s="19">
        <v>0</v>
      </c>
      <c r="CO13" s="19">
        <v>18.5</v>
      </c>
      <c r="CP13" s="19">
        <v>6.9</v>
      </c>
      <c r="CQ13" s="19">
        <v>0.2</v>
      </c>
      <c r="CR13" s="19">
        <v>0</v>
      </c>
      <c r="CS13" s="19">
        <v>18.399999999999999</v>
      </c>
      <c r="CT13" s="19">
        <v>7.2</v>
      </c>
      <c r="CU13" s="19">
        <v>0.2</v>
      </c>
      <c r="CV13" s="19">
        <v>0</v>
      </c>
      <c r="CW13" s="27"/>
      <c r="CX13" s="40">
        <f>IF(SUM(CD13,CH13)&gt;0,SUM(CD13,CH13),"")</f>
        <v>14.9</v>
      </c>
      <c r="CY13" s="40">
        <f>IF(SUM(CC13:CD13,CF13:CH13,CJ13)-CE13-CI13&gt;0,SUM(CC13:CD13,CF13:CH13,CJ13)-CE13-CI13,"")</f>
        <v>53.1</v>
      </c>
      <c r="CZ13" s="40">
        <f>IF(SUM(CK13:CL13,CN13)-CM13&gt;0,SUM(CK13:CL13,CN13)-CM13,"")</f>
        <v>25.2</v>
      </c>
      <c r="DA13" s="40">
        <f>IF(SUM(CD13,CH13,CL13)&gt;0,SUM(CD13,CH13,CL13),"")</f>
        <v>22.1</v>
      </c>
      <c r="DB13" s="40">
        <f>IF(SUM(CY13,CZ13)&gt;0,SUM(CY13,CZ13),"")</f>
        <v>78.3</v>
      </c>
      <c r="DC13" s="40">
        <f>IF(SUM(CP13,CT13)&gt;0,SUM(CP13,CT13),"")</f>
        <v>14.100000000000001</v>
      </c>
      <c r="DD13" s="40">
        <f>IF(SUM(CO13:CP13,CR13:CT13,CV13)-SUM(CQ13,CU13)&gt;0,SUM(CO13:CP13,CR13:CT13,CV13)-SUM(CQ13,CU13),"")</f>
        <v>50.6</v>
      </c>
      <c r="DE13" s="40">
        <f>IF(SUM(CY13,CZ13,DD13)&gt;0,SUM(CY13,CZ13,DD13),"")</f>
        <v>128.9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17.600000000000001</v>
      </c>
      <c r="QH13" s="22">
        <f>IF($CW13="P",CD13,(CD13+BA13)/2)</f>
        <v>5.3</v>
      </c>
      <c r="QI13" s="22">
        <f>IF($CW13="P",CE13,(CE13+BB13)/2)</f>
        <v>1</v>
      </c>
      <c r="QJ13" s="22">
        <f>IF($CW13="P",CF13,(CF13+BC13)/2)</f>
        <v>0.15</v>
      </c>
      <c r="QK13" s="22">
        <f>IF($CW13="P",CG13,(CG13+BD13)/2)</f>
        <v>18.7</v>
      </c>
      <c r="QL13" s="22">
        <f>IF($CW13="P",CH13,(CH13+BE13)/2)</f>
        <v>7.65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18.5</v>
      </c>
      <c r="QP13" s="22">
        <f>IF($CW13="P",CL13,(CL13+BI13)/2)</f>
        <v>6.6</v>
      </c>
      <c r="QQ13" s="22">
        <f>IF($CW13="P",CM13,(CM13+BJ13)/2)</f>
        <v>0.6</v>
      </c>
      <c r="QR13" s="22">
        <f>IF($CW13="P",CN13,(CN13+BK13)/2)</f>
        <v>0</v>
      </c>
      <c r="QS13" s="22">
        <f>IF($CW13="P",CO13,(CO13+BL13)/2)</f>
        <v>9.25</v>
      </c>
      <c r="QT13" s="22">
        <f>IF($CW13="P",CP13,(CP13+BM13)/2)</f>
        <v>3.45</v>
      </c>
      <c r="QU13" s="22">
        <f>IF($CW13="P",CQ13,(CQ13+BN13)/2)</f>
        <v>0.1</v>
      </c>
      <c r="QV13" s="22">
        <f>IF($CW13="P",CR13,(CR13+BO13)/2)</f>
        <v>0</v>
      </c>
      <c r="QW13" s="22">
        <f>IF($CW13="P",CS13,(CS13+BP13)/2)</f>
        <v>9.1999999999999993</v>
      </c>
      <c r="QX13" s="22">
        <f>IF($CW13="P",CT13,(CT13+BQ13)/2)</f>
        <v>3.6</v>
      </c>
      <c r="QY13" s="22">
        <f>IF($CW13="P",CU13,(CU13+BR13)/2)</f>
        <v>0.1</v>
      </c>
      <c r="QZ13" s="22">
        <f>IF($CW13="P",CV13,(CV13+BS13)/2)</f>
        <v>0</v>
      </c>
      <c r="RA13" s="27" t="s">
        <v>46</v>
      </c>
      <c r="RB13" s="40">
        <f>IF(SUM(QH13,QL13)&gt;0,SUM(QH13,QL13),"")</f>
        <v>12.95</v>
      </c>
      <c r="RC13" s="40">
        <f>IF(SUM(QG13:QH13,QJ13:QL13,QN13)-QI13-QM13&gt;0,SUM(QG13:QH13,QJ13:QL13,QN13)-QI13-QM13,"")</f>
        <v>48.55</v>
      </c>
      <c r="RD13" s="40">
        <f>IF(SUM(QO13:QP13,QR13)-QQ13&gt;0,SUM(QO13:QP13,QR13)-QQ13,"")</f>
        <v>24.5</v>
      </c>
      <c r="RE13" s="40">
        <f>IF(SUM(QH13,QL13,QP13)&gt;0,SUM(QH13,QL13,QP13),"")</f>
        <v>19.549999999999997</v>
      </c>
      <c r="RF13" s="40">
        <f>IF(SUM(RC13,RD13)&gt;0,SUM(RC13,RD13),"")</f>
        <v>73.05</v>
      </c>
      <c r="RG13" s="40">
        <f>IF(SUM(QT13,QX13)&gt;0,SUM(QT13,QX13),"")</f>
        <v>7.0500000000000007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98.35</v>
      </c>
    </row>
    <row r="14" spans="1:477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11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4</v>
      </c>
      <c r="C14" s="5" t="s">
        <v>127</v>
      </c>
      <c r="D14" s="4" t="s">
        <v>6</v>
      </c>
      <c r="E14" s="4">
        <v>2006</v>
      </c>
      <c r="F14" s="9">
        <f>SUM(L14:T14)+SUM(L14:Q14)*0.0000001+SUM(L14)*0.0000000000001</f>
        <v>179.20001292000518</v>
      </c>
      <c r="G14" s="64"/>
      <c r="H14" s="3" t="str">
        <f>IF(OR(AND(AR14&gt;=AY$39,AS14&gt;=AY$43,AR14&lt;&gt;"",AQ14=""),AND(AW14&gt;=AY$39,AX14&gt;=AY$43,AW14&lt;&gt;"",AQ14=""),AND(BU14&gt;=CB$39,BV14&gt;=CB$43,BU14&lt;&gt;"",BT14=""),AND(BZ14&gt;=CB$39,CA14&gt;=CB$43,BZ14&lt;&gt;"",BT14=""),AND(CX14&gt;=DE$39,CY14&gt;=DE$43,CX14&lt;&gt;"",CW14=""),AND(DC14&gt;=DE$39,DD14&gt;=DE$43,DC14&lt;&gt;""),AND(EC14&gt;=EJ$39,ED14&gt;=EJ$43,EC14&lt;&gt;""),AND(EH14&gt;=EJ$39,EI14&gt;=EJ$43,EH14&lt;&gt;""),AND(FE14&gt;=FL$39,FF14&gt;=FL$43,FE14&lt;&gt;""),AND(FJ14&gt;=FL$39,FK14&gt;=FL$43,FJ14&lt;&gt;""),AND(GG14&gt;=GN$39,GH14&gt;=GN$43,GG14&lt;&gt;""),AND(GL14&gt;=GN$39,GM14&gt;=GN$43,GL14&lt;&gt;""),AND(HI14&gt;=HP$39,HJ14&gt;=HP$43,HI14&lt;&gt;""),AND(HN14&gt;=HP$39,HO14&gt;=HP$43,HN14&lt;&gt;""),AND(IK14&gt;=IR$39,IL14&gt;=IR$43,IK14&lt;&gt;""),AND(IP14&gt;=IR$39,IQ14&gt;=IR$43,IP14&lt;&gt;""),AND(JM14&gt;=JT$39,JN14&gt;=JT$43,JM14&lt;&gt;""),AND(JR14&gt;=JT$39,JS14&gt;=JT$43,JR14&lt;&gt;""),AND(KO14&gt;=KV$39,KP14&gt;=KV$43,KO14&lt;&gt;""),AND(KT14&gt;=KV$39,KU14&gt;=KV$43,KT14&lt;&gt;""),AND(LQ14&gt;=LX$39,LR14&gt;=LX$43,LQ14&lt;&gt;""),AND(LV14&gt;=LX$39,LW14&gt;=LX$43,LV14&lt;&gt;""),AND(MS14&gt;=MZ$39,MT14&gt;=MZ$43,MS14&lt;&gt;""),AND(MX14&gt;=MZ$39,MY14&gt;=MZ$43,MX14&lt;&gt;""),AND(NU14&gt;=OB$39,NV14&gt;=OB$43,NU14&lt;&gt;""),AND(NZ14&gt;=OB$39,OA14&gt;=OB$43,NZ14&lt;&gt;""),AND(OW14&gt;=PD$39,OX14&gt;=PD$43,OW14&lt;&gt;""),AND(PB14&gt;=PD$39,PC14&gt;=PD$43,PB14&lt;&gt;""),AND(PY14&gt;=QF$39,PZ14&gt;=QF$43,PY14&lt;&gt;""),AND(QD14&gt;=QF$39,QE14&gt;=QF$43,QD14&lt;&gt;"")),"P","")</f>
        <v>P</v>
      </c>
      <c r="I14" s="3" t="str">
        <f>IF(OR(AND(AS14&gt;=AY$43,AS14&lt;&gt;"",AQ14=""),AND(AX14&gt;=AY$43,AX14&lt;&gt;"",AQ14=""),AND(BV14&gt;=CB$43,BV14&lt;&gt;"",BT14=""),AND(CA14&gt;=CB$43,CA14&lt;&gt;"",BT14=""),AND(CY14&gt;=DE$43,CY14&lt;&gt;"",CW14=""),AND(DD14&gt;=DE$43,DD14&lt;&gt;"",CW14=""),AND(ED14&gt;=EJ$43,ED14&lt;&gt;""),AND(EI14&gt;=EJ$43,EI14&lt;&gt;""),AND(FF14&gt;=FL$43,FF14&lt;&gt;""),AND(FK14&gt;=FL$43,FK14&lt;&gt;""),AND(GH14&gt;=GN$43,GH14&lt;&gt;""),AND(GM14&gt;=GN$43,GM14&lt;&gt;""),AND(HJ14&gt;=HP$43,HJ14&lt;&gt;""),AND(HO14&gt;=HP$43,HO14&lt;&gt;""),AND(IL14&gt;=IR$43,IL14&lt;&gt;""),AND(IQ14&gt;=IR$43,IQ14&lt;&gt;""),AND(JN14&gt;=JT$43,JN14&lt;&gt;""),AND(JS14&gt;=JT$43,JS14&lt;&gt;""),AND(KP14&gt;=KV$43,KP14&lt;&gt;""),AND(KU14&gt;=KV$43,KU14&lt;&gt;""),AND(LR14&gt;=LX$43,LR14&lt;&gt;""),AND(LW14&gt;=LX$43,LW14&lt;&gt;""),AND(MT14&gt;=MZ$43,MT14&lt;&gt;""),AND(MY14&gt;=MZ$43,MY14&lt;&gt;""),AND(NV14&gt;=OB$43,NV14&lt;&gt;""),AND(OA14&gt;=OB$43,OA14&lt;&gt;""),AND(OX14&gt;=PD$43,OX14&lt;&gt;""),AND(PC14&gt;=PD$43,PC14&lt;&gt;""),AND(PZ14&gt;=QF$43,PZ14&lt;&gt;""),AND(QE14&gt;=QF$43,QE14&lt;&gt;"")),"P","")</f>
        <v>P</v>
      </c>
      <c r="J14" s="36" t="str">
        <f>IF(AND(I14="P",H14=""),"No DD",IF(OR(AND(AU14&gt;=AY$42,AV14&gt;=AY$46,AU14&lt;&gt;"",AQ14=""),AND(BX14&gt;=CB$42,BY14&gt;=CB$46,BX14&lt;&gt;"",BT14=""),AND(DA14&gt;=DE$42,DB14&gt;=DE$46,DA14&lt;&gt;"",CW14=""),AND(EF14&gt;=EJ$42,EG14&gt;=EJ$46,EF14&lt;&gt;""),AND(FH14&gt;=FL$42,FI14&gt;=FL$46,FH14&lt;&gt;""),AND(GJ14&gt;=GN$42,GK14&gt;=GN$46,GJ14&lt;&gt;""),AND(HL14&gt;=HP$42,HM14&gt;=HP$46,HL14&lt;&gt;""),AND(IN14&gt;=IR$42,IO14&gt;=IR$46,IN14&lt;&gt;""),AND(JP14&gt;=JT$42,JQ14&gt;=JT$46,JP14&lt;&gt;""),AND(KR14&gt;=KV$42,KS14&gt;=KV$46,KR14&lt;&gt;""),AND(LT14&gt;=LX$42,LU14&gt;=LX$46,LT14&lt;&gt;""),AND(MV14&gt;=MZ$42,MW14&gt;=MZ$46,MV14&lt;&gt;""),AND(NX14&gt;=OB$42,NY14&gt;=OB$46,NX14&lt;&gt;""),AND(OZ14&gt;=PD$42,PA14&gt;=PD$46,OZ14&lt;&gt;""),AND(QB14&gt;=QF$42,QC14&gt;=QF$46,QB14&lt;&gt;"")),"Merit",IF(OR(AND(AU14&gt;=AY$41,AV14&gt;=AY$45,AU14&lt;&gt;"",AQ14=""),AND(BX14&gt;=CB$41,BY14&gt;=CB$45,BX14&lt;&gt;"",BT14=""),AND(DA14&gt;=DE$41,DB14&gt;=DE$45,DA14&lt;&gt;"",CW14=""),AND(EF14&gt;=EJ$41,EG14&gt;=EJ$45,EF14&lt;&gt;""),AND(FH14&gt;=FL$41,FI14&gt;=FL$45,FH14&lt;&gt;""),AND(GJ14&gt;=GN$41,GK14&gt;=GN$45,GJ14&lt;&gt;""),AND(HL14&gt;=HP$41,HM14&gt;=HP$45,HL14&lt;&gt;""),AND(IN14&gt;=IR$41,IO14&gt;=IR$45,IN14&lt;&gt;""),AND(JP14&gt;=JT$41,JQ14&gt;=JT$45,JP14&lt;&gt;""),AND(KR14&gt;=KV$41,KS14&gt;=KV$45,KR14&lt;&gt;""),AND(LT14&gt;=LX$41,LU14&gt;=LX$45,LT14&lt;&gt;""),AND(MV14&gt;=MZ$41,MW14&gt;=MZ$45,MV14&lt;&gt;""),AND(NX14&gt;=OB$41,NY14&gt;=OB$45,NX14&lt;&gt;""),AND(OZ14&gt;=PD$41,PA14&gt;=PD$45,OZ14&lt;&gt;""),AND(QB14&gt;=QF$41,QC14&gt;=QF$45,QB14&lt;&gt;"")),"Excellence",IF(K14="P","Worlds Team",IF(H14="P","National Team","")))))</f>
        <v>National Team</v>
      </c>
      <c r="K14" s="3" t="str">
        <f>IF(OR(AND(AU14&gt;=AY$40,AV14&gt;=AY$44,AU14&lt;&gt;"",AQ14=""),AND(BX14&gt;=CB$40,BY14&gt;=CB$44,BX14&lt;&gt;"",BT14=""),AND(DA14&gt;=DE$40,DB14&gt;=DE$44,DA14&lt;&gt;"",CW14=""),AND(EF14&gt;=EJ$40,EG14&gt;=EJ$44,EF14&lt;&gt;""),AND(FH14&gt;=FL$40,FI14&gt;=FL$44,FH14&lt;&gt;""),AND(GJ14&gt;=GN$40,GK14&gt;=GN$44,GJ14&lt;&gt;""),AND(HL14&gt;=HP$40,HM14&gt;=HP$44,HL14&lt;&gt;""),AND(IN14&gt;=IR$40,IO14&gt;=IR$44,IN14&lt;&gt;""),AND(JP14&gt;=JT$40,JQ14&gt;=JT$44,JP14&lt;&gt;""),AND(KR14&gt;=KV$40,KS14&gt;=KV$44,KR14&lt;&gt;""),AND(LT14&gt;=LX$40,LU14&gt;=LX$44,LT14&lt;&gt;""),AND(MV14&gt;=MZ$40,MW14&gt;=MZ$44,MV14&lt;&gt;""),AND(NX14&gt;=OB$40,NY14&gt;=OB$44,NX14&lt;&gt;""),AND(OZ14&gt;=PD$40,PA14&gt;=PD$44,OZ14&lt;&gt;""),AND(QB14&gt;=QF$40,QC14&gt;=QF$44,QB14&lt;&gt;"")),"P","")</f>
        <v/>
      </c>
      <c r="L14" s="8">
        <f>IF(COUNT(AS14,BV14,CY14)&gt;0,LARGE((AS14,BV14,CY14),1),0)</f>
        <v>52.099999999999994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51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26.1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46.699999999999996</v>
      </c>
      <c r="S14" s="8" t="str">
        <f>IF(R14=0,"",IF(R14=DD14,$CC$1,IF(R14=CA14,$AZ$1,IF(R14=AX14,$W$1,""))))</f>
        <v>2024 3rd Domestic Trial</v>
      </c>
      <c r="T14" s="8">
        <f>IF(MAX(DF14:DH14)&gt;0,MAX(DF14:DH14),"")</f>
        <v>3.3000000000000043</v>
      </c>
      <c r="U14" s="11" t="str">
        <f>IF(T14="","",IF(T14=DF14,"("&amp;DF$2&amp;")",IF(T14=DG14,"("&amp;DG$2&amp;")",IF(T14=DH14,"("&amp;DH$2&amp;")"))))</f>
        <v>(Final)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>
        <v>18.7</v>
      </c>
      <c r="X14" s="19">
        <v>7.6</v>
      </c>
      <c r="Y14" s="19">
        <v>0.6</v>
      </c>
      <c r="Z14" s="19">
        <v>0</v>
      </c>
      <c r="AA14" s="19">
        <v>18.5</v>
      </c>
      <c r="AB14" s="19">
        <v>7.6</v>
      </c>
      <c r="AC14" s="19">
        <v>0.8</v>
      </c>
      <c r="AD14" s="19">
        <v>0</v>
      </c>
      <c r="AE14" s="19">
        <v>16.399999999999999</v>
      </c>
      <c r="AF14" s="19">
        <v>7.3</v>
      </c>
      <c r="AG14" s="19">
        <v>0.8</v>
      </c>
      <c r="AH14" s="19">
        <v>0</v>
      </c>
      <c r="AI14" s="19"/>
      <c r="AJ14" s="19"/>
      <c r="AK14" s="19"/>
      <c r="AL14" s="19"/>
      <c r="AM14" s="19"/>
      <c r="AN14" s="19"/>
      <c r="AO14" s="19"/>
      <c r="AP14" s="19"/>
      <c r="AQ14" s="27"/>
      <c r="AR14" s="40">
        <f>IF(SUM(X14,AB14)&gt;0,SUM(X14,AB14),"")</f>
        <v>15.2</v>
      </c>
      <c r="AS14" s="40">
        <f>IF(SUM(W14:X14,Z14:AB14,AD14)-Y14-AC14&gt;0,SUM(W14:X14,Z14:AB14,AD14)-Y14-AC14,"")</f>
        <v>51</v>
      </c>
      <c r="AT14" s="40">
        <f>IF(SUM(AE14:AF14,AH14)-AG14&gt;0,SUM(AE14:AF14,AH14)-AG14,"")</f>
        <v>22.9</v>
      </c>
      <c r="AU14" s="40">
        <f>IF(SUM(X14,AB14,AF14)&gt;0,SUM(X14,AB14,AF14),"")</f>
        <v>22.5</v>
      </c>
      <c r="AV14" s="40">
        <f>IF(SUM(AS14,AT14)&gt;0,SUM(AS14,AT14),"")</f>
        <v>73.900000000000006</v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>
        <f>IF(SUM(AS14,AT14,AX14)&gt;0,SUM(AS14,AT14,AX14),"")</f>
        <v>73.900000000000006</v>
      </c>
      <c r="AZ14" s="18">
        <v>18.8</v>
      </c>
      <c r="BA14" s="18">
        <v>7.6</v>
      </c>
      <c r="BB14" s="18">
        <v>0.6</v>
      </c>
      <c r="BC14" s="18">
        <v>0</v>
      </c>
      <c r="BD14" s="18">
        <v>18.2</v>
      </c>
      <c r="BE14" s="18">
        <v>3.2</v>
      </c>
      <c r="BF14" s="18">
        <v>1.6</v>
      </c>
      <c r="BG14" s="18">
        <v>0</v>
      </c>
      <c r="BH14" s="18">
        <v>16.600000000000001</v>
      </c>
      <c r="BI14" s="18">
        <v>7.3</v>
      </c>
      <c r="BJ14" s="18">
        <v>0.2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45.599999999999994</v>
      </c>
      <c r="BW14" s="11">
        <f>IF(SUM(BH14:BI14,BK14)-BJ14&gt;0,SUM(BH14:BI14,BK14)-BJ14,"")</f>
        <v>23.700000000000003</v>
      </c>
      <c r="BX14" s="11">
        <f>IF(SUM(BA14,BE14,BI14)&gt;0,SUM(BA14,BE14,BI14),"")</f>
        <v>18.100000000000001</v>
      </c>
      <c r="BY14" s="11">
        <f>IF(SUM(BV14,BW14)&gt;0,SUM(BV14,BW14),"")</f>
        <v>69.3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69.3</v>
      </c>
      <c r="CC14" s="19">
        <v>19</v>
      </c>
      <c r="CD14" s="19">
        <v>8.4</v>
      </c>
      <c r="CE14" s="19">
        <v>0</v>
      </c>
      <c r="CF14" s="19">
        <v>0</v>
      </c>
      <c r="CG14" s="19">
        <v>18.7</v>
      </c>
      <c r="CH14" s="19">
        <v>6</v>
      </c>
      <c r="CI14" s="19">
        <v>0</v>
      </c>
      <c r="CJ14" s="19">
        <v>0</v>
      </c>
      <c r="CK14" s="19">
        <v>18.8</v>
      </c>
      <c r="CL14" s="19">
        <v>7.3</v>
      </c>
      <c r="CM14" s="19">
        <v>0</v>
      </c>
      <c r="CN14" s="19">
        <v>0</v>
      </c>
      <c r="CO14" s="19">
        <v>17.2</v>
      </c>
      <c r="CP14" s="19">
        <v>4</v>
      </c>
      <c r="CQ14" s="19">
        <v>0</v>
      </c>
      <c r="CR14" s="19">
        <v>0</v>
      </c>
      <c r="CS14" s="19">
        <v>18.2</v>
      </c>
      <c r="CT14" s="19">
        <v>7.3</v>
      </c>
      <c r="CU14" s="19">
        <v>0</v>
      </c>
      <c r="CV14" s="19">
        <v>0</v>
      </c>
      <c r="CW14" s="27"/>
      <c r="CX14" s="40">
        <f>IF(SUM(CD14,CH14)&gt;0,SUM(CD14,CH14),"")</f>
        <v>14.4</v>
      </c>
      <c r="CY14" s="40">
        <f>IF(SUM(CC14:CD14,CF14:CH14,CJ14)-CE14-CI14&gt;0,SUM(CC14:CD14,CF14:CH14,CJ14)-CE14-CI14,"")</f>
        <v>52.099999999999994</v>
      </c>
      <c r="CZ14" s="40">
        <f>IF(SUM(CK14:CL14,CN14)-CM14&gt;0,SUM(CK14:CL14,CN14)-CM14,"")</f>
        <v>26.1</v>
      </c>
      <c r="DA14" s="40">
        <f>IF(SUM(CD14,CH14,CL14)&gt;0,SUM(CD14,CH14,CL14),"")</f>
        <v>21.7</v>
      </c>
      <c r="DB14" s="40">
        <f>IF(SUM(CY14,CZ14)&gt;0,SUM(CY14,CZ14),"")</f>
        <v>78.199999999999989</v>
      </c>
      <c r="DC14" s="40">
        <f>IF(SUM(CP14,CT14)&gt;0,SUM(CP14,CT14),"")</f>
        <v>11.3</v>
      </c>
      <c r="DD14" s="40">
        <f>IF(SUM(CO14:CP14,CR14:CT14,CV14)-SUM(CQ14,CU14)&gt;0,SUM(CO14:CP14,CR14:CT14,CV14)-SUM(CQ14,CU14),"")</f>
        <v>46.699999999999996</v>
      </c>
      <c r="DE14" s="40">
        <f>IF(SUM(CY14,CZ14,DD14)&gt;0,SUM(CY14,CZ14,DD14),"")</f>
        <v>124.89999999999998</v>
      </c>
      <c r="DF14" s="50">
        <f>IF(MAX(ED14,FF14,GH14,HJ14,IL14,JN14,KP14,LR14,MT14,NV14,OX14,PZ14)-IF(N14="",0,N14)&gt;0.001,MAX(ED14,FF14,GH14,HJ14,IL14,JN14,KP14,LR14,MT14,NV14,OX14,PZ14)-IF(N14="",0,N14),"")</f>
        <v>1.6000000000000085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>
        <f>IF(MAX(EI14,FK14,GM14,HO14,IQ14,JS14,KU14,LW14,MY14,OA14,PC14,QE14)-IF(R14="",0,R14)&gt;0.001,MAX(EI14,FK14,GM14,HO14,IQ14,JS14,KU14,LW14,MY14,OA14,PC14,QE14)-IF(R14="",0,R14),"")</f>
        <v>3.3000000000000043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>
        <v>19</v>
      </c>
      <c r="FN14" s="17">
        <v>8.4</v>
      </c>
      <c r="FO14" s="17">
        <v>0</v>
      </c>
      <c r="FP14" s="17">
        <v>0</v>
      </c>
      <c r="FQ14" s="17">
        <v>18.3</v>
      </c>
      <c r="FR14" s="17">
        <v>7.7</v>
      </c>
      <c r="FS14" s="17">
        <v>0.8</v>
      </c>
      <c r="FT14" s="17">
        <v>0</v>
      </c>
      <c r="FU14" s="17"/>
      <c r="FV14" s="17"/>
      <c r="FW14" s="17"/>
      <c r="FX14" s="17"/>
      <c r="FY14" s="17">
        <v>18.899999999999999</v>
      </c>
      <c r="FZ14" s="17">
        <v>8.4</v>
      </c>
      <c r="GA14" s="17">
        <v>0.6</v>
      </c>
      <c r="GB14" s="17">
        <v>0</v>
      </c>
      <c r="GC14" s="17">
        <v>16.399999999999999</v>
      </c>
      <c r="GD14" s="17">
        <v>7.7</v>
      </c>
      <c r="GE14" s="17">
        <v>0.8</v>
      </c>
      <c r="GF14" s="17">
        <v>0</v>
      </c>
      <c r="GG14" s="40">
        <f>IF(SUM(FN14,FR14)&gt;0,SUM(FN14,FR14),"")</f>
        <v>16.100000000000001</v>
      </c>
      <c r="GH14" s="40">
        <f>IF(SUM(FM14:FN14,FP14:FR14,FT14)-FO14-FS14&gt;0,SUM(FM14:FN14,FP14:FR14,FT14)-FO14-FS14,"")</f>
        <v>52.600000000000009</v>
      </c>
      <c r="GI14" s="40" t="str">
        <f>IF(SUM(FU14:FV14,FX14)-FW14&gt;0,SUM(FU14:FV14,FX14)-FW14,"")</f>
        <v/>
      </c>
      <c r="GJ14" s="40">
        <f>IF(SUM(FN14,FR14,FV14)&gt;0,SUM(FN14,FR14,FV14),"")</f>
        <v>16.100000000000001</v>
      </c>
      <c r="GK14" s="40">
        <f>IF(SUM(GH14,GI14)&gt;0,SUM(GH14,GI14),"")</f>
        <v>52.600000000000009</v>
      </c>
      <c r="GL14" s="40">
        <f>IF(SUM(FZ14,GD14)&gt;0,SUM(FZ14,GD14),"")</f>
        <v>16.100000000000001</v>
      </c>
      <c r="GM14" s="40">
        <f>IF(SUM(FY14:FZ14,GB14:GD14,GF14)-SUM(GA14,GE14)&gt;0,SUM(FY14:FZ14,GB14:GD14,GF14)-SUM(GA14,GE14),"")</f>
        <v>50</v>
      </c>
      <c r="GN14" s="40">
        <f>IF(SUM(GH14,GI14,GM14)&gt;0,SUM(GH14,GI14,GM14),"")</f>
        <v>102.60000000000001</v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18.899999999999999</v>
      </c>
      <c r="QH14" s="22">
        <f>IF($CW14="P",CD14,(CD14+BA14)/2)</f>
        <v>8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18.45</v>
      </c>
      <c r="QL14" s="22">
        <f>IF($CW14="P",CH14,(CH14+BE14)/2)</f>
        <v>4.5999999999999996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17.700000000000003</v>
      </c>
      <c r="QP14" s="22">
        <f>IF($CW14="P",CL14,(CL14+BI14)/2)</f>
        <v>7.3</v>
      </c>
      <c r="QQ14" s="22">
        <f>IF($CW14="P",CM14,(CM14+BJ14)/2)</f>
        <v>0.1</v>
      </c>
      <c r="QR14" s="22">
        <f>IF($CW14="P",CN14,(CN14+BK14)/2)</f>
        <v>0</v>
      </c>
      <c r="QS14" s="22">
        <f>IF($CW14="P",CO14,(CO14+BL14)/2)</f>
        <v>8.6</v>
      </c>
      <c r="QT14" s="22">
        <f>IF($CW14="P",CP14,(CP14+BM14)/2)</f>
        <v>2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9.1</v>
      </c>
      <c r="QX14" s="22">
        <f>IF($CW14="P",CT14,(CT14+BQ14)/2)</f>
        <v>3.65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12.6</v>
      </c>
      <c r="RC14" s="40">
        <f>IF(SUM(QG14:QH14,QJ14:QL14,QN14)-QI14-QM14&gt;0,SUM(QG14:QH14,QJ14:QL14,QN14)-QI14-QM14,"")</f>
        <v>48.85</v>
      </c>
      <c r="RD14" s="40">
        <f>IF(SUM(QO14:QP14,QR14)-QQ14&gt;0,SUM(QO14:QP14,QR14)-QQ14,"")</f>
        <v>24.900000000000002</v>
      </c>
      <c r="RE14" s="40">
        <f>IF(SUM(QH14,QL14,QP14)&gt;0,SUM(QH14,QL14,QP14),"")</f>
        <v>19.899999999999999</v>
      </c>
      <c r="RF14" s="40">
        <f>IF(SUM(RC14,RD14)&gt;0,SUM(RC14,RD14),"")</f>
        <v>73.75</v>
      </c>
      <c r="RG14" s="40">
        <f>IF(SUM(QT14,QX14)&gt;0,SUM(QT14,QX14),"")</f>
        <v>5.65</v>
      </c>
      <c r="RH14" s="40">
        <f>IF(SUM(QS14:QT14,QV14:QX14,QZ14)-SUM(QU14,QY14)&gt;0,SUM(QS14:QT14,QV14:QX14,QZ14)-SUM(QU14,QY14),"")</f>
        <v>23.349999999999998</v>
      </c>
      <c r="RI14" s="40">
        <f>IF(SUM(RC14,RD14,RH14)&gt;0,SUM(RC14,RD14,RH14),"")</f>
        <v>97.1</v>
      </c>
    </row>
    <row r="15" spans="1:477" x14ac:dyDescent="0.2">
      <c r="A15" s="4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>12</v>
      </c>
      <c r="B15" s="4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>5</v>
      </c>
      <c r="C15" s="5" t="s">
        <v>119</v>
      </c>
      <c r="D15" s="4" t="s">
        <v>104</v>
      </c>
      <c r="E15" s="4">
        <v>2005</v>
      </c>
      <c r="F15" s="9">
        <f>SUM(L15:T15)+SUM(L15:Q15)*0.0000001+SUM(L15)*0.0000000000001</f>
        <v>178.80001284000528</v>
      </c>
      <c r="G15" s="64"/>
      <c r="H15" s="3" t="str">
        <f>IF(OR(AND(AR15&gt;=AY$39,AS15&gt;=AY$43,AR15&lt;&gt;"",AQ15=""),AND(AW15&gt;=AY$39,AX15&gt;=AY$43,AW15&lt;&gt;"",AQ15=""),AND(BU15&gt;=CB$39,BV15&gt;=CB$43,BU15&lt;&gt;"",BT15=""),AND(BZ15&gt;=CB$39,CA15&gt;=CB$43,BZ15&lt;&gt;"",BT15=""),AND(CX15&gt;=DE$39,CY15&gt;=DE$43,CX15&lt;&gt;"",CW15=""),AND(DC15&gt;=DE$39,DD15&gt;=DE$43,DC15&lt;&gt;""),AND(EC15&gt;=EJ$39,ED15&gt;=EJ$43,EC15&lt;&gt;""),AND(EH15&gt;=EJ$39,EI15&gt;=EJ$43,EH15&lt;&gt;""),AND(FE15&gt;=FL$39,FF15&gt;=FL$43,FE15&lt;&gt;""),AND(FJ15&gt;=FL$39,FK15&gt;=FL$43,FJ15&lt;&gt;""),AND(GG15&gt;=GN$39,GH15&gt;=GN$43,GG15&lt;&gt;""),AND(GL15&gt;=GN$39,GM15&gt;=GN$43,GL15&lt;&gt;""),AND(HI15&gt;=HP$39,HJ15&gt;=HP$43,HI15&lt;&gt;""),AND(HN15&gt;=HP$39,HO15&gt;=HP$43,HN15&lt;&gt;""),AND(IK15&gt;=IR$39,IL15&gt;=IR$43,IK15&lt;&gt;""),AND(IP15&gt;=IR$39,IQ15&gt;=IR$43,IP15&lt;&gt;""),AND(JM15&gt;=JT$39,JN15&gt;=JT$43,JM15&lt;&gt;""),AND(JR15&gt;=JT$39,JS15&gt;=JT$43,JR15&lt;&gt;""),AND(KO15&gt;=KV$39,KP15&gt;=KV$43,KO15&lt;&gt;""),AND(KT15&gt;=KV$39,KU15&gt;=KV$43,KT15&lt;&gt;""),AND(LQ15&gt;=LX$39,LR15&gt;=LX$43,LQ15&lt;&gt;""),AND(LV15&gt;=LX$39,LW15&gt;=LX$43,LV15&lt;&gt;""),AND(MS15&gt;=MZ$39,MT15&gt;=MZ$43,MS15&lt;&gt;""),AND(MX15&gt;=MZ$39,MY15&gt;=MZ$43,MX15&lt;&gt;""),AND(NU15&gt;=OB$39,NV15&gt;=OB$43,NU15&lt;&gt;""),AND(NZ15&gt;=OB$39,OA15&gt;=OB$43,NZ15&lt;&gt;""),AND(OW15&gt;=PD$39,OX15&gt;=PD$43,OW15&lt;&gt;""),AND(PB15&gt;=PD$39,PC15&gt;=PD$43,PB15&lt;&gt;""),AND(PY15&gt;=QF$39,PZ15&gt;=QF$43,PY15&lt;&gt;""),AND(QD15&gt;=QF$39,QE15&gt;=QF$43,QD15&lt;&gt;"")),"P","")</f>
        <v>P</v>
      </c>
      <c r="I15" s="3" t="str">
        <f>IF(OR(AND(AS15&gt;=AY$43,AS15&lt;&gt;"",AQ15=""),AND(AX15&gt;=AY$43,AX15&lt;&gt;"",AQ15=""),AND(BV15&gt;=CB$43,BV15&lt;&gt;"",BT15=""),AND(CA15&gt;=CB$43,CA15&lt;&gt;"",BT15=""),AND(CY15&gt;=DE$43,CY15&lt;&gt;"",CW15=""),AND(DD15&gt;=DE$43,DD15&lt;&gt;"",CW15=""),AND(ED15&gt;=EJ$43,ED15&lt;&gt;""),AND(EI15&gt;=EJ$43,EI15&lt;&gt;""),AND(FF15&gt;=FL$43,FF15&lt;&gt;""),AND(FK15&gt;=FL$43,FK15&lt;&gt;""),AND(GH15&gt;=GN$43,GH15&lt;&gt;""),AND(GM15&gt;=GN$43,GM15&lt;&gt;""),AND(HJ15&gt;=HP$43,HJ15&lt;&gt;""),AND(HO15&gt;=HP$43,HO15&lt;&gt;""),AND(IL15&gt;=IR$43,IL15&lt;&gt;""),AND(IQ15&gt;=IR$43,IQ15&lt;&gt;""),AND(JN15&gt;=JT$43,JN15&lt;&gt;""),AND(JS15&gt;=JT$43,JS15&lt;&gt;""),AND(KP15&gt;=KV$43,KP15&lt;&gt;""),AND(KU15&gt;=KV$43,KU15&lt;&gt;""),AND(LR15&gt;=LX$43,LR15&lt;&gt;""),AND(LW15&gt;=LX$43,LW15&lt;&gt;""),AND(MT15&gt;=MZ$43,MT15&lt;&gt;""),AND(MY15&gt;=MZ$43,MY15&lt;&gt;""),AND(NV15&gt;=OB$43,NV15&lt;&gt;""),AND(OA15&gt;=OB$43,OA15&lt;&gt;""),AND(OX15&gt;=PD$43,OX15&lt;&gt;""),AND(PC15&gt;=PD$43,PC15&lt;&gt;""),AND(PZ15&gt;=QF$43,PZ15&lt;&gt;""),AND(QE15&gt;=QF$43,QE15&lt;&gt;"")),"P","")</f>
        <v>P</v>
      </c>
      <c r="J15" s="36" t="str">
        <f>IF(AND(I15="P",H15=""),"No DD",IF(OR(AND(AU15&gt;=AY$42,AV15&gt;=AY$46,AU15&lt;&gt;"",AQ15=""),AND(BX15&gt;=CB$42,BY15&gt;=CB$46,BX15&lt;&gt;"",BT15=""),AND(DA15&gt;=DE$42,DB15&gt;=DE$46,DA15&lt;&gt;"",CW15=""),AND(EF15&gt;=EJ$42,EG15&gt;=EJ$46,EF15&lt;&gt;""),AND(FH15&gt;=FL$42,FI15&gt;=FL$46,FH15&lt;&gt;""),AND(GJ15&gt;=GN$42,GK15&gt;=GN$46,GJ15&lt;&gt;""),AND(HL15&gt;=HP$42,HM15&gt;=HP$46,HL15&lt;&gt;""),AND(IN15&gt;=IR$42,IO15&gt;=IR$46,IN15&lt;&gt;""),AND(JP15&gt;=JT$42,JQ15&gt;=JT$46,JP15&lt;&gt;""),AND(KR15&gt;=KV$42,KS15&gt;=KV$46,KR15&lt;&gt;""),AND(LT15&gt;=LX$42,LU15&gt;=LX$46,LT15&lt;&gt;""),AND(MV15&gt;=MZ$42,MW15&gt;=MZ$46,MV15&lt;&gt;""),AND(NX15&gt;=OB$42,NY15&gt;=OB$46,NX15&lt;&gt;""),AND(OZ15&gt;=PD$42,PA15&gt;=PD$46,OZ15&lt;&gt;""),AND(QB15&gt;=QF$42,QC15&gt;=QF$46,QB15&lt;&gt;"")),"Merit",IF(OR(AND(AU15&gt;=AY$41,AV15&gt;=AY$45,AU15&lt;&gt;"",AQ15=""),AND(BX15&gt;=CB$41,BY15&gt;=CB$45,BX15&lt;&gt;"",BT15=""),AND(DA15&gt;=DE$41,DB15&gt;=DE$45,DA15&lt;&gt;"",CW15=""),AND(EF15&gt;=EJ$41,EG15&gt;=EJ$45,EF15&lt;&gt;""),AND(FH15&gt;=FL$41,FI15&gt;=FL$45,FH15&lt;&gt;""),AND(GJ15&gt;=GN$41,GK15&gt;=GN$45,GJ15&lt;&gt;""),AND(HL15&gt;=HP$41,HM15&gt;=HP$45,HL15&lt;&gt;""),AND(IN15&gt;=IR$41,IO15&gt;=IR$45,IN15&lt;&gt;""),AND(JP15&gt;=JT$41,JQ15&gt;=JT$45,JP15&lt;&gt;""),AND(KR15&gt;=KV$41,KS15&gt;=KV$45,KR15&lt;&gt;""),AND(LT15&gt;=LX$41,LU15&gt;=LX$45,LT15&lt;&gt;""),AND(MV15&gt;=MZ$41,MW15&gt;=MZ$45,MV15&lt;&gt;""),AND(NX15&gt;=OB$41,NY15&gt;=OB$45,NX15&lt;&gt;""),AND(OZ15&gt;=PD$41,PA15&gt;=PD$45,OZ15&lt;&gt;""),AND(QB15&gt;=QF$41,QC15&gt;=QF$45,QB15&lt;&gt;"")),"Excellence",IF(K15="P","Worlds Team",IF(H15="P","National Team","")))))</f>
        <v>National Team</v>
      </c>
      <c r="K15" s="3" t="str">
        <f>IF(OR(AND(AU15&gt;=AY$40,AV15&gt;=AY$44,AU15&lt;&gt;"",AQ15=""),AND(BX15&gt;=CB$40,BY15&gt;=CB$44,BX15&lt;&gt;"",BT15=""),AND(DA15&gt;=DE$40,DB15&gt;=DE$44,DA15&lt;&gt;"",CW15=""),AND(EF15&gt;=EJ$40,EG15&gt;=EJ$44,EF15&lt;&gt;""),AND(FH15&gt;=FL$40,FI15&gt;=FL$44,FH15&lt;&gt;""),AND(GJ15&gt;=GN$40,GK15&gt;=GN$44,GJ15&lt;&gt;""),AND(HL15&gt;=HP$40,HM15&gt;=HP$44,HL15&lt;&gt;""),AND(IN15&gt;=IR$40,IO15&gt;=IR$44,IN15&lt;&gt;""),AND(JP15&gt;=JT$40,JQ15&gt;=JT$44,JP15&lt;&gt;""),AND(KR15&gt;=KV$40,KS15&gt;=KV$44,KR15&lt;&gt;""),AND(LT15&gt;=LX$40,LU15&gt;=LX$44,LT15&lt;&gt;""),AND(MV15&gt;=MZ$40,MW15&gt;=MZ$44,MV15&lt;&gt;""),AND(NX15&gt;=OB$40,NY15&gt;=OB$44,NX15&lt;&gt;""),AND(OZ15&gt;=PD$40,PA15&gt;=PD$44,OZ15&lt;&gt;""),AND(QB15&gt;=QF$40,QC15&gt;=QF$44,QB15&lt;&gt;"")),"P","")</f>
        <v/>
      </c>
      <c r="L15" s="8">
        <f>IF(COUNT(AS15,BV15,CY15)&gt;0,LARGE((AS15,BV15,CY15),1),0)</f>
        <v>52.500000000000007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51.3</v>
      </c>
      <c r="O15" s="8" t="str">
        <f>IF(N15=0,"",IF(AND(N15=L15,N15=AS15,N15=BV15),$W$1,IF(AND(N15=L15,N15=AS15,N15=CY15),$W$1,IF(AND(N15=L15,N15=BV15,N15=CY15),$AZ$1,IF(N15=CY15,$CC$1,IF(N15=BV15,$AZ$1,IF(N15=AS15,$W$1,"")))))))</f>
        <v>2024 3rd Domestic Trial</v>
      </c>
      <c r="P15" s="8">
        <f>IF(COUNT(AT15,BW15,CZ15)&gt;0,LARGE((AT15,BW15,CZ15),1),0)</f>
        <v>24.6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50.400000000000006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18.3</v>
      </c>
      <c r="X15" s="19">
        <v>7.6</v>
      </c>
      <c r="Y15" s="19">
        <v>0.6</v>
      </c>
      <c r="Z15" s="19">
        <v>0</v>
      </c>
      <c r="AA15" s="19">
        <v>18.5</v>
      </c>
      <c r="AB15" s="19">
        <v>7.2</v>
      </c>
      <c r="AC15" s="19">
        <v>0</v>
      </c>
      <c r="AD15" s="19">
        <v>0</v>
      </c>
      <c r="AE15" s="19">
        <v>16.5</v>
      </c>
      <c r="AF15" s="19">
        <v>8</v>
      </c>
      <c r="AG15" s="19">
        <v>0.2</v>
      </c>
      <c r="AH15" s="19">
        <v>0.3</v>
      </c>
      <c r="AI15" s="19">
        <v>16.8</v>
      </c>
      <c r="AJ15" s="19">
        <v>8</v>
      </c>
      <c r="AK15" s="19">
        <v>0.2</v>
      </c>
      <c r="AL15" s="19">
        <v>0.3</v>
      </c>
      <c r="AM15" s="19">
        <v>18.100000000000001</v>
      </c>
      <c r="AN15" s="19">
        <v>7.6</v>
      </c>
      <c r="AO15" s="19">
        <v>0.2</v>
      </c>
      <c r="AP15" s="19">
        <v>0</v>
      </c>
      <c r="AQ15" s="27"/>
      <c r="AR15" s="40">
        <f>IF(SUM(X15,AB15)&gt;0,SUM(X15,AB15),"")</f>
        <v>14.8</v>
      </c>
      <c r="AS15" s="40">
        <f>IF(SUM(W15:X15,Z15:AB15,AD15)-Y15-AC15&gt;0,SUM(W15:X15,Z15:AB15,AD15)-Y15-AC15,"")</f>
        <v>51</v>
      </c>
      <c r="AT15" s="40">
        <f>IF(SUM(AE15:AF15,AH15)-AG15&gt;0,SUM(AE15:AF15,AH15)-AG15,"")</f>
        <v>24.6</v>
      </c>
      <c r="AU15" s="40">
        <f>IF(SUM(X15,AB15,AF15)&gt;0,SUM(X15,AB15,AF15),"")</f>
        <v>22.8</v>
      </c>
      <c r="AV15" s="40">
        <f>IF(SUM(AS15,AT15)&gt;0,SUM(AS15,AT15),"")</f>
        <v>75.599999999999994</v>
      </c>
      <c r="AW15" s="40">
        <f>IF(SUM(AJ15,AN15)&gt;0,SUM(AJ15,AN15),"")</f>
        <v>15.6</v>
      </c>
      <c r="AX15" s="40">
        <f>IF(SUM(AI15:AJ15,AL15:AN15,AP15)-SUM(AK15,AO15)&gt;0,SUM(AI15:AJ15,AL15:AN15,AP15)-SUM(AK15,AO15),"")</f>
        <v>50.400000000000006</v>
      </c>
      <c r="AY15" s="40">
        <f>IF(SUM(AS15,AT15,AX15)&gt;0,SUM(AS15,AT15,AX15),"")</f>
        <v>126</v>
      </c>
      <c r="AZ15" s="18">
        <v>19.100000000000001</v>
      </c>
      <c r="BA15" s="18">
        <v>8</v>
      </c>
      <c r="BB15" s="18">
        <v>0.2</v>
      </c>
      <c r="BC15" s="18">
        <v>0.3</v>
      </c>
      <c r="BD15" s="18">
        <v>18.5</v>
      </c>
      <c r="BE15" s="18">
        <v>7.6</v>
      </c>
      <c r="BF15" s="18">
        <v>0.8</v>
      </c>
      <c r="BG15" s="18">
        <v>0</v>
      </c>
      <c r="BH15" s="18">
        <v>17.7</v>
      </c>
      <c r="BI15" s="18">
        <v>2.4</v>
      </c>
      <c r="BJ15" s="18">
        <v>0</v>
      </c>
      <c r="BK15" s="18">
        <v>0</v>
      </c>
      <c r="BL15" s="18">
        <v>18.899999999999999</v>
      </c>
      <c r="BM15" s="18">
        <v>8</v>
      </c>
      <c r="BN15" s="18">
        <v>0.2</v>
      </c>
      <c r="BO15" s="18">
        <v>0.3</v>
      </c>
      <c r="BP15" s="18">
        <v>16.5</v>
      </c>
      <c r="BQ15" s="18">
        <v>6.8</v>
      </c>
      <c r="BR15" s="18">
        <v>1</v>
      </c>
      <c r="BS15" s="18">
        <v>0</v>
      </c>
      <c r="BT15" s="28"/>
      <c r="BU15" s="11">
        <f>IF(SUM(BA15,BE15)&gt;0,SUM(BA15,BE15),"")</f>
        <v>15.6</v>
      </c>
      <c r="BV15" s="11">
        <f>IF(SUM(AZ15:BA15,BC15:BE15,BG15)-BB15-BF15&gt;0,SUM(AZ15:BA15,BC15:BE15,BG15)-BB15-BF15,"")</f>
        <v>52.500000000000007</v>
      </c>
      <c r="BW15" s="11">
        <f>IF(SUM(BH15:BI15,BK15)-BJ15&gt;0,SUM(BH15:BI15,BK15)-BJ15,"")</f>
        <v>20.099999999999998</v>
      </c>
      <c r="BX15" s="11">
        <f>IF(SUM(BA15,BE15,BI15)&gt;0,SUM(BA15,BE15,BI15),"")</f>
        <v>18</v>
      </c>
      <c r="BY15" s="11">
        <f>IF(SUM(BV15,BW15)&gt;0,SUM(BV15,BW15),"")</f>
        <v>72.600000000000009</v>
      </c>
      <c r="BZ15" s="11">
        <f>IF(SUM(BM15,BQ15)&gt;0,SUM(BM15,BQ15),"")</f>
        <v>14.8</v>
      </c>
      <c r="CA15" s="11">
        <f>IF(SUM(BL15:BM15,BO15:BQ15,BS15)-SUM(BN15,BR15)&gt;0,SUM(BL15:BM15,BO15:BQ15,BS15)-SUM(BN15,BR15),"")</f>
        <v>49.3</v>
      </c>
      <c r="CB15" s="11">
        <f>IF(SUM(BV15,BW15,CA15)&gt;0,SUM(BV15,BW15,CA15),"")</f>
        <v>121.9</v>
      </c>
      <c r="CC15" s="19">
        <v>18.899999999999999</v>
      </c>
      <c r="CD15" s="19">
        <v>8</v>
      </c>
      <c r="CE15" s="19">
        <v>0.6</v>
      </c>
      <c r="CF15" s="19">
        <v>0.3</v>
      </c>
      <c r="CG15" s="19">
        <v>18.5</v>
      </c>
      <c r="CH15" s="19">
        <v>6.8</v>
      </c>
      <c r="CI15" s="19">
        <v>0.6</v>
      </c>
      <c r="CJ15" s="19">
        <v>0</v>
      </c>
      <c r="CK15" s="19">
        <v>17.600000000000001</v>
      </c>
      <c r="CL15" s="19">
        <v>2.4</v>
      </c>
      <c r="CM15" s="19">
        <v>0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14.8</v>
      </c>
      <c r="CY15" s="40">
        <f>IF(SUM(CC15:CD15,CF15:CH15,CJ15)-CE15-CI15&gt;0,SUM(CC15:CD15,CF15:CH15,CJ15)-CE15-CI15,"")</f>
        <v>51.3</v>
      </c>
      <c r="CZ15" s="40">
        <f>IF(SUM(CK15:CL15,CN15)-CM15&gt;0,SUM(CK15:CL15,CN15)-CM15,"")</f>
        <v>20</v>
      </c>
      <c r="DA15" s="40">
        <f>IF(SUM(CD15,CH15,CL15)&gt;0,SUM(CD15,CH15,CL15),"")</f>
        <v>17.2</v>
      </c>
      <c r="DB15" s="40">
        <f>IF(SUM(CY15,CZ15)&gt;0,SUM(CY15,CZ15),"")</f>
        <v>71.3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71.3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19</v>
      </c>
      <c r="QH15" s="22">
        <f>IF($CW15="P",CD15,(CD15+BA15)/2)</f>
        <v>8</v>
      </c>
      <c r="QI15" s="22">
        <f>IF($CW15="P",CE15,(CE15+BB15)/2)</f>
        <v>0.4</v>
      </c>
      <c r="QJ15" s="22">
        <f>IF($CW15="P",CF15,(CF15+BC15)/2)</f>
        <v>0.3</v>
      </c>
      <c r="QK15" s="22">
        <f>IF($CW15="P",CG15,(CG15+BD15)/2)</f>
        <v>18.5</v>
      </c>
      <c r="QL15" s="22">
        <f>IF($CW15="P",CH15,(CH15+BE15)/2)</f>
        <v>7.1999999999999993</v>
      </c>
      <c r="QM15" s="22">
        <f>IF($CW15="P",CI15,(CI15+BF15)/2)</f>
        <v>0.7</v>
      </c>
      <c r="QN15" s="22">
        <f>IF($CW15="P",CJ15,(CJ15+BG15)/2)</f>
        <v>0</v>
      </c>
      <c r="QO15" s="22">
        <f>IF($CW15="P",CK15,(CK15+BH15)/2)</f>
        <v>17.649999999999999</v>
      </c>
      <c r="QP15" s="22">
        <f>IF($CW15="P",CL15,(CL15+BI15)/2)</f>
        <v>2.4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9.4499999999999993</v>
      </c>
      <c r="QT15" s="22">
        <f>IF($CW15="P",CP15,(CP15+BM15)/2)</f>
        <v>4</v>
      </c>
      <c r="QU15" s="22">
        <f>IF($CW15="P",CQ15,(CQ15+BN15)/2)</f>
        <v>0.1</v>
      </c>
      <c r="QV15" s="22">
        <f>IF($CW15="P",CR15,(CR15+BO15)/2)</f>
        <v>0.15</v>
      </c>
      <c r="QW15" s="22">
        <f>IF($CW15="P",CS15,(CS15+BP15)/2)</f>
        <v>8.25</v>
      </c>
      <c r="QX15" s="22">
        <f>IF($CW15="P",CT15,(CT15+BQ15)/2)</f>
        <v>3.4</v>
      </c>
      <c r="QY15" s="22">
        <f>IF($CW15="P",CU15,(CU15+BR15)/2)</f>
        <v>0.5</v>
      </c>
      <c r="QZ15" s="22">
        <f>IF($CW15="P",CV15,(CV15+BS15)/2)</f>
        <v>0</v>
      </c>
      <c r="RA15" s="27" t="s">
        <v>46</v>
      </c>
      <c r="RB15" s="40">
        <f>IF(SUM(QH15,QL15)&gt;0,SUM(QH15,QL15),"")</f>
        <v>15.2</v>
      </c>
      <c r="RC15" s="40">
        <f>IF(SUM(QG15:QH15,QJ15:QL15,QN15)-QI15-QM15&gt;0,SUM(QG15:QH15,QJ15:QL15,QN15)-QI15-QM15,"")</f>
        <v>51.9</v>
      </c>
      <c r="RD15" s="40">
        <f>IF(SUM(QO15:QP15,QR15)-QQ15&gt;0,SUM(QO15:QP15,QR15)-QQ15,"")</f>
        <v>20.049999999999997</v>
      </c>
      <c r="RE15" s="40">
        <f>IF(SUM(QH15,QL15,QP15)&gt;0,SUM(QH15,QL15,QP15),"")</f>
        <v>17.599999999999998</v>
      </c>
      <c r="RF15" s="40">
        <f>IF(SUM(RC15,RD15)&gt;0,SUM(RC15,RD15),"")</f>
        <v>71.949999999999989</v>
      </c>
      <c r="RG15" s="40">
        <f>IF(SUM(QT15,QX15)&gt;0,SUM(QT15,QX15),"")</f>
        <v>7.4</v>
      </c>
      <c r="RH15" s="40">
        <f>IF(SUM(QS15:QT15,QV15:QX15,QZ15)-SUM(QU15,QY15)&gt;0,SUM(QS15:QT15,QV15:QX15,QZ15)-SUM(QU15,QY15),"")</f>
        <v>24.65</v>
      </c>
      <c r="RI15" s="40">
        <f>IF(SUM(RC15,RD15,RH15)&gt;0,SUM(RC15,RD15,RH15),"")</f>
        <v>96.6</v>
      </c>
    </row>
    <row r="16" spans="1:477" x14ac:dyDescent="0.2">
      <c r="A16" s="4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>13</v>
      </c>
      <c r="B16" s="4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>6</v>
      </c>
      <c r="C16" s="5" t="s">
        <v>177</v>
      </c>
      <c r="D16" s="4" t="s">
        <v>5</v>
      </c>
      <c r="E16" s="4">
        <v>2007</v>
      </c>
      <c r="F16" s="9">
        <f>SUM(L16:T16)+SUM(L16:Q16)*0.0000001+SUM(L16)*0.0000000000001</f>
        <v>173.90001241000505</v>
      </c>
      <c r="G16" s="64"/>
      <c r="H16" s="3" t="str">
        <f>IF(OR(AND(AR16&gt;=AY$39,AS16&gt;=AY$43,AR16&lt;&gt;"",AQ16=""),AND(AW16&gt;=AY$39,AX16&gt;=AY$43,AW16&lt;&gt;"",AQ16=""),AND(BU16&gt;=CB$39,BV16&gt;=CB$43,BU16&lt;&gt;"",BT16=""),AND(BZ16&gt;=CB$39,CA16&gt;=CB$43,BZ16&lt;&gt;"",BT16=""),AND(CX16&gt;=DE$39,CY16&gt;=DE$43,CX16&lt;&gt;"",CW16=""),AND(DC16&gt;=DE$39,DD16&gt;=DE$43,DC16&lt;&gt;""),AND(EC16&gt;=EJ$39,ED16&gt;=EJ$43,EC16&lt;&gt;""),AND(EH16&gt;=EJ$39,EI16&gt;=EJ$43,EH16&lt;&gt;""),AND(FE16&gt;=FL$39,FF16&gt;=FL$43,FE16&lt;&gt;""),AND(FJ16&gt;=FL$39,FK16&gt;=FL$43,FJ16&lt;&gt;""),AND(GG16&gt;=GN$39,GH16&gt;=GN$43,GG16&lt;&gt;""),AND(GL16&gt;=GN$39,GM16&gt;=GN$43,GL16&lt;&gt;""),AND(HI16&gt;=HP$39,HJ16&gt;=HP$43,HI16&lt;&gt;""),AND(HN16&gt;=HP$39,HO16&gt;=HP$43,HN16&lt;&gt;""),AND(IK16&gt;=IR$39,IL16&gt;=IR$43,IK16&lt;&gt;""),AND(IP16&gt;=IR$39,IQ16&gt;=IR$43,IP16&lt;&gt;""),AND(JM16&gt;=JT$39,JN16&gt;=JT$43,JM16&lt;&gt;""),AND(JR16&gt;=JT$39,JS16&gt;=JT$43,JR16&lt;&gt;""),AND(KO16&gt;=KV$39,KP16&gt;=KV$43,KO16&lt;&gt;""),AND(KT16&gt;=KV$39,KU16&gt;=KV$43,KT16&lt;&gt;""),AND(LQ16&gt;=LX$39,LR16&gt;=LX$43,LQ16&lt;&gt;""),AND(LV16&gt;=LX$39,LW16&gt;=LX$43,LV16&lt;&gt;""),AND(MS16&gt;=MZ$39,MT16&gt;=MZ$43,MS16&lt;&gt;""),AND(MX16&gt;=MZ$39,MY16&gt;=MZ$43,MX16&lt;&gt;""),AND(NU16&gt;=OB$39,NV16&gt;=OB$43,NU16&lt;&gt;""),AND(NZ16&gt;=OB$39,OA16&gt;=OB$43,NZ16&lt;&gt;""),AND(OW16&gt;=PD$39,OX16&gt;=PD$43,OW16&lt;&gt;""),AND(PB16&gt;=PD$39,PC16&gt;=PD$43,PB16&lt;&gt;""),AND(PY16&gt;=QF$39,PZ16&gt;=QF$43,PY16&lt;&gt;""),AND(QD16&gt;=QF$39,QE16&gt;=QF$43,QD16&lt;&gt;"")),"P","")</f>
        <v>P</v>
      </c>
      <c r="I16" s="3" t="str">
        <f>IF(OR(AND(AS16&gt;=AY$43,AS16&lt;&gt;"",AQ16=""),AND(AX16&gt;=AY$43,AX16&lt;&gt;"",AQ16=""),AND(BV16&gt;=CB$43,BV16&lt;&gt;"",BT16=""),AND(CA16&gt;=CB$43,CA16&lt;&gt;"",BT16=""),AND(CY16&gt;=DE$43,CY16&lt;&gt;"",CW16=""),AND(DD16&gt;=DE$43,DD16&lt;&gt;"",CW16=""),AND(ED16&gt;=EJ$43,ED16&lt;&gt;""),AND(EI16&gt;=EJ$43,EI16&lt;&gt;""),AND(FF16&gt;=FL$43,FF16&lt;&gt;""),AND(FK16&gt;=FL$43,FK16&lt;&gt;""),AND(GH16&gt;=GN$43,GH16&lt;&gt;""),AND(GM16&gt;=GN$43,GM16&lt;&gt;""),AND(HJ16&gt;=HP$43,HJ16&lt;&gt;""),AND(HO16&gt;=HP$43,HO16&lt;&gt;""),AND(IL16&gt;=IR$43,IL16&lt;&gt;""),AND(IQ16&gt;=IR$43,IQ16&lt;&gt;""),AND(JN16&gt;=JT$43,JN16&lt;&gt;""),AND(JS16&gt;=JT$43,JS16&lt;&gt;""),AND(KP16&gt;=KV$43,KP16&lt;&gt;""),AND(KU16&gt;=KV$43,KU16&lt;&gt;""),AND(LR16&gt;=LX$43,LR16&lt;&gt;""),AND(LW16&gt;=LX$43,LW16&lt;&gt;""),AND(MT16&gt;=MZ$43,MT16&lt;&gt;""),AND(MY16&gt;=MZ$43,MY16&lt;&gt;""),AND(NV16&gt;=OB$43,NV16&lt;&gt;""),AND(OA16&gt;=OB$43,OA16&lt;&gt;""),AND(OX16&gt;=PD$43,OX16&lt;&gt;""),AND(PC16&gt;=PD$43,PC16&lt;&gt;""),AND(PZ16&gt;=QF$43,PZ16&lt;&gt;""),AND(QE16&gt;=QF$43,QE16&lt;&gt;"")),"P","")</f>
        <v>P</v>
      </c>
      <c r="J16" s="36" t="str">
        <f>IF(AND(I16="P",H16=""),"No DD",IF(OR(AND(AU16&gt;=AY$42,AV16&gt;=AY$46,AU16&lt;&gt;"",AQ16=""),AND(BX16&gt;=CB$42,BY16&gt;=CB$46,BX16&lt;&gt;"",BT16=""),AND(DA16&gt;=DE$42,DB16&gt;=DE$46,DA16&lt;&gt;"",CW16=""),AND(EF16&gt;=EJ$42,EG16&gt;=EJ$46,EF16&lt;&gt;""),AND(FH16&gt;=FL$42,FI16&gt;=FL$46,FH16&lt;&gt;""),AND(GJ16&gt;=GN$42,GK16&gt;=GN$46,GJ16&lt;&gt;""),AND(HL16&gt;=HP$42,HM16&gt;=HP$46,HL16&lt;&gt;""),AND(IN16&gt;=IR$42,IO16&gt;=IR$46,IN16&lt;&gt;""),AND(JP16&gt;=JT$42,JQ16&gt;=JT$46,JP16&lt;&gt;""),AND(KR16&gt;=KV$42,KS16&gt;=KV$46,KR16&lt;&gt;""),AND(LT16&gt;=LX$42,LU16&gt;=LX$46,LT16&lt;&gt;""),AND(MV16&gt;=MZ$42,MW16&gt;=MZ$46,MV16&lt;&gt;""),AND(NX16&gt;=OB$42,NY16&gt;=OB$46,NX16&lt;&gt;""),AND(OZ16&gt;=PD$42,PA16&gt;=PD$46,OZ16&lt;&gt;""),AND(QB16&gt;=QF$42,QC16&gt;=QF$46,QB16&lt;&gt;"")),"Merit",IF(OR(AND(AU16&gt;=AY$41,AV16&gt;=AY$45,AU16&lt;&gt;"",AQ16=""),AND(BX16&gt;=CB$41,BY16&gt;=CB$45,BX16&lt;&gt;"",BT16=""),AND(DA16&gt;=DE$41,DB16&gt;=DE$45,DA16&lt;&gt;"",CW16=""),AND(EF16&gt;=EJ$41,EG16&gt;=EJ$45,EF16&lt;&gt;""),AND(FH16&gt;=FL$41,FI16&gt;=FL$45,FH16&lt;&gt;""),AND(GJ16&gt;=GN$41,GK16&gt;=GN$45,GJ16&lt;&gt;""),AND(HL16&gt;=HP$41,HM16&gt;=HP$45,HL16&lt;&gt;""),AND(IN16&gt;=IR$41,IO16&gt;=IR$45,IN16&lt;&gt;""),AND(JP16&gt;=JT$41,JQ16&gt;=JT$45,JP16&lt;&gt;""),AND(KR16&gt;=KV$41,KS16&gt;=KV$45,KR16&lt;&gt;""),AND(LT16&gt;=LX$41,LU16&gt;=LX$45,LT16&lt;&gt;""),AND(MV16&gt;=MZ$41,MW16&gt;=MZ$45,MV16&lt;&gt;""),AND(NX16&gt;=OB$41,NY16&gt;=OB$45,NX16&lt;&gt;""),AND(OZ16&gt;=PD$41,PA16&gt;=PD$45,OZ16&lt;&gt;""),AND(QB16&gt;=QF$41,QC16&gt;=QF$45,QB16&lt;&gt;"")),"Excellence",IF(K16="P","Worlds Team",IF(H16="P","National Team","")))))</f>
        <v>National Team</v>
      </c>
      <c r="K16" s="3" t="str">
        <f>IF(OR(AND(AU16&gt;=AY$40,AV16&gt;=AY$44,AU16&lt;&gt;"",AQ16=""),AND(BX16&gt;=CB$40,BY16&gt;=CB$44,BX16&lt;&gt;"",BT16=""),AND(DA16&gt;=DE$40,DB16&gt;=DE$44,DA16&lt;&gt;"",CW16=""),AND(EF16&gt;=EJ$40,EG16&gt;=EJ$44,EF16&lt;&gt;""),AND(FH16&gt;=FL$40,FI16&gt;=FL$44,FH16&lt;&gt;""),AND(GJ16&gt;=GN$40,GK16&gt;=GN$44,GJ16&lt;&gt;""),AND(HL16&gt;=HP$40,HM16&gt;=HP$44,HL16&lt;&gt;""),AND(IN16&gt;=IR$40,IO16&gt;=IR$44,IN16&lt;&gt;""),AND(JP16&gt;=JT$40,JQ16&gt;=JT$44,JP16&lt;&gt;""),AND(KR16&gt;=KV$40,KS16&gt;=KV$44,KR16&lt;&gt;""),AND(LT16&gt;=LX$40,LU16&gt;=LX$44,LT16&lt;&gt;""),AND(MV16&gt;=MZ$40,MW16&gt;=MZ$44,MV16&lt;&gt;""),AND(NX16&gt;=OB$40,NY16&gt;=OB$44,NX16&lt;&gt;""),AND(OZ16&gt;=PD$40,PA16&gt;=PD$44,OZ16&lt;&gt;""),AND(QB16&gt;=QF$40,QC16&gt;=QF$44,QB16&lt;&gt;"")),"P","")</f>
        <v/>
      </c>
      <c r="L16" s="8">
        <f>IF(COUNT(AS16,BV16,CY16)&gt;0,LARGE((AS16,BV16,CY16),1),0)</f>
        <v>50.4</v>
      </c>
      <c r="M16" s="8" t="str">
        <f>IF(L16=0,"",IF(L16=CY16,$CC$1,IF(L16=BV16,$AZ$1,IF(L16=AS16,$W$1,""))))</f>
        <v>2024 3rd Domestic Trial</v>
      </c>
      <c r="N16" s="8">
        <f>IF(COUNT(AS16,BV16,CY16)&gt;1,LARGE((AS16,BV16,CY16),2),0)</f>
        <v>49.29999999999999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24.4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49.800000000000004</v>
      </c>
      <c r="S16" s="8" t="str">
        <f>IF(R16=0,"",IF(R16=DD16,$CC$1,IF(R16=CA16,$AZ$1,IF(R16=AX16,$W$1,""))))</f>
        <v>2024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18.600000000000001</v>
      </c>
      <c r="X16" s="19">
        <v>6</v>
      </c>
      <c r="Y16" s="19">
        <v>0.6</v>
      </c>
      <c r="Z16" s="19">
        <v>0</v>
      </c>
      <c r="AA16" s="19">
        <v>18.100000000000001</v>
      </c>
      <c r="AB16" s="19">
        <v>6</v>
      </c>
      <c r="AC16" s="19">
        <v>0.8</v>
      </c>
      <c r="AD16" s="19">
        <v>0</v>
      </c>
      <c r="AE16" s="19">
        <v>18.100000000000001</v>
      </c>
      <c r="AF16" s="19">
        <v>6</v>
      </c>
      <c r="AG16" s="19">
        <v>0</v>
      </c>
      <c r="AH16" s="19">
        <v>0</v>
      </c>
      <c r="AI16" s="19"/>
      <c r="AJ16" s="19"/>
      <c r="AK16" s="19"/>
      <c r="AL16" s="19"/>
      <c r="AM16" s="19"/>
      <c r="AN16" s="19"/>
      <c r="AO16" s="19"/>
      <c r="AP16" s="19"/>
      <c r="AQ16" s="27"/>
      <c r="AR16" s="40">
        <f>IF(SUM(X16,AB16)&gt;0,SUM(X16,AB16),"")</f>
        <v>12</v>
      </c>
      <c r="AS16" s="40">
        <f>IF(SUM(W16:X16,Z16:AB16,AD16)-Y16-AC16&gt;0,SUM(W16:X16,Z16:AB16,AD16)-Y16-AC16,"")</f>
        <v>47.300000000000004</v>
      </c>
      <c r="AT16" s="40">
        <f>IF(SUM(AE16:AF16,AH16)-AG16&gt;0,SUM(AE16:AF16,AH16)-AG16,"")</f>
        <v>24.1</v>
      </c>
      <c r="AU16" s="40">
        <f>IF(SUM(X16,AB16,AF16)&gt;0,SUM(X16,AB16,AF16),"")</f>
        <v>18</v>
      </c>
      <c r="AV16" s="40">
        <f>IF(SUM(AS16,AT16)&gt;0,SUM(AS16,AT16),"")</f>
        <v>71.400000000000006</v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>
        <f>IF(SUM(AS16,AT16,AX16)&gt;0,SUM(AS16,AT16,AX16),"")</f>
        <v>71.400000000000006</v>
      </c>
      <c r="AZ16" s="18">
        <v>18.2</v>
      </c>
      <c r="BA16" s="18">
        <v>6</v>
      </c>
      <c r="BB16" s="18">
        <v>0.2</v>
      </c>
      <c r="BC16" s="18">
        <v>0</v>
      </c>
      <c r="BD16" s="18">
        <v>18.899999999999999</v>
      </c>
      <c r="BE16" s="18">
        <v>6.4</v>
      </c>
      <c r="BF16" s="18">
        <v>0</v>
      </c>
      <c r="BG16" s="18">
        <v>0</v>
      </c>
      <c r="BH16" s="18">
        <v>18.2</v>
      </c>
      <c r="BI16" s="18">
        <v>6</v>
      </c>
      <c r="BJ16" s="18">
        <v>0</v>
      </c>
      <c r="BK16" s="18">
        <v>0</v>
      </c>
      <c r="BL16" s="18">
        <v>17.899999999999999</v>
      </c>
      <c r="BM16" s="18">
        <v>6</v>
      </c>
      <c r="BN16" s="18">
        <v>0.8</v>
      </c>
      <c r="BO16" s="18">
        <v>0</v>
      </c>
      <c r="BP16" s="18">
        <v>18.8</v>
      </c>
      <c r="BQ16" s="18">
        <v>6.4</v>
      </c>
      <c r="BR16" s="18">
        <v>0</v>
      </c>
      <c r="BS16" s="18">
        <v>0</v>
      </c>
      <c r="BT16" s="28"/>
      <c r="BU16" s="11">
        <f>IF(SUM(BA16,BE16)&gt;0,SUM(BA16,BE16),"")</f>
        <v>12.4</v>
      </c>
      <c r="BV16" s="11">
        <f>IF(SUM(AZ16:BA16,BC16:BE16,BG16)-BB16-BF16&gt;0,SUM(AZ16:BA16,BC16:BE16,BG16)-BB16-BF16,"")</f>
        <v>49.29999999999999</v>
      </c>
      <c r="BW16" s="11">
        <f>IF(SUM(BH16:BI16,BK16)-BJ16&gt;0,SUM(BH16:BI16,BK16)-BJ16,"")</f>
        <v>24.2</v>
      </c>
      <c r="BX16" s="11">
        <f>IF(SUM(BA16,BE16,BI16)&gt;0,SUM(BA16,BE16,BI16),"")</f>
        <v>18.399999999999999</v>
      </c>
      <c r="BY16" s="11">
        <f>IF(SUM(BV16,BW16)&gt;0,SUM(BV16,BW16),"")</f>
        <v>73.499999999999986</v>
      </c>
      <c r="BZ16" s="11">
        <f>IF(SUM(BM16,BQ16)&gt;0,SUM(BM16,BQ16),"")</f>
        <v>12.4</v>
      </c>
      <c r="CA16" s="11">
        <f>IF(SUM(BL16:BM16,BO16:BQ16,BS16)-SUM(BN16,BR16)&gt;0,SUM(BL16:BM16,BO16:BQ16,BS16)-SUM(BN16,BR16),"")</f>
        <v>48.300000000000004</v>
      </c>
      <c r="CB16" s="11">
        <f>IF(SUM(BV16,BW16,CA16)&gt;0,SUM(BV16,BW16,CA16),"")</f>
        <v>121.79999999999998</v>
      </c>
      <c r="CC16" s="19">
        <v>18.7</v>
      </c>
      <c r="CD16" s="19">
        <v>6.8</v>
      </c>
      <c r="CE16" s="19">
        <v>0</v>
      </c>
      <c r="CF16" s="19">
        <v>0</v>
      </c>
      <c r="CG16" s="19">
        <v>18.5</v>
      </c>
      <c r="CH16" s="19">
        <v>6.4</v>
      </c>
      <c r="CI16" s="19">
        <v>0</v>
      </c>
      <c r="CJ16" s="19">
        <v>0</v>
      </c>
      <c r="CK16" s="19">
        <v>18.399999999999999</v>
      </c>
      <c r="CL16" s="19">
        <v>6</v>
      </c>
      <c r="CM16" s="19">
        <v>0</v>
      </c>
      <c r="CN16" s="19">
        <v>0</v>
      </c>
      <c r="CO16" s="19">
        <v>18.8</v>
      </c>
      <c r="CP16" s="19">
        <v>6.8</v>
      </c>
      <c r="CQ16" s="19">
        <v>0.6</v>
      </c>
      <c r="CR16" s="19">
        <v>0</v>
      </c>
      <c r="CS16" s="19">
        <v>18.600000000000001</v>
      </c>
      <c r="CT16" s="19">
        <v>6.4</v>
      </c>
      <c r="CU16" s="19">
        <v>0.2</v>
      </c>
      <c r="CV16" s="19">
        <v>0</v>
      </c>
      <c r="CW16" s="27"/>
      <c r="CX16" s="40">
        <f>IF(SUM(CD16,CH16)&gt;0,SUM(CD16,CH16),"")</f>
        <v>13.2</v>
      </c>
      <c r="CY16" s="40">
        <f>IF(SUM(CC16:CD16,CF16:CH16,CJ16)-CE16-CI16&gt;0,SUM(CC16:CD16,CF16:CH16,CJ16)-CE16-CI16,"")</f>
        <v>50.4</v>
      </c>
      <c r="CZ16" s="40">
        <f>IF(SUM(CK16:CL16,CN16)-CM16&gt;0,SUM(CK16:CL16,CN16)-CM16,"")</f>
        <v>24.4</v>
      </c>
      <c r="DA16" s="40">
        <f>IF(SUM(CD16,CH16,CL16)&gt;0,SUM(CD16,CH16,CL16),"")</f>
        <v>19.2</v>
      </c>
      <c r="DB16" s="40">
        <f>IF(SUM(CY16,CZ16)&gt;0,SUM(CY16,CZ16),"")</f>
        <v>74.8</v>
      </c>
      <c r="DC16" s="40">
        <f>IF(SUM(CP16,CT16)&gt;0,SUM(CP16,CT16),"")</f>
        <v>13.2</v>
      </c>
      <c r="DD16" s="40">
        <f>IF(SUM(CO16:CP16,CR16:CT16,CV16)-SUM(CQ16,CU16)&gt;0,SUM(CO16:CP16,CR16:CT16,CV16)-SUM(CQ16,CU16),"")</f>
        <v>49.800000000000004</v>
      </c>
      <c r="DE16" s="40">
        <f>IF(SUM(CY16,CZ16,DD16)&gt;0,SUM(CY16,CZ16,DD16),"")</f>
        <v>124.6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18.45</v>
      </c>
      <c r="QH16" s="22">
        <f>IF($CW16="P",CD16,(CD16+BA16)/2)</f>
        <v>6.4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18.7</v>
      </c>
      <c r="QL16" s="22">
        <f>IF($CW16="P",CH16,(CH16+BE16)/2)</f>
        <v>6.4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18.299999999999997</v>
      </c>
      <c r="QP16" s="22">
        <f>IF($CW16="P",CL16,(CL16+BI16)/2)</f>
        <v>6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18.350000000000001</v>
      </c>
      <c r="QT16" s="22">
        <f>IF($CW16="P",CP16,(CP16+BM16)/2)</f>
        <v>6.4</v>
      </c>
      <c r="QU16" s="22">
        <f>IF($CW16="P",CQ16,(CQ16+BN16)/2)</f>
        <v>0.7</v>
      </c>
      <c r="QV16" s="22">
        <f>IF($CW16="P",CR16,(CR16+BO16)/2)</f>
        <v>0</v>
      </c>
      <c r="QW16" s="22">
        <f>IF($CW16="P",CS16,(CS16+BP16)/2)</f>
        <v>18.700000000000003</v>
      </c>
      <c r="QX16" s="22">
        <f>IF($CW16="P",CT16,(CT16+BQ16)/2)</f>
        <v>6.4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12.8</v>
      </c>
      <c r="RC16" s="40">
        <f>IF(SUM(QG16:QH16,QJ16:QL16,QN16)-QI16-QM16&gt;0,SUM(QG16:QH16,QJ16:QL16,QN16)-QI16-QM16,"")</f>
        <v>49.849999999999994</v>
      </c>
      <c r="RD16" s="40">
        <f>IF(SUM(QO16:QP16,QR16)-QQ16&gt;0,SUM(QO16:QP16,QR16)-QQ16,"")</f>
        <v>24.299999999999997</v>
      </c>
      <c r="RE16" s="40">
        <f>IF(SUM(QH16,QL16,QP16)&gt;0,SUM(QH16,QL16,QP16),"")</f>
        <v>18.8</v>
      </c>
      <c r="RF16" s="40">
        <f>IF(SUM(RC16,RD16)&gt;0,SUM(RC16,RD16),"")</f>
        <v>74.149999999999991</v>
      </c>
      <c r="RG16" s="40">
        <f>IF(SUM(QT16,QX16)&gt;0,SUM(QT16,QX16),"")</f>
        <v>12.8</v>
      </c>
      <c r="RH16" s="40">
        <f>IF(SUM(QS16:QT16,QV16:QX16,QZ16)-SUM(QU16,QY16)&gt;0,SUM(QS16:QT16,QV16:QX16,QZ16)-SUM(QU16,QY16),"")</f>
        <v>49.050000000000004</v>
      </c>
      <c r="RI16" s="40">
        <f>IF(SUM(RC16,RD16,RH16)&gt;0,SUM(RC16,RD16,RH16),"")</f>
        <v>123.19999999999999</v>
      </c>
    </row>
    <row r="17" spans="1:477" x14ac:dyDescent="0.2">
      <c r="A17" s="4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>14</v>
      </c>
      <c r="B17" s="4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>7</v>
      </c>
      <c r="C17" s="5" t="s">
        <v>165</v>
      </c>
      <c r="D17" s="4" t="s">
        <v>4</v>
      </c>
      <c r="E17" s="4">
        <v>2007</v>
      </c>
      <c r="F17" s="9">
        <f>SUM(L17:T17)+SUM(L17:Q17)*0.0000001+SUM(L17)*0.0000000000001</f>
        <v>173.10001226000512</v>
      </c>
      <c r="G17" s="64"/>
      <c r="H17" s="3" t="str">
        <f>IF(OR(AND(AR17&gt;=AY$39,AS17&gt;=AY$43,AR17&lt;&gt;"",AQ17=""),AND(AW17&gt;=AY$39,AX17&gt;=AY$43,AW17&lt;&gt;"",AQ17=""),AND(BU17&gt;=CB$39,BV17&gt;=CB$43,BU17&lt;&gt;"",BT17=""),AND(BZ17&gt;=CB$39,CA17&gt;=CB$43,BZ17&lt;&gt;"",BT17=""),AND(CX17&gt;=DE$39,CY17&gt;=DE$43,CX17&lt;&gt;"",CW17=""),AND(DC17&gt;=DE$39,DD17&gt;=DE$43,DC17&lt;&gt;""),AND(EC17&gt;=EJ$39,ED17&gt;=EJ$43,EC17&lt;&gt;""),AND(EH17&gt;=EJ$39,EI17&gt;=EJ$43,EH17&lt;&gt;""),AND(FE17&gt;=FL$39,FF17&gt;=FL$43,FE17&lt;&gt;""),AND(FJ17&gt;=FL$39,FK17&gt;=FL$43,FJ17&lt;&gt;""),AND(GG17&gt;=GN$39,GH17&gt;=GN$43,GG17&lt;&gt;""),AND(GL17&gt;=GN$39,GM17&gt;=GN$43,GL17&lt;&gt;""),AND(HI17&gt;=HP$39,HJ17&gt;=HP$43,HI17&lt;&gt;""),AND(HN17&gt;=HP$39,HO17&gt;=HP$43,HN17&lt;&gt;""),AND(IK17&gt;=IR$39,IL17&gt;=IR$43,IK17&lt;&gt;""),AND(IP17&gt;=IR$39,IQ17&gt;=IR$43,IP17&lt;&gt;""),AND(JM17&gt;=JT$39,JN17&gt;=JT$43,JM17&lt;&gt;""),AND(JR17&gt;=JT$39,JS17&gt;=JT$43,JR17&lt;&gt;""),AND(KO17&gt;=KV$39,KP17&gt;=KV$43,KO17&lt;&gt;""),AND(KT17&gt;=KV$39,KU17&gt;=KV$43,KT17&lt;&gt;""),AND(LQ17&gt;=LX$39,LR17&gt;=LX$43,LQ17&lt;&gt;""),AND(LV17&gt;=LX$39,LW17&gt;=LX$43,LV17&lt;&gt;""),AND(MS17&gt;=MZ$39,MT17&gt;=MZ$43,MS17&lt;&gt;""),AND(MX17&gt;=MZ$39,MY17&gt;=MZ$43,MX17&lt;&gt;""),AND(NU17&gt;=OB$39,NV17&gt;=OB$43,NU17&lt;&gt;""),AND(NZ17&gt;=OB$39,OA17&gt;=OB$43,NZ17&lt;&gt;""),AND(OW17&gt;=PD$39,OX17&gt;=PD$43,OW17&lt;&gt;""),AND(PB17&gt;=PD$39,PC17&gt;=PD$43,PB17&lt;&gt;""),AND(PY17&gt;=QF$39,PZ17&gt;=QF$43,PY17&lt;&gt;""),AND(QD17&gt;=QF$39,QE17&gt;=QF$43,QD17&lt;&gt;"")),"P","")</f>
        <v>P</v>
      </c>
      <c r="I17" s="3" t="str">
        <f>IF(OR(AND(AS17&gt;=AY$43,AS17&lt;&gt;"",AQ17=""),AND(AX17&gt;=AY$43,AX17&lt;&gt;"",AQ17=""),AND(BV17&gt;=CB$43,BV17&lt;&gt;"",BT17=""),AND(CA17&gt;=CB$43,CA17&lt;&gt;"",BT17=""),AND(CY17&gt;=DE$43,CY17&lt;&gt;"",CW17=""),AND(DD17&gt;=DE$43,DD17&lt;&gt;"",CW17=""),AND(ED17&gt;=EJ$43,ED17&lt;&gt;""),AND(EI17&gt;=EJ$43,EI17&lt;&gt;""),AND(FF17&gt;=FL$43,FF17&lt;&gt;""),AND(FK17&gt;=FL$43,FK17&lt;&gt;""),AND(GH17&gt;=GN$43,GH17&lt;&gt;""),AND(GM17&gt;=GN$43,GM17&lt;&gt;""),AND(HJ17&gt;=HP$43,HJ17&lt;&gt;""),AND(HO17&gt;=HP$43,HO17&lt;&gt;""),AND(IL17&gt;=IR$43,IL17&lt;&gt;""),AND(IQ17&gt;=IR$43,IQ17&lt;&gt;""),AND(JN17&gt;=JT$43,JN17&lt;&gt;""),AND(JS17&gt;=JT$43,JS17&lt;&gt;""),AND(KP17&gt;=KV$43,KP17&lt;&gt;""),AND(KU17&gt;=KV$43,KU17&lt;&gt;""),AND(LR17&gt;=LX$43,LR17&lt;&gt;""),AND(LW17&gt;=LX$43,LW17&lt;&gt;""),AND(MT17&gt;=MZ$43,MT17&lt;&gt;""),AND(MY17&gt;=MZ$43,MY17&lt;&gt;""),AND(NV17&gt;=OB$43,NV17&lt;&gt;""),AND(OA17&gt;=OB$43,OA17&lt;&gt;""),AND(OX17&gt;=PD$43,OX17&lt;&gt;""),AND(PC17&gt;=PD$43,PC17&lt;&gt;""),AND(PZ17&gt;=QF$43,PZ17&lt;&gt;""),AND(QE17&gt;=QF$43,QE17&lt;&gt;"")),"P","")</f>
        <v>P</v>
      </c>
      <c r="J17" s="36" t="str">
        <f>IF(AND(I17="P",H17=""),"No DD",IF(OR(AND(AU17&gt;=AY$42,AV17&gt;=AY$46,AU17&lt;&gt;"",AQ17=""),AND(BX17&gt;=CB$42,BY17&gt;=CB$46,BX17&lt;&gt;"",BT17=""),AND(DA17&gt;=DE$42,DB17&gt;=DE$46,DA17&lt;&gt;"",CW17=""),AND(EF17&gt;=EJ$42,EG17&gt;=EJ$46,EF17&lt;&gt;""),AND(FH17&gt;=FL$42,FI17&gt;=FL$46,FH17&lt;&gt;""),AND(GJ17&gt;=GN$42,GK17&gt;=GN$46,GJ17&lt;&gt;""),AND(HL17&gt;=HP$42,HM17&gt;=HP$46,HL17&lt;&gt;""),AND(IN17&gt;=IR$42,IO17&gt;=IR$46,IN17&lt;&gt;""),AND(JP17&gt;=JT$42,JQ17&gt;=JT$46,JP17&lt;&gt;""),AND(KR17&gt;=KV$42,KS17&gt;=KV$46,KR17&lt;&gt;""),AND(LT17&gt;=LX$42,LU17&gt;=LX$46,LT17&lt;&gt;""),AND(MV17&gt;=MZ$42,MW17&gt;=MZ$46,MV17&lt;&gt;""),AND(NX17&gt;=OB$42,NY17&gt;=OB$46,NX17&lt;&gt;""),AND(OZ17&gt;=PD$42,PA17&gt;=PD$46,OZ17&lt;&gt;""),AND(QB17&gt;=QF$42,QC17&gt;=QF$46,QB17&lt;&gt;"")),"Merit",IF(OR(AND(AU17&gt;=AY$41,AV17&gt;=AY$45,AU17&lt;&gt;"",AQ17=""),AND(BX17&gt;=CB$41,BY17&gt;=CB$45,BX17&lt;&gt;"",BT17=""),AND(DA17&gt;=DE$41,DB17&gt;=DE$45,DA17&lt;&gt;"",CW17=""),AND(EF17&gt;=EJ$41,EG17&gt;=EJ$45,EF17&lt;&gt;""),AND(FH17&gt;=FL$41,FI17&gt;=FL$45,FH17&lt;&gt;""),AND(GJ17&gt;=GN$41,GK17&gt;=GN$45,GJ17&lt;&gt;""),AND(HL17&gt;=HP$41,HM17&gt;=HP$45,HL17&lt;&gt;""),AND(IN17&gt;=IR$41,IO17&gt;=IR$45,IN17&lt;&gt;""),AND(JP17&gt;=JT$41,JQ17&gt;=JT$45,JP17&lt;&gt;""),AND(KR17&gt;=KV$41,KS17&gt;=KV$45,KR17&lt;&gt;""),AND(LT17&gt;=LX$41,LU17&gt;=LX$45,LT17&lt;&gt;""),AND(MV17&gt;=MZ$41,MW17&gt;=MZ$45,MV17&lt;&gt;""),AND(NX17&gt;=OB$41,NY17&gt;=OB$45,NX17&lt;&gt;""),AND(OZ17&gt;=PD$41,PA17&gt;=PD$45,OZ17&lt;&gt;""),AND(QB17&gt;=QF$41,QC17&gt;=QF$45,QB17&lt;&gt;"")),"Excellence",IF(K17="P","Worlds Team",IF(H17="P","National Team","")))))</f>
        <v>National Team</v>
      </c>
      <c r="K17" s="3" t="str">
        <f>IF(OR(AND(AU17&gt;=AY$40,AV17&gt;=AY$44,AU17&lt;&gt;"",AQ17=""),AND(BX17&gt;=CB$40,BY17&gt;=CB$44,BX17&lt;&gt;"",BT17=""),AND(DA17&gt;=DE$40,DB17&gt;=DE$44,DA17&lt;&gt;"",CW17=""),AND(EF17&gt;=EJ$40,EG17&gt;=EJ$44,EF17&lt;&gt;""),AND(FH17&gt;=FL$40,FI17&gt;=FL$44,FH17&lt;&gt;""),AND(GJ17&gt;=GN$40,GK17&gt;=GN$44,GJ17&lt;&gt;""),AND(HL17&gt;=HP$40,HM17&gt;=HP$44,HL17&lt;&gt;""),AND(IN17&gt;=IR$40,IO17&gt;=IR$44,IN17&lt;&gt;""),AND(JP17&gt;=JT$40,JQ17&gt;=JT$44,JP17&lt;&gt;""),AND(KR17&gt;=KV$40,KS17&gt;=KV$44,KR17&lt;&gt;""),AND(LT17&gt;=LX$40,LU17&gt;=LX$44,LT17&lt;&gt;""),AND(MV17&gt;=MZ$40,MW17&gt;=MZ$44,MV17&lt;&gt;""),AND(NX17&gt;=OB$40,NY17&gt;=OB$44,NX17&lt;&gt;""),AND(OZ17&gt;=PD$40,PA17&gt;=PD$44,OZ17&lt;&gt;""),AND(QB17&gt;=QF$40,QC17&gt;=QF$44,QB17&lt;&gt;"")),"P","")</f>
        <v/>
      </c>
      <c r="L17" s="8">
        <f>IF(COUNT(AS17,BV17,CY17)&gt;0,LARGE((AS17,BV17,CY17),1),0)</f>
        <v>51.099999999999994</v>
      </c>
      <c r="M17" s="8" t="str">
        <f>IF(L17=0,"",IF(L17=CY17,$CC$1,IF(L17=BV17,$AZ$1,IF(L17=AS17,$W$1,""))))</f>
        <v>2024 3rd Domestic Trial</v>
      </c>
      <c r="N17" s="8">
        <f>IF(COUNT(AS17,BV17,CY17)&gt;1,LARGE((AS17,BV17,CY17),2),0)</f>
        <v>46.8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24.7</v>
      </c>
      <c r="Q17" s="8" t="str">
        <f>IF(P17=0,"",IF(P17=CZ17,$CC$1,IF(P17=BW17,$AZ$1,IF(P17=AT17,$W$1,""))))</f>
        <v>2024 3rd Domestic Trial</v>
      </c>
      <c r="R17" s="8">
        <f>IF(MAX(AX17,CA17,DD17)&gt;0,MAX(AX17,CA17,DD17),0)</f>
        <v>50.5</v>
      </c>
      <c r="S17" s="8" t="str">
        <f>IF(R17=0,"",IF(R17=DD17,$CC$1,IF(R17=CA17,$AZ$1,IF(R17=AX17,$W$1,""))))</f>
        <v>2024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18.399999999999999</v>
      </c>
      <c r="X17" s="19">
        <v>7.2</v>
      </c>
      <c r="Y17" s="19">
        <v>0.6</v>
      </c>
      <c r="Z17" s="19">
        <v>0</v>
      </c>
      <c r="AA17" s="19">
        <v>16.8</v>
      </c>
      <c r="AB17" s="19">
        <v>6</v>
      </c>
      <c r="AC17" s="19">
        <v>1</v>
      </c>
      <c r="AD17" s="19">
        <v>0</v>
      </c>
      <c r="AE17" s="19">
        <v>18.600000000000001</v>
      </c>
      <c r="AF17" s="19">
        <v>6</v>
      </c>
      <c r="AG17" s="19">
        <v>0.8</v>
      </c>
      <c r="AH17" s="19">
        <v>0</v>
      </c>
      <c r="AI17" s="19">
        <v>18.8</v>
      </c>
      <c r="AJ17" s="19">
        <v>7.2</v>
      </c>
      <c r="AK17" s="19">
        <v>1</v>
      </c>
      <c r="AL17" s="19">
        <v>0</v>
      </c>
      <c r="AM17" s="19">
        <v>18.600000000000001</v>
      </c>
      <c r="AN17" s="19">
        <v>6.8</v>
      </c>
      <c r="AO17" s="19">
        <v>0.8</v>
      </c>
      <c r="AP17" s="19">
        <v>0</v>
      </c>
      <c r="AQ17" s="27"/>
      <c r="AR17" s="40">
        <f>IF(SUM(X17,AB17)&gt;0,SUM(X17,AB17),"")</f>
        <v>13.2</v>
      </c>
      <c r="AS17" s="40">
        <f>IF(SUM(W17:X17,Z17:AB17,AD17)-Y17-AC17&gt;0,SUM(W17:X17,Z17:AB17,AD17)-Y17-AC17,"")</f>
        <v>46.8</v>
      </c>
      <c r="AT17" s="40">
        <f>IF(SUM(AE17:AF17,AH17)-AG17&gt;0,SUM(AE17:AF17,AH17)-AG17,"")</f>
        <v>23.8</v>
      </c>
      <c r="AU17" s="40">
        <f>IF(SUM(X17,AB17,AF17)&gt;0,SUM(X17,AB17,AF17),"")</f>
        <v>19.2</v>
      </c>
      <c r="AV17" s="40">
        <f>IF(SUM(AS17,AT17)&gt;0,SUM(AS17,AT17),"")</f>
        <v>70.599999999999994</v>
      </c>
      <c r="AW17" s="40">
        <f>IF(SUM(AJ17,AN17)&gt;0,SUM(AJ17,AN17),"")</f>
        <v>14</v>
      </c>
      <c r="AX17" s="40">
        <f>IF(SUM(AI17:AJ17,AL17:AN17,AP17)-SUM(AK17,AO17)&gt;0,SUM(AI17:AJ17,AL17:AN17,AP17)-SUM(AK17,AO17),"")</f>
        <v>49.6</v>
      </c>
      <c r="AY17" s="40">
        <f>IF(SUM(AS17,AT17,AX17)&gt;0,SUM(AS17,AT17,AX17),"")</f>
        <v>120.19999999999999</v>
      </c>
      <c r="AZ17" s="18">
        <v>18.2</v>
      </c>
      <c r="BA17" s="18">
        <v>7.2</v>
      </c>
      <c r="BB17" s="18">
        <v>0.8</v>
      </c>
      <c r="BC17" s="18">
        <v>0</v>
      </c>
      <c r="BD17" s="18">
        <v>17.2</v>
      </c>
      <c r="BE17" s="18">
        <v>2.4</v>
      </c>
      <c r="BF17" s="18">
        <v>0</v>
      </c>
      <c r="BG17" s="18">
        <v>0</v>
      </c>
      <c r="BH17" s="18">
        <v>16.399999999999999</v>
      </c>
      <c r="BI17" s="18">
        <v>6.8</v>
      </c>
      <c r="BJ17" s="18">
        <v>0.8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9.6</v>
      </c>
      <c r="BV17" s="11">
        <f>IF(SUM(AZ17:BA17,BC17:BE17,BG17)-BB17-BF17&gt;0,SUM(AZ17:BA17,BC17:BE17,BG17)-BB17-BF17,"")</f>
        <v>44.199999999999996</v>
      </c>
      <c r="BW17" s="11">
        <f>IF(SUM(BH17:BI17,BK17)-BJ17&gt;0,SUM(BH17:BI17,BK17)-BJ17,"")</f>
        <v>22.4</v>
      </c>
      <c r="BX17" s="11">
        <f>IF(SUM(BA17,BE17,BI17)&gt;0,SUM(BA17,BE17,BI17),"")</f>
        <v>16.399999999999999</v>
      </c>
      <c r="BY17" s="11">
        <f>IF(SUM(BV17,BW17)&gt;0,SUM(BV17,BW17),"")</f>
        <v>66.599999999999994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66.599999999999994</v>
      </c>
      <c r="CC17" s="19">
        <v>18.899999999999999</v>
      </c>
      <c r="CD17" s="19">
        <v>7.2</v>
      </c>
      <c r="CE17" s="19">
        <v>0.6</v>
      </c>
      <c r="CF17" s="19">
        <v>0</v>
      </c>
      <c r="CG17" s="19">
        <v>18.8</v>
      </c>
      <c r="CH17" s="19">
        <v>6.8</v>
      </c>
      <c r="CI17" s="19">
        <v>0</v>
      </c>
      <c r="CJ17" s="19">
        <v>0</v>
      </c>
      <c r="CK17" s="19">
        <v>18.7</v>
      </c>
      <c r="CL17" s="19">
        <v>6</v>
      </c>
      <c r="CM17" s="19">
        <v>0</v>
      </c>
      <c r="CN17" s="19">
        <v>0</v>
      </c>
      <c r="CO17" s="19">
        <v>18.7</v>
      </c>
      <c r="CP17" s="19">
        <v>7.2</v>
      </c>
      <c r="CQ17" s="19">
        <v>0.6</v>
      </c>
      <c r="CR17" s="19">
        <v>0</v>
      </c>
      <c r="CS17" s="19">
        <v>18.600000000000001</v>
      </c>
      <c r="CT17" s="19">
        <v>6.8</v>
      </c>
      <c r="CU17" s="19">
        <v>0.2</v>
      </c>
      <c r="CV17" s="19">
        <v>0</v>
      </c>
      <c r="CW17" s="27"/>
      <c r="CX17" s="40">
        <f>IF(SUM(CD17,CH17)&gt;0,SUM(CD17,CH17),"")</f>
        <v>14</v>
      </c>
      <c r="CY17" s="40">
        <f>IF(SUM(CC17:CD17,CF17:CH17,CJ17)-CE17-CI17&gt;0,SUM(CC17:CD17,CF17:CH17,CJ17)-CE17-CI17,"")</f>
        <v>51.099999999999994</v>
      </c>
      <c r="CZ17" s="40">
        <f>IF(SUM(CK17:CL17,CN17)-CM17&gt;0,SUM(CK17:CL17,CN17)-CM17,"")</f>
        <v>24.7</v>
      </c>
      <c r="DA17" s="40">
        <f>IF(SUM(CD17,CH17,CL17)&gt;0,SUM(CD17,CH17,CL17),"")</f>
        <v>20</v>
      </c>
      <c r="DB17" s="40">
        <f>IF(SUM(CY17,CZ17)&gt;0,SUM(CY17,CZ17),"")</f>
        <v>75.8</v>
      </c>
      <c r="DC17" s="40">
        <f>IF(SUM(CP17,CT17)&gt;0,SUM(CP17,CT17),"")</f>
        <v>14</v>
      </c>
      <c r="DD17" s="40">
        <f>IF(SUM(CO17:CP17,CR17:CT17,CV17)-SUM(CQ17,CU17)&gt;0,SUM(CO17:CP17,CR17:CT17,CV17)-SUM(CQ17,CU17),"")</f>
        <v>50.5</v>
      </c>
      <c r="DE17" s="40">
        <f>IF(SUM(CY17,CZ17,DD17)&gt;0,SUM(CY17,CZ17,DD17),"")</f>
        <v>126.3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18.549999999999997</v>
      </c>
      <c r="QH17" s="22">
        <f>IF($CW17="P",CD17,(CD17+BA17)/2)</f>
        <v>7.2</v>
      </c>
      <c r="QI17" s="22">
        <f>IF($CW17="P",CE17,(CE17+BB17)/2)</f>
        <v>0.7</v>
      </c>
      <c r="QJ17" s="22">
        <f>IF($CW17="P",CF17,(CF17+BC17)/2)</f>
        <v>0</v>
      </c>
      <c r="QK17" s="22">
        <f>IF($CW17="P",CG17,(CG17+BD17)/2)</f>
        <v>18</v>
      </c>
      <c r="QL17" s="22">
        <f>IF($CW17="P",CH17,(CH17+BE17)/2)</f>
        <v>4.5999999999999996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17.549999999999997</v>
      </c>
      <c r="QP17" s="22">
        <f>IF($CW17="P",CL17,(CL17+BI17)/2)</f>
        <v>6.4</v>
      </c>
      <c r="QQ17" s="22">
        <f>IF($CW17="P",CM17,(CM17+BJ17)/2)</f>
        <v>0.4</v>
      </c>
      <c r="QR17" s="22">
        <f>IF($CW17="P",CN17,(CN17+BK17)/2)</f>
        <v>0</v>
      </c>
      <c r="QS17" s="22">
        <f>IF($CW17="P",CO17,(CO17+BL17)/2)</f>
        <v>9.35</v>
      </c>
      <c r="QT17" s="22">
        <f>IF($CW17="P",CP17,(CP17+BM17)/2)</f>
        <v>3.6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9.3000000000000007</v>
      </c>
      <c r="QX17" s="22">
        <f>IF($CW17="P",CT17,(CT17+BQ17)/2)</f>
        <v>3.4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47.65</v>
      </c>
      <c r="RD17" s="40">
        <f>IF(SUM(QO17:QP17,QR17)-QQ17&gt;0,SUM(QO17:QP17,QR17)-QQ17,"")</f>
        <v>23.549999999999997</v>
      </c>
      <c r="RE17" s="40">
        <f>IF(SUM(QH17,QL17,QP17)&gt;0,SUM(QH17,QL17,QP17),"")</f>
        <v>18.200000000000003</v>
      </c>
      <c r="RF17" s="40">
        <f>IF(SUM(RC17,RD17)&gt;0,SUM(RC17,RD17),"")</f>
        <v>71.199999999999989</v>
      </c>
      <c r="RG17" s="40">
        <f>IF(SUM(QT17,QX17)&gt;0,SUM(QT17,QX17),"")</f>
        <v>7</v>
      </c>
      <c r="RH17" s="40">
        <f>IF(SUM(QS17:QT17,QV17:QX17,QZ17)-SUM(QU17,QY17)&gt;0,SUM(QS17:QT17,QV17:QX17,QZ17)-SUM(QU17,QY17),"")</f>
        <v>25.25</v>
      </c>
      <c r="RI17" s="40">
        <f>IF(SUM(RC17,RD17,RH17)&gt;0,SUM(RC17,RD17,RH17),"")</f>
        <v>96.449999999999989</v>
      </c>
    </row>
    <row r="18" spans="1:477" x14ac:dyDescent="0.2">
      <c r="A18" s="4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>15</v>
      </c>
      <c r="B18" s="4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>8</v>
      </c>
      <c r="C18" s="5" t="s">
        <v>173</v>
      </c>
      <c r="D18" s="4" t="s">
        <v>5</v>
      </c>
      <c r="E18" s="4">
        <v>2007</v>
      </c>
      <c r="F18" s="9">
        <f>SUM(L18:T18)+SUM(L18:Q18)*0.0000001+SUM(L18)*0.0000000000001</f>
        <v>172.60001228000505</v>
      </c>
      <c r="G18" s="64"/>
      <c r="H18" s="3" t="str">
        <f>IF(OR(AND(AR18&gt;=AY$39,AS18&gt;=AY$43,AR18&lt;&gt;"",AQ18=""),AND(AW18&gt;=AY$39,AX18&gt;=AY$43,AW18&lt;&gt;"",AQ18=""),AND(BU18&gt;=CB$39,BV18&gt;=CB$43,BU18&lt;&gt;"",BT18=""),AND(BZ18&gt;=CB$39,CA18&gt;=CB$43,BZ18&lt;&gt;"",BT18=""),AND(CX18&gt;=DE$39,CY18&gt;=DE$43,CX18&lt;&gt;"",CW18=""),AND(DC18&gt;=DE$39,DD18&gt;=DE$43,DC18&lt;&gt;""),AND(EC18&gt;=EJ$39,ED18&gt;=EJ$43,EC18&lt;&gt;""),AND(EH18&gt;=EJ$39,EI18&gt;=EJ$43,EH18&lt;&gt;""),AND(FE18&gt;=FL$39,FF18&gt;=FL$43,FE18&lt;&gt;""),AND(FJ18&gt;=FL$39,FK18&gt;=FL$43,FJ18&lt;&gt;""),AND(GG18&gt;=GN$39,GH18&gt;=GN$43,GG18&lt;&gt;""),AND(GL18&gt;=GN$39,GM18&gt;=GN$43,GL18&lt;&gt;""),AND(HI18&gt;=HP$39,HJ18&gt;=HP$43,HI18&lt;&gt;""),AND(HN18&gt;=HP$39,HO18&gt;=HP$43,HN18&lt;&gt;""),AND(IK18&gt;=IR$39,IL18&gt;=IR$43,IK18&lt;&gt;""),AND(IP18&gt;=IR$39,IQ18&gt;=IR$43,IP18&lt;&gt;""),AND(JM18&gt;=JT$39,JN18&gt;=JT$43,JM18&lt;&gt;""),AND(JR18&gt;=JT$39,JS18&gt;=JT$43,JR18&lt;&gt;""),AND(KO18&gt;=KV$39,KP18&gt;=KV$43,KO18&lt;&gt;""),AND(KT18&gt;=KV$39,KU18&gt;=KV$43,KT18&lt;&gt;""),AND(LQ18&gt;=LX$39,LR18&gt;=LX$43,LQ18&lt;&gt;""),AND(LV18&gt;=LX$39,LW18&gt;=LX$43,LV18&lt;&gt;""),AND(MS18&gt;=MZ$39,MT18&gt;=MZ$43,MS18&lt;&gt;""),AND(MX18&gt;=MZ$39,MY18&gt;=MZ$43,MX18&lt;&gt;""),AND(NU18&gt;=OB$39,NV18&gt;=OB$43,NU18&lt;&gt;""),AND(NZ18&gt;=OB$39,OA18&gt;=OB$43,NZ18&lt;&gt;""),AND(OW18&gt;=PD$39,OX18&gt;=PD$43,OW18&lt;&gt;""),AND(PB18&gt;=PD$39,PC18&gt;=PD$43,PB18&lt;&gt;""),AND(PY18&gt;=QF$39,PZ18&gt;=QF$43,PY18&lt;&gt;""),AND(QD18&gt;=QF$39,QE18&gt;=QF$43,QD18&lt;&gt;"")),"P","")</f>
        <v>P</v>
      </c>
      <c r="I18" s="3" t="str">
        <f>IF(OR(AND(AS18&gt;=AY$43,AS18&lt;&gt;"",AQ18=""),AND(AX18&gt;=AY$43,AX18&lt;&gt;"",AQ18=""),AND(BV18&gt;=CB$43,BV18&lt;&gt;"",BT18=""),AND(CA18&gt;=CB$43,CA18&lt;&gt;"",BT18=""),AND(CY18&gt;=DE$43,CY18&lt;&gt;"",CW18=""),AND(DD18&gt;=DE$43,DD18&lt;&gt;"",CW18=""),AND(ED18&gt;=EJ$43,ED18&lt;&gt;""),AND(EI18&gt;=EJ$43,EI18&lt;&gt;""),AND(FF18&gt;=FL$43,FF18&lt;&gt;""),AND(FK18&gt;=FL$43,FK18&lt;&gt;""),AND(GH18&gt;=GN$43,GH18&lt;&gt;""),AND(GM18&gt;=GN$43,GM18&lt;&gt;""),AND(HJ18&gt;=HP$43,HJ18&lt;&gt;""),AND(HO18&gt;=HP$43,HO18&lt;&gt;""),AND(IL18&gt;=IR$43,IL18&lt;&gt;""),AND(IQ18&gt;=IR$43,IQ18&lt;&gt;""),AND(JN18&gt;=JT$43,JN18&lt;&gt;""),AND(JS18&gt;=JT$43,JS18&lt;&gt;""),AND(KP18&gt;=KV$43,KP18&lt;&gt;""),AND(KU18&gt;=KV$43,KU18&lt;&gt;""),AND(LR18&gt;=LX$43,LR18&lt;&gt;""),AND(LW18&gt;=LX$43,LW18&lt;&gt;""),AND(MT18&gt;=MZ$43,MT18&lt;&gt;""),AND(MY18&gt;=MZ$43,MY18&lt;&gt;""),AND(NV18&gt;=OB$43,NV18&lt;&gt;""),AND(OA18&gt;=OB$43,OA18&lt;&gt;""),AND(OX18&gt;=PD$43,OX18&lt;&gt;""),AND(PC18&gt;=PD$43,PC18&lt;&gt;""),AND(PZ18&gt;=QF$43,PZ18&lt;&gt;""),AND(QE18&gt;=QF$43,QE18&lt;&gt;"")),"P","")</f>
        <v>P</v>
      </c>
      <c r="J18" s="36" t="str">
        <f>IF(AND(I18="P",H18=""),"No DD",IF(OR(AND(AU18&gt;=AY$42,AV18&gt;=AY$46,AU18&lt;&gt;"",AQ18=""),AND(BX18&gt;=CB$42,BY18&gt;=CB$46,BX18&lt;&gt;"",BT18=""),AND(DA18&gt;=DE$42,DB18&gt;=DE$46,DA18&lt;&gt;"",CW18=""),AND(EF18&gt;=EJ$42,EG18&gt;=EJ$46,EF18&lt;&gt;""),AND(FH18&gt;=FL$42,FI18&gt;=FL$46,FH18&lt;&gt;""),AND(GJ18&gt;=GN$42,GK18&gt;=GN$46,GJ18&lt;&gt;""),AND(HL18&gt;=HP$42,HM18&gt;=HP$46,HL18&lt;&gt;""),AND(IN18&gt;=IR$42,IO18&gt;=IR$46,IN18&lt;&gt;""),AND(JP18&gt;=JT$42,JQ18&gt;=JT$46,JP18&lt;&gt;""),AND(KR18&gt;=KV$42,KS18&gt;=KV$46,KR18&lt;&gt;""),AND(LT18&gt;=LX$42,LU18&gt;=LX$46,LT18&lt;&gt;""),AND(MV18&gt;=MZ$42,MW18&gt;=MZ$46,MV18&lt;&gt;""),AND(NX18&gt;=OB$42,NY18&gt;=OB$46,NX18&lt;&gt;""),AND(OZ18&gt;=PD$42,PA18&gt;=PD$46,OZ18&lt;&gt;""),AND(QB18&gt;=QF$42,QC18&gt;=QF$46,QB18&lt;&gt;"")),"Merit",IF(OR(AND(AU18&gt;=AY$41,AV18&gt;=AY$45,AU18&lt;&gt;"",AQ18=""),AND(BX18&gt;=CB$41,BY18&gt;=CB$45,BX18&lt;&gt;"",BT18=""),AND(DA18&gt;=DE$41,DB18&gt;=DE$45,DA18&lt;&gt;"",CW18=""),AND(EF18&gt;=EJ$41,EG18&gt;=EJ$45,EF18&lt;&gt;""),AND(FH18&gt;=FL$41,FI18&gt;=FL$45,FH18&lt;&gt;""),AND(GJ18&gt;=GN$41,GK18&gt;=GN$45,GJ18&lt;&gt;""),AND(HL18&gt;=HP$41,HM18&gt;=HP$45,HL18&lt;&gt;""),AND(IN18&gt;=IR$41,IO18&gt;=IR$45,IN18&lt;&gt;""),AND(JP18&gt;=JT$41,JQ18&gt;=JT$45,JP18&lt;&gt;""),AND(KR18&gt;=KV$41,KS18&gt;=KV$45,KR18&lt;&gt;""),AND(LT18&gt;=LX$41,LU18&gt;=LX$45,LT18&lt;&gt;""),AND(MV18&gt;=MZ$41,MW18&gt;=MZ$45,MV18&lt;&gt;""),AND(NX18&gt;=OB$41,NY18&gt;=OB$45,NX18&lt;&gt;""),AND(OZ18&gt;=PD$41,PA18&gt;=PD$45,OZ18&lt;&gt;""),AND(QB18&gt;=QF$41,QC18&gt;=QF$45,QB18&lt;&gt;"")),"Excellence",IF(K18="P","Worlds Team",IF(H18="P","National Team","")))))</f>
        <v>National Team</v>
      </c>
      <c r="K18" s="3" t="str">
        <f>IF(OR(AND(AU18&gt;=AY$40,AV18&gt;=AY$44,AU18&lt;&gt;"",AQ18=""),AND(BX18&gt;=CB$40,BY18&gt;=CB$44,BX18&lt;&gt;"",BT18=""),AND(DA18&gt;=DE$40,DB18&gt;=DE$44,DA18&lt;&gt;"",CW18=""),AND(EF18&gt;=EJ$40,EG18&gt;=EJ$44,EF18&lt;&gt;""),AND(FH18&gt;=FL$40,FI18&gt;=FL$44,FH18&lt;&gt;""),AND(GJ18&gt;=GN$40,GK18&gt;=GN$44,GJ18&lt;&gt;""),AND(HL18&gt;=HP$40,HM18&gt;=HP$44,HL18&lt;&gt;""),AND(IN18&gt;=IR$40,IO18&gt;=IR$44,IN18&lt;&gt;""),AND(JP18&gt;=JT$40,JQ18&gt;=JT$44,JP18&lt;&gt;""),AND(KR18&gt;=KV$40,KS18&gt;=KV$44,KR18&lt;&gt;""),AND(LT18&gt;=LX$40,LU18&gt;=LX$44,LT18&lt;&gt;""),AND(MV18&gt;=MZ$40,MW18&gt;=MZ$44,MV18&lt;&gt;""),AND(NX18&gt;=OB$40,NY18&gt;=OB$44,NX18&lt;&gt;""),AND(OZ18&gt;=PD$40,PA18&gt;=PD$44,OZ18&lt;&gt;""),AND(QB18&gt;=QF$40,QC18&gt;=QF$44,QB18&lt;&gt;"")),"P","")</f>
        <v/>
      </c>
      <c r="L18" s="8">
        <f>IF(COUNT(AS18,BV18,CY18)&gt;0,LARGE((AS18,BV18,CY18),1),0)</f>
        <v>50.4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48.6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23.800000000000004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49.800000000000004</v>
      </c>
      <c r="S18" s="8" t="str">
        <f>IF(R18=0,"",IF(R18=DD18,$CC$1,IF(R18=CA18,$AZ$1,IF(R18=AX18,$W$1,""))))</f>
        <v>2024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16.399999999999999</v>
      </c>
      <c r="X18" s="19">
        <v>6.8</v>
      </c>
      <c r="Y18" s="19">
        <v>0.8</v>
      </c>
      <c r="Z18" s="19">
        <v>0</v>
      </c>
      <c r="AA18" s="19">
        <v>18</v>
      </c>
      <c r="AB18" s="19">
        <v>3.4</v>
      </c>
      <c r="AC18" s="19">
        <v>1.8</v>
      </c>
      <c r="AD18" s="19">
        <v>0</v>
      </c>
      <c r="AE18" s="19">
        <v>18</v>
      </c>
      <c r="AF18" s="19">
        <v>4.4000000000000004</v>
      </c>
      <c r="AG18" s="19">
        <v>1.8</v>
      </c>
      <c r="AH18" s="19">
        <v>0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10.199999999999999</v>
      </c>
      <c r="AS18" s="40">
        <f>IF(SUM(W18:X18,Z18:AB18,AD18)-Y18-AC18&gt;0,SUM(W18:X18,Z18:AB18,AD18)-Y18-AC18,"")</f>
        <v>42.000000000000007</v>
      </c>
      <c r="AT18" s="40">
        <f>IF(SUM(AE18:AF18,AH18)-AG18&gt;0,SUM(AE18:AF18,AH18)-AG18,"")</f>
        <v>20.599999999999998</v>
      </c>
      <c r="AU18" s="40">
        <f>IF(SUM(X18,AB18,AF18)&gt;0,SUM(X18,AB18,AF18),"")</f>
        <v>14.6</v>
      </c>
      <c r="AV18" s="40">
        <f>IF(SUM(AS18,AT18)&gt;0,SUM(AS18,AT18),"")</f>
        <v>62.600000000000009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62.600000000000009</v>
      </c>
      <c r="AZ18" s="18">
        <v>18.399999999999999</v>
      </c>
      <c r="BA18" s="18">
        <v>6.8</v>
      </c>
      <c r="BB18" s="18">
        <v>0</v>
      </c>
      <c r="BC18" s="18">
        <v>0</v>
      </c>
      <c r="BD18" s="18">
        <v>18.2</v>
      </c>
      <c r="BE18" s="18">
        <v>5.6</v>
      </c>
      <c r="BF18" s="18">
        <v>0.4</v>
      </c>
      <c r="BG18" s="18">
        <v>0</v>
      </c>
      <c r="BH18" s="18">
        <v>17.2</v>
      </c>
      <c r="BI18" s="18">
        <v>3.2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12.399999999999999</v>
      </c>
      <c r="BV18" s="11">
        <f>IF(SUM(AZ18:BA18,BC18:BE18,BG18)-BB18-BF18&gt;0,SUM(AZ18:BA18,BC18:BE18,BG18)-BB18-BF18,"")</f>
        <v>48.6</v>
      </c>
      <c r="BW18" s="11">
        <f>IF(SUM(BH18:BI18,BK18)-BJ18&gt;0,SUM(BH18:BI18,BK18)-BJ18,"")</f>
        <v>20.399999999999999</v>
      </c>
      <c r="BX18" s="11">
        <f>IF(SUM(BA18,BE18,BI18)&gt;0,SUM(BA18,BE18,BI18),"")</f>
        <v>15.599999999999998</v>
      </c>
      <c r="BY18" s="11">
        <f>IF(SUM(BV18,BW18)&gt;0,SUM(BV18,BW18),"")</f>
        <v>69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69</v>
      </c>
      <c r="CC18" s="19">
        <v>18.8</v>
      </c>
      <c r="CD18" s="19">
        <v>6</v>
      </c>
      <c r="CE18" s="19">
        <v>0.2</v>
      </c>
      <c r="CF18" s="19">
        <v>0</v>
      </c>
      <c r="CG18" s="19">
        <v>18.8</v>
      </c>
      <c r="CH18" s="19">
        <v>7.2</v>
      </c>
      <c r="CI18" s="19">
        <v>0.2</v>
      </c>
      <c r="CJ18" s="19">
        <v>0</v>
      </c>
      <c r="CK18" s="19">
        <v>18.600000000000001</v>
      </c>
      <c r="CL18" s="19">
        <v>5.6</v>
      </c>
      <c r="CM18" s="19">
        <v>0.4</v>
      </c>
      <c r="CN18" s="19">
        <v>0</v>
      </c>
      <c r="CO18" s="19">
        <v>19</v>
      </c>
      <c r="CP18" s="19">
        <v>6</v>
      </c>
      <c r="CQ18" s="19">
        <v>0</v>
      </c>
      <c r="CR18" s="19">
        <v>0</v>
      </c>
      <c r="CS18" s="19">
        <v>18.399999999999999</v>
      </c>
      <c r="CT18" s="19">
        <v>7.2</v>
      </c>
      <c r="CU18" s="19">
        <v>0.8</v>
      </c>
      <c r="CV18" s="19">
        <v>0</v>
      </c>
      <c r="CW18" s="27"/>
      <c r="CX18" s="40">
        <f>IF(SUM(CD18,CH18)&gt;0,SUM(CD18,CH18),"")</f>
        <v>13.2</v>
      </c>
      <c r="CY18" s="40">
        <f>IF(SUM(CC18:CD18,CF18:CH18,CJ18)-CE18-CI18&gt;0,SUM(CC18:CD18,CF18:CH18,CJ18)-CE18-CI18,"")</f>
        <v>50.4</v>
      </c>
      <c r="CZ18" s="40">
        <f>IF(SUM(CK18:CL18,CN18)-CM18&gt;0,SUM(CK18:CL18,CN18)-CM18,"")</f>
        <v>23.800000000000004</v>
      </c>
      <c r="DA18" s="40">
        <f>IF(SUM(CD18,CH18,CL18)&gt;0,SUM(CD18,CH18,CL18),"")</f>
        <v>18.799999999999997</v>
      </c>
      <c r="DB18" s="40">
        <f>IF(SUM(CY18,CZ18)&gt;0,SUM(CY18,CZ18),"")</f>
        <v>74.2</v>
      </c>
      <c r="DC18" s="40">
        <f>IF(SUM(CP18,CT18)&gt;0,SUM(CP18,CT18),"")</f>
        <v>13.2</v>
      </c>
      <c r="DD18" s="40">
        <f>IF(SUM(CO18:CP18,CR18:CT18,CV18)-SUM(CQ18,CU18)&gt;0,SUM(CO18:CP18,CR18:CT18,CV18)-SUM(CQ18,CU18),"")</f>
        <v>49.800000000000004</v>
      </c>
      <c r="DE18" s="40">
        <f>IF(SUM(CY18,CZ18,DD18)&gt;0,SUM(CY18,CZ18,DD18),"")</f>
        <v>124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18.600000000000001</v>
      </c>
      <c r="QH18" s="22">
        <f>IF($CW18="P",CD18,(CD18+BA18)/2)</f>
        <v>6.4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18.5</v>
      </c>
      <c r="QL18" s="22">
        <f>IF($CW18="P",CH18,(CH18+BE18)/2)</f>
        <v>6.4</v>
      </c>
      <c r="QM18" s="22">
        <f>IF($CW18="P",CI18,(CI18+BF18)/2)</f>
        <v>0.30000000000000004</v>
      </c>
      <c r="QN18" s="22">
        <f>IF($CW18="P",CJ18,(CJ18+BG18)/2)</f>
        <v>0</v>
      </c>
      <c r="QO18" s="22">
        <f>IF($CW18="P",CK18,(CK18+BH18)/2)</f>
        <v>17.899999999999999</v>
      </c>
      <c r="QP18" s="22">
        <f>IF($CW18="P",CL18,(CL18+BI18)/2)</f>
        <v>4.4000000000000004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9.5</v>
      </c>
      <c r="QT18" s="22">
        <f>IF($CW18="P",CP18,(CP18+BM18)/2)</f>
        <v>3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9.1999999999999993</v>
      </c>
      <c r="QX18" s="22">
        <f>IF($CW18="P",CT18,(CT18+BQ18)/2)</f>
        <v>3.6</v>
      </c>
      <c r="QY18" s="22">
        <f>IF($CW18="P",CU18,(CU18+BR18)/2)</f>
        <v>0.4</v>
      </c>
      <c r="QZ18" s="22">
        <f>IF($CW18="P",CV18,(CV18+BS18)/2)</f>
        <v>0</v>
      </c>
      <c r="RA18" s="27" t="s">
        <v>46</v>
      </c>
      <c r="RB18" s="40">
        <f>IF(SUM(QH18,QL18)&gt;0,SUM(QH18,QL18),"")</f>
        <v>12.8</v>
      </c>
      <c r="RC18" s="40">
        <f>IF(SUM(QG18:QH18,QJ18:QL18,QN18)-QI18-QM18&gt;0,SUM(QG18:QH18,QJ18:QL18,QN18)-QI18-QM18,"")</f>
        <v>49.5</v>
      </c>
      <c r="RD18" s="40">
        <f>IF(SUM(QO18:QP18,QR18)-QQ18&gt;0,SUM(QO18:QP18,QR18)-QQ18,"")</f>
        <v>22.099999999999998</v>
      </c>
      <c r="RE18" s="40">
        <f>IF(SUM(QH18,QL18,QP18)&gt;0,SUM(QH18,QL18,QP18),"")</f>
        <v>17.200000000000003</v>
      </c>
      <c r="RF18" s="40">
        <f>IF(SUM(RC18,RD18)&gt;0,SUM(RC18,RD18),"")</f>
        <v>71.599999999999994</v>
      </c>
      <c r="RG18" s="40">
        <f>IF(SUM(QT18,QX18)&gt;0,SUM(QT18,QX18),"")</f>
        <v>6.6</v>
      </c>
      <c r="RH18" s="40">
        <f>IF(SUM(QS18:QT18,QV18:QX18,QZ18)-SUM(QU18,QY18)&gt;0,SUM(QS18:QT18,QV18:QX18,QZ18)-SUM(QU18,QY18),"")</f>
        <v>24.900000000000002</v>
      </c>
      <c r="RI18" s="40">
        <f>IF(SUM(RC18,RD18,RH18)&gt;0,SUM(RC18,RD18,RH18),"")</f>
        <v>96.5</v>
      </c>
    </row>
    <row r="19" spans="1:477" x14ac:dyDescent="0.2">
      <c r="A19" s="4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>16</v>
      </c>
      <c r="B19" s="4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>9</v>
      </c>
      <c r="C19" s="5" t="s">
        <v>172</v>
      </c>
      <c r="D19" s="4" t="s">
        <v>5</v>
      </c>
      <c r="E19" s="4">
        <v>2007</v>
      </c>
      <c r="F19" s="9">
        <f>SUM(L19:T19)+SUM(L19:Q19)*0.0000001+SUM(L19)*0.0000000000001</f>
        <v>172.10001215000497</v>
      </c>
      <c r="G19" s="64"/>
      <c r="H19" s="3" t="str">
        <f>IF(OR(AND(AR19&gt;=AY$39,AS19&gt;=AY$43,AR19&lt;&gt;"",AQ19=""),AND(AW19&gt;=AY$39,AX19&gt;=AY$43,AW19&lt;&gt;"",AQ19=""),AND(BU19&gt;=CB$39,BV19&gt;=CB$43,BU19&lt;&gt;"",BT19=""),AND(BZ19&gt;=CB$39,CA19&gt;=CB$43,BZ19&lt;&gt;"",BT19=""),AND(CX19&gt;=DE$39,CY19&gt;=DE$43,CX19&lt;&gt;"",CW19=""),AND(DC19&gt;=DE$39,DD19&gt;=DE$43,DC19&lt;&gt;""),AND(EC19&gt;=EJ$39,ED19&gt;=EJ$43,EC19&lt;&gt;""),AND(EH19&gt;=EJ$39,EI19&gt;=EJ$43,EH19&lt;&gt;""),AND(FE19&gt;=FL$39,FF19&gt;=FL$43,FE19&lt;&gt;""),AND(FJ19&gt;=FL$39,FK19&gt;=FL$43,FJ19&lt;&gt;""),AND(GG19&gt;=GN$39,GH19&gt;=GN$43,GG19&lt;&gt;""),AND(GL19&gt;=GN$39,GM19&gt;=GN$43,GL19&lt;&gt;""),AND(HI19&gt;=HP$39,HJ19&gt;=HP$43,HI19&lt;&gt;""),AND(HN19&gt;=HP$39,HO19&gt;=HP$43,HN19&lt;&gt;""),AND(IK19&gt;=IR$39,IL19&gt;=IR$43,IK19&lt;&gt;""),AND(IP19&gt;=IR$39,IQ19&gt;=IR$43,IP19&lt;&gt;""),AND(JM19&gt;=JT$39,JN19&gt;=JT$43,JM19&lt;&gt;""),AND(JR19&gt;=JT$39,JS19&gt;=JT$43,JR19&lt;&gt;""),AND(KO19&gt;=KV$39,KP19&gt;=KV$43,KO19&lt;&gt;""),AND(KT19&gt;=KV$39,KU19&gt;=KV$43,KT19&lt;&gt;""),AND(LQ19&gt;=LX$39,LR19&gt;=LX$43,LQ19&lt;&gt;""),AND(LV19&gt;=LX$39,LW19&gt;=LX$43,LV19&lt;&gt;""),AND(MS19&gt;=MZ$39,MT19&gt;=MZ$43,MS19&lt;&gt;""),AND(MX19&gt;=MZ$39,MY19&gt;=MZ$43,MX19&lt;&gt;""),AND(NU19&gt;=OB$39,NV19&gt;=OB$43,NU19&lt;&gt;""),AND(NZ19&gt;=OB$39,OA19&gt;=OB$43,NZ19&lt;&gt;""),AND(OW19&gt;=PD$39,OX19&gt;=PD$43,OW19&lt;&gt;""),AND(PB19&gt;=PD$39,PC19&gt;=PD$43,PB19&lt;&gt;""),AND(PY19&gt;=QF$39,PZ19&gt;=QF$43,PY19&lt;&gt;""),AND(QD19&gt;=QF$39,QE19&gt;=QF$43,QD19&lt;&gt;"")),"P","")</f>
        <v>P</v>
      </c>
      <c r="I19" s="3" t="str">
        <f>IF(OR(AND(AS19&gt;=AY$43,AS19&lt;&gt;"",AQ19=""),AND(AX19&gt;=AY$43,AX19&lt;&gt;"",AQ19=""),AND(BV19&gt;=CB$43,BV19&lt;&gt;"",BT19=""),AND(CA19&gt;=CB$43,CA19&lt;&gt;"",BT19=""),AND(CY19&gt;=DE$43,CY19&lt;&gt;"",CW19=""),AND(DD19&gt;=DE$43,DD19&lt;&gt;"",CW19=""),AND(ED19&gt;=EJ$43,ED19&lt;&gt;""),AND(EI19&gt;=EJ$43,EI19&lt;&gt;""),AND(FF19&gt;=FL$43,FF19&lt;&gt;""),AND(FK19&gt;=FL$43,FK19&lt;&gt;""),AND(GH19&gt;=GN$43,GH19&lt;&gt;""),AND(GM19&gt;=GN$43,GM19&lt;&gt;""),AND(HJ19&gt;=HP$43,HJ19&lt;&gt;""),AND(HO19&gt;=HP$43,HO19&lt;&gt;""),AND(IL19&gt;=IR$43,IL19&lt;&gt;""),AND(IQ19&gt;=IR$43,IQ19&lt;&gt;""),AND(JN19&gt;=JT$43,JN19&lt;&gt;""),AND(JS19&gt;=JT$43,JS19&lt;&gt;""),AND(KP19&gt;=KV$43,KP19&lt;&gt;""),AND(KU19&gt;=KV$43,KU19&lt;&gt;""),AND(LR19&gt;=LX$43,LR19&lt;&gt;""),AND(LW19&gt;=LX$43,LW19&lt;&gt;""),AND(MT19&gt;=MZ$43,MT19&lt;&gt;""),AND(MY19&gt;=MZ$43,MY19&lt;&gt;""),AND(NV19&gt;=OB$43,NV19&lt;&gt;""),AND(OA19&gt;=OB$43,OA19&lt;&gt;""),AND(OX19&gt;=PD$43,OX19&lt;&gt;""),AND(PC19&gt;=PD$43,PC19&lt;&gt;""),AND(PZ19&gt;=QF$43,PZ19&lt;&gt;""),AND(QE19&gt;=QF$43,QE19&lt;&gt;"")),"P","")</f>
        <v>P</v>
      </c>
      <c r="J19" s="36" t="str">
        <f>IF(AND(I19="P",H19=""),"No DD",IF(OR(AND(AU19&gt;=AY$42,AV19&gt;=AY$46,AU19&lt;&gt;"",AQ19=""),AND(BX19&gt;=CB$42,BY19&gt;=CB$46,BX19&lt;&gt;"",BT19=""),AND(DA19&gt;=DE$42,DB19&gt;=DE$46,DA19&lt;&gt;"",CW19=""),AND(EF19&gt;=EJ$42,EG19&gt;=EJ$46,EF19&lt;&gt;""),AND(FH19&gt;=FL$42,FI19&gt;=FL$46,FH19&lt;&gt;""),AND(GJ19&gt;=GN$42,GK19&gt;=GN$46,GJ19&lt;&gt;""),AND(HL19&gt;=HP$42,HM19&gt;=HP$46,HL19&lt;&gt;""),AND(IN19&gt;=IR$42,IO19&gt;=IR$46,IN19&lt;&gt;""),AND(JP19&gt;=JT$42,JQ19&gt;=JT$46,JP19&lt;&gt;""),AND(KR19&gt;=KV$42,KS19&gt;=KV$46,KR19&lt;&gt;""),AND(LT19&gt;=LX$42,LU19&gt;=LX$46,LT19&lt;&gt;""),AND(MV19&gt;=MZ$42,MW19&gt;=MZ$46,MV19&lt;&gt;""),AND(NX19&gt;=OB$42,NY19&gt;=OB$46,NX19&lt;&gt;""),AND(OZ19&gt;=PD$42,PA19&gt;=PD$46,OZ19&lt;&gt;""),AND(QB19&gt;=QF$42,QC19&gt;=QF$46,QB19&lt;&gt;"")),"Merit",IF(OR(AND(AU19&gt;=AY$41,AV19&gt;=AY$45,AU19&lt;&gt;"",AQ19=""),AND(BX19&gt;=CB$41,BY19&gt;=CB$45,BX19&lt;&gt;"",BT19=""),AND(DA19&gt;=DE$41,DB19&gt;=DE$45,DA19&lt;&gt;"",CW19=""),AND(EF19&gt;=EJ$41,EG19&gt;=EJ$45,EF19&lt;&gt;""),AND(FH19&gt;=FL$41,FI19&gt;=FL$45,FH19&lt;&gt;""),AND(GJ19&gt;=GN$41,GK19&gt;=GN$45,GJ19&lt;&gt;""),AND(HL19&gt;=HP$41,HM19&gt;=HP$45,HL19&lt;&gt;""),AND(IN19&gt;=IR$41,IO19&gt;=IR$45,IN19&lt;&gt;""),AND(JP19&gt;=JT$41,JQ19&gt;=JT$45,JP19&lt;&gt;""),AND(KR19&gt;=KV$41,KS19&gt;=KV$45,KR19&lt;&gt;""),AND(LT19&gt;=LX$41,LU19&gt;=LX$45,LT19&lt;&gt;""),AND(MV19&gt;=MZ$41,MW19&gt;=MZ$45,MV19&lt;&gt;""),AND(NX19&gt;=OB$41,NY19&gt;=OB$45,NX19&lt;&gt;""),AND(OZ19&gt;=PD$41,PA19&gt;=PD$45,OZ19&lt;&gt;""),AND(QB19&gt;=QF$41,QC19&gt;=QF$45,QB19&lt;&gt;"")),"Excellence",IF(K19="P","Worlds Team",IF(H19="P","National Team","")))))</f>
        <v>National Team</v>
      </c>
      <c r="K19" s="3" t="str">
        <f>IF(OR(AND(AU19&gt;=AY$40,AV19&gt;=AY$44,AU19&lt;&gt;"",AQ19=""),AND(BX19&gt;=CB$40,BY19&gt;=CB$44,BX19&lt;&gt;"",BT19=""),AND(DA19&gt;=DE$40,DB19&gt;=DE$44,DA19&lt;&gt;"",CW19=""),AND(EF19&gt;=EJ$40,EG19&gt;=EJ$44,EF19&lt;&gt;""),AND(FH19&gt;=FL$40,FI19&gt;=FL$44,FH19&lt;&gt;""),AND(GJ19&gt;=GN$40,GK19&gt;=GN$44,GJ19&lt;&gt;""),AND(HL19&gt;=HP$40,HM19&gt;=HP$44,HL19&lt;&gt;""),AND(IN19&gt;=IR$40,IO19&gt;=IR$44,IN19&lt;&gt;""),AND(JP19&gt;=JT$40,JQ19&gt;=JT$44,JP19&lt;&gt;""),AND(KR19&gt;=KV$40,KS19&gt;=KV$44,KR19&lt;&gt;""),AND(LT19&gt;=LX$40,LU19&gt;=LX$44,LT19&lt;&gt;""),AND(MV19&gt;=MZ$40,MW19&gt;=MZ$44,MV19&lt;&gt;""),AND(NX19&gt;=OB$40,NY19&gt;=OB$44,NX19&lt;&gt;""),AND(OZ19&gt;=PD$40,PA19&gt;=PD$44,OZ19&lt;&gt;""),AND(QB19&gt;=QF$40,QC19&gt;=QF$44,QB19&lt;&gt;"")),"P","")</f>
        <v/>
      </c>
      <c r="L19" s="8">
        <f>IF(COUNT(AS19,BV19,CY19)&gt;0,LARGE((AS19,BV19,CY19),1),0)</f>
        <v>49.6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46.3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25.599999999999998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50.6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18.100000000000001</v>
      </c>
      <c r="X19" s="19">
        <v>6.8</v>
      </c>
      <c r="Y19" s="19">
        <v>0.6</v>
      </c>
      <c r="Z19" s="19">
        <v>0</v>
      </c>
      <c r="AA19" s="19">
        <v>18.7</v>
      </c>
      <c r="AB19" s="19">
        <v>7.2</v>
      </c>
      <c r="AC19" s="19">
        <v>0.6</v>
      </c>
      <c r="AD19" s="19">
        <v>0</v>
      </c>
      <c r="AE19" s="19">
        <v>18.399999999999999</v>
      </c>
      <c r="AF19" s="19">
        <v>7.2</v>
      </c>
      <c r="AG19" s="19">
        <v>0</v>
      </c>
      <c r="AH19" s="19">
        <v>0</v>
      </c>
      <c r="AI19" s="19">
        <v>18.3</v>
      </c>
      <c r="AJ19" s="19">
        <v>7.2</v>
      </c>
      <c r="AK19" s="19">
        <v>0.6</v>
      </c>
      <c r="AL19" s="19">
        <v>0</v>
      </c>
      <c r="AM19" s="19">
        <v>18.100000000000001</v>
      </c>
      <c r="AN19" s="19">
        <v>7.6</v>
      </c>
      <c r="AO19" s="19">
        <v>0</v>
      </c>
      <c r="AP19" s="19">
        <v>0</v>
      </c>
      <c r="AQ19" s="27"/>
      <c r="AR19" s="40">
        <f>IF(SUM(X19,AB19)&gt;0,SUM(X19,AB19),"")</f>
        <v>14</v>
      </c>
      <c r="AS19" s="40">
        <f>IF(SUM(W19:X19,Z19:AB19,AD19)-Y19-AC19&gt;0,SUM(W19:X19,Z19:AB19,AD19)-Y19-AC19,"")</f>
        <v>49.6</v>
      </c>
      <c r="AT19" s="40">
        <f>IF(SUM(AE19:AF19,AH19)-AG19&gt;0,SUM(AE19:AF19,AH19)-AG19,"")</f>
        <v>25.599999999999998</v>
      </c>
      <c r="AU19" s="40">
        <f>IF(SUM(X19,AB19,AF19)&gt;0,SUM(X19,AB19,AF19),"")</f>
        <v>21.2</v>
      </c>
      <c r="AV19" s="40">
        <f>IF(SUM(AS19,AT19)&gt;0,SUM(AS19,AT19),"")</f>
        <v>75.2</v>
      </c>
      <c r="AW19" s="40">
        <f>IF(SUM(AJ19,AN19)&gt;0,SUM(AJ19,AN19),"")</f>
        <v>14.8</v>
      </c>
      <c r="AX19" s="40">
        <f>IF(SUM(AI19:AJ19,AL19:AN19,AP19)-SUM(AK19,AO19)&gt;0,SUM(AI19:AJ19,AL19:AN19,AP19)-SUM(AK19,AO19),"")</f>
        <v>50.6</v>
      </c>
      <c r="AY19" s="40">
        <f>IF(SUM(AS19,AT19,AX19)&gt;0,SUM(AS19,AT19,AX19),"")</f>
        <v>125.80000000000001</v>
      </c>
      <c r="AZ19" s="18">
        <v>0</v>
      </c>
      <c r="BA19" s="18">
        <v>0</v>
      </c>
      <c r="BB19" s="18">
        <v>0</v>
      </c>
      <c r="BC19" s="18">
        <v>0</v>
      </c>
      <c r="BD19" s="18">
        <v>18</v>
      </c>
      <c r="BE19" s="18">
        <v>6.8</v>
      </c>
      <c r="BF19" s="18">
        <v>0.8</v>
      </c>
      <c r="BG19" s="18">
        <v>0</v>
      </c>
      <c r="BH19" s="18">
        <v>17.399999999999999</v>
      </c>
      <c r="BI19" s="18">
        <v>3.6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6.8</v>
      </c>
      <c r="BV19" s="11">
        <f>IF(SUM(AZ19:BA19,BC19:BE19,BG19)-BB19-BF19&gt;0,SUM(AZ19:BA19,BC19:BE19,BG19)-BB19-BF19,"")</f>
        <v>24</v>
      </c>
      <c r="BW19" s="11">
        <f>IF(SUM(BH19:BI19,BK19)-BJ19&gt;0,SUM(BH19:BI19,BK19)-BJ19,"")</f>
        <v>21</v>
      </c>
      <c r="BX19" s="11">
        <f>IF(SUM(BA19,BE19,BI19)&gt;0,SUM(BA19,BE19,BI19),"")</f>
        <v>10.4</v>
      </c>
      <c r="BY19" s="11">
        <f>IF(SUM(BV19,BW19)&gt;0,SUM(BV19,BW19),"")</f>
        <v>45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45</v>
      </c>
      <c r="CC19" s="19">
        <v>16.7</v>
      </c>
      <c r="CD19" s="19">
        <v>6</v>
      </c>
      <c r="CE19" s="19">
        <v>1</v>
      </c>
      <c r="CF19" s="19">
        <v>0</v>
      </c>
      <c r="CG19" s="19">
        <v>18.8</v>
      </c>
      <c r="CH19" s="19">
        <v>6.4</v>
      </c>
      <c r="CI19" s="19">
        <v>0.6</v>
      </c>
      <c r="CJ19" s="19">
        <v>0</v>
      </c>
      <c r="CK19" s="19">
        <v>18.8</v>
      </c>
      <c r="CL19" s="19">
        <v>5.6</v>
      </c>
      <c r="CM19" s="19">
        <v>0.4</v>
      </c>
      <c r="CN19" s="19">
        <v>0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12.4</v>
      </c>
      <c r="CY19" s="40">
        <f>IF(SUM(CC19:CD19,CF19:CH19,CJ19)-CE19-CI19&gt;0,SUM(CC19:CD19,CF19:CH19,CJ19)-CE19-CI19,"")</f>
        <v>46.3</v>
      </c>
      <c r="CZ19" s="40">
        <f>IF(SUM(CK19:CL19,CN19)-CM19&gt;0,SUM(CK19:CL19,CN19)-CM19,"")</f>
        <v>24</v>
      </c>
      <c r="DA19" s="40">
        <f>IF(SUM(CD19,CH19,CL19)&gt;0,SUM(CD19,CH19,CL19),"")</f>
        <v>18</v>
      </c>
      <c r="DB19" s="40">
        <f>IF(SUM(CY19,CZ19)&gt;0,SUM(CY19,CZ19),"")</f>
        <v>70.3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70.3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8.35</v>
      </c>
      <c r="QH19" s="22">
        <f>IF($CW19="P",CD19,(CD19+BA19)/2)</f>
        <v>3</v>
      </c>
      <c r="QI19" s="22">
        <f>IF($CW19="P",CE19,(CE19+BB19)/2)</f>
        <v>0.5</v>
      </c>
      <c r="QJ19" s="22">
        <f>IF($CW19="P",CF19,(CF19+BC19)/2)</f>
        <v>0</v>
      </c>
      <c r="QK19" s="22">
        <f>IF($CW19="P",CG19,(CG19+BD19)/2)</f>
        <v>18.399999999999999</v>
      </c>
      <c r="QL19" s="22">
        <f>IF($CW19="P",CH19,(CH19+BE19)/2)</f>
        <v>6.6</v>
      </c>
      <c r="QM19" s="22">
        <f>IF($CW19="P",CI19,(CI19+BF19)/2)</f>
        <v>0.7</v>
      </c>
      <c r="QN19" s="22">
        <f>IF($CW19="P",CJ19,(CJ19+BG19)/2)</f>
        <v>0</v>
      </c>
      <c r="QO19" s="22">
        <f>IF($CW19="P",CK19,(CK19+BH19)/2)</f>
        <v>18.100000000000001</v>
      </c>
      <c r="QP19" s="22">
        <f>IF($CW19="P",CL19,(CL19+BI19)/2)</f>
        <v>4.5999999999999996</v>
      </c>
      <c r="QQ19" s="22">
        <f>IF($CW19="P",CM19,(CM19+BJ19)/2)</f>
        <v>0.2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9.6</v>
      </c>
      <c r="RC19" s="40">
        <f>IF(SUM(QG19:QH19,QJ19:QL19,QN19)-QI19-QM19&gt;0,SUM(QG19:QH19,QJ19:QL19,QN19)-QI19-QM19,"")</f>
        <v>35.15</v>
      </c>
      <c r="RD19" s="40">
        <f>IF(SUM(QO19:QP19,QR19)-QQ19&gt;0,SUM(QO19:QP19,QR19)-QQ19,"")</f>
        <v>22.500000000000004</v>
      </c>
      <c r="RE19" s="40">
        <f>IF(SUM(QH19,QL19,QP19)&gt;0,SUM(QH19,QL19,QP19),"")</f>
        <v>14.2</v>
      </c>
      <c r="RF19" s="40">
        <f>IF(SUM(RC19,RD19)&gt;0,SUM(RC19,RD19),"")</f>
        <v>57.650000000000006</v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>
        <f>IF(SUM(RC19,RD19,RH19)&gt;0,SUM(RC19,RD19,RH19),"")</f>
        <v>57.650000000000006</v>
      </c>
    </row>
    <row r="20" spans="1:477" x14ac:dyDescent="0.2">
      <c r="A20" s="4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>17</v>
      </c>
      <c r="B20" s="4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>10</v>
      </c>
      <c r="C20" s="5" t="s">
        <v>199</v>
      </c>
      <c r="D20" s="4" t="s">
        <v>104</v>
      </c>
      <c r="E20" s="4">
        <v>2007</v>
      </c>
      <c r="F20" s="9">
        <f>SUM(L20:T20)+SUM(L20:Q20)*0.0000001+SUM(L20)*0.0000000000001</f>
        <v>170.40001220000491</v>
      </c>
      <c r="G20" s="64"/>
      <c r="H20" s="3" t="str">
        <f>IF(OR(AND(AR20&gt;=AY$39,AS20&gt;=AY$43,AR20&lt;&gt;"",AQ20=""),AND(AW20&gt;=AY$39,AX20&gt;=AY$43,AW20&lt;&gt;"",AQ20=""),AND(BU20&gt;=CB$39,BV20&gt;=CB$43,BU20&lt;&gt;"",BT20=""),AND(BZ20&gt;=CB$39,CA20&gt;=CB$43,BZ20&lt;&gt;"",BT20=""),AND(CX20&gt;=DE$39,CY20&gt;=DE$43,CX20&lt;&gt;"",CW20=""),AND(DC20&gt;=DE$39,DD20&gt;=DE$43,DC20&lt;&gt;""),AND(EC20&gt;=EJ$39,ED20&gt;=EJ$43,EC20&lt;&gt;""),AND(EH20&gt;=EJ$39,EI20&gt;=EJ$43,EH20&lt;&gt;""),AND(FE20&gt;=FL$39,FF20&gt;=FL$43,FE20&lt;&gt;""),AND(FJ20&gt;=FL$39,FK20&gt;=FL$43,FJ20&lt;&gt;""),AND(GG20&gt;=GN$39,GH20&gt;=GN$43,GG20&lt;&gt;""),AND(GL20&gt;=GN$39,GM20&gt;=GN$43,GL20&lt;&gt;""),AND(HI20&gt;=HP$39,HJ20&gt;=HP$43,HI20&lt;&gt;""),AND(HN20&gt;=HP$39,HO20&gt;=HP$43,HN20&lt;&gt;""),AND(IK20&gt;=IR$39,IL20&gt;=IR$43,IK20&lt;&gt;""),AND(IP20&gt;=IR$39,IQ20&gt;=IR$43,IP20&lt;&gt;""),AND(JM20&gt;=JT$39,JN20&gt;=JT$43,JM20&lt;&gt;""),AND(JR20&gt;=JT$39,JS20&gt;=JT$43,JR20&lt;&gt;""),AND(KO20&gt;=KV$39,KP20&gt;=KV$43,KO20&lt;&gt;""),AND(KT20&gt;=KV$39,KU20&gt;=KV$43,KT20&lt;&gt;""),AND(LQ20&gt;=LX$39,LR20&gt;=LX$43,LQ20&lt;&gt;""),AND(LV20&gt;=LX$39,LW20&gt;=LX$43,LV20&lt;&gt;""),AND(MS20&gt;=MZ$39,MT20&gt;=MZ$43,MS20&lt;&gt;""),AND(MX20&gt;=MZ$39,MY20&gt;=MZ$43,MX20&lt;&gt;""),AND(NU20&gt;=OB$39,NV20&gt;=OB$43,NU20&lt;&gt;""),AND(NZ20&gt;=OB$39,OA20&gt;=OB$43,NZ20&lt;&gt;""),AND(OW20&gt;=PD$39,OX20&gt;=PD$43,OW20&lt;&gt;""),AND(PB20&gt;=PD$39,PC20&gt;=PD$43,PB20&lt;&gt;""),AND(PY20&gt;=QF$39,PZ20&gt;=QF$43,PY20&lt;&gt;""),AND(QD20&gt;=QF$39,QE20&gt;=QF$43,QD20&lt;&gt;"")),"P","")</f>
        <v>P</v>
      </c>
      <c r="I20" s="3" t="str">
        <f>IF(OR(AND(AS20&gt;=AY$43,AS20&lt;&gt;"",AQ20=""),AND(AX20&gt;=AY$43,AX20&lt;&gt;"",AQ20=""),AND(BV20&gt;=CB$43,BV20&lt;&gt;"",BT20=""),AND(CA20&gt;=CB$43,CA20&lt;&gt;"",BT20=""),AND(CY20&gt;=DE$43,CY20&lt;&gt;"",CW20=""),AND(DD20&gt;=DE$43,DD20&lt;&gt;"",CW20=""),AND(ED20&gt;=EJ$43,ED20&lt;&gt;""),AND(EI20&gt;=EJ$43,EI20&lt;&gt;""),AND(FF20&gt;=FL$43,FF20&lt;&gt;""),AND(FK20&gt;=FL$43,FK20&lt;&gt;""),AND(GH20&gt;=GN$43,GH20&lt;&gt;""),AND(GM20&gt;=GN$43,GM20&lt;&gt;""),AND(HJ20&gt;=HP$43,HJ20&lt;&gt;""),AND(HO20&gt;=HP$43,HO20&lt;&gt;""),AND(IL20&gt;=IR$43,IL20&lt;&gt;""),AND(IQ20&gt;=IR$43,IQ20&lt;&gt;""),AND(JN20&gt;=JT$43,JN20&lt;&gt;""),AND(JS20&gt;=JT$43,JS20&lt;&gt;""),AND(KP20&gt;=KV$43,KP20&lt;&gt;""),AND(KU20&gt;=KV$43,KU20&lt;&gt;""),AND(LR20&gt;=LX$43,LR20&lt;&gt;""),AND(LW20&gt;=LX$43,LW20&lt;&gt;""),AND(MT20&gt;=MZ$43,MT20&lt;&gt;""),AND(MY20&gt;=MZ$43,MY20&lt;&gt;""),AND(NV20&gt;=OB$43,NV20&lt;&gt;""),AND(OA20&gt;=OB$43,OA20&lt;&gt;""),AND(OX20&gt;=PD$43,OX20&lt;&gt;""),AND(PC20&gt;=PD$43,PC20&lt;&gt;""),AND(PZ20&gt;=QF$43,PZ20&lt;&gt;""),AND(QE20&gt;=QF$43,QE20&lt;&gt;"")),"P","")</f>
        <v>P</v>
      </c>
      <c r="J20" s="36" t="str">
        <f>IF(AND(I20="P",H20=""),"No DD",IF(OR(AND(AU20&gt;=AY$42,AV20&gt;=AY$46,AU20&lt;&gt;"",AQ20=""),AND(BX20&gt;=CB$42,BY20&gt;=CB$46,BX20&lt;&gt;"",BT20=""),AND(DA20&gt;=DE$42,DB20&gt;=DE$46,DA20&lt;&gt;"",CW20=""),AND(EF20&gt;=EJ$42,EG20&gt;=EJ$46,EF20&lt;&gt;""),AND(FH20&gt;=FL$42,FI20&gt;=FL$46,FH20&lt;&gt;""),AND(GJ20&gt;=GN$42,GK20&gt;=GN$46,GJ20&lt;&gt;""),AND(HL20&gt;=HP$42,HM20&gt;=HP$46,HL20&lt;&gt;""),AND(IN20&gt;=IR$42,IO20&gt;=IR$46,IN20&lt;&gt;""),AND(JP20&gt;=JT$42,JQ20&gt;=JT$46,JP20&lt;&gt;""),AND(KR20&gt;=KV$42,KS20&gt;=KV$46,KR20&lt;&gt;""),AND(LT20&gt;=LX$42,LU20&gt;=LX$46,LT20&lt;&gt;""),AND(MV20&gt;=MZ$42,MW20&gt;=MZ$46,MV20&lt;&gt;""),AND(NX20&gt;=OB$42,NY20&gt;=OB$46,NX20&lt;&gt;""),AND(OZ20&gt;=PD$42,PA20&gt;=PD$46,OZ20&lt;&gt;""),AND(QB20&gt;=QF$42,QC20&gt;=QF$46,QB20&lt;&gt;"")),"Merit",IF(OR(AND(AU20&gt;=AY$41,AV20&gt;=AY$45,AU20&lt;&gt;"",AQ20=""),AND(BX20&gt;=CB$41,BY20&gt;=CB$45,BX20&lt;&gt;"",BT20=""),AND(DA20&gt;=DE$41,DB20&gt;=DE$45,DA20&lt;&gt;"",CW20=""),AND(EF20&gt;=EJ$41,EG20&gt;=EJ$45,EF20&lt;&gt;""),AND(FH20&gt;=FL$41,FI20&gt;=FL$45,FH20&lt;&gt;""),AND(GJ20&gt;=GN$41,GK20&gt;=GN$45,GJ20&lt;&gt;""),AND(HL20&gt;=HP$41,HM20&gt;=HP$45,HL20&lt;&gt;""),AND(IN20&gt;=IR$41,IO20&gt;=IR$45,IN20&lt;&gt;""),AND(JP20&gt;=JT$41,JQ20&gt;=JT$45,JP20&lt;&gt;""),AND(KR20&gt;=KV$41,KS20&gt;=KV$45,KR20&lt;&gt;""),AND(LT20&gt;=LX$41,LU20&gt;=LX$45,LT20&lt;&gt;""),AND(MV20&gt;=MZ$41,MW20&gt;=MZ$45,MV20&lt;&gt;""),AND(NX20&gt;=OB$41,NY20&gt;=OB$45,NX20&lt;&gt;""),AND(OZ20&gt;=PD$41,PA20&gt;=PD$45,OZ20&lt;&gt;""),AND(QB20&gt;=QF$41,QC20&gt;=QF$45,QB20&lt;&gt;"")),"Excellence",IF(K20="P","Worlds Team",IF(H20="P","National Team","")))))</f>
        <v>National Team</v>
      </c>
      <c r="K20" s="3" t="str">
        <f>IF(OR(AND(AU20&gt;=AY$40,AV20&gt;=AY$44,AU20&lt;&gt;"",AQ20=""),AND(BX20&gt;=CB$40,BY20&gt;=CB$44,BX20&lt;&gt;"",BT20=""),AND(DA20&gt;=DE$40,DB20&gt;=DE$44,DA20&lt;&gt;"",CW20=""),AND(EF20&gt;=EJ$40,EG20&gt;=EJ$44,EF20&lt;&gt;""),AND(FH20&gt;=FL$40,FI20&gt;=FL$44,FH20&lt;&gt;""),AND(GJ20&gt;=GN$40,GK20&gt;=GN$44,GJ20&lt;&gt;""),AND(HL20&gt;=HP$40,HM20&gt;=HP$44,HL20&lt;&gt;""),AND(IN20&gt;=IR$40,IO20&gt;=IR$44,IN20&lt;&gt;""),AND(JP20&gt;=JT$40,JQ20&gt;=JT$44,JP20&lt;&gt;""),AND(KR20&gt;=KV$40,KS20&gt;=KV$44,KR20&lt;&gt;""),AND(LT20&gt;=LX$40,LU20&gt;=LX$44,LT20&lt;&gt;""),AND(MV20&gt;=MZ$40,MW20&gt;=MZ$44,MV20&lt;&gt;""),AND(NX20&gt;=OB$40,NY20&gt;=OB$44,NX20&lt;&gt;""),AND(OZ20&gt;=PD$40,PA20&gt;=PD$44,OZ20&lt;&gt;""),AND(QB20&gt;=QF$40,QC20&gt;=QF$44,QB20&lt;&gt;"")),"P","")</f>
        <v/>
      </c>
      <c r="L20" s="8">
        <f>IF(COUNT(AS20,BV20,CY20)&gt;0,LARGE((AS20,BV20,CY20),1),0)</f>
        <v>49.1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48.9</v>
      </c>
      <c r="O20" s="8" t="str">
        <f>IF(N20=0,"",IF(AND(N20=L20,N20=AS20,N20=BV20),$W$1,IF(AND(N20=L20,N20=AS20,N20=CY20),$W$1,IF(AND(N20=L20,N20=BV20,N20=CY20),$AZ$1,IF(N20=CY20,$CC$1,IF(N20=BV20,$AZ$1,IF(N20=AS20,$W$1,"")))))))</f>
        <v>2024 3rd Domestic Trial</v>
      </c>
      <c r="P20" s="8">
        <f>IF(COUNT(AT20,BW20,CZ20)&gt;0,LARGE((AT20,BW20,CZ20),1),0)</f>
        <v>24.000000000000004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48.4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18.5</v>
      </c>
      <c r="X20" s="19">
        <v>6</v>
      </c>
      <c r="Y20" s="19">
        <v>0</v>
      </c>
      <c r="Z20" s="19">
        <v>0</v>
      </c>
      <c r="AA20" s="19">
        <v>18.600000000000001</v>
      </c>
      <c r="AB20" s="19">
        <v>6</v>
      </c>
      <c r="AC20" s="19">
        <v>0</v>
      </c>
      <c r="AD20" s="19">
        <v>0</v>
      </c>
      <c r="AE20" s="19">
        <v>18.399999999999999</v>
      </c>
      <c r="AF20" s="19">
        <v>5.6</v>
      </c>
      <c r="AG20" s="19">
        <v>0</v>
      </c>
      <c r="AH20" s="19">
        <v>0</v>
      </c>
      <c r="AI20" s="19">
        <v>18.100000000000001</v>
      </c>
      <c r="AJ20" s="19">
        <v>5.2</v>
      </c>
      <c r="AK20" s="19">
        <v>0</v>
      </c>
      <c r="AL20" s="19">
        <v>0</v>
      </c>
      <c r="AM20" s="19">
        <v>18.399999999999999</v>
      </c>
      <c r="AN20" s="19">
        <v>6</v>
      </c>
      <c r="AO20" s="19">
        <v>0.2</v>
      </c>
      <c r="AP20" s="19">
        <v>0</v>
      </c>
      <c r="AQ20" s="27"/>
      <c r="AR20" s="40">
        <f>IF(SUM(X20,AB20)&gt;0,SUM(X20,AB20),"")</f>
        <v>12</v>
      </c>
      <c r="AS20" s="40">
        <f>IF(SUM(W20:X20,Z20:AB20,AD20)-Y20-AC20&gt;0,SUM(W20:X20,Z20:AB20,AD20)-Y20-AC20,"")</f>
        <v>49.1</v>
      </c>
      <c r="AT20" s="40">
        <f>IF(SUM(AE20:AF20,AH20)-AG20&gt;0,SUM(AE20:AF20,AH20)-AG20,"")</f>
        <v>24</v>
      </c>
      <c r="AU20" s="40">
        <f>IF(SUM(X20,AB20,AF20)&gt;0,SUM(X20,AB20,AF20),"")</f>
        <v>17.600000000000001</v>
      </c>
      <c r="AV20" s="40">
        <f>IF(SUM(AS20,AT20)&gt;0,SUM(AS20,AT20),"")</f>
        <v>73.099999999999994</v>
      </c>
      <c r="AW20" s="40">
        <f>IF(SUM(AJ20,AN20)&gt;0,SUM(AJ20,AN20),"")</f>
        <v>11.2</v>
      </c>
      <c r="AX20" s="40">
        <f>IF(SUM(AI20:AJ20,AL20:AN20,AP20)-SUM(AK20,AO20)&gt;0,SUM(AI20:AJ20,AL20:AN20,AP20)-SUM(AK20,AO20),"")</f>
        <v>47.5</v>
      </c>
      <c r="AY20" s="40">
        <f>IF(SUM(AS20,AT20,AX20)&gt;0,SUM(AS20,AT20,AX20),"")</f>
        <v>120.6</v>
      </c>
      <c r="AZ20" s="18">
        <v>18.7</v>
      </c>
      <c r="BA20" s="18">
        <v>6</v>
      </c>
      <c r="BB20" s="18">
        <v>0</v>
      </c>
      <c r="BC20" s="18">
        <v>0</v>
      </c>
      <c r="BD20" s="18">
        <v>18.7</v>
      </c>
      <c r="BE20" s="18">
        <v>5.6</v>
      </c>
      <c r="BF20" s="18">
        <v>0.6</v>
      </c>
      <c r="BG20" s="18">
        <v>0</v>
      </c>
      <c r="BH20" s="18">
        <v>18.8</v>
      </c>
      <c r="BI20" s="18">
        <v>4</v>
      </c>
      <c r="BJ20" s="18">
        <v>0</v>
      </c>
      <c r="BK20" s="18">
        <v>0</v>
      </c>
      <c r="BL20" s="18">
        <v>18.5</v>
      </c>
      <c r="BM20" s="18">
        <v>6</v>
      </c>
      <c r="BN20" s="18">
        <v>0</v>
      </c>
      <c r="BO20" s="18">
        <v>0</v>
      </c>
      <c r="BP20" s="18">
        <v>18.3</v>
      </c>
      <c r="BQ20" s="18">
        <v>5.6</v>
      </c>
      <c r="BR20" s="18">
        <v>0</v>
      </c>
      <c r="BS20" s="18">
        <v>0</v>
      </c>
      <c r="BT20" s="28"/>
      <c r="BU20" s="11">
        <f>IF(SUM(BA20,BE20)&gt;0,SUM(BA20,BE20),"")</f>
        <v>11.6</v>
      </c>
      <c r="BV20" s="11">
        <f>IF(SUM(AZ20:BA20,BC20:BE20,BG20)-BB20-BF20&gt;0,SUM(AZ20:BA20,BC20:BE20,BG20)-BB20-BF20,"")</f>
        <v>48.4</v>
      </c>
      <c r="BW20" s="11">
        <f>IF(SUM(BH20:BI20,BK20)-BJ20&gt;0,SUM(BH20:BI20,BK20)-BJ20,"")</f>
        <v>22.8</v>
      </c>
      <c r="BX20" s="11">
        <f>IF(SUM(BA20,BE20,BI20)&gt;0,SUM(BA20,BE20,BI20),"")</f>
        <v>15.6</v>
      </c>
      <c r="BY20" s="11">
        <f>IF(SUM(BV20,BW20)&gt;0,SUM(BV20,BW20),"")</f>
        <v>71.2</v>
      </c>
      <c r="BZ20" s="11">
        <f>IF(SUM(BM20,BQ20)&gt;0,SUM(BM20,BQ20),"")</f>
        <v>11.6</v>
      </c>
      <c r="CA20" s="11">
        <f>IF(SUM(BL20:BM20,BO20:BQ20,BS20)-SUM(BN20,BR20)&gt;0,SUM(BL20:BM20,BO20:BQ20,BS20)-SUM(BN20,BR20),"")</f>
        <v>48.4</v>
      </c>
      <c r="CB20" s="11">
        <f>IF(SUM(BV20,BW20,CA20)&gt;0,SUM(BV20,BW20,CA20),"")</f>
        <v>119.6</v>
      </c>
      <c r="CC20" s="19">
        <v>18.7</v>
      </c>
      <c r="CD20" s="19">
        <v>6</v>
      </c>
      <c r="CE20" s="19">
        <v>0.6</v>
      </c>
      <c r="CF20" s="19">
        <v>0</v>
      </c>
      <c r="CG20" s="19">
        <v>18.8</v>
      </c>
      <c r="CH20" s="19">
        <v>6</v>
      </c>
      <c r="CI20" s="19">
        <v>0</v>
      </c>
      <c r="CJ20" s="19">
        <v>0</v>
      </c>
      <c r="CK20" s="19">
        <v>18.600000000000001</v>
      </c>
      <c r="CL20" s="19">
        <v>5.6</v>
      </c>
      <c r="CM20" s="19">
        <v>0.2</v>
      </c>
      <c r="CN20" s="19">
        <v>0</v>
      </c>
      <c r="CO20" s="19">
        <v>18.8</v>
      </c>
      <c r="CP20" s="19">
        <v>6</v>
      </c>
      <c r="CQ20" s="19">
        <v>0.2</v>
      </c>
      <c r="CR20" s="19">
        <v>0</v>
      </c>
      <c r="CS20" s="19">
        <v>18.600000000000001</v>
      </c>
      <c r="CT20" s="19">
        <v>5.6</v>
      </c>
      <c r="CU20" s="19">
        <v>0.6</v>
      </c>
      <c r="CV20" s="19">
        <v>0</v>
      </c>
      <c r="CW20" s="27"/>
      <c r="CX20" s="40">
        <f>IF(SUM(CD20,CH20)&gt;0,SUM(CD20,CH20),"")</f>
        <v>12</v>
      </c>
      <c r="CY20" s="40">
        <f>IF(SUM(CC20:CD20,CF20:CH20,CJ20)-CE20-CI20&gt;0,SUM(CC20:CD20,CF20:CH20,CJ20)-CE20-CI20,"")</f>
        <v>48.9</v>
      </c>
      <c r="CZ20" s="40">
        <f>IF(SUM(CK20:CL20,CN20)-CM20&gt;0,SUM(CK20:CL20,CN20)-CM20,"")</f>
        <v>24.000000000000004</v>
      </c>
      <c r="DA20" s="40">
        <f>IF(SUM(CD20,CH20,CL20)&gt;0,SUM(CD20,CH20,CL20),"")</f>
        <v>17.600000000000001</v>
      </c>
      <c r="DB20" s="40">
        <f>IF(SUM(CY20,CZ20)&gt;0,SUM(CY20,CZ20),"")</f>
        <v>72.900000000000006</v>
      </c>
      <c r="DC20" s="40">
        <f>IF(SUM(CP20,CT20)&gt;0,SUM(CP20,CT20),"")</f>
        <v>11.6</v>
      </c>
      <c r="DD20" s="40">
        <f>IF(SUM(CO20:CP20,CR20:CT20,CV20)-SUM(CQ20,CU20)&gt;0,SUM(CO20:CP20,CR20:CT20,CV20)-SUM(CQ20,CU20),"")</f>
        <v>48.20000000000001</v>
      </c>
      <c r="DE20" s="40">
        <f>IF(SUM(CY20,CZ20,DD20)&gt;0,SUM(CY20,CZ20,DD20),"")</f>
        <v>121.10000000000002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>
        <v>18.600000000000001</v>
      </c>
      <c r="FN20" s="17">
        <v>6.4</v>
      </c>
      <c r="FO20" s="17">
        <v>0</v>
      </c>
      <c r="FP20" s="17">
        <v>0</v>
      </c>
      <c r="FQ20" s="17">
        <v>17.2</v>
      </c>
      <c r="FR20" s="17">
        <v>3.2</v>
      </c>
      <c r="FS20" s="17">
        <v>0</v>
      </c>
      <c r="FT20" s="17">
        <v>0</v>
      </c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>
        <f>IF(SUM(FN20,FR20)&gt;0,SUM(FN20,FR20),"")</f>
        <v>9.6000000000000014</v>
      </c>
      <c r="GH20" s="40">
        <f>IF(SUM(FM20:FN20,FP20:FR20,FT20)-FO20-FS20&gt;0,SUM(FM20:FN20,FP20:FR20,FT20)-FO20-FS20,"")</f>
        <v>45.400000000000006</v>
      </c>
      <c r="GI20" s="40" t="str">
        <f>IF(SUM(FU20:FV20,FX20)-FW20&gt;0,SUM(FU20:FV20,FX20)-FW20,"")</f>
        <v/>
      </c>
      <c r="GJ20" s="40">
        <f>IF(SUM(FN20,FR20,FV20)&gt;0,SUM(FN20,FR20,FV20),"")</f>
        <v>9.6000000000000014</v>
      </c>
      <c r="GK20" s="40">
        <f>IF(SUM(GH20,GI20)&gt;0,SUM(GH20,GI20),"")</f>
        <v>45.400000000000006</v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>
        <f>IF(SUM(GH20,GI20,GM20)&gt;0,SUM(GH20,GI20,GM20),"")</f>
        <v>45.400000000000006</v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18.7</v>
      </c>
      <c r="QH20" s="22">
        <f>IF($CW20="P",CD20,(CD20+BA20)/2)</f>
        <v>6</v>
      </c>
      <c r="QI20" s="22">
        <f>IF($CW20="P",CE20,(CE20+BB20)/2)</f>
        <v>0.3</v>
      </c>
      <c r="QJ20" s="22">
        <f>IF($CW20="P",CF20,(CF20+BC20)/2)</f>
        <v>0</v>
      </c>
      <c r="QK20" s="22">
        <f>IF($CW20="P",CG20,(CG20+BD20)/2)</f>
        <v>18.75</v>
      </c>
      <c r="QL20" s="22">
        <f>IF($CW20="P",CH20,(CH20+BE20)/2)</f>
        <v>5.8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18.700000000000003</v>
      </c>
      <c r="QP20" s="22">
        <f>IF($CW20="P",CL20,(CL20+BI20)/2)</f>
        <v>4.8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18.649999999999999</v>
      </c>
      <c r="QT20" s="22">
        <f>IF($CW20="P",CP20,(CP20+BM20)/2)</f>
        <v>6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18.450000000000003</v>
      </c>
      <c r="QX20" s="22">
        <f>IF($CW20="P",CT20,(CT20+BQ20)/2)</f>
        <v>5.6</v>
      </c>
      <c r="QY20" s="22">
        <f>IF($CW20="P",CU20,(CU20+BR20)/2)</f>
        <v>0.3</v>
      </c>
      <c r="QZ20" s="22">
        <f>IF($CW20="P",CV20,(CV20+BS20)/2)</f>
        <v>0</v>
      </c>
      <c r="RA20" s="27" t="s">
        <v>46</v>
      </c>
      <c r="RB20" s="40">
        <f>IF(SUM(QH20,QL20)&gt;0,SUM(QH20,QL20),"")</f>
        <v>11.8</v>
      </c>
      <c r="RC20" s="40">
        <f>IF(SUM(QG20:QH20,QJ20:QL20,QN20)-QI20-QM20&gt;0,SUM(QG20:QH20,QJ20:QL20,QN20)-QI20-QM20,"")</f>
        <v>48.650000000000006</v>
      </c>
      <c r="RD20" s="40">
        <f>IF(SUM(QO20:QP20,QR20)-QQ20&gt;0,SUM(QO20:QP20,QR20)-QQ20,"")</f>
        <v>23.400000000000002</v>
      </c>
      <c r="RE20" s="40">
        <f>IF(SUM(QH20,QL20,QP20)&gt;0,SUM(QH20,QL20,QP20),"")</f>
        <v>16.600000000000001</v>
      </c>
      <c r="RF20" s="40">
        <f>IF(SUM(RC20,RD20)&gt;0,SUM(RC20,RD20),"")</f>
        <v>72.050000000000011</v>
      </c>
      <c r="RG20" s="40">
        <f>IF(SUM(QT20,QX20)&gt;0,SUM(QT20,QX20),"")</f>
        <v>11.6</v>
      </c>
      <c r="RH20" s="40">
        <f>IF(SUM(QS20:QT20,QV20:QX20,QZ20)-SUM(QU20,QY20)&gt;0,SUM(QS20:QT20,QV20:QX20,QZ20)-SUM(QU20,QY20),"")</f>
        <v>48.300000000000004</v>
      </c>
      <c r="RI20" s="40">
        <f>IF(SUM(RC20,RD20,RH20)&gt;0,SUM(RC20,RD20,RH20),"")</f>
        <v>120.35000000000002</v>
      </c>
    </row>
    <row r="21" spans="1:477" x14ac:dyDescent="0.2">
      <c r="A21" s="4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>18</v>
      </c>
      <c r="B21" s="4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>11</v>
      </c>
      <c r="C21" s="5" t="s">
        <v>164</v>
      </c>
      <c r="D21" s="4" t="s">
        <v>4</v>
      </c>
      <c r="E21" s="4">
        <v>2007</v>
      </c>
      <c r="F21" s="9">
        <f>SUM(L21:T21)+SUM(L21:Q21)*0.0000001+SUM(L21)*0.0000000000001</f>
        <v>170.10001205000486</v>
      </c>
      <c r="G21" s="64"/>
      <c r="H21" s="3" t="str">
        <f>IF(OR(AND(AR21&gt;=AY$39,AS21&gt;=AY$43,AR21&lt;&gt;"",AQ21=""),AND(AW21&gt;=AY$39,AX21&gt;=AY$43,AW21&lt;&gt;"",AQ21=""),AND(BU21&gt;=CB$39,BV21&gt;=CB$43,BU21&lt;&gt;"",BT21=""),AND(BZ21&gt;=CB$39,CA21&gt;=CB$43,BZ21&lt;&gt;"",BT21=""),AND(CX21&gt;=DE$39,CY21&gt;=DE$43,CX21&lt;&gt;"",CW21=""),AND(DC21&gt;=DE$39,DD21&gt;=DE$43,DC21&lt;&gt;""),AND(EC21&gt;=EJ$39,ED21&gt;=EJ$43,EC21&lt;&gt;""),AND(EH21&gt;=EJ$39,EI21&gt;=EJ$43,EH21&lt;&gt;""),AND(FE21&gt;=FL$39,FF21&gt;=FL$43,FE21&lt;&gt;""),AND(FJ21&gt;=FL$39,FK21&gt;=FL$43,FJ21&lt;&gt;""),AND(GG21&gt;=GN$39,GH21&gt;=GN$43,GG21&lt;&gt;""),AND(GL21&gt;=GN$39,GM21&gt;=GN$43,GL21&lt;&gt;""),AND(HI21&gt;=HP$39,HJ21&gt;=HP$43,HI21&lt;&gt;""),AND(HN21&gt;=HP$39,HO21&gt;=HP$43,HN21&lt;&gt;""),AND(IK21&gt;=IR$39,IL21&gt;=IR$43,IK21&lt;&gt;""),AND(IP21&gt;=IR$39,IQ21&gt;=IR$43,IP21&lt;&gt;""),AND(JM21&gt;=JT$39,JN21&gt;=JT$43,JM21&lt;&gt;""),AND(JR21&gt;=JT$39,JS21&gt;=JT$43,JR21&lt;&gt;""),AND(KO21&gt;=KV$39,KP21&gt;=KV$43,KO21&lt;&gt;""),AND(KT21&gt;=KV$39,KU21&gt;=KV$43,KT21&lt;&gt;""),AND(LQ21&gt;=LX$39,LR21&gt;=LX$43,LQ21&lt;&gt;""),AND(LV21&gt;=LX$39,LW21&gt;=LX$43,LV21&lt;&gt;""),AND(MS21&gt;=MZ$39,MT21&gt;=MZ$43,MS21&lt;&gt;""),AND(MX21&gt;=MZ$39,MY21&gt;=MZ$43,MX21&lt;&gt;""),AND(NU21&gt;=OB$39,NV21&gt;=OB$43,NU21&lt;&gt;""),AND(NZ21&gt;=OB$39,OA21&gt;=OB$43,NZ21&lt;&gt;""),AND(OW21&gt;=PD$39,OX21&gt;=PD$43,OW21&lt;&gt;""),AND(PB21&gt;=PD$39,PC21&gt;=PD$43,PB21&lt;&gt;""),AND(PY21&gt;=QF$39,PZ21&gt;=QF$43,PY21&lt;&gt;""),AND(QD21&gt;=QF$39,QE21&gt;=QF$43,QD21&lt;&gt;"")),"P","")</f>
        <v>P</v>
      </c>
      <c r="I21" s="3" t="str">
        <f>IF(OR(AND(AS21&gt;=AY$43,AS21&lt;&gt;"",AQ21=""),AND(AX21&gt;=AY$43,AX21&lt;&gt;"",AQ21=""),AND(BV21&gt;=CB$43,BV21&lt;&gt;"",BT21=""),AND(CA21&gt;=CB$43,CA21&lt;&gt;"",BT21=""),AND(CY21&gt;=DE$43,CY21&lt;&gt;"",CW21=""),AND(DD21&gt;=DE$43,DD21&lt;&gt;"",CW21=""),AND(ED21&gt;=EJ$43,ED21&lt;&gt;""),AND(EI21&gt;=EJ$43,EI21&lt;&gt;""),AND(FF21&gt;=FL$43,FF21&lt;&gt;""),AND(FK21&gt;=FL$43,FK21&lt;&gt;""),AND(GH21&gt;=GN$43,GH21&lt;&gt;""),AND(GM21&gt;=GN$43,GM21&lt;&gt;""),AND(HJ21&gt;=HP$43,HJ21&lt;&gt;""),AND(HO21&gt;=HP$43,HO21&lt;&gt;""),AND(IL21&gt;=IR$43,IL21&lt;&gt;""),AND(IQ21&gt;=IR$43,IQ21&lt;&gt;""),AND(JN21&gt;=JT$43,JN21&lt;&gt;""),AND(JS21&gt;=JT$43,JS21&lt;&gt;""),AND(KP21&gt;=KV$43,KP21&lt;&gt;""),AND(KU21&gt;=KV$43,KU21&lt;&gt;""),AND(LR21&gt;=LX$43,LR21&lt;&gt;""),AND(LW21&gt;=LX$43,LW21&lt;&gt;""),AND(MT21&gt;=MZ$43,MT21&lt;&gt;""),AND(MY21&gt;=MZ$43,MY21&lt;&gt;""),AND(NV21&gt;=OB$43,NV21&lt;&gt;""),AND(OA21&gt;=OB$43,OA21&lt;&gt;""),AND(OX21&gt;=PD$43,OX21&lt;&gt;""),AND(PC21&gt;=PD$43,PC21&lt;&gt;""),AND(PZ21&gt;=QF$43,PZ21&lt;&gt;""),AND(QE21&gt;=QF$43,QE21&lt;&gt;"")),"P","")</f>
        <v>P</v>
      </c>
      <c r="J21" s="36" t="str">
        <f>IF(AND(I21="P",H21=""),"No DD",IF(OR(AND(AU21&gt;=AY$42,AV21&gt;=AY$46,AU21&lt;&gt;"",AQ21=""),AND(BX21&gt;=CB$42,BY21&gt;=CB$46,BX21&lt;&gt;"",BT21=""),AND(DA21&gt;=DE$42,DB21&gt;=DE$46,DA21&lt;&gt;"",CW21=""),AND(EF21&gt;=EJ$42,EG21&gt;=EJ$46,EF21&lt;&gt;""),AND(FH21&gt;=FL$42,FI21&gt;=FL$46,FH21&lt;&gt;""),AND(GJ21&gt;=GN$42,GK21&gt;=GN$46,GJ21&lt;&gt;""),AND(HL21&gt;=HP$42,HM21&gt;=HP$46,HL21&lt;&gt;""),AND(IN21&gt;=IR$42,IO21&gt;=IR$46,IN21&lt;&gt;""),AND(JP21&gt;=JT$42,JQ21&gt;=JT$46,JP21&lt;&gt;""),AND(KR21&gt;=KV$42,KS21&gt;=KV$46,KR21&lt;&gt;""),AND(LT21&gt;=LX$42,LU21&gt;=LX$46,LT21&lt;&gt;""),AND(MV21&gt;=MZ$42,MW21&gt;=MZ$46,MV21&lt;&gt;""),AND(NX21&gt;=OB$42,NY21&gt;=OB$46,NX21&lt;&gt;""),AND(OZ21&gt;=PD$42,PA21&gt;=PD$46,OZ21&lt;&gt;""),AND(QB21&gt;=QF$42,QC21&gt;=QF$46,QB21&lt;&gt;"")),"Merit",IF(OR(AND(AU21&gt;=AY$41,AV21&gt;=AY$45,AU21&lt;&gt;"",AQ21=""),AND(BX21&gt;=CB$41,BY21&gt;=CB$45,BX21&lt;&gt;"",BT21=""),AND(DA21&gt;=DE$41,DB21&gt;=DE$45,DA21&lt;&gt;"",CW21=""),AND(EF21&gt;=EJ$41,EG21&gt;=EJ$45,EF21&lt;&gt;""),AND(FH21&gt;=FL$41,FI21&gt;=FL$45,FH21&lt;&gt;""),AND(GJ21&gt;=GN$41,GK21&gt;=GN$45,GJ21&lt;&gt;""),AND(HL21&gt;=HP$41,HM21&gt;=HP$45,HL21&lt;&gt;""),AND(IN21&gt;=IR$41,IO21&gt;=IR$45,IN21&lt;&gt;""),AND(JP21&gt;=JT$41,JQ21&gt;=JT$45,JP21&lt;&gt;""),AND(KR21&gt;=KV$41,KS21&gt;=KV$45,KR21&lt;&gt;""),AND(LT21&gt;=LX$41,LU21&gt;=LX$45,LT21&lt;&gt;""),AND(MV21&gt;=MZ$41,MW21&gt;=MZ$45,MV21&lt;&gt;""),AND(NX21&gt;=OB$41,NY21&gt;=OB$45,NX21&lt;&gt;""),AND(OZ21&gt;=PD$41,PA21&gt;=PD$45,OZ21&lt;&gt;""),AND(QB21&gt;=QF$41,QC21&gt;=QF$45,QB21&lt;&gt;"")),"Excellence",IF(K21="P","Worlds Team",IF(H21="P","National Team","")))))</f>
        <v>National Team</v>
      </c>
      <c r="K21" s="3" t="str">
        <f>IF(OR(AND(AU21&gt;=AY$40,AV21&gt;=AY$44,AU21&lt;&gt;"",AQ21=""),AND(BX21&gt;=CB$40,BY21&gt;=CB$44,BX21&lt;&gt;"",BT21=""),AND(DA21&gt;=DE$40,DB21&gt;=DE$44,DA21&lt;&gt;"",CW21=""),AND(EF21&gt;=EJ$40,EG21&gt;=EJ$44,EF21&lt;&gt;""),AND(FH21&gt;=FL$40,FI21&gt;=FL$44,FH21&lt;&gt;""),AND(GJ21&gt;=GN$40,GK21&gt;=GN$44,GJ21&lt;&gt;""),AND(HL21&gt;=HP$40,HM21&gt;=HP$44,HL21&lt;&gt;""),AND(IN21&gt;=IR$40,IO21&gt;=IR$44,IN21&lt;&gt;""),AND(JP21&gt;=JT$40,JQ21&gt;=JT$44,JP21&lt;&gt;""),AND(KR21&gt;=KV$40,KS21&gt;=KV$44,KR21&lt;&gt;""),AND(LT21&gt;=LX$40,LU21&gt;=LX$44,LT21&lt;&gt;""),AND(MV21&gt;=MZ$40,MW21&gt;=MZ$44,MV21&lt;&gt;""),AND(NX21&gt;=OB$40,NY21&gt;=OB$44,NX21&lt;&gt;""),AND(OZ21&gt;=PD$40,PA21&gt;=PD$44,OZ21&lt;&gt;""),AND(QB21&gt;=QF$40,QC21&gt;=QF$44,QB21&lt;&gt;"")),"P","")</f>
        <v/>
      </c>
      <c r="L21" s="8">
        <f>IF(COUNT(AS21,BV21,CY21)&gt;0,LARGE((AS21,BV21,CY21),1),0)</f>
        <v>48.999999999999993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46.8</v>
      </c>
      <c r="O21" s="8" t="str">
        <f>IF(N21=0,"",IF(AND(N21=L21,N21=AS21,N21=BV21),$W$1,IF(AND(N21=L21,N21=AS21,N21=CY21),$W$1,IF(AND(N21=L21,N21=BV21,N21=CY21),$AZ$1,IF(N21=CY21,$CC$1,IF(N21=BV21,$AZ$1,IF(N21=AS21,$W$1,"")))))))</f>
        <v>2024 Elite Canada</v>
      </c>
      <c r="P21" s="8">
        <f>IF(COUNT(AT21,BW21,CZ21)&gt;0,LARGE((AT21,BW21,CZ21),1),0)</f>
        <v>24.699999999999996</v>
      </c>
      <c r="Q21" s="8" t="str">
        <f>IF(P21=0,"",IF(P21=CZ21,$CC$1,IF(P21=BW21,$AZ$1,IF(P21=AT21,$W$1,""))))</f>
        <v>2024 3rd Domestic Trial</v>
      </c>
      <c r="R21" s="8">
        <f>IF(MAX(AX21,CA21,DD21)&gt;0,MAX(AX21,CA21,DD21),0)</f>
        <v>49.6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18.8</v>
      </c>
      <c r="X21" s="19">
        <v>4.8</v>
      </c>
      <c r="Y21" s="19">
        <v>1.6</v>
      </c>
      <c r="Z21" s="19">
        <v>0</v>
      </c>
      <c r="AA21" s="19">
        <v>18.600000000000001</v>
      </c>
      <c r="AB21" s="19">
        <v>6.4</v>
      </c>
      <c r="AC21" s="19">
        <v>0.2</v>
      </c>
      <c r="AD21" s="19">
        <v>0</v>
      </c>
      <c r="AE21" s="19">
        <v>18.899999999999999</v>
      </c>
      <c r="AF21" s="19">
        <v>5.6</v>
      </c>
      <c r="AG21" s="19">
        <v>1.2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11.2</v>
      </c>
      <c r="AS21" s="40">
        <f>IF(SUM(W21:X21,Z21:AB21,AD21)-Y21-AC21&gt;0,SUM(W21:X21,Z21:AB21,AD21)-Y21-AC21,"")</f>
        <v>46.8</v>
      </c>
      <c r="AT21" s="40">
        <f>IF(SUM(AE21:AF21,AH21)-AG21&gt;0,SUM(AE21:AF21,AH21)-AG21,"")</f>
        <v>23.3</v>
      </c>
      <c r="AU21" s="40">
        <f>IF(SUM(X21,AB21,AF21)&gt;0,SUM(X21,AB21,AF21),"")</f>
        <v>16.799999999999997</v>
      </c>
      <c r="AV21" s="40">
        <f>IF(SUM(AS21,AT21)&gt;0,SUM(AS21,AT21),"")</f>
        <v>70.099999999999994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70.099999999999994</v>
      </c>
      <c r="AZ21" s="18">
        <v>18.600000000000001</v>
      </c>
      <c r="BA21" s="18">
        <v>6.4</v>
      </c>
      <c r="BB21" s="18">
        <v>0.2</v>
      </c>
      <c r="BC21" s="18">
        <v>0</v>
      </c>
      <c r="BD21" s="18">
        <v>18.8</v>
      </c>
      <c r="BE21" s="18">
        <v>6</v>
      </c>
      <c r="BF21" s="18">
        <v>0.6</v>
      </c>
      <c r="BG21" s="18">
        <v>0</v>
      </c>
      <c r="BH21" s="18">
        <v>19.100000000000001</v>
      </c>
      <c r="BI21" s="18">
        <v>5.6</v>
      </c>
      <c r="BJ21" s="18">
        <v>0.4</v>
      </c>
      <c r="BK21" s="18">
        <v>0</v>
      </c>
      <c r="BL21" s="18">
        <v>18.8</v>
      </c>
      <c r="BM21" s="18">
        <v>6.4</v>
      </c>
      <c r="BN21" s="18">
        <v>0.6</v>
      </c>
      <c r="BO21" s="18">
        <v>0</v>
      </c>
      <c r="BP21" s="18">
        <v>19</v>
      </c>
      <c r="BQ21" s="18">
        <v>6</v>
      </c>
      <c r="BR21" s="18">
        <v>0</v>
      </c>
      <c r="BS21" s="18">
        <v>0</v>
      </c>
      <c r="BT21" s="28"/>
      <c r="BU21" s="11">
        <f>IF(SUM(BA21,BE21)&gt;0,SUM(BA21,BE21),"")</f>
        <v>12.4</v>
      </c>
      <c r="BV21" s="11">
        <f>IF(SUM(AZ21:BA21,BC21:BE21,BG21)-BB21-BF21&gt;0,SUM(AZ21:BA21,BC21:BE21,BG21)-BB21-BF21,"")</f>
        <v>48.999999999999993</v>
      </c>
      <c r="BW21" s="11">
        <f>IF(SUM(BH21:BI21,BK21)-BJ21&gt;0,SUM(BH21:BI21,BK21)-BJ21,"")</f>
        <v>24.300000000000004</v>
      </c>
      <c r="BX21" s="11">
        <f>IF(SUM(BA21,BE21,BI21)&gt;0,SUM(BA21,BE21,BI21),"")</f>
        <v>18</v>
      </c>
      <c r="BY21" s="11">
        <f>IF(SUM(BV21,BW21)&gt;0,SUM(BV21,BW21),"")</f>
        <v>73.3</v>
      </c>
      <c r="BZ21" s="11">
        <f>IF(SUM(BM21,BQ21)&gt;0,SUM(BM21,BQ21),"")</f>
        <v>12.4</v>
      </c>
      <c r="CA21" s="11">
        <f>IF(SUM(BL21:BM21,BO21:BQ21,BS21)-SUM(BN21,BR21)&gt;0,SUM(BL21:BM21,BO21:BQ21,BS21)-SUM(BN21,BR21),"")</f>
        <v>49.6</v>
      </c>
      <c r="CB21" s="11">
        <f>IF(SUM(BV21,BW21,CA21)&gt;0,SUM(BV21,BW21,CA21),"")</f>
        <v>122.9</v>
      </c>
      <c r="CC21" s="19">
        <v>19.2</v>
      </c>
      <c r="CD21" s="19">
        <v>6</v>
      </c>
      <c r="CE21" s="19">
        <v>0</v>
      </c>
      <c r="CF21" s="19">
        <v>0</v>
      </c>
      <c r="CG21" s="19">
        <v>17.399999999999999</v>
      </c>
      <c r="CH21" s="19">
        <v>3.2</v>
      </c>
      <c r="CI21" s="19">
        <v>0</v>
      </c>
      <c r="CJ21" s="19">
        <v>0</v>
      </c>
      <c r="CK21" s="19">
        <v>18.899999999999999</v>
      </c>
      <c r="CL21" s="19">
        <v>6.4</v>
      </c>
      <c r="CM21" s="19">
        <v>0.6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9.1999999999999993</v>
      </c>
      <c r="CY21" s="40">
        <f>IF(SUM(CC21:CD21,CF21:CH21,CJ21)-CE21-CI21&gt;0,SUM(CC21:CD21,CF21:CH21,CJ21)-CE21-CI21,"")</f>
        <v>45.8</v>
      </c>
      <c r="CZ21" s="40">
        <f>IF(SUM(CK21:CL21,CN21)-CM21&gt;0,SUM(CK21:CL21,CN21)-CM21,"")</f>
        <v>24.699999999999996</v>
      </c>
      <c r="DA21" s="40">
        <f>IF(SUM(CD21,CH21,CL21)&gt;0,SUM(CD21,CH21,CL21),"")</f>
        <v>15.6</v>
      </c>
      <c r="DB21" s="40">
        <f>IF(SUM(CY21,CZ21)&gt;0,SUM(CY21,CZ21),"")</f>
        <v>70.5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70.5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18.899999999999999</v>
      </c>
      <c r="QH21" s="22">
        <f>IF($CW21="P",CD21,(CD21+BA21)/2)</f>
        <v>6.2</v>
      </c>
      <c r="QI21" s="22">
        <f>IF($CW21="P",CE21,(CE21+BB21)/2)</f>
        <v>0.1</v>
      </c>
      <c r="QJ21" s="22">
        <f>IF($CW21="P",CF21,(CF21+BC21)/2)</f>
        <v>0</v>
      </c>
      <c r="QK21" s="22">
        <f>IF($CW21="P",CG21,(CG21+BD21)/2)</f>
        <v>18.100000000000001</v>
      </c>
      <c r="QL21" s="22">
        <f>IF($CW21="P",CH21,(CH21+BE21)/2)</f>
        <v>4.5999999999999996</v>
      </c>
      <c r="QM21" s="22">
        <f>IF($CW21="P",CI21,(CI21+BF21)/2)</f>
        <v>0.3</v>
      </c>
      <c r="QN21" s="22">
        <f>IF($CW21="P",CJ21,(CJ21+BG21)/2)</f>
        <v>0</v>
      </c>
      <c r="QO21" s="22">
        <f>IF($CW21="P",CK21,(CK21+BH21)/2)</f>
        <v>19</v>
      </c>
      <c r="QP21" s="22">
        <f>IF($CW21="P",CL21,(CL21+BI21)/2)</f>
        <v>6</v>
      </c>
      <c r="QQ21" s="22">
        <f>IF($CW21="P",CM21,(CM21+BJ21)/2)</f>
        <v>0.5</v>
      </c>
      <c r="QR21" s="22">
        <f>IF($CW21="P",CN21,(CN21+BK21)/2)</f>
        <v>0</v>
      </c>
      <c r="QS21" s="22">
        <f>IF($CW21="P",CO21,(CO21+BL21)/2)</f>
        <v>9.4</v>
      </c>
      <c r="QT21" s="22">
        <f>IF($CW21="P",CP21,(CP21+BM21)/2)</f>
        <v>3.2</v>
      </c>
      <c r="QU21" s="22">
        <f>IF($CW21="P",CQ21,(CQ21+BN21)/2)</f>
        <v>0.3</v>
      </c>
      <c r="QV21" s="22">
        <f>IF($CW21="P",CR21,(CR21+BO21)/2)</f>
        <v>0</v>
      </c>
      <c r="QW21" s="22">
        <f>IF($CW21="P",CS21,(CS21+BP21)/2)</f>
        <v>9.5</v>
      </c>
      <c r="QX21" s="22">
        <f>IF($CW21="P",CT21,(CT21+BQ21)/2)</f>
        <v>3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10.8</v>
      </c>
      <c r="RC21" s="40">
        <f>IF(SUM(QG21:QH21,QJ21:QL21,QN21)-QI21-QM21&gt;0,SUM(QG21:QH21,QJ21:QL21,QN21)-QI21-QM21,"")</f>
        <v>47.400000000000006</v>
      </c>
      <c r="RD21" s="40">
        <f>IF(SUM(QO21:QP21,QR21)-QQ21&gt;0,SUM(QO21:QP21,QR21)-QQ21,"")</f>
        <v>24.5</v>
      </c>
      <c r="RE21" s="40">
        <f>IF(SUM(QH21,QL21,QP21)&gt;0,SUM(QH21,QL21,QP21),"")</f>
        <v>16.8</v>
      </c>
      <c r="RF21" s="40">
        <f>IF(SUM(RC21,RD21)&gt;0,SUM(RC21,RD21),"")</f>
        <v>71.900000000000006</v>
      </c>
      <c r="RG21" s="40">
        <f>IF(SUM(QT21,QX21)&gt;0,SUM(QT21,QX21),"")</f>
        <v>6.2</v>
      </c>
      <c r="RH21" s="40">
        <f>IF(SUM(QS21:QT21,QV21:QX21,QZ21)-SUM(QU21,QY21)&gt;0,SUM(QS21:QT21,QV21:QX21,QZ21)-SUM(QU21,QY21),"")</f>
        <v>24.8</v>
      </c>
      <c r="RI21" s="40">
        <f>IF(SUM(RC21,RD21,RH21)&gt;0,SUM(RC21,RD21,RH21),"")</f>
        <v>96.7</v>
      </c>
    </row>
    <row r="22" spans="1:477" x14ac:dyDescent="0.2">
      <c r="A22" s="4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>19</v>
      </c>
      <c r="B22" s="4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>12</v>
      </c>
      <c r="C22" s="5" t="s">
        <v>133</v>
      </c>
      <c r="D22" s="4" t="s">
        <v>3</v>
      </c>
      <c r="E22" s="4">
        <v>2006</v>
      </c>
      <c r="F22" s="9">
        <f>SUM(L22:T22)+SUM(L22:Q22)*0.0000001+SUM(L22)*0.0000000000001</f>
        <v>165.60001169000486</v>
      </c>
      <c r="G22" s="64"/>
      <c r="H22" s="3" t="str">
        <f>IF(OR(AND(AR22&gt;=AY$39,AS22&gt;=AY$43,AR22&lt;&gt;"",AQ22=""),AND(AW22&gt;=AY$39,AX22&gt;=AY$43,AW22&lt;&gt;"",AQ22=""),AND(BU22&gt;=CB$39,BV22&gt;=CB$43,BU22&lt;&gt;"",BT22=""),AND(BZ22&gt;=CB$39,CA22&gt;=CB$43,BZ22&lt;&gt;"",BT22=""),AND(CX22&gt;=DE$39,CY22&gt;=DE$43,CX22&lt;&gt;"",CW22=""),AND(DC22&gt;=DE$39,DD22&gt;=DE$43,DC22&lt;&gt;""),AND(EC22&gt;=EJ$39,ED22&gt;=EJ$43,EC22&lt;&gt;""),AND(EH22&gt;=EJ$39,EI22&gt;=EJ$43,EH22&lt;&gt;""),AND(FE22&gt;=FL$39,FF22&gt;=FL$43,FE22&lt;&gt;""),AND(FJ22&gt;=FL$39,FK22&gt;=FL$43,FJ22&lt;&gt;""),AND(GG22&gt;=GN$39,GH22&gt;=GN$43,GG22&lt;&gt;""),AND(GL22&gt;=GN$39,GM22&gt;=GN$43,GL22&lt;&gt;""),AND(HI22&gt;=HP$39,HJ22&gt;=HP$43,HI22&lt;&gt;""),AND(HN22&gt;=HP$39,HO22&gt;=HP$43,HN22&lt;&gt;""),AND(IK22&gt;=IR$39,IL22&gt;=IR$43,IK22&lt;&gt;""),AND(IP22&gt;=IR$39,IQ22&gt;=IR$43,IP22&lt;&gt;""),AND(JM22&gt;=JT$39,JN22&gt;=JT$43,JM22&lt;&gt;""),AND(JR22&gt;=JT$39,JS22&gt;=JT$43,JR22&lt;&gt;""),AND(KO22&gt;=KV$39,KP22&gt;=KV$43,KO22&lt;&gt;""),AND(KT22&gt;=KV$39,KU22&gt;=KV$43,KT22&lt;&gt;""),AND(LQ22&gt;=LX$39,LR22&gt;=LX$43,LQ22&lt;&gt;""),AND(LV22&gt;=LX$39,LW22&gt;=LX$43,LV22&lt;&gt;""),AND(MS22&gt;=MZ$39,MT22&gt;=MZ$43,MS22&lt;&gt;""),AND(MX22&gt;=MZ$39,MY22&gt;=MZ$43,MX22&lt;&gt;""),AND(NU22&gt;=OB$39,NV22&gt;=OB$43,NU22&lt;&gt;""),AND(NZ22&gt;=OB$39,OA22&gt;=OB$43,NZ22&lt;&gt;""),AND(OW22&gt;=PD$39,OX22&gt;=PD$43,OW22&lt;&gt;""),AND(PB22&gt;=PD$39,PC22&gt;=PD$43,PB22&lt;&gt;""),AND(PY22&gt;=QF$39,PZ22&gt;=QF$43,PY22&lt;&gt;""),AND(QD22&gt;=QF$39,QE22&gt;=QF$43,QD22&lt;&gt;"")),"P","")</f>
        <v>P</v>
      </c>
      <c r="I22" s="3" t="str">
        <f>IF(OR(AND(AS22&gt;=AY$43,AS22&lt;&gt;"",AQ22=""),AND(AX22&gt;=AY$43,AX22&lt;&gt;"",AQ22=""),AND(BV22&gt;=CB$43,BV22&lt;&gt;"",BT22=""),AND(CA22&gt;=CB$43,CA22&lt;&gt;"",BT22=""),AND(CY22&gt;=DE$43,CY22&lt;&gt;"",CW22=""),AND(DD22&gt;=DE$43,DD22&lt;&gt;"",CW22=""),AND(ED22&gt;=EJ$43,ED22&lt;&gt;""),AND(EI22&gt;=EJ$43,EI22&lt;&gt;""),AND(FF22&gt;=FL$43,FF22&lt;&gt;""),AND(FK22&gt;=FL$43,FK22&lt;&gt;""),AND(GH22&gt;=GN$43,GH22&lt;&gt;""),AND(GM22&gt;=GN$43,GM22&lt;&gt;""),AND(HJ22&gt;=HP$43,HJ22&lt;&gt;""),AND(HO22&gt;=HP$43,HO22&lt;&gt;""),AND(IL22&gt;=IR$43,IL22&lt;&gt;""),AND(IQ22&gt;=IR$43,IQ22&lt;&gt;""),AND(JN22&gt;=JT$43,JN22&lt;&gt;""),AND(JS22&gt;=JT$43,JS22&lt;&gt;""),AND(KP22&gt;=KV$43,KP22&lt;&gt;""),AND(KU22&gt;=KV$43,KU22&lt;&gt;""),AND(LR22&gt;=LX$43,LR22&lt;&gt;""),AND(LW22&gt;=LX$43,LW22&lt;&gt;""),AND(MT22&gt;=MZ$43,MT22&lt;&gt;""),AND(MY22&gt;=MZ$43,MY22&lt;&gt;""),AND(NV22&gt;=OB$43,NV22&lt;&gt;""),AND(OA22&gt;=OB$43,OA22&lt;&gt;""),AND(OX22&gt;=PD$43,OX22&lt;&gt;""),AND(PC22&gt;=PD$43,PC22&lt;&gt;""),AND(PZ22&gt;=QF$43,PZ22&lt;&gt;""),AND(QE22&gt;=QF$43,QE22&lt;&gt;"")),"P","")</f>
        <v>P</v>
      </c>
      <c r="J22" s="36" t="str">
        <f>IF(AND(I22="P",H22=""),"No DD",IF(OR(AND(AU22&gt;=AY$42,AV22&gt;=AY$46,AU22&lt;&gt;"",AQ22=""),AND(BX22&gt;=CB$42,BY22&gt;=CB$46,BX22&lt;&gt;"",BT22=""),AND(DA22&gt;=DE$42,DB22&gt;=DE$46,DA22&lt;&gt;"",CW22=""),AND(EF22&gt;=EJ$42,EG22&gt;=EJ$46,EF22&lt;&gt;""),AND(FH22&gt;=FL$42,FI22&gt;=FL$46,FH22&lt;&gt;""),AND(GJ22&gt;=GN$42,GK22&gt;=GN$46,GJ22&lt;&gt;""),AND(HL22&gt;=HP$42,HM22&gt;=HP$46,HL22&lt;&gt;""),AND(IN22&gt;=IR$42,IO22&gt;=IR$46,IN22&lt;&gt;""),AND(JP22&gt;=JT$42,JQ22&gt;=JT$46,JP22&lt;&gt;""),AND(KR22&gt;=KV$42,KS22&gt;=KV$46,KR22&lt;&gt;""),AND(LT22&gt;=LX$42,LU22&gt;=LX$46,LT22&lt;&gt;""),AND(MV22&gt;=MZ$42,MW22&gt;=MZ$46,MV22&lt;&gt;""),AND(NX22&gt;=OB$42,NY22&gt;=OB$46,NX22&lt;&gt;""),AND(OZ22&gt;=PD$42,PA22&gt;=PD$46,OZ22&lt;&gt;""),AND(QB22&gt;=QF$42,QC22&gt;=QF$46,QB22&lt;&gt;"")),"Merit",IF(OR(AND(AU22&gt;=AY$41,AV22&gt;=AY$45,AU22&lt;&gt;"",AQ22=""),AND(BX22&gt;=CB$41,BY22&gt;=CB$45,BX22&lt;&gt;"",BT22=""),AND(DA22&gt;=DE$41,DB22&gt;=DE$45,DA22&lt;&gt;"",CW22=""),AND(EF22&gt;=EJ$41,EG22&gt;=EJ$45,EF22&lt;&gt;""),AND(FH22&gt;=FL$41,FI22&gt;=FL$45,FH22&lt;&gt;""),AND(GJ22&gt;=GN$41,GK22&gt;=GN$45,GJ22&lt;&gt;""),AND(HL22&gt;=HP$41,HM22&gt;=HP$45,HL22&lt;&gt;""),AND(IN22&gt;=IR$41,IO22&gt;=IR$45,IN22&lt;&gt;""),AND(JP22&gt;=JT$41,JQ22&gt;=JT$45,JP22&lt;&gt;""),AND(KR22&gt;=KV$41,KS22&gt;=KV$45,KR22&lt;&gt;""),AND(LT22&gt;=LX$41,LU22&gt;=LX$45,LT22&lt;&gt;""),AND(MV22&gt;=MZ$41,MW22&gt;=MZ$45,MV22&lt;&gt;""),AND(NX22&gt;=OB$41,NY22&gt;=OB$45,NX22&lt;&gt;""),AND(OZ22&gt;=PD$41,PA22&gt;=PD$45,OZ22&lt;&gt;""),AND(QB22&gt;=QF$41,QC22&gt;=QF$45,QB22&lt;&gt;"")),"Excellence",IF(K22="P","Worlds Team",IF(H22="P","National Team","")))))</f>
        <v>National Team</v>
      </c>
      <c r="K22" s="3" t="str">
        <f>IF(OR(AND(AU22&gt;=AY$40,AV22&gt;=AY$44,AU22&lt;&gt;"",AQ22=""),AND(BX22&gt;=CB$40,BY22&gt;=CB$44,BX22&lt;&gt;"",BT22=""),AND(DA22&gt;=DE$40,DB22&gt;=DE$44,DA22&lt;&gt;"",CW22=""),AND(EF22&gt;=EJ$40,EG22&gt;=EJ$44,EF22&lt;&gt;""),AND(FH22&gt;=FL$40,FI22&gt;=FL$44,FH22&lt;&gt;""),AND(GJ22&gt;=GN$40,GK22&gt;=GN$44,GJ22&lt;&gt;""),AND(HL22&gt;=HP$40,HM22&gt;=HP$44,HL22&lt;&gt;""),AND(IN22&gt;=IR$40,IO22&gt;=IR$44,IN22&lt;&gt;""),AND(JP22&gt;=JT$40,JQ22&gt;=JT$44,JP22&lt;&gt;""),AND(KR22&gt;=KV$40,KS22&gt;=KV$44,KR22&lt;&gt;""),AND(LT22&gt;=LX$40,LU22&gt;=LX$44,LT22&lt;&gt;""),AND(MV22&gt;=MZ$40,MW22&gt;=MZ$44,MV22&lt;&gt;""),AND(NX22&gt;=OB$40,NY22&gt;=OB$44,NX22&lt;&gt;""),AND(OZ22&gt;=PD$40,PA22&gt;=PD$44,OZ22&lt;&gt;""),AND(QB22&gt;=QF$40,QC22&gt;=QF$44,QB22&lt;&gt;"")),"P","")</f>
        <v/>
      </c>
      <c r="L22" s="8">
        <f>IF(COUNT(AS22,BV22,CY22)&gt;0,LARGE((AS22,BV22,CY22),1),0)</f>
        <v>48.599999999999994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44.2</v>
      </c>
      <c r="O22" s="8" t="str">
        <f>IF(N22=0,"",IF(AND(N22=L22,N22=AS22,N22=BV22),$W$1,IF(AND(N22=L22,N22=AS22,N22=CY22),$W$1,IF(AND(N22=L22,N22=BV22,N22=CY22),$AZ$1,IF(N22=CY22,$CC$1,IF(N22=BV22,$AZ$1,IF(N22=AS22,$W$1,"")))))))</f>
        <v>2024 Nationals</v>
      </c>
      <c r="P22" s="8">
        <f>IF(COUNT(AT22,BW22,CZ22)&gt;0,LARGE((AT22,BW22,CZ22),1),0)</f>
        <v>24.099999999999998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48.699999999999996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18.600000000000001</v>
      </c>
      <c r="X22" s="19">
        <v>5.2</v>
      </c>
      <c r="Y22" s="19">
        <v>0.6</v>
      </c>
      <c r="Z22" s="19">
        <v>0</v>
      </c>
      <c r="AA22" s="19">
        <v>19</v>
      </c>
      <c r="AB22" s="19">
        <v>6.4</v>
      </c>
      <c r="AC22" s="19">
        <v>0</v>
      </c>
      <c r="AD22" s="19">
        <v>0</v>
      </c>
      <c r="AE22" s="19">
        <v>18.7</v>
      </c>
      <c r="AF22" s="19">
        <v>6</v>
      </c>
      <c r="AG22" s="19">
        <v>0.6</v>
      </c>
      <c r="AH22" s="19">
        <v>0</v>
      </c>
      <c r="AI22" s="19">
        <v>18.3</v>
      </c>
      <c r="AJ22" s="19">
        <v>6.4</v>
      </c>
      <c r="AK22" s="19">
        <v>0.6</v>
      </c>
      <c r="AL22" s="19">
        <v>0</v>
      </c>
      <c r="AM22" s="19">
        <v>18.399999999999999</v>
      </c>
      <c r="AN22" s="19">
        <v>6.8</v>
      </c>
      <c r="AO22" s="19">
        <v>0.6</v>
      </c>
      <c r="AP22" s="19">
        <v>0</v>
      </c>
      <c r="AQ22" s="27"/>
      <c r="AR22" s="40">
        <f>IF(SUM(X22,AB22)&gt;0,SUM(X22,AB22),"")</f>
        <v>11.600000000000001</v>
      </c>
      <c r="AS22" s="40">
        <f>IF(SUM(W22:X22,Z22:AB22,AD22)-Y22-AC22&gt;0,SUM(W22:X22,Z22:AB22,AD22)-Y22-AC22,"")</f>
        <v>48.599999999999994</v>
      </c>
      <c r="AT22" s="40">
        <f>IF(SUM(AE22:AF22,AH22)-AG22&gt;0,SUM(AE22:AF22,AH22)-AG22,"")</f>
        <v>24.099999999999998</v>
      </c>
      <c r="AU22" s="40">
        <f>IF(SUM(X22,AB22,AF22)&gt;0,SUM(X22,AB22,AF22),"")</f>
        <v>17.600000000000001</v>
      </c>
      <c r="AV22" s="40">
        <f>IF(SUM(AS22,AT22)&gt;0,SUM(AS22,AT22),"")</f>
        <v>72.699999999999989</v>
      </c>
      <c r="AW22" s="40">
        <f>IF(SUM(AJ22,AN22)&gt;0,SUM(AJ22,AN22),"")</f>
        <v>13.2</v>
      </c>
      <c r="AX22" s="40">
        <f>IF(SUM(AI22:AJ22,AL22:AN22,AP22)-SUM(AK22,AO22)&gt;0,SUM(AI22:AJ22,AL22:AN22,AP22)-SUM(AK22,AO22),"")</f>
        <v>48.699999999999996</v>
      </c>
      <c r="AY22" s="40">
        <f>IF(SUM(AS22,AT22,AX22)&gt;0,SUM(AS22,AT22,AX22),"")</f>
        <v>121.39999999999998</v>
      </c>
      <c r="AZ22" s="18">
        <v>17.399999999999999</v>
      </c>
      <c r="BA22" s="18">
        <v>3.6</v>
      </c>
      <c r="BB22" s="18">
        <v>0</v>
      </c>
      <c r="BC22" s="18">
        <v>0</v>
      </c>
      <c r="BD22" s="18">
        <v>18</v>
      </c>
      <c r="BE22" s="18">
        <v>6</v>
      </c>
      <c r="BF22" s="18">
        <v>0.8</v>
      </c>
      <c r="BG22" s="18">
        <v>0</v>
      </c>
      <c r="BH22" s="18">
        <v>18.600000000000001</v>
      </c>
      <c r="BI22" s="18">
        <v>2.8</v>
      </c>
      <c r="BJ22" s="18">
        <v>0.5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44.2</v>
      </c>
      <c r="BW22" s="11">
        <f>IF(SUM(BH22:BI22,BK22)-BJ22&gt;0,SUM(BH22:BI22,BK22)-BJ22,"")</f>
        <v>20.900000000000002</v>
      </c>
      <c r="BX22" s="11">
        <f>IF(SUM(BA22,BE22,BI22)&gt;0,SUM(BA22,BE22,BI22),"")</f>
        <v>12.399999999999999</v>
      </c>
      <c r="BY22" s="11">
        <f>IF(SUM(BV22,BW22)&gt;0,SUM(BV22,BW22),"")</f>
        <v>65.100000000000009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65.100000000000009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1.8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</v>
      </c>
      <c r="QL22" s="22">
        <f>IF($CW22="P",CH22,(CH22+BE22)/2)</f>
        <v>3</v>
      </c>
      <c r="QM22" s="22">
        <f>IF($CW22="P",CI22,(CI22+BF22)/2)</f>
        <v>0.4</v>
      </c>
      <c r="QN22" s="22">
        <f>IF($CW22="P",CJ22,(CJ22+BG22)/2)</f>
        <v>0</v>
      </c>
      <c r="QO22" s="22">
        <f>IF($CW22="P",CK22,(CK22+BH22)/2)</f>
        <v>9.3000000000000007</v>
      </c>
      <c r="QP22" s="22">
        <f>IF($CW22="P",CL22,(CL22+BI22)/2)</f>
        <v>1.4</v>
      </c>
      <c r="QQ22" s="22">
        <f>IF($CW22="P",CM22,(CM22+BJ22)/2)</f>
        <v>0.25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22.1</v>
      </c>
      <c r="RD22" s="40">
        <f>IF(SUM(QO22:QP22,QR22)-QQ22&gt;0,SUM(QO22:QP22,QR22)-QQ22,"")</f>
        <v>10.450000000000001</v>
      </c>
      <c r="RE22" s="40">
        <f>IF(SUM(QH22,QL22,QP22)&gt;0,SUM(QH22,QL22,QP22),"")</f>
        <v>6.1999999999999993</v>
      </c>
      <c r="RF22" s="40">
        <f>IF(SUM(RC22,RD22)&gt;0,SUM(RC22,RD22),"")</f>
        <v>32.550000000000004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32.550000000000004</v>
      </c>
    </row>
    <row r="23" spans="1:477" x14ac:dyDescent="0.2">
      <c r="A23" s="4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>20</v>
      </c>
      <c r="B23" s="4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>13</v>
      </c>
      <c r="C23" s="5" t="s">
        <v>230</v>
      </c>
      <c r="D23" s="4" t="s">
        <v>31</v>
      </c>
      <c r="E23" s="4">
        <v>2007</v>
      </c>
      <c r="F23" s="9">
        <f>SUM(L23:T23)+SUM(L23:Q23)*0.0000001+SUM(L23)*0.0000000000001</f>
        <v>165.30000717000487</v>
      </c>
      <c r="G23" s="64"/>
      <c r="H23" s="3" t="str">
        <f>IF(OR(AND(AR23&gt;=AY$39,AS23&gt;=AY$43,AR23&lt;&gt;"",AQ23=""),AND(AW23&gt;=AY$39,AX23&gt;=AY$43,AW23&lt;&gt;"",AQ23=""),AND(BU23&gt;=CB$39,BV23&gt;=CB$43,BU23&lt;&gt;"",BT23=""),AND(BZ23&gt;=CB$39,CA23&gt;=CB$43,BZ23&lt;&gt;"",BT23=""),AND(CX23&gt;=DE$39,CY23&gt;=DE$43,CX23&lt;&gt;"",CW23=""),AND(DC23&gt;=DE$39,DD23&gt;=DE$43,DC23&lt;&gt;""),AND(EC23&gt;=EJ$39,ED23&gt;=EJ$43,EC23&lt;&gt;""),AND(EH23&gt;=EJ$39,EI23&gt;=EJ$43,EH23&lt;&gt;""),AND(FE23&gt;=FL$39,FF23&gt;=FL$43,FE23&lt;&gt;""),AND(FJ23&gt;=FL$39,FK23&gt;=FL$43,FJ23&lt;&gt;""),AND(GG23&gt;=GN$39,GH23&gt;=GN$43,GG23&lt;&gt;""),AND(GL23&gt;=GN$39,GM23&gt;=GN$43,GL23&lt;&gt;""),AND(HI23&gt;=HP$39,HJ23&gt;=HP$43,HI23&lt;&gt;""),AND(HN23&gt;=HP$39,HO23&gt;=HP$43,HN23&lt;&gt;""),AND(IK23&gt;=IR$39,IL23&gt;=IR$43,IK23&lt;&gt;""),AND(IP23&gt;=IR$39,IQ23&gt;=IR$43,IP23&lt;&gt;""),AND(JM23&gt;=JT$39,JN23&gt;=JT$43,JM23&lt;&gt;""),AND(JR23&gt;=JT$39,JS23&gt;=JT$43,JR23&lt;&gt;""),AND(KO23&gt;=KV$39,KP23&gt;=KV$43,KO23&lt;&gt;""),AND(KT23&gt;=KV$39,KU23&gt;=KV$43,KT23&lt;&gt;""),AND(LQ23&gt;=LX$39,LR23&gt;=LX$43,LQ23&lt;&gt;""),AND(LV23&gt;=LX$39,LW23&gt;=LX$43,LV23&lt;&gt;""),AND(MS23&gt;=MZ$39,MT23&gt;=MZ$43,MS23&lt;&gt;""),AND(MX23&gt;=MZ$39,MY23&gt;=MZ$43,MX23&lt;&gt;""),AND(NU23&gt;=OB$39,NV23&gt;=OB$43,NU23&lt;&gt;""),AND(NZ23&gt;=OB$39,OA23&gt;=OB$43,NZ23&lt;&gt;""),AND(OW23&gt;=PD$39,OX23&gt;=PD$43,OW23&lt;&gt;""),AND(PB23&gt;=PD$39,PC23&gt;=PD$43,PB23&lt;&gt;""),AND(PY23&gt;=QF$39,PZ23&gt;=QF$43,PY23&lt;&gt;""),AND(QD23&gt;=QF$39,QE23&gt;=QF$43,QD23&lt;&gt;"")),"P","")</f>
        <v>P</v>
      </c>
      <c r="I23" s="3" t="str">
        <f>IF(OR(AND(AS23&gt;=AY$43,AS23&lt;&gt;"",AQ23=""),AND(AX23&gt;=AY$43,AX23&lt;&gt;"",AQ23=""),AND(BV23&gt;=CB$43,BV23&lt;&gt;"",BT23=""),AND(CA23&gt;=CB$43,CA23&lt;&gt;"",BT23=""),AND(CY23&gt;=DE$43,CY23&lt;&gt;"",CW23=""),AND(DD23&gt;=DE$43,DD23&lt;&gt;"",CW23=""),AND(ED23&gt;=EJ$43,ED23&lt;&gt;""),AND(EI23&gt;=EJ$43,EI23&lt;&gt;""),AND(FF23&gt;=FL$43,FF23&lt;&gt;""),AND(FK23&gt;=FL$43,FK23&lt;&gt;""),AND(GH23&gt;=GN$43,GH23&lt;&gt;""),AND(GM23&gt;=GN$43,GM23&lt;&gt;""),AND(HJ23&gt;=HP$43,HJ23&lt;&gt;""),AND(HO23&gt;=HP$43,HO23&lt;&gt;""),AND(IL23&gt;=IR$43,IL23&lt;&gt;""),AND(IQ23&gt;=IR$43,IQ23&lt;&gt;""),AND(JN23&gt;=JT$43,JN23&lt;&gt;""),AND(JS23&gt;=JT$43,JS23&lt;&gt;""),AND(KP23&gt;=KV$43,KP23&lt;&gt;""),AND(KU23&gt;=KV$43,KU23&lt;&gt;""),AND(LR23&gt;=LX$43,LR23&lt;&gt;""),AND(LW23&gt;=LX$43,LW23&lt;&gt;""),AND(MT23&gt;=MZ$43,MT23&lt;&gt;""),AND(MY23&gt;=MZ$43,MY23&lt;&gt;""),AND(NV23&gt;=OB$43,NV23&lt;&gt;""),AND(OA23&gt;=OB$43,OA23&lt;&gt;""),AND(OX23&gt;=PD$43,OX23&lt;&gt;""),AND(PC23&gt;=PD$43,PC23&lt;&gt;""),AND(PZ23&gt;=QF$43,PZ23&lt;&gt;""),AND(QE23&gt;=QF$43,QE23&lt;&gt;"")),"P","")</f>
        <v>P</v>
      </c>
      <c r="J23" s="36" t="str">
        <f>IF(AND(I23="P",H23=""),"No DD",IF(OR(AND(AU23&gt;=AY$42,AV23&gt;=AY$46,AU23&lt;&gt;"",AQ23=""),AND(BX23&gt;=CB$42,BY23&gt;=CB$46,BX23&lt;&gt;"",BT23=""),AND(DA23&gt;=DE$42,DB23&gt;=DE$46,DA23&lt;&gt;"",CW23=""),AND(EF23&gt;=EJ$42,EG23&gt;=EJ$46,EF23&lt;&gt;""),AND(FH23&gt;=FL$42,FI23&gt;=FL$46,FH23&lt;&gt;""),AND(GJ23&gt;=GN$42,GK23&gt;=GN$46,GJ23&lt;&gt;""),AND(HL23&gt;=HP$42,HM23&gt;=HP$46,HL23&lt;&gt;""),AND(IN23&gt;=IR$42,IO23&gt;=IR$46,IN23&lt;&gt;""),AND(JP23&gt;=JT$42,JQ23&gt;=JT$46,JP23&lt;&gt;""),AND(KR23&gt;=KV$42,KS23&gt;=KV$46,KR23&lt;&gt;""),AND(LT23&gt;=LX$42,LU23&gt;=LX$46,LT23&lt;&gt;""),AND(MV23&gt;=MZ$42,MW23&gt;=MZ$46,MV23&lt;&gt;""),AND(NX23&gt;=OB$42,NY23&gt;=OB$46,NX23&lt;&gt;""),AND(OZ23&gt;=PD$42,PA23&gt;=PD$46,OZ23&lt;&gt;""),AND(QB23&gt;=QF$42,QC23&gt;=QF$46,QB23&lt;&gt;"")),"Merit",IF(OR(AND(AU23&gt;=AY$41,AV23&gt;=AY$45,AU23&lt;&gt;"",AQ23=""),AND(BX23&gt;=CB$41,BY23&gt;=CB$45,BX23&lt;&gt;"",BT23=""),AND(DA23&gt;=DE$41,DB23&gt;=DE$45,DA23&lt;&gt;"",CW23=""),AND(EF23&gt;=EJ$41,EG23&gt;=EJ$45,EF23&lt;&gt;""),AND(FH23&gt;=FL$41,FI23&gt;=FL$45,FH23&lt;&gt;""),AND(GJ23&gt;=GN$41,GK23&gt;=GN$45,GJ23&lt;&gt;""),AND(HL23&gt;=HP$41,HM23&gt;=HP$45,HL23&lt;&gt;""),AND(IN23&gt;=IR$41,IO23&gt;=IR$45,IN23&lt;&gt;""),AND(JP23&gt;=JT$41,JQ23&gt;=JT$45,JP23&lt;&gt;""),AND(KR23&gt;=KV$41,KS23&gt;=KV$45,KR23&lt;&gt;""),AND(LT23&gt;=LX$41,LU23&gt;=LX$45,LT23&lt;&gt;""),AND(MV23&gt;=MZ$41,MW23&gt;=MZ$45,MV23&lt;&gt;""),AND(NX23&gt;=OB$41,NY23&gt;=OB$45,NX23&lt;&gt;""),AND(OZ23&gt;=PD$41,PA23&gt;=PD$45,OZ23&lt;&gt;""),AND(QB23&gt;=QF$41,QC23&gt;=QF$45,QB23&lt;&gt;"")),"Excellence",IF(K23="P","Worlds Team",IF(H23="P","National Team","")))))</f>
        <v>National Team</v>
      </c>
      <c r="K23" s="3" t="str">
        <f>IF(OR(AND(AU23&gt;=AY$40,AV23&gt;=AY$44,AU23&lt;&gt;"",AQ23=""),AND(BX23&gt;=CB$40,BY23&gt;=CB$44,BX23&lt;&gt;"",BT23=""),AND(DA23&gt;=DE$40,DB23&gt;=DE$44,DA23&lt;&gt;"",CW23=""),AND(EF23&gt;=EJ$40,EG23&gt;=EJ$44,EF23&lt;&gt;""),AND(FH23&gt;=FL$40,FI23&gt;=FL$44,FH23&lt;&gt;""),AND(GJ23&gt;=GN$40,GK23&gt;=GN$44,GJ23&lt;&gt;""),AND(HL23&gt;=HP$40,HM23&gt;=HP$44,HL23&lt;&gt;""),AND(IN23&gt;=IR$40,IO23&gt;=IR$44,IN23&lt;&gt;""),AND(JP23&gt;=JT$40,JQ23&gt;=JT$44,JP23&lt;&gt;""),AND(KR23&gt;=KV$40,KS23&gt;=KV$44,KR23&lt;&gt;""),AND(LT23&gt;=LX$40,LU23&gt;=LX$44,LT23&lt;&gt;""),AND(MV23&gt;=MZ$40,MW23&gt;=MZ$44,MV23&lt;&gt;""),AND(NX23&gt;=OB$40,NY23&gt;=OB$44,NX23&lt;&gt;""),AND(OZ23&gt;=PD$40,PA23&gt;=PD$44,OZ23&lt;&gt;""),AND(QB23&gt;=QF$40,QC23&gt;=QF$44,QB23&lt;&gt;"")),"P","")</f>
        <v/>
      </c>
      <c r="L23" s="8">
        <f>IF(COUNT(AS23,BV23,CY23)&gt;0,LARGE((AS23,BV23,CY23),1),0)</f>
        <v>48.899999999999991</v>
      </c>
      <c r="M23" s="8" t="str">
        <f>IF(L23=0,"",IF(L23=CY23,$CC$1,IF(L23=BV23,$AZ$1,IF(L23=AS23,$W$1,""))))</f>
        <v>2024 3rd Domestic Trial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22.8</v>
      </c>
      <c r="Q23" s="8" t="str">
        <f>IF(P23=0,"",IF(P23=CZ23,$CC$1,IF(P23=BW23,$AZ$1,IF(P23=AT23,$W$1,""))))</f>
        <v>2024 3rd Domestic Trial</v>
      </c>
      <c r="R23" s="8">
        <f>IF(MAX(AX23,CA23,DD23)&gt;0,MAX(AX23,CA23,DD23),0)</f>
        <v>48.6</v>
      </c>
      <c r="S23" s="8" t="str">
        <f>IF(R23=0,"",IF(R23=DD23,$CC$1,IF(R23=CA23,$AZ$1,IF(R23=AX23,$W$1,""))))</f>
        <v>2024 3rd Domestic Trial</v>
      </c>
      <c r="T23" s="8">
        <f>IF(MAX(DF23:DH23)&gt;0,MAX(DF23:DH23),"")</f>
        <v>45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2024 Coimbra Gym Fest (July 7)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18.7</v>
      </c>
      <c r="CD23" s="19">
        <v>5.6</v>
      </c>
      <c r="CE23" s="19">
        <v>0.2</v>
      </c>
      <c r="CF23" s="19">
        <v>0</v>
      </c>
      <c r="CG23" s="19">
        <v>18.8</v>
      </c>
      <c r="CH23" s="19">
        <v>6</v>
      </c>
      <c r="CI23" s="19">
        <v>0</v>
      </c>
      <c r="CJ23" s="19">
        <v>0</v>
      </c>
      <c r="CK23" s="19">
        <v>18.8</v>
      </c>
      <c r="CL23" s="19">
        <v>4</v>
      </c>
      <c r="CM23" s="19">
        <v>0</v>
      </c>
      <c r="CN23" s="19">
        <v>0</v>
      </c>
      <c r="CO23" s="19">
        <v>19</v>
      </c>
      <c r="CP23" s="19">
        <v>5.6</v>
      </c>
      <c r="CQ23" s="19">
        <v>0</v>
      </c>
      <c r="CR23" s="19">
        <v>0</v>
      </c>
      <c r="CS23" s="19">
        <v>18.600000000000001</v>
      </c>
      <c r="CT23" s="19">
        <v>6</v>
      </c>
      <c r="CU23" s="19">
        <v>0.6</v>
      </c>
      <c r="CV23" s="19">
        <v>0</v>
      </c>
      <c r="CW23" s="27"/>
      <c r="CX23" s="40">
        <f>IF(SUM(CD23,CH23)&gt;0,SUM(CD23,CH23),"")</f>
        <v>11.6</v>
      </c>
      <c r="CY23" s="40">
        <f>IF(SUM(CC23:CD23,CF23:CH23,CJ23)-CE23-CI23&gt;0,SUM(CC23:CD23,CF23:CH23,CJ23)-CE23-CI23,"")</f>
        <v>48.899999999999991</v>
      </c>
      <c r="CZ23" s="40">
        <f>IF(SUM(CK23:CL23,CN23)-CM23&gt;0,SUM(CK23:CL23,CN23)-CM23,"")</f>
        <v>22.8</v>
      </c>
      <c r="DA23" s="40">
        <f>IF(SUM(CD23,CH23,CL23)&gt;0,SUM(CD23,CH23,CL23),"")</f>
        <v>15.6</v>
      </c>
      <c r="DB23" s="40">
        <f>IF(SUM(CY23,CZ23)&gt;0,SUM(CY23,CZ23),"")</f>
        <v>71.699999999999989</v>
      </c>
      <c r="DC23" s="40">
        <f>IF(SUM(CP23,CT23)&gt;0,SUM(CP23,CT23),"")</f>
        <v>11.6</v>
      </c>
      <c r="DD23" s="40">
        <f>IF(SUM(CO23:CP23,CR23:CT23,CV23)-SUM(CQ23,CU23)&gt;0,SUM(CO23:CP23,CR23:CT23,CV23)-SUM(CQ23,CU23),"")</f>
        <v>48.6</v>
      </c>
      <c r="DE23" s="40">
        <f>IF(SUM(CY23,CZ23,DD23)&gt;0,SUM(CY23,CZ23,DD23),"")</f>
        <v>120.29999999999998</v>
      </c>
      <c r="DF23" s="50">
        <f>IF(MAX(ED23,FF23,GH23,HJ23,IL23,JN23,KP23,LR23,MT23,NV23,OX23,PZ23)-IF(N23="",0,N23)&gt;0.001,MAX(ED23,FF23,GH23,HJ23,IL23,JN23,KP23,LR23,MT23,NV23,OX23,PZ23)-IF(N23="",0,N23),"")</f>
        <v>45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>
        <v>18.8</v>
      </c>
      <c r="FN23" s="17">
        <v>3.5</v>
      </c>
      <c r="FO23" s="17">
        <v>0</v>
      </c>
      <c r="FP23" s="17">
        <v>0</v>
      </c>
      <c r="FQ23" s="17">
        <v>18.399999999999999</v>
      </c>
      <c r="FR23" s="17">
        <v>4.3</v>
      </c>
      <c r="FS23" s="17">
        <v>0</v>
      </c>
      <c r="FT23" s="17">
        <v>0</v>
      </c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>
        <f>IF(SUM(FN23,FR23)&gt;0,SUM(FN23,FR23),"")</f>
        <v>7.8</v>
      </c>
      <c r="GH23" s="40">
        <f>IF(SUM(FM23:FN23,FP23:FR23,FT23)-FO23-FS23&gt;0,SUM(FM23:FN23,FP23:FR23,FT23)-FO23-FS23,"")</f>
        <v>45</v>
      </c>
      <c r="GI23" s="40" t="str">
        <f>IF(SUM(FU23:FV23,FX23)-FW23&gt;0,SUM(FU23:FV23,FX23)-FW23,"")</f>
        <v/>
      </c>
      <c r="GJ23" s="40">
        <f>IF(SUM(FN23,FR23,FV23)&gt;0,SUM(FN23,FR23,FV23),"")</f>
        <v>7.8</v>
      </c>
      <c r="GK23" s="40">
        <f>IF(SUM(GH23,GI23)&gt;0,SUM(GH23,GI23),"")</f>
        <v>45</v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>
        <f>IF(SUM(GH23,GI23,GM23)&gt;0,SUM(GH23,GI23,GM23),"")</f>
        <v>45</v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9.35</v>
      </c>
      <c r="QH23" s="22">
        <f>IF($CW23="P",CD23,(CD23+BA23)/2)</f>
        <v>2.8</v>
      </c>
      <c r="QI23" s="22">
        <f>IF($CW23="P",CE23,(CE23+BB23)/2)</f>
        <v>0.1</v>
      </c>
      <c r="QJ23" s="22">
        <f>IF($CW23="P",CF23,(CF23+BC23)/2)</f>
        <v>0</v>
      </c>
      <c r="QK23" s="22">
        <f>IF($CW23="P",CG23,(CG23+BD23)/2)</f>
        <v>9.4</v>
      </c>
      <c r="QL23" s="22">
        <f>IF($CW23="P",CH23,(CH23+BE23)/2)</f>
        <v>3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9.5</v>
      </c>
      <c r="QT23" s="22">
        <f>IF($CW23="P",CP23,(CP23+BM23)/2)</f>
        <v>2.8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9.3000000000000007</v>
      </c>
      <c r="QX23" s="22">
        <f>IF($CW23="P",CT23,(CT23+BQ23)/2)</f>
        <v>3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5.8</v>
      </c>
      <c r="RC23" s="40">
        <f>IF(SUM(QG23:QH23,QJ23:QL23,QN23)-QI23-QM23&gt;0,SUM(QG23:QH23,QJ23:QL23,QN23)-QI23-QM23,"")</f>
        <v>24.449999999999996</v>
      </c>
      <c r="RD23" s="40">
        <f>IF(SUM(QO23:QP23,QR23)-QQ23&gt;0,SUM(QO23:QP23,QR23)-QQ23,"")</f>
        <v>11.4</v>
      </c>
      <c r="RE23" s="40">
        <f>IF(SUM(QH23,QL23,QP23)&gt;0,SUM(QH23,QL23,QP23),"")</f>
        <v>7.8</v>
      </c>
      <c r="RF23" s="40">
        <f>IF(SUM(RC23,RD23)&gt;0,SUM(RC23,RD23),"")</f>
        <v>35.849999999999994</v>
      </c>
      <c r="RG23" s="40">
        <f>IF(SUM(QT23,QX23)&gt;0,SUM(QT23,QX23),"")</f>
        <v>5.8</v>
      </c>
      <c r="RH23" s="40">
        <f>IF(SUM(QS23:QT23,QV23:QX23,QZ23)-SUM(QU23,QY23)&gt;0,SUM(QS23:QT23,QV23:QX23,QZ23)-SUM(QU23,QY23),"")</f>
        <v>24.3</v>
      </c>
      <c r="RI23" s="40">
        <f>IF(SUM(RC23,RD23,RH23)&gt;0,SUM(RC23,RD23,RH23),"")</f>
        <v>60.149999999999991</v>
      </c>
    </row>
    <row r="24" spans="1:477" x14ac:dyDescent="0.2">
      <c r="A24" s="4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>21</v>
      </c>
      <c r="B24" s="4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>14</v>
      </c>
      <c r="C24" s="5" t="s">
        <v>118</v>
      </c>
      <c r="D24" s="4" t="s">
        <v>6</v>
      </c>
      <c r="E24" s="4">
        <v>2004</v>
      </c>
      <c r="F24" s="9">
        <f>SUM(L24:T24)+SUM(L24:Q24)*0.0000001+SUM(L24)*0.0000000000001</f>
        <v>120.80000715000511</v>
      </c>
      <c r="G24" s="64"/>
      <c r="H24" s="3" t="str">
        <f>IF(OR(AND(AR24&gt;=AY$39,AS24&gt;=AY$43,AR24&lt;&gt;"",AQ24=""),AND(AW24&gt;=AY$39,AX24&gt;=AY$43,AW24&lt;&gt;"",AQ24=""),AND(BU24&gt;=CB$39,BV24&gt;=CB$43,BU24&lt;&gt;"",BT24=""),AND(BZ24&gt;=CB$39,CA24&gt;=CB$43,BZ24&lt;&gt;"",BT24=""),AND(CX24&gt;=DE$39,CY24&gt;=DE$43,CX24&lt;&gt;"",CW24=""),AND(DC24&gt;=DE$39,DD24&gt;=DE$43,DC24&lt;&gt;""),AND(EC24&gt;=EJ$39,ED24&gt;=EJ$43,EC24&lt;&gt;""),AND(EH24&gt;=EJ$39,EI24&gt;=EJ$43,EH24&lt;&gt;""),AND(FE24&gt;=FL$39,FF24&gt;=FL$43,FE24&lt;&gt;""),AND(FJ24&gt;=FL$39,FK24&gt;=FL$43,FJ24&lt;&gt;""),AND(GG24&gt;=GN$39,GH24&gt;=GN$43,GG24&lt;&gt;""),AND(GL24&gt;=GN$39,GM24&gt;=GN$43,GL24&lt;&gt;""),AND(HI24&gt;=HP$39,HJ24&gt;=HP$43,HI24&lt;&gt;""),AND(HN24&gt;=HP$39,HO24&gt;=HP$43,HN24&lt;&gt;""),AND(IK24&gt;=IR$39,IL24&gt;=IR$43,IK24&lt;&gt;""),AND(IP24&gt;=IR$39,IQ24&gt;=IR$43,IP24&lt;&gt;""),AND(JM24&gt;=JT$39,JN24&gt;=JT$43,JM24&lt;&gt;""),AND(JR24&gt;=JT$39,JS24&gt;=JT$43,JR24&lt;&gt;""),AND(KO24&gt;=KV$39,KP24&gt;=KV$43,KO24&lt;&gt;""),AND(KT24&gt;=KV$39,KU24&gt;=KV$43,KT24&lt;&gt;""),AND(LQ24&gt;=LX$39,LR24&gt;=LX$43,LQ24&lt;&gt;""),AND(LV24&gt;=LX$39,LW24&gt;=LX$43,LV24&lt;&gt;""),AND(MS24&gt;=MZ$39,MT24&gt;=MZ$43,MS24&lt;&gt;""),AND(MX24&gt;=MZ$39,MY24&gt;=MZ$43,MX24&lt;&gt;""),AND(NU24&gt;=OB$39,NV24&gt;=OB$43,NU24&lt;&gt;""),AND(NZ24&gt;=OB$39,OA24&gt;=OB$43,NZ24&lt;&gt;""),AND(OW24&gt;=PD$39,OX24&gt;=PD$43,OW24&lt;&gt;""),AND(PB24&gt;=PD$39,PC24&gt;=PD$43,PB24&lt;&gt;""),AND(PY24&gt;=QF$39,PZ24&gt;=QF$43,PY24&lt;&gt;""),AND(QD24&gt;=QF$39,QE24&gt;=QF$43,QD24&lt;&gt;"")),"P","")</f>
        <v>P</v>
      </c>
      <c r="I24" s="3" t="str">
        <f>IF(OR(AND(AS24&gt;=AY$43,AS24&lt;&gt;"",AQ24=""),AND(AX24&gt;=AY$43,AX24&lt;&gt;"",AQ24=""),AND(BV24&gt;=CB$43,BV24&lt;&gt;"",BT24=""),AND(CA24&gt;=CB$43,CA24&lt;&gt;"",BT24=""),AND(CY24&gt;=DE$43,CY24&lt;&gt;"",CW24=""),AND(DD24&gt;=DE$43,DD24&lt;&gt;"",CW24=""),AND(ED24&gt;=EJ$43,ED24&lt;&gt;""),AND(EI24&gt;=EJ$43,EI24&lt;&gt;""),AND(FF24&gt;=FL$43,FF24&lt;&gt;""),AND(FK24&gt;=FL$43,FK24&lt;&gt;""),AND(GH24&gt;=GN$43,GH24&lt;&gt;""),AND(GM24&gt;=GN$43,GM24&lt;&gt;""),AND(HJ24&gt;=HP$43,HJ24&lt;&gt;""),AND(HO24&gt;=HP$43,HO24&lt;&gt;""),AND(IL24&gt;=IR$43,IL24&lt;&gt;""),AND(IQ24&gt;=IR$43,IQ24&lt;&gt;""),AND(JN24&gt;=JT$43,JN24&lt;&gt;""),AND(JS24&gt;=JT$43,JS24&lt;&gt;""),AND(KP24&gt;=KV$43,KP24&lt;&gt;""),AND(KU24&gt;=KV$43,KU24&lt;&gt;""),AND(LR24&gt;=LX$43,LR24&lt;&gt;""),AND(LW24&gt;=LX$43,LW24&lt;&gt;""),AND(MT24&gt;=MZ$43,MT24&lt;&gt;""),AND(MY24&gt;=MZ$43,MY24&lt;&gt;""),AND(NV24&gt;=OB$43,NV24&lt;&gt;""),AND(OA24&gt;=OB$43,OA24&lt;&gt;""),AND(OX24&gt;=PD$43,OX24&lt;&gt;""),AND(PC24&gt;=PD$43,PC24&lt;&gt;""),AND(PZ24&gt;=QF$43,PZ24&lt;&gt;""),AND(QE24&gt;=QF$43,QE24&lt;&gt;"")),"P","")</f>
        <v>P</v>
      </c>
      <c r="J24" s="36" t="str">
        <f>IF(AND(I24="P",H24=""),"No DD",IF(OR(AND(AU24&gt;=AY$42,AV24&gt;=AY$46,AU24&lt;&gt;"",AQ24=""),AND(BX24&gt;=CB$42,BY24&gt;=CB$46,BX24&lt;&gt;"",BT24=""),AND(DA24&gt;=DE$42,DB24&gt;=DE$46,DA24&lt;&gt;"",CW24=""),AND(EF24&gt;=EJ$42,EG24&gt;=EJ$46,EF24&lt;&gt;""),AND(FH24&gt;=FL$42,FI24&gt;=FL$46,FH24&lt;&gt;""),AND(GJ24&gt;=GN$42,GK24&gt;=GN$46,GJ24&lt;&gt;""),AND(HL24&gt;=HP$42,HM24&gt;=HP$46,HL24&lt;&gt;""),AND(IN24&gt;=IR$42,IO24&gt;=IR$46,IN24&lt;&gt;""),AND(JP24&gt;=JT$42,JQ24&gt;=JT$46,JP24&lt;&gt;""),AND(KR24&gt;=KV$42,KS24&gt;=KV$46,KR24&lt;&gt;""),AND(LT24&gt;=LX$42,LU24&gt;=LX$46,LT24&lt;&gt;""),AND(MV24&gt;=MZ$42,MW24&gt;=MZ$46,MV24&lt;&gt;""),AND(NX24&gt;=OB$42,NY24&gt;=OB$46,NX24&lt;&gt;""),AND(OZ24&gt;=PD$42,PA24&gt;=PD$46,OZ24&lt;&gt;""),AND(QB24&gt;=QF$42,QC24&gt;=QF$46,QB24&lt;&gt;"")),"Merit",IF(OR(AND(AU24&gt;=AY$41,AV24&gt;=AY$45,AU24&lt;&gt;"",AQ24=""),AND(BX24&gt;=CB$41,BY24&gt;=CB$45,BX24&lt;&gt;"",BT24=""),AND(DA24&gt;=DE$41,DB24&gt;=DE$45,DA24&lt;&gt;"",CW24=""),AND(EF24&gt;=EJ$41,EG24&gt;=EJ$45,EF24&lt;&gt;""),AND(FH24&gt;=FL$41,FI24&gt;=FL$45,FH24&lt;&gt;""),AND(GJ24&gt;=GN$41,GK24&gt;=GN$45,GJ24&lt;&gt;""),AND(HL24&gt;=HP$41,HM24&gt;=HP$45,HL24&lt;&gt;""),AND(IN24&gt;=IR$41,IO24&gt;=IR$45,IN24&lt;&gt;""),AND(JP24&gt;=JT$41,JQ24&gt;=JT$45,JP24&lt;&gt;""),AND(KR24&gt;=KV$41,KS24&gt;=KV$45,KR24&lt;&gt;""),AND(LT24&gt;=LX$41,LU24&gt;=LX$45,LT24&lt;&gt;""),AND(MV24&gt;=MZ$41,MW24&gt;=MZ$45,MV24&lt;&gt;""),AND(NX24&gt;=OB$41,NY24&gt;=OB$45,NX24&lt;&gt;""),AND(OZ24&gt;=PD$41,PA24&gt;=PD$45,OZ24&lt;&gt;""),AND(QB24&gt;=QF$41,QC24&gt;=QF$45,QB24&lt;&gt;"")),"Excellence",IF(K24="P","Worlds Team",IF(H24="P","National Team","")))))</f>
        <v>National Team</v>
      </c>
      <c r="K24" s="3" t="str">
        <f>IF(OR(AND(AU24&gt;=AY$40,AV24&gt;=AY$44,AU24&lt;&gt;"",AQ24=""),AND(BX24&gt;=CB$40,BY24&gt;=CB$44,BX24&lt;&gt;"",BT24=""),AND(DA24&gt;=DE$40,DB24&gt;=DE$44,DA24&lt;&gt;"",CW24=""),AND(EF24&gt;=EJ$40,EG24&gt;=EJ$44,EF24&lt;&gt;""),AND(FH24&gt;=FL$40,FI24&gt;=FL$44,FH24&lt;&gt;""),AND(GJ24&gt;=GN$40,GK24&gt;=GN$44,GJ24&lt;&gt;""),AND(HL24&gt;=HP$40,HM24&gt;=HP$44,HL24&lt;&gt;""),AND(IN24&gt;=IR$40,IO24&gt;=IR$44,IN24&lt;&gt;""),AND(JP24&gt;=JT$40,JQ24&gt;=JT$44,JP24&lt;&gt;""),AND(KR24&gt;=KV$40,KS24&gt;=KV$44,KR24&lt;&gt;""),AND(LT24&gt;=LX$40,LU24&gt;=LX$44,LT24&lt;&gt;""),AND(MV24&gt;=MZ$40,MW24&gt;=MZ$44,MV24&lt;&gt;""),AND(NX24&gt;=OB$40,NY24&gt;=OB$44,NX24&lt;&gt;""),AND(OZ24&gt;=PD$40,PA24&gt;=PD$44,OZ24&lt;&gt;""),AND(QB24&gt;=QF$40,QC24&gt;=QF$44,QB24&lt;&gt;"")),"P","")</f>
        <v/>
      </c>
      <c r="L24" s="8">
        <f>IF(COUNT(AS24,BV24,CY24)&gt;0,LARGE((AS24,BV24,CY24),1),0)</f>
        <v>51.2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20.3</v>
      </c>
      <c r="Q24" s="8" t="str">
        <f>IF(P24=0,"",IF(P24=CZ24,$CC$1,IF(P24=BW24,$AZ$1,IF(P24=AT24,$W$1,""))))</f>
        <v>2024 Nationals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>
        <f>IF(MAX(DF24:DH24)&gt;0,MAX(DF24:DH24),"")</f>
        <v>49.3</v>
      </c>
      <c r="U24" s="11" t="str">
        <f>IF(T24="","",IF(T24=DF24,"("&amp;DF$2&amp;")",IF(T24=DG24,"("&amp;DG$2&amp;")",IF(T24=DH24,"("&amp;DH$2&amp;")"))))</f>
        <v>(Q1)</v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>2024 Coimbra Gym Fest (July 7)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18.7</v>
      </c>
      <c r="BA24" s="18">
        <v>6.9</v>
      </c>
      <c r="BB24" s="18">
        <v>0</v>
      </c>
      <c r="BC24" s="18">
        <v>0</v>
      </c>
      <c r="BD24" s="18">
        <v>19</v>
      </c>
      <c r="BE24" s="18">
        <v>7.2</v>
      </c>
      <c r="BF24" s="18">
        <v>0.6</v>
      </c>
      <c r="BG24" s="18">
        <v>0</v>
      </c>
      <c r="BH24" s="18">
        <v>17.3</v>
      </c>
      <c r="BI24" s="18">
        <v>3.2</v>
      </c>
      <c r="BJ24" s="18">
        <v>0.2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14.100000000000001</v>
      </c>
      <c r="BV24" s="11">
        <f>IF(SUM(AZ24:BA24,BC24:BE24,BG24)-BB24-BF24&gt;0,SUM(AZ24:BA24,BC24:BE24,BG24)-BB24-BF24,"")</f>
        <v>51.2</v>
      </c>
      <c r="BW24" s="11">
        <f>IF(SUM(BH24:BI24,BK24)-BJ24&gt;0,SUM(BH24:BI24,BK24)-BJ24,"")</f>
        <v>20.3</v>
      </c>
      <c r="BX24" s="11">
        <f>IF(SUM(BA24,BE24,BI24)&gt;0,SUM(BA24,BE24,BI24),"")</f>
        <v>17.3</v>
      </c>
      <c r="BY24" s="11">
        <f>IF(SUM(BV24,BW24)&gt;0,SUM(BV24,BW24),"")</f>
        <v>71.5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71.5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>
        <f>IF(MAX(ED24,FF24,GH24,HJ24,IL24,JN24,KP24,LR24,MT24,NV24,OX24,PZ24)-IF(N24="",0,N24)&gt;0.001,MAX(ED24,FF24,GH24,HJ24,IL24,JN24,KP24,LR24,MT24,NV24,OX24,PZ24)-IF(N24="",0,N24),"")</f>
        <v>49.3</v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>
        <v>18.5</v>
      </c>
      <c r="FN24" s="17">
        <v>4.8</v>
      </c>
      <c r="FO24" s="17">
        <v>0</v>
      </c>
      <c r="FP24" s="17">
        <v>0</v>
      </c>
      <c r="FQ24" s="17">
        <v>18.7</v>
      </c>
      <c r="FR24" s="17">
        <v>7.3</v>
      </c>
      <c r="FS24" s="17">
        <v>0</v>
      </c>
      <c r="FT24" s="17">
        <v>0</v>
      </c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>
        <f>IF(SUM(FN24,FR24)&gt;0,SUM(FN24,FR24),"")</f>
        <v>12.1</v>
      </c>
      <c r="GH24" s="40">
        <f>IF(SUM(FM24:FN24,FP24:FR24,FT24)-FO24-FS24&gt;0,SUM(FM24:FN24,FP24:FR24,FT24)-FO24-FS24,"")</f>
        <v>49.3</v>
      </c>
      <c r="GI24" s="40" t="str">
        <f>IF(SUM(FU24:FV24,FX24)-FW24&gt;0,SUM(FU24:FV24,FX24)-FW24,"")</f>
        <v/>
      </c>
      <c r="GJ24" s="40">
        <f>IF(SUM(FN24,FR24,FV24)&gt;0,SUM(FN24,FR24,FV24),"")</f>
        <v>12.1</v>
      </c>
      <c r="GK24" s="40">
        <f>IF(SUM(GH24,GI24)&gt;0,SUM(GH24,GI24),"")</f>
        <v>49.3</v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>
        <f>IF(SUM(GH24,GI24,GM24)&gt;0,SUM(GH24,GI24,GM24),"")</f>
        <v>49.3</v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9.35</v>
      </c>
      <c r="QH24" s="22">
        <f>IF($CW24="P",CD24,(CD24+BA24)/2)</f>
        <v>3.45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9.5</v>
      </c>
      <c r="QL24" s="22">
        <f>IF($CW24="P",CH24,(CH24+BE24)/2)</f>
        <v>3.6</v>
      </c>
      <c r="QM24" s="22">
        <f>IF($CW24="P",CI24,(CI24+BF24)/2)</f>
        <v>0.3</v>
      </c>
      <c r="QN24" s="22">
        <f>IF($CW24="P",CJ24,(CJ24+BG24)/2)</f>
        <v>0</v>
      </c>
      <c r="QO24" s="22">
        <f>IF($CW24="P",CK24,(CK24+BH24)/2)</f>
        <v>8.65</v>
      </c>
      <c r="QP24" s="22">
        <f>IF($CW24="P",CL24,(CL24+BI24)/2)</f>
        <v>1.6</v>
      </c>
      <c r="QQ24" s="22">
        <f>IF($CW24="P",CM24,(CM24+BJ24)/2)</f>
        <v>0.1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7.0500000000000007</v>
      </c>
      <c r="RC24" s="40">
        <f>IF(SUM(QG24:QH24,QJ24:QL24,QN24)-QI24-QM24&gt;0,SUM(QG24:QH24,QJ24:QL24,QN24)-QI24-QM24,"")</f>
        <v>25.6</v>
      </c>
      <c r="RD24" s="40">
        <f>IF(SUM(QO24:QP24,QR24)-QQ24&gt;0,SUM(QO24:QP24,QR24)-QQ24,"")</f>
        <v>10.15</v>
      </c>
      <c r="RE24" s="40">
        <f>IF(SUM(QH24,QL24,QP24)&gt;0,SUM(QH24,QL24,QP24),"")</f>
        <v>8.65</v>
      </c>
      <c r="RF24" s="40">
        <f>IF(SUM(RC24,RD24)&gt;0,SUM(RC24,RD24),"")</f>
        <v>35.75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35.75</v>
      </c>
    </row>
    <row r="25" spans="1:477" x14ac:dyDescent="0.2">
      <c r="A25" s="4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>22</v>
      </c>
      <c r="B25" s="4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>15</v>
      </c>
      <c r="C25" s="5" t="s">
        <v>141</v>
      </c>
      <c r="D25" s="4" t="s">
        <v>5</v>
      </c>
      <c r="E25" s="4">
        <v>2006</v>
      </c>
      <c r="F25" s="9">
        <f>SUM(L25:T25)+SUM(L25:Q25)*0.0000001+SUM(L25)*0.0000000000001</f>
        <v>114.1000114100049</v>
      </c>
      <c r="G25" s="64"/>
      <c r="H25" s="3" t="str">
        <f>IF(OR(AND(AR25&gt;=AY$39,AS25&gt;=AY$43,AR25&lt;&gt;"",AQ25=""),AND(AW25&gt;=AY$39,AX25&gt;=AY$43,AW25&lt;&gt;"",AQ25=""),AND(BU25&gt;=CB$39,BV25&gt;=CB$43,BU25&lt;&gt;"",BT25=""),AND(BZ25&gt;=CB$39,CA25&gt;=CB$43,BZ25&lt;&gt;"",BT25=""),AND(CX25&gt;=DE$39,CY25&gt;=DE$43,CX25&lt;&gt;"",CW25=""),AND(DC25&gt;=DE$39,DD25&gt;=DE$43,DC25&lt;&gt;""),AND(EC25&gt;=EJ$39,ED25&gt;=EJ$43,EC25&lt;&gt;""),AND(EH25&gt;=EJ$39,EI25&gt;=EJ$43,EH25&lt;&gt;""),AND(FE25&gt;=FL$39,FF25&gt;=FL$43,FE25&lt;&gt;""),AND(FJ25&gt;=FL$39,FK25&gt;=FL$43,FJ25&lt;&gt;""),AND(GG25&gt;=GN$39,GH25&gt;=GN$43,GG25&lt;&gt;""),AND(GL25&gt;=GN$39,GM25&gt;=GN$43,GL25&lt;&gt;""),AND(HI25&gt;=HP$39,HJ25&gt;=HP$43,HI25&lt;&gt;""),AND(HN25&gt;=HP$39,HO25&gt;=HP$43,HN25&lt;&gt;""),AND(IK25&gt;=IR$39,IL25&gt;=IR$43,IK25&lt;&gt;""),AND(IP25&gt;=IR$39,IQ25&gt;=IR$43,IP25&lt;&gt;""),AND(JM25&gt;=JT$39,JN25&gt;=JT$43,JM25&lt;&gt;""),AND(JR25&gt;=JT$39,JS25&gt;=JT$43,JR25&lt;&gt;""),AND(KO25&gt;=KV$39,KP25&gt;=KV$43,KO25&lt;&gt;""),AND(KT25&gt;=KV$39,KU25&gt;=KV$43,KT25&lt;&gt;""),AND(LQ25&gt;=LX$39,LR25&gt;=LX$43,LQ25&lt;&gt;""),AND(LV25&gt;=LX$39,LW25&gt;=LX$43,LV25&lt;&gt;""),AND(MS25&gt;=MZ$39,MT25&gt;=MZ$43,MS25&lt;&gt;""),AND(MX25&gt;=MZ$39,MY25&gt;=MZ$43,MX25&lt;&gt;""),AND(NU25&gt;=OB$39,NV25&gt;=OB$43,NU25&lt;&gt;""),AND(NZ25&gt;=OB$39,OA25&gt;=OB$43,NZ25&lt;&gt;""),AND(OW25&gt;=PD$39,OX25&gt;=PD$43,OW25&lt;&gt;""),AND(PB25&gt;=PD$39,PC25&gt;=PD$43,PB25&lt;&gt;""),AND(PY25&gt;=QF$39,PZ25&gt;=QF$43,PY25&lt;&gt;""),AND(QD25&gt;=QF$39,QE25&gt;=QF$43,QD25&lt;&gt;"")),"P","")</f>
        <v>P</v>
      </c>
      <c r="I25" s="3" t="str">
        <f>IF(OR(AND(AS25&gt;=AY$43,AS25&lt;&gt;"",AQ25=""),AND(AX25&gt;=AY$43,AX25&lt;&gt;"",AQ25=""),AND(BV25&gt;=CB$43,BV25&lt;&gt;"",BT25=""),AND(CA25&gt;=CB$43,CA25&lt;&gt;"",BT25=""),AND(CY25&gt;=DE$43,CY25&lt;&gt;"",CW25=""),AND(DD25&gt;=DE$43,DD25&lt;&gt;"",CW25=""),AND(ED25&gt;=EJ$43,ED25&lt;&gt;""),AND(EI25&gt;=EJ$43,EI25&lt;&gt;""),AND(FF25&gt;=FL$43,FF25&lt;&gt;""),AND(FK25&gt;=FL$43,FK25&lt;&gt;""),AND(GH25&gt;=GN$43,GH25&lt;&gt;""),AND(GM25&gt;=GN$43,GM25&lt;&gt;""),AND(HJ25&gt;=HP$43,HJ25&lt;&gt;""),AND(HO25&gt;=HP$43,HO25&lt;&gt;""),AND(IL25&gt;=IR$43,IL25&lt;&gt;""),AND(IQ25&gt;=IR$43,IQ25&lt;&gt;""),AND(JN25&gt;=JT$43,JN25&lt;&gt;""),AND(JS25&gt;=JT$43,JS25&lt;&gt;""),AND(KP25&gt;=KV$43,KP25&lt;&gt;""),AND(KU25&gt;=KV$43,KU25&lt;&gt;""),AND(LR25&gt;=LX$43,LR25&lt;&gt;""),AND(LW25&gt;=LX$43,LW25&lt;&gt;""),AND(MT25&gt;=MZ$43,MT25&lt;&gt;""),AND(MY25&gt;=MZ$43,MY25&lt;&gt;""),AND(NV25&gt;=OB$43,NV25&lt;&gt;""),AND(OA25&gt;=OB$43,OA25&lt;&gt;""),AND(OX25&gt;=PD$43,OX25&lt;&gt;""),AND(PC25&gt;=PD$43,PC25&lt;&gt;""),AND(PZ25&gt;=QF$43,PZ25&lt;&gt;""),AND(QE25&gt;=QF$43,QE25&lt;&gt;"")),"P","")</f>
        <v>P</v>
      </c>
      <c r="J25" s="36" t="str">
        <f>IF(AND(I25="P",H25=""),"No DD",IF(OR(AND(AU25&gt;=AY$42,AV25&gt;=AY$46,AU25&lt;&gt;"",AQ25=""),AND(BX25&gt;=CB$42,BY25&gt;=CB$46,BX25&lt;&gt;"",BT25=""),AND(DA25&gt;=DE$42,DB25&gt;=DE$46,DA25&lt;&gt;"",CW25=""),AND(EF25&gt;=EJ$42,EG25&gt;=EJ$46,EF25&lt;&gt;""),AND(FH25&gt;=FL$42,FI25&gt;=FL$46,FH25&lt;&gt;""),AND(GJ25&gt;=GN$42,GK25&gt;=GN$46,GJ25&lt;&gt;""),AND(HL25&gt;=HP$42,HM25&gt;=HP$46,HL25&lt;&gt;""),AND(IN25&gt;=IR$42,IO25&gt;=IR$46,IN25&lt;&gt;""),AND(JP25&gt;=JT$42,JQ25&gt;=JT$46,JP25&lt;&gt;""),AND(KR25&gt;=KV$42,KS25&gt;=KV$46,KR25&lt;&gt;""),AND(LT25&gt;=LX$42,LU25&gt;=LX$46,LT25&lt;&gt;""),AND(MV25&gt;=MZ$42,MW25&gt;=MZ$46,MV25&lt;&gt;""),AND(NX25&gt;=OB$42,NY25&gt;=OB$46,NX25&lt;&gt;""),AND(OZ25&gt;=PD$42,PA25&gt;=PD$46,OZ25&lt;&gt;""),AND(QB25&gt;=QF$42,QC25&gt;=QF$46,QB25&lt;&gt;"")),"Merit",IF(OR(AND(AU25&gt;=AY$41,AV25&gt;=AY$45,AU25&lt;&gt;"",AQ25=""),AND(BX25&gt;=CB$41,BY25&gt;=CB$45,BX25&lt;&gt;"",BT25=""),AND(DA25&gt;=DE$41,DB25&gt;=DE$45,DA25&lt;&gt;"",CW25=""),AND(EF25&gt;=EJ$41,EG25&gt;=EJ$45,EF25&lt;&gt;""),AND(FH25&gt;=FL$41,FI25&gt;=FL$45,FH25&lt;&gt;""),AND(GJ25&gt;=GN$41,GK25&gt;=GN$45,GJ25&lt;&gt;""),AND(HL25&gt;=HP$41,HM25&gt;=HP$45,HL25&lt;&gt;""),AND(IN25&gt;=IR$41,IO25&gt;=IR$45,IN25&lt;&gt;""),AND(JP25&gt;=JT$41,JQ25&gt;=JT$45,JP25&lt;&gt;""),AND(KR25&gt;=KV$41,KS25&gt;=KV$45,KR25&lt;&gt;""),AND(LT25&gt;=LX$41,LU25&gt;=LX$45,LT25&lt;&gt;""),AND(MV25&gt;=MZ$41,MW25&gt;=MZ$45,MV25&lt;&gt;""),AND(NX25&gt;=OB$41,NY25&gt;=OB$45,NX25&lt;&gt;""),AND(OZ25&gt;=PD$41,PA25&gt;=PD$45,OZ25&lt;&gt;""),AND(QB25&gt;=QF$41,QC25&gt;=QF$45,QB25&lt;&gt;"")),"Excellence",IF(K25="P","Worlds Team",IF(H25="P","National Team","")))))</f>
        <v>National Team</v>
      </c>
      <c r="K25" s="3" t="str">
        <f>IF(OR(AND(AU25&gt;=AY$40,AV25&gt;=AY$44,AU25&lt;&gt;"",AQ25=""),AND(BX25&gt;=CB$40,BY25&gt;=CB$44,BX25&lt;&gt;"",BT25=""),AND(DA25&gt;=DE$40,DB25&gt;=DE$44,DA25&lt;&gt;"",CW25=""),AND(EF25&gt;=EJ$40,EG25&gt;=EJ$44,EF25&lt;&gt;""),AND(FH25&gt;=FL$40,FI25&gt;=FL$44,FH25&lt;&gt;""),AND(GJ25&gt;=GN$40,GK25&gt;=GN$44,GJ25&lt;&gt;""),AND(HL25&gt;=HP$40,HM25&gt;=HP$44,HL25&lt;&gt;""),AND(IN25&gt;=IR$40,IO25&gt;=IR$44,IN25&lt;&gt;""),AND(JP25&gt;=JT$40,JQ25&gt;=JT$44,JP25&lt;&gt;""),AND(KR25&gt;=KV$40,KS25&gt;=KV$44,KR25&lt;&gt;""),AND(LT25&gt;=LX$40,LU25&gt;=LX$44,LT25&lt;&gt;""),AND(MV25&gt;=MZ$40,MW25&gt;=MZ$44,MV25&lt;&gt;""),AND(NX25&gt;=OB$40,NY25&gt;=OB$44,NX25&lt;&gt;""),AND(OZ25&gt;=PD$40,PA25&gt;=PD$44,OZ25&lt;&gt;""),AND(QB25&gt;=QF$40,QC25&gt;=QF$44,QB25&lt;&gt;"")),"P","")</f>
        <v/>
      </c>
      <c r="L25" s="8">
        <f>IF(COUNT(AS25,BV25,CY25)&gt;0,LARGE((AS25,BV25,CY25),1),0)</f>
        <v>49.099999999999994</v>
      </c>
      <c r="M25" s="8" t="str">
        <f>IF(L25=0,"",IF(L25=CY25,$CC$1,IF(L25=BV25,$AZ$1,IF(L25=AS25,$W$1,""))))</f>
        <v>2024 3rd Domestic Trial</v>
      </c>
      <c r="N25" s="8">
        <f>IF(COUNT(AS25,BV25,CY25)&gt;1,LARGE((AS25,BV25,CY25),2),0)</f>
        <v>44.699999999999996</v>
      </c>
      <c r="O25" s="8" t="str">
        <f>IF(N25=0,"",IF(AND(N25=L25,N25=AS25,N25=BV25),$W$1,IF(AND(N25=L25,N25=AS25,N25=CY25),$W$1,IF(AND(N25=L25,N25=BV25,N25=CY25),$AZ$1,IF(N25=CY25,$CC$1,IF(N25=BV25,$AZ$1,IF(N25=AS25,$W$1,"")))))))</f>
        <v>2024 Elite Canada</v>
      </c>
      <c r="P25" s="8">
        <f>IF(COUNT(AT25,BW25,CZ25)&gt;0,LARGE((AT25,BW25,CZ25),1),0)</f>
        <v>20.3</v>
      </c>
      <c r="Q25" s="8" t="str">
        <f>IF(P25=0,"",IF(P25=CZ25,$CC$1,IF(P25=BW25,$AZ$1,IF(P25=AT25,$W$1,""))))</f>
        <v>2024 3rd Domestic Trial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17.7</v>
      </c>
      <c r="X25" s="19">
        <v>3.4</v>
      </c>
      <c r="Y25" s="19">
        <v>1.2</v>
      </c>
      <c r="Z25" s="19">
        <v>0</v>
      </c>
      <c r="AA25" s="19">
        <v>17.5</v>
      </c>
      <c r="AB25" s="19">
        <v>8.1</v>
      </c>
      <c r="AC25" s="19">
        <v>0.8</v>
      </c>
      <c r="AD25" s="19">
        <v>0</v>
      </c>
      <c r="AE25" s="19">
        <v>17.3</v>
      </c>
      <c r="AF25" s="19">
        <v>2.4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11.5</v>
      </c>
      <c r="AS25" s="40">
        <f>IF(SUM(W25:X25,Z25:AB25,AD25)-Y25-AC25&gt;0,SUM(W25:X25,Z25:AB25,AD25)-Y25-AC25,"")</f>
        <v>44.699999999999996</v>
      </c>
      <c r="AT25" s="40">
        <f>IF(SUM(AE25:AF25,AH25)-AG25&gt;0,SUM(AE25:AF25,AH25)-AG25,"")</f>
        <v>19.7</v>
      </c>
      <c r="AU25" s="40">
        <f>IF(SUM(X25,AB25,AF25)&gt;0,SUM(X25,AB25,AF25),"")</f>
        <v>13.9</v>
      </c>
      <c r="AV25" s="40">
        <f>IF(SUM(AS25,AT25)&gt;0,SUM(AS25,AT25),"")</f>
        <v>64.399999999999991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64.399999999999991</v>
      </c>
      <c r="AZ25" s="18">
        <v>18</v>
      </c>
      <c r="BA25" s="18">
        <v>4.4000000000000004</v>
      </c>
      <c r="BB25" s="18">
        <v>1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17</v>
      </c>
      <c r="BI25" s="18">
        <v>3.2</v>
      </c>
      <c r="BJ25" s="18">
        <v>0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7.2</v>
      </c>
      <c r="BV25" s="11">
        <f>IF(SUM(AZ25:BA25,BC25:BE25,BG25)-BB25-BF25&gt;0,SUM(AZ25:BA25,BC25:BE25,BG25)-BB25-BF25,"")</f>
        <v>41.599999999999994</v>
      </c>
      <c r="BW25" s="11">
        <f>IF(SUM(BH25:BI25,BK25)-BJ25&gt;0,SUM(BH25:BI25,BK25)-BJ25,"")</f>
        <v>20.2</v>
      </c>
      <c r="BX25" s="11">
        <f>IF(SUM(BA25,BE25,BI25)&gt;0,SUM(BA25,BE25,BI25),"")</f>
        <v>10.4</v>
      </c>
      <c r="BY25" s="11">
        <f>IF(SUM(BV25,BW25)&gt;0,SUM(BV25,BW25),"")</f>
        <v>61.8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61.8</v>
      </c>
      <c r="CC25" s="19">
        <v>18.7</v>
      </c>
      <c r="CD25" s="19">
        <v>6</v>
      </c>
      <c r="CE25" s="19">
        <v>0</v>
      </c>
      <c r="CF25" s="19">
        <v>0</v>
      </c>
      <c r="CG25" s="19">
        <v>18.600000000000001</v>
      </c>
      <c r="CH25" s="19">
        <v>6</v>
      </c>
      <c r="CI25" s="19">
        <v>0.2</v>
      </c>
      <c r="CJ25" s="19">
        <v>0</v>
      </c>
      <c r="CK25" s="19">
        <v>17.100000000000001</v>
      </c>
      <c r="CL25" s="19">
        <v>3.2</v>
      </c>
      <c r="CM25" s="19">
        <v>0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12</v>
      </c>
      <c r="CY25" s="40">
        <f>IF(SUM(CC25:CD25,CF25:CH25,CJ25)-CE25-CI25&gt;0,SUM(CC25:CD25,CF25:CH25,CJ25)-CE25-CI25,"")</f>
        <v>49.099999999999994</v>
      </c>
      <c r="CZ25" s="40">
        <f>IF(SUM(CK25:CL25,CN25)-CM25&gt;0,SUM(CK25:CL25,CN25)-CM25,"")</f>
        <v>20.3</v>
      </c>
      <c r="DA25" s="40">
        <f>IF(SUM(CD25,CH25,CL25)&gt;0,SUM(CD25,CH25,CL25),"")</f>
        <v>15.2</v>
      </c>
      <c r="DB25" s="40">
        <f>IF(SUM(CY25,CZ25)&gt;0,SUM(CY25,CZ25),"")</f>
        <v>69.399999999999991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69.399999999999991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18.350000000000001</v>
      </c>
      <c r="QH25" s="22">
        <f>IF($CW25="P",CD25,(CD25+BA25)/2)</f>
        <v>5.2</v>
      </c>
      <c r="QI25" s="22">
        <f>IF($CW25="P",CE25,(CE25+BB25)/2)</f>
        <v>0.5</v>
      </c>
      <c r="QJ25" s="22">
        <f>IF($CW25="P",CF25,(CF25+BC25)/2)</f>
        <v>0</v>
      </c>
      <c r="QK25" s="22">
        <f>IF($CW25="P",CG25,(CG25+BD25)/2)</f>
        <v>18</v>
      </c>
      <c r="QL25" s="22">
        <f>IF($CW25="P",CH25,(CH25+BE25)/2)</f>
        <v>4.4000000000000004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17.05</v>
      </c>
      <c r="QP25" s="22">
        <f>IF($CW25="P",CL25,(CL25+BI25)/2)</f>
        <v>3.2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9.6000000000000014</v>
      </c>
      <c r="RC25" s="40">
        <f>IF(SUM(QG25:QH25,QJ25:QL25,QN25)-QI25-QM25&gt;0,SUM(QG25:QH25,QJ25:QL25,QN25)-QI25-QM25,"")</f>
        <v>45.349999999999994</v>
      </c>
      <c r="RD25" s="40">
        <f>IF(SUM(QO25:QP25,QR25)-QQ25&gt;0,SUM(QO25:QP25,QR25)-QQ25,"")</f>
        <v>20.25</v>
      </c>
      <c r="RE25" s="40">
        <f>IF(SUM(QH25,QL25,QP25)&gt;0,SUM(QH25,QL25,QP25),"")</f>
        <v>12.8</v>
      </c>
      <c r="RF25" s="40">
        <f>IF(SUM(RC25,RD25)&gt;0,SUM(RC25,RD25),"")</f>
        <v>65.599999999999994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65.599999999999994</v>
      </c>
    </row>
    <row r="26" spans="1:477" x14ac:dyDescent="0.2">
      <c r="A26" s="4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>23</v>
      </c>
      <c r="B26" s="4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>16</v>
      </c>
      <c r="C26" s="5" t="s">
        <v>134</v>
      </c>
      <c r="D26" s="4" t="s">
        <v>6</v>
      </c>
      <c r="E26" s="4">
        <v>2004</v>
      </c>
      <c r="F26" s="9">
        <f>SUM(L26:T26)+SUM(L26:Q26)*0.0000001+SUM(L26)*0.0000000000001</f>
        <v>74.000007400004989</v>
      </c>
      <c r="G26" s="64"/>
      <c r="H26" s="3" t="str">
        <f>IF(OR(AND(AR26&gt;=AY$39,AS26&gt;=AY$43,AR26&lt;&gt;"",AQ26=""),AND(AW26&gt;=AY$39,AX26&gt;=AY$43,AW26&lt;&gt;"",AQ26=""),AND(BU26&gt;=CB$39,BV26&gt;=CB$43,BU26&lt;&gt;"",BT26=""),AND(BZ26&gt;=CB$39,CA26&gt;=CB$43,BZ26&lt;&gt;"",BT26=""),AND(CX26&gt;=DE$39,CY26&gt;=DE$43,CX26&lt;&gt;"",CW26=""),AND(DC26&gt;=DE$39,DD26&gt;=DE$43,DC26&lt;&gt;""),AND(EC26&gt;=EJ$39,ED26&gt;=EJ$43,EC26&lt;&gt;""),AND(EH26&gt;=EJ$39,EI26&gt;=EJ$43,EH26&lt;&gt;""),AND(FE26&gt;=FL$39,FF26&gt;=FL$43,FE26&lt;&gt;""),AND(FJ26&gt;=FL$39,FK26&gt;=FL$43,FJ26&lt;&gt;""),AND(GG26&gt;=GN$39,GH26&gt;=GN$43,GG26&lt;&gt;""),AND(GL26&gt;=GN$39,GM26&gt;=GN$43,GL26&lt;&gt;""),AND(HI26&gt;=HP$39,HJ26&gt;=HP$43,HI26&lt;&gt;""),AND(HN26&gt;=HP$39,HO26&gt;=HP$43,HN26&lt;&gt;""),AND(IK26&gt;=IR$39,IL26&gt;=IR$43,IK26&lt;&gt;""),AND(IP26&gt;=IR$39,IQ26&gt;=IR$43,IP26&lt;&gt;""),AND(JM26&gt;=JT$39,JN26&gt;=JT$43,JM26&lt;&gt;""),AND(JR26&gt;=JT$39,JS26&gt;=JT$43,JR26&lt;&gt;""),AND(KO26&gt;=KV$39,KP26&gt;=KV$43,KO26&lt;&gt;""),AND(KT26&gt;=KV$39,KU26&gt;=KV$43,KT26&lt;&gt;""),AND(LQ26&gt;=LX$39,LR26&gt;=LX$43,LQ26&lt;&gt;""),AND(LV26&gt;=LX$39,LW26&gt;=LX$43,LV26&lt;&gt;""),AND(MS26&gt;=MZ$39,MT26&gt;=MZ$43,MS26&lt;&gt;""),AND(MX26&gt;=MZ$39,MY26&gt;=MZ$43,MX26&lt;&gt;""),AND(NU26&gt;=OB$39,NV26&gt;=OB$43,NU26&lt;&gt;""),AND(NZ26&gt;=OB$39,OA26&gt;=OB$43,NZ26&lt;&gt;""),AND(OW26&gt;=PD$39,OX26&gt;=PD$43,OW26&lt;&gt;""),AND(PB26&gt;=PD$39,PC26&gt;=PD$43,PB26&lt;&gt;""),AND(PY26&gt;=QF$39,PZ26&gt;=QF$43,PY26&lt;&gt;""),AND(QD26&gt;=QF$39,QE26&gt;=QF$43,QD26&lt;&gt;"")),"P","")</f>
        <v>P</v>
      </c>
      <c r="I26" s="3" t="str">
        <f>IF(OR(AND(AS26&gt;=AY$43,AS26&lt;&gt;"",AQ26=""),AND(AX26&gt;=AY$43,AX26&lt;&gt;"",AQ26=""),AND(BV26&gt;=CB$43,BV26&lt;&gt;"",BT26=""),AND(CA26&gt;=CB$43,CA26&lt;&gt;"",BT26=""),AND(CY26&gt;=DE$43,CY26&lt;&gt;"",CW26=""),AND(DD26&gt;=DE$43,DD26&lt;&gt;"",CW26=""),AND(ED26&gt;=EJ$43,ED26&lt;&gt;""),AND(EI26&gt;=EJ$43,EI26&lt;&gt;""),AND(FF26&gt;=FL$43,FF26&lt;&gt;""),AND(FK26&gt;=FL$43,FK26&lt;&gt;""),AND(GH26&gt;=GN$43,GH26&lt;&gt;""),AND(GM26&gt;=GN$43,GM26&lt;&gt;""),AND(HJ26&gt;=HP$43,HJ26&lt;&gt;""),AND(HO26&gt;=HP$43,HO26&lt;&gt;""),AND(IL26&gt;=IR$43,IL26&lt;&gt;""),AND(IQ26&gt;=IR$43,IQ26&lt;&gt;""),AND(JN26&gt;=JT$43,JN26&lt;&gt;""),AND(JS26&gt;=JT$43,JS26&lt;&gt;""),AND(KP26&gt;=KV$43,KP26&lt;&gt;""),AND(KU26&gt;=KV$43,KU26&lt;&gt;""),AND(LR26&gt;=LX$43,LR26&lt;&gt;""),AND(LW26&gt;=LX$43,LW26&lt;&gt;""),AND(MT26&gt;=MZ$43,MT26&lt;&gt;""),AND(MY26&gt;=MZ$43,MY26&lt;&gt;""),AND(NV26&gt;=OB$43,NV26&lt;&gt;""),AND(OA26&gt;=OB$43,OA26&lt;&gt;""),AND(OX26&gt;=PD$43,OX26&lt;&gt;""),AND(PC26&gt;=PD$43,PC26&lt;&gt;""),AND(PZ26&gt;=QF$43,PZ26&lt;&gt;""),AND(QE26&gt;=QF$43,QE26&lt;&gt;"")),"P","")</f>
        <v>P</v>
      </c>
      <c r="J26" s="36" t="str">
        <f>IF(AND(I26="P",H26=""),"No DD",IF(OR(AND(AU26&gt;=AY$42,AV26&gt;=AY$46,AU26&lt;&gt;"",AQ26=""),AND(BX26&gt;=CB$42,BY26&gt;=CB$46,BX26&lt;&gt;"",BT26=""),AND(DA26&gt;=DE$42,DB26&gt;=DE$46,DA26&lt;&gt;"",CW26=""),AND(EF26&gt;=EJ$42,EG26&gt;=EJ$46,EF26&lt;&gt;""),AND(FH26&gt;=FL$42,FI26&gt;=FL$46,FH26&lt;&gt;""),AND(GJ26&gt;=GN$42,GK26&gt;=GN$46,GJ26&lt;&gt;""),AND(HL26&gt;=HP$42,HM26&gt;=HP$46,HL26&lt;&gt;""),AND(IN26&gt;=IR$42,IO26&gt;=IR$46,IN26&lt;&gt;""),AND(JP26&gt;=JT$42,JQ26&gt;=JT$46,JP26&lt;&gt;""),AND(KR26&gt;=KV$42,KS26&gt;=KV$46,KR26&lt;&gt;""),AND(LT26&gt;=LX$42,LU26&gt;=LX$46,LT26&lt;&gt;""),AND(MV26&gt;=MZ$42,MW26&gt;=MZ$46,MV26&lt;&gt;""),AND(NX26&gt;=OB$42,NY26&gt;=OB$46,NX26&lt;&gt;""),AND(OZ26&gt;=PD$42,PA26&gt;=PD$46,OZ26&lt;&gt;""),AND(QB26&gt;=QF$42,QC26&gt;=QF$46,QB26&lt;&gt;"")),"Merit",IF(OR(AND(AU26&gt;=AY$41,AV26&gt;=AY$45,AU26&lt;&gt;"",AQ26=""),AND(BX26&gt;=CB$41,BY26&gt;=CB$45,BX26&lt;&gt;"",BT26=""),AND(DA26&gt;=DE$41,DB26&gt;=DE$45,DA26&lt;&gt;"",CW26=""),AND(EF26&gt;=EJ$41,EG26&gt;=EJ$45,EF26&lt;&gt;""),AND(FH26&gt;=FL$41,FI26&gt;=FL$45,FH26&lt;&gt;""),AND(GJ26&gt;=GN$41,GK26&gt;=GN$45,GJ26&lt;&gt;""),AND(HL26&gt;=HP$41,HM26&gt;=HP$45,HL26&lt;&gt;""),AND(IN26&gt;=IR$41,IO26&gt;=IR$45,IN26&lt;&gt;""),AND(JP26&gt;=JT$41,JQ26&gt;=JT$45,JP26&lt;&gt;""),AND(KR26&gt;=KV$41,KS26&gt;=KV$45,KR26&lt;&gt;""),AND(LT26&gt;=LX$41,LU26&gt;=LX$45,LT26&lt;&gt;""),AND(MV26&gt;=MZ$41,MW26&gt;=MZ$45,MV26&lt;&gt;""),AND(NX26&gt;=OB$41,NY26&gt;=OB$45,NX26&lt;&gt;""),AND(OZ26&gt;=PD$41,PA26&gt;=PD$45,OZ26&lt;&gt;""),AND(QB26&gt;=QF$41,QC26&gt;=QF$45,QB26&lt;&gt;"")),"Excellence",IF(K26="P","Worlds Team",IF(H26="P","National Team","")))))</f>
        <v>National Team</v>
      </c>
      <c r="K26" s="3" t="str">
        <f>IF(OR(AND(AU26&gt;=AY$40,AV26&gt;=AY$44,AU26&lt;&gt;"",AQ26=""),AND(BX26&gt;=CB$40,BY26&gt;=CB$44,BX26&lt;&gt;"",BT26=""),AND(DA26&gt;=DE$40,DB26&gt;=DE$44,DA26&lt;&gt;"",CW26=""),AND(EF26&gt;=EJ$40,EG26&gt;=EJ$44,EF26&lt;&gt;""),AND(FH26&gt;=FL$40,FI26&gt;=FL$44,FH26&lt;&gt;""),AND(GJ26&gt;=GN$40,GK26&gt;=GN$44,GJ26&lt;&gt;""),AND(HL26&gt;=HP$40,HM26&gt;=HP$44,HL26&lt;&gt;""),AND(IN26&gt;=IR$40,IO26&gt;=IR$44,IN26&lt;&gt;""),AND(JP26&gt;=JT$40,JQ26&gt;=JT$44,JP26&lt;&gt;""),AND(KR26&gt;=KV$40,KS26&gt;=KV$44,KR26&lt;&gt;""),AND(LT26&gt;=LX$40,LU26&gt;=LX$44,LT26&lt;&gt;""),AND(MV26&gt;=MZ$40,MW26&gt;=MZ$44,MV26&lt;&gt;""),AND(NX26&gt;=OB$40,NY26&gt;=OB$44,NX26&lt;&gt;""),AND(OZ26&gt;=PD$40,PA26&gt;=PD$44,OZ26&lt;&gt;""),AND(QB26&gt;=QF$40,QC26&gt;=QF$44,QB26&lt;&gt;"")),"P","")</f>
        <v/>
      </c>
      <c r="L26" s="8">
        <f>IF(COUNT(AS26,BV26,CY26)&gt;0,LARGE((AS26,BV26,CY26),1),0)</f>
        <v>49.9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24.1</v>
      </c>
      <c r="Q26" s="8" t="str">
        <f>IF(P26=0,"",IF(P26=CZ26,$CC$1,IF(P26=BW26,$AZ$1,IF(P26=AT26,$W$1,""))))</f>
        <v>2024 Elite Canada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18.600000000000001</v>
      </c>
      <c r="X26" s="19">
        <v>6.8</v>
      </c>
      <c r="Y26" s="19">
        <v>0.2</v>
      </c>
      <c r="Z26" s="19">
        <v>0</v>
      </c>
      <c r="AA26" s="19">
        <v>18.5</v>
      </c>
      <c r="AB26" s="19">
        <v>6.4</v>
      </c>
      <c r="AC26" s="19">
        <v>0.2</v>
      </c>
      <c r="AD26" s="19">
        <v>0</v>
      </c>
      <c r="AE26" s="19">
        <v>18.3</v>
      </c>
      <c r="AF26" s="19">
        <v>6</v>
      </c>
      <c r="AG26" s="19">
        <v>0.2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19">
        <v>0</v>
      </c>
      <c r="AP26" s="19">
        <v>0</v>
      </c>
      <c r="AQ26" s="27"/>
      <c r="AR26" s="40">
        <f>IF(SUM(X26,AB26)&gt;0,SUM(X26,AB26),"")</f>
        <v>13.2</v>
      </c>
      <c r="AS26" s="40">
        <f>IF(SUM(W26:X26,Z26:AB26,AD26)-Y26-AC26&gt;0,SUM(W26:X26,Z26:AB26,AD26)-Y26-AC26,"")</f>
        <v>49.9</v>
      </c>
      <c r="AT26" s="40">
        <f>IF(SUM(AE26:AF26,AH26)-AG26&gt;0,SUM(AE26:AF26,AH26)-AG26,"")</f>
        <v>24.1</v>
      </c>
      <c r="AU26" s="40">
        <f>IF(SUM(X26,AB26,AF26)&gt;0,SUM(X26,AB26,AF26),"")</f>
        <v>19.2</v>
      </c>
      <c r="AV26" s="40">
        <f>IF(SUM(AS26,AT26)&gt;0,SUM(AS26,AT26),"")</f>
        <v>74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74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200</v>
      </c>
      <c r="D27" s="4" t="s">
        <v>4</v>
      </c>
      <c r="E27" s="4">
        <v>2005</v>
      </c>
      <c r="F27" s="9">
        <f>SUM(L27:T27)+SUM(L27:Q27)*0.0000001+SUM(L27)*0.0000000000001</f>
        <v>163.90001163000468</v>
      </c>
      <c r="G27" s="64"/>
      <c r="H27" s="3" t="str">
        <f>IF(OR(AND(AR27&gt;=AY$39,AS27&gt;=AY$43,AR27&lt;&gt;"",AQ27=""),AND(AW27&gt;=AY$39,AX27&gt;=AY$43,AW27&lt;&gt;"",AQ27=""),AND(BU27&gt;=CB$39,BV27&gt;=CB$43,BU27&lt;&gt;"",BT27=""),AND(BZ27&gt;=CB$39,CA27&gt;=CB$43,BZ27&lt;&gt;"",BT27=""),AND(CX27&gt;=DE$39,CY27&gt;=DE$43,CX27&lt;&gt;"",CW27=""),AND(DC27&gt;=DE$39,DD27&gt;=DE$43,DC27&lt;&gt;""),AND(EC27&gt;=EJ$39,ED27&gt;=EJ$43,EC27&lt;&gt;""),AND(EH27&gt;=EJ$39,EI27&gt;=EJ$43,EH27&lt;&gt;""),AND(FE27&gt;=FL$39,FF27&gt;=FL$43,FE27&lt;&gt;""),AND(FJ27&gt;=FL$39,FK27&gt;=FL$43,FJ27&lt;&gt;""),AND(GG27&gt;=GN$39,GH27&gt;=GN$43,GG27&lt;&gt;""),AND(GL27&gt;=GN$39,GM27&gt;=GN$43,GL27&lt;&gt;""),AND(HI27&gt;=HP$39,HJ27&gt;=HP$43,HI27&lt;&gt;""),AND(HN27&gt;=HP$39,HO27&gt;=HP$43,HN27&lt;&gt;""),AND(IK27&gt;=IR$39,IL27&gt;=IR$43,IK27&lt;&gt;""),AND(IP27&gt;=IR$39,IQ27&gt;=IR$43,IP27&lt;&gt;""),AND(JM27&gt;=JT$39,JN27&gt;=JT$43,JM27&lt;&gt;""),AND(JR27&gt;=JT$39,JS27&gt;=JT$43,JR27&lt;&gt;""),AND(KO27&gt;=KV$39,KP27&gt;=KV$43,KO27&lt;&gt;""),AND(KT27&gt;=KV$39,KU27&gt;=KV$43,KT27&lt;&gt;""),AND(LQ27&gt;=LX$39,LR27&gt;=LX$43,LQ27&lt;&gt;""),AND(LV27&gt;=LX$39,LW27&gt;=LX$43,LV27&lt;&gt;""),AND(MS27&gt;=MZ$39,MT27&gt;=MZ$43,MS27&lt;&gt;""),AND(MX27&gt;=MZ$39,MY27&gt;=MZ$43,MX27&lt;&gt;""),AND(NU27&gt;=OB$39,NV27&gt;=OB$43,NU27&lt;&gt;""),AND(NZ27&gt;=OB$39,OA27&gt;=OB$43,NZ27&lt;&gt;""),AND(OW27&gt;=PD$39,OX27&gt;=PD$43,OW27&lt;&gt;""),AND(PB27&gt;=PD$39,PC27&gt;=PD$43,PB27&lt;&gt;""),AND(PY27&gt;=QF$39,PZ27&gt;=QF$43,PY27&lt;&gt;""),AND(QD27&gt;=QF$39,QE27&gt;=QF$43,QD27&lt;&gt;"")),"P","")</f>
        <v/>
      </c>
      <c r="I27" s="3" t="str">
        <f>IF(OR(AND(AS27&gt;=AY$43,AS27&lt;&gt;"",AQ27=""),AND(AX27&gt;=AY$43,AX27&lt;&gt;"",AQ27=""),AND(BV27&gt;=CB$43,BV27&lt;&gt;"",BT27=""),AND(CA27&gt;=CB$43,CA27&lt;&gt;"",BT27=""),AND(CY27&gt;=DE$43,CY27&lt;&gt;"",CW27=""),AND(DD27&gt;=DE$43,DD27&lt;&gt;"",CW27=""),AND(ED27&gt;=EJ$43,ED27&lt;&gt;""),AND(EI27&gt;=EJ$43,EI27&lt;&gt;""),AND(FF27&gt;=FL$43,FF27&lt;&gt;""),AND(FK27&gt;=FL$43,FK27&lt;&gt;""),AND(GH27&gt;=GN$43,GH27&lt;&gt;""),AND(GM27&gt;=GN$43,GM27&lt;&gt;""),AND(HJ27&gt;=HP$43,HJ27&lt;&gt;""),AND(HO27&gt;=HP$43,HO27&lt;&gt;""),AND(IL27&gt;=IR$43,IL27&lt;&gt;""),AND(IQ27&gt;=IR$43,IQ27&lt;&gt;""),AND(JN27&gt;=JT$43,JN27&lt;&gt;""),AND(JS27&gt;=JT$43,JS27&lt;&gt;""),AND(KP27&gt;=KV$43,KP27&lt;&gt;""),AND(KU27&gt;=KV$43,KU27&lt;&gt;""),AND(LR27&gt;=LX$43,LR27&lt;&gt;""),AND(LW27&gt;=LX$43,LW27&lt;&gt;""),AND(MT27&gt;=MZ$43,MT27&lt;&gt;""),AND(MY27&gt;=MZ$43,MY27&lt;&gt;""),AND(NV27&gt;=OB$43,NV27&lt;&gt;""),AND(OA27&gt;=OB$43,OA27&lt;&gt;""),AND(OX27&gt;=PD$43,OX27&lt;&gt;""),AND(PC27&gt;=PD$43,PC27&lt;&gt;""),AND(PZ27&gt;=QF$43,PZ27&lt;&gt;""),AND(QE27&gt;=QF$43,QE27&lt;&gt;"")),"P","")</f>
        <v/>
      </c>
      <c r="J27" s="36" t="str">
        <f>IF(AND(I27="P",H27=""),"No DD",IF(OR(AND(AU27&gt;=AY$42,AV27&gt;=AY$46,AU27&lt;&gt;"",AQ27=""),AND(BX27&gt;=CB$42,BY27&gt;=CB$46,BX27&lt;&gt;"",BT27=""),AND(DA27&gt;=DE$42,DB27&gt;=DE$46,DA27&lt;&gt;"",CW27=""),AND(EF27&gt;=EJ$42,EG27&gt;=EJ$46,EF27&lt;&gt;""),AND(FH27&gt;=FL$42,FI27&gt;=FL$46,FH27&lt;&gt;""),AND(GJ27&gt;=GN$42,GK27&gt;=GN$46,GJ27&lt;&gt;""),AND(HL27&gt;=HP$42,HM27&gt;=HP$46,HL27&lt;&gt;""),AND(IN27&gt;=IR$42,IO27&gt;=IR$46,IN27&lt;&gt;""),AND(JP27&gt;=JT$42,JQ27&gt;=JT$46,JP27&lt;&gt;""),AND(KR27&gt;=KV$42,KS27&gt;=KV$46,KR27&lt;&gt;""),AND(LT27&gt;=LX$42,LU27&gt;=LX$46,LT27&lt;&gt;""),AND(MV27&gt;=MZ$42,MW27&gt;=MZ$46,MV27&lt;&gt;""),AND(NX27&gt;=OB$42,NY27&gt;=OB$46,NX27&lt;&gt;""),AND(OZ27&gt;=PD$42,PA27&gt;=PD$46,OZ27&lt;&gt;""),AND(QB27&gt;=QF$42,QC27&gt;=QF$46,QB27&lt;&gt;"")),"Merit",IF(OR(AND(AU27&gt;=AY$41,AV27&gt;=AY$45,AU27&lt;&gt;"",AQ27=""),AND(BX27&gt;=CB$41,BY27&gt;=CB$45,BX27&lt;&gt;"",BT27=""),AND(DA27&gt;=DE$41,DB27&gt;=DE$45,DA27&lt;&gt;"",CW27=""),AND(EF27&gt;=EJ$41,EG27&gt;=EJ$45,EF27&lt;&gt;""),AND(FH27&gt;=FL$41,FI27&gt;=FL$45,FH27&lt;&gt;""),AND(GJ27&gt;=GN$41,GK27&gt;=GN$45,GJ27&lt;&gt;""),AND(HL27&gt;=HP$41,HM27&gt;=HP$45,HL27&lt;&gt;""),AND(IN27&gt;=IR$41,IO27&gt;=IR$45,IN27&lt;&gt;""),AND(JP27&gt;=JT$41,JQ27&gt;=JT$45,JP27&lt;&gt;""),AND(KR27&gt;=KV$41,KS27&gt;=KV$45,KR27&lt;&gt;""),AND(LT27&gt;=LX$41,LU27&gt;=LX$45,LT27&lt;&gt;""),AND(MV27&gt;=MZ$41,MW27&gt;=MZ$45,MV27&lt;&gt;""),AND(NX27&gt;=OB$41,NY27&gt;=OB$45,NX27&lt;&gt;""),AND(OZ27&gt;=PD$41,PA27&gt;=PD$45,OZ27&lt;&gt;""),AND(QB27&gt;=QF$41,QC27&gt;=QF$45,QB27&lt;&gt;"")),"Excellence",IF(K27="P","Worlds Team",IF(H27="P","National Team","")))))</f>
        <v/>
      </c>
      <c r="K27" s="3" t="str">
        <f>IF(OR(AND(AU27&gt;=AY$40,AV27&gt;=AY$44,AU27&lt;&gt;"",AQ27=""),AND(BX27&gt;=CB$40,BY27&gt;=CB$44,BX27&lt;&gt;"",BT27=""),AND(DA27&gt;=DE$40,DB27&gt;=DE$44,DA27&lt;&gt;"",CW27=""),AND(EF27&gt;=EJ$40,EG27&gt;=EJ$44,EF27&lt;&gt;""),AND(FH27&gt;=FL$40,FI27&gt;=FL$44,FH27&lt;&gt;""),AND(GJ27&gt;=GN$40,GK27&gt;=GN$44,GJ27&lt;&gt;""),AND(HL27&gt;=HP$40,HM27&gt;=HP$44,HL27&lt;&gt;""),AND(IN27&gt;=IR$40,IO27&gt;=IR$44,IN27&lt;&gt;""),AND(JP27&gt;=JT$40,JQ27&gt;=JT$44,JP27&lt;&gt;""),AND(KR27&gt;=KV$40,KS27&gt;=KV$44,KR27&lt;&gt;""),AND(LT27&gt;=LX$40,LU27&gt;=LX$44,LT27&lt;&gt;""),AND(MV27&gt;=MZ$40,MW27&gt;=MZ$44,MV27&lt;&gt;""),AND(NX27&gt;=OB$40,NY27&gt;=OB$44,NX27&lt;&gt;""),AND(OZ27&gt;=PD$40,PA27&gt;=PD$44,OZ27&lt;&gt;""),AND(QB27&gt;=QF$40,QC27&gt;=QF$44,QB27&lt;&gt;"")),"P","")</f>
        <v/>
      </c>
      <c r="L27" s="8">
        <f>IF(COUNT(AS27,BV27,CY27)&gt;0,LARGE((AS27,BV27,CY27),1),0)</f>
        <v>47.3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45.399999999999991</v>
      </c>
      <c r="O27" s="8" t="str">
        <f>IF(N27=0,"",IF(AND(N27=L27,N27=AS27,N27=BV27),$W$1,IF(AND(N27=L27,N27=AS27,N27=CY27),$W$1,IF(AND(N27=L27,N27=BV27,N27=CY27),$AZ$1,IF(N27=CY27,$CC$1,IF(N27=BV27,$AZ$1,IF(N27=AS27,$W$1,"")))))))</f>
        <v>2024 Elite Canada</v>
      </c>
      <c r="P27" s="8">
        <f>IF(COUNT(AT27,BW27,CZ27)&gt;0,LARGE((AT27,BW27,CZ27),1),0)</f>
        <v>23.599999999999998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47.6</v>
      </c>
      <c r="S27" s="8" t="str">
        <f>IF(R27=0,"",IF(R27=DD27,$CC$1,IF(R27=CA27,$AZ$1,IF(R27=AX27,$W$1,""))))</f>
        <v>2024 Nationals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5.2</v>
      </c>
      <c r="Y27" s="19">
        <v>0</v>
      </c>
      <c r="Z27" s="19">
        <v>0</v>
      </c>
      <c r="AA27" s="19">
        <v>18.5</v>
      </c>
      <c r="AB27" s="19">
        <v>3.5</v>
      </c>
      <c r="AC27" s="19">
        <v>0.2</v>
      </c>
      <c r="AD27" s="19">
        <v>0</v>
      </c>
      <c r="AE27" s="19">
        <v>18.399999999999999</v>
      </c>
      <c r="AF27" s="19">
        <v>5.2</v>
      </c>
      <c r="AG27" s="19">
        <v>0</v>
      </c>
      <c r="AH27" s="19">
        <v>0</v>
      </c>
      <c r="AI27" s="19">
        <v>18.600000000000001</v>
      </c>
      <c r="AJ27" s="19">
        <v>4.3</v>
      </c>
      <c r="AK27" s="19">
        <v>0</v>
      </c>
      <c r="AL27" s="19">
        <v>0</v>
      </c>
      <c r="AM27" s="19">
        <v>18.899999999999999</v>
      </c>
      <c r="AN27" s="19">
        <v>5.2</v>
      </c>
      <c r="AO27" s="19">
        <v>0.2</v>
      </c>
      <c r="AP27" s="19">
        <v>0</v>
      </c>
      <c r="AQ27" s="27"/>
      <c r="AR27" s="40">
        <f>IF(SUM(X27,AB27)&gt;0,SUM(X27,AB27),"")</f>
        <v>8.6999999999999993</v>
      </c>
      <c r="AS27" s="40">
        <f>IF(SUM(W27:X27,Z27:AB27,AD27)-Y27-AC27&gt;0,SUM(W27:X27,Z27:AB27,AD27)-Y27-AC27,"")</f>
        <v>45.399999999999991</v>
      </c>
      <c r="AT27" s="40">
        <f>IF(SUM(AE27:AF27,AH27)-AG27&gt;0,SUM(AE27:AF27,AH27)-AG27,"")</f>
        <v>23.599999999999998</v>
      </c>
      <c r="AU27" s="40">
        <f>IF(SUM(X27,AB27,AF27)&gt;0,SUM(X27,AB27,AF27),"")</f>
        <v>13.899999999999999</v>
      </c>
      <c r="AV27" s="40">
        <f>IF(SUM(AS27,AT27)&gt;0,SUM(AS27,AT27),"")</f>
        <v>68.999999999999986</v>
      </c>
      <c r="AW27" s="40">
        <f>IF(SUM(AJ27,AN27)&gt;0,SUM(AJ27,AN27),"")</f>
        <v>9.5</v>
      </c>
      <c r="AX27" s="40">
        <f>IF(SUM(AI27:AJ27,AL27:AN27,AP27)-SUM(AK27,AO27)&gt;0,SUM(AI27:AJ27,AL27:AN27,AP27)-SUM(AK27,AO27),"")</f>
        <v>46.8</v>
      </c>
      <c r="AY27" s="40">
        <f>IF(SUM(AS27,AT27,AX27)&gt;0,SUM(AS27,AT27,AX27),"")</f>
        <v>115.79999999999998</v>
      </c>
      <c r="AZ27" s="18">
        <v>17.899999999999999</v>
      </c>
      <c r="BA27" s="18">
        <v>6</v>
      </c>
      <c r="BB27" s="18">
        <v>0.6</v>
      </c>
      <c r="BC27" s="18">
        <v>0</v>
      </c>
      <c r="BD27" s="18">
        <v>18</v>
      </c>
      <c r="BE27" s="18">
        <v>6</v>
      </c>
      <c r="BF27" s="18">
        <v>0</v>
      </c>
      <c r="BG27" s="18">
        <v>0</v>
      </c>
      <c r="BH27" s="18">
        <v>17</v>
      </c>
      <c r="BI27" s="18">
        <v>2.4</v>
      </c>
      <c r="BJ27" s="18">
        <v>0</v>
      </c>
      <c r="BK27" s="18">
        <v>0</v>
      </c>
      <c r="BL27" s="18">
        <v>18.2</v>
      </c>
      <c r="BM27" s="18">
        <v>6</v>
      </c>
      <c r="BN27" s="18">
        <v>0.8</v>
      </c>
      <c r="BO27" s="18">
        <v>0</v>
      </c>
      <c r="BP27" s="18">
        <v>18.600000000000001</v>
      </c>
      <c r="BQ27" s="18">
        <v>5.6</v>
      </c>
      <c r="BR27" s="18">
        <v>0</v>
      </c>
      <c r="BS27" s="18">
        <v>0</v>
      </c>
      <c r="BT27" s="28"/>
      <c r="BU27" s="11">
        <f>IF(SUM(BA27,BE27)&gt;0,SUM(BA27,BE27),"")</f>
        <v>12</v>
      </c>
      <c r="BV27" s="11">
        <f>IF(SUM(AZ27:BA27,BC27:BE27,BG27)-BB27-BF27&gt;0,SUM(AZ27:BA27,BC27:BE27,BG27)-BB27-BF27,"")</f>
        <v>47.3</v>
      </c>
      <c r="BW27" s="11">
        <f>IF(SUM(BH27:BI27,BK27)-BJ27&gt;0,SUM(BH27:BI27,BK27)-BJ27,"")</f>
        <v>19.399999999999999</v>
      </c>
      <c r="BX27" s="11">
        <f>IF(SUM(BA27,BE27,BI27)&gt;0,SUM(BA27,BE27,BI27),"")</f>
        <v>14.4</v>
      </c>
      <c r="BY27" s="11">
        <f>IF(SUM(BV27,BW27)&gt;0,SUM(BV27,BW27),"")</f>
        <v>66.699999999999989</v>
      </c>
      <c r="BZ27" s="11">
        <f>IF(SUM(BM27,BQ27)&gt;0,SUM(BM27,BQ27),"")</f>
        <v>11.6</v>
      </c>
      <c r="CA27" s="11">
        <f>IF(SUM(BL27:BM27,BO27:BQ27,BS27)-SUM(BN27,BR27)&gt;0,SUM(BL27:BM27,BO27:BQ27,BS27)-SUM(BN27,BR27),"")</f>
        <v>47.6</v>
      </c>
      <c r="CB27" s="11">
        <f>IF(SUM(BV27,BW27,CA27)&gt;0,SUM(BV27,BW27,CA27),"")</f>
        <v>114.29999999999998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8.9499999999999993</v>
      </c>
      <c r="QH27" s="22">
        <f>IF($CW27="P",CD27,(CD27+BA27)/2)</f>
        <v>3</v>
      </c>
      <c r="QI27" s="22">
        <f>IF($CW27="P",CE27,(CE27+BB27)/2)</f>
        <v>0.3</v>
      </c>
      <c r="QJ27" s="22">
        <f>IF($CW27="P",CF27,(CF27+BC27)/2)</f>
        <v>0</v>
      </c>
      <c r="QK27" s="22">
        <f>IF($CW27="P",CG27,(CG27+BD27)/2)</f>
        <v>9</v>
      </c>
      <c r="QL27" s="22">
        <f>IF($CW27="P",CH27,(CH27+BE27)/2)</f>
        <v>3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8.5</v>
      </c>
      <c r="QP27" s="22">
        <f>IF($CW27="P",CL27,(CL27+BI27)/2)</f>
        <v>1.2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9.1</v>
      </c>
      <c r="QT27" s="22">
        <f>IF($CW27="P",CP27,(CP27+BM27)/2)</f>
        <v>3</v>
      </c>
      <c r="QU27" s="22">
        <f>IF($CW27="P",CQ27,(CQ27+BN27)/2)</f>
        <v>0.4</v>
      </c>
      <c r="QV27" s="22">
        <f>IF($CW27="P",CR27,(CR27+BO27)/2)</f>
        <v>0</v>
      </c>
      <c r="QW27" s="22">
        <f>IF($CW27="P",CS27,(CS27+BP27)/2)</f>
        <v>9.3000000000000007</v>
      </c>
      <c r="QX27" s="22">
        <f>IF($CW27="P",CT27,(CT27+BQ27)/2)</f>
        <v>2.8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6</v>
      </c>
      <c r="RC27" s="40">
        <f>IF(SUM(QG27:QH27,QJ27:QL27,QN27)-QI27-QM27&gt;0,SUM(QG27:QH27,QJ27:QL27,QN27)-QI27-QM27,"")</f>
        <v>23.65</v>
      </c>
      <c r="RD27" s="40">
        <f>IF(SUM(QO27:QP27,QR27)-QQ27&gt;0,SUM(QO27:QP27,QR27)-QQ27,"")</f>
        <v>9.6999999999999993</v>
      </c>
      <c r="RE27" s="40">
        <f>IF(SUM(QH27,QL27,QP27)&gt;0,SUM(QH27,QL27,QP27),"")</f>
        <v>7.2</v>
      </c>
      <c r="RF27" s="40">
        <f>IF(SUM(RC27,RD27)&gt;0,SUM(RC27,RD27),"")</f>
        <v>33.349999999999994</v>
      </c>
      <c r="RG27" s="40">
        <f>IF(SUM(QT27,QX27)&gt;0,SUM(QT27,QX27),"")</f>
        <v>5.8</v>
      </c>
      <c r="RH27" s="40">
        <f>IF(SUM(QS27:QT27,QV27:QX27,QZ27)-SUM(QU27,QY27)&gt;0,SUM(QS27:QT27,QV27:QX27,QZ27)-SUM(QU27,QY27),"")</f>
        <v>23.8</v>
      </c>
      <c r="RI27" s="40">
        <f>IF(SUM(RC27,RD27,RH27)&gt;0,SUM(RC27,RD27,RH27),"")</f>
        <v>57.149999999999991</v>
      </c>
    </row>
    <row r="28" spans="1:477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201</v>
      </c>
      <c r="D28" s="4" t="s">
        <v>6</v>
      </c>
      <c r="E28" s="4">
        <v>2005</v>
      </c>
      <c r="F28" s="9">
        <f>SUM(L28:T28)+SUM(L28:Q28)*0.0000001+SUM(L28)*0.0000000000001</f>
        <v>157.80001093000459</v>
      </c>
      <c r="G28" s="64"/>
      <c r="H28" s="3" t="str">
        <f>IF(OR(AND(AR28&gt;=AY$39,AS28&gt;=AY$43,AR28&lt;&gt;"",AQ28=""),AND(AW28&gt;=AY$39,AX28&gt;=AY$43,AW28&lt;&gt;"",AQ28=""),AND(BU28&gt;=CB$39,BV28&gt;=CB$43,BU28&lt;&gt;"",BT28=""),AND(BZ28&gt;=CB$39,CA28&gt;=CB$43,BZ28&lt;&gt;"",BT28=""),AND(CX28&gt;=DE$39,CY28&gt;=DE$43,CX28&lt;&gt;"",CW28=""),AND(DC28&gt;=DE$39,DD28&gt;=DE$43,DC28&lt;&gt;""),AND(EC28&gt;=EJ$39,ED28&gt;=EJ$43,EC28&lt;&gt;""),AND(EH28&gt;=EJ$39,EI28&gt;=EJ$43,EH28&lt;&gt;""),AND(FE28&gt;=FL$39,FF28&gt;=FL$43,FE28&lt;&gt;""),AND(FJ28&gt;=FL$39,FK28&gt;=FL$43,FJ28&lt;&gt;""),AND(GG28&gt;=GN$39,GH28&gt;=GN$43,GG28&lt;&gt;""),AND(GL28&gt;=GN$39,GM28&gt;=GN$43,GL28&lt;&gt;""),AND(HI28&gt;=HP$39,HJ28&gt;=HP$43,HI28&lt;&gt;""),AND(HN28&gt;=HP$39,HO28&gt;=HP$43,HN28&lt;&gt;""),AND(IK28&gt;=IR$39,IL28&gt;=IR$43,IK28&lt;&gt;""),AND(IP28&gt;=IR$39,IQ28&gt;=IR$43,IP28&lt;&gt;""),AND(JM28&gt;=JT$39,JN28&gt;=JT$43,JM28&lt;&gt;""),AND(JR28&gt;=JT$39,JS28&gt;=JT$43,JR28&lt;&gt;""),AND(KO28&gt;=KV$39,KP28&gt;=KV$43,KO28&lt;&gt;""),AND(KT28&gt;=KV$39,KU28&gt;=KV$43,KT28&lt;&gt;""),AND(LQ28&gt;=LX$39,LR28&gt;=LX$43,LQ28&lt;&gt;""),AND(LV28&gt;=LX$39,LW28&gt;=LX$43,LV28&lt;&gt;""),AND(MS28&gt;=MZ$39,MT28&gt;=MZ$43,MS28&lt;&gt;""),AND(MX28&gt;=MZ$39,MY28&gt;=MZ$43,MX28&lt;&gt;""),AND(NU28&gt;=OB$39,NV28&gt;=OB$43,NU28&lt;&gt;""),AND(NZ28&gt;=OB$39,OA28&gt;=OB$43,NZ28&lt;&gt;""),AND(OW28&gt;=PD$39,OX28&gt;=PD$43,OW28&lt;&gt;""),AND(PB28&gt;=PD$39,PC28&gt;=PD$43,PB28&lt;&gt;""),AND(PY28&gt;=QF$39,PZ28&gt;=QF$43,PY28&lt;&gt;""),AND(QD28&gt;=QF$39,QE28&gt;=QF$43,QD28&lt;&gt;"")),"P","")</f>
        <v/>
      </c>
      <c r="I28" s="3" t="str">
        <f>IF(OR(AND(AS28&gt;=AY$43,AS28&lt;&gt;"",AQ28=""),AND(AX28&gt;=AY$43,AX28&lt;&gt;"",AQ28=""),AND(BV28&gt;=CB$43,BV28&lt;&gt;"",BT28=""),AND(CA28&gt;=CB$43,CA28&lt;&gt;"",BT28=""),AND(CY28&gt;=DE$43,CY28&lt;&gt;"",CW28=""),AND(DD28&gt;=DE$43,DD28&lt;&gt;"",CW28=""),AND(ED28&gt;=EJ$43,ED28&lt;&gt;""),AND(EI28&gt;=EJ$43,EI28&lt;&gt;""),AND(FF28&gt;=FL$43,FF28&lt;&gt;""),AND(FK28&gt;=FL$43,FK28&lt;&gt;""),AND(GH28&gt;=GN$43,GH28&lt;&gt;""),AND(GM28&gt;=GN$43,GM28&lt;&gt;""),AND(HJ28&gt;=HP$43,HJ28&lt;&gt;""),AND(HO28&gt;=HP$43,HO28&lt;&gt;""),AND(IL28&gt;=IR$43,IL28&lt;&gt;""),AND(IQ28&gt;=IR$43,IQ28&lt;&gt;""),AND(JN28&gt;=JT$43,JN28&lt;&gt;""),AND(JS28&gt;=JT$43,JS28&lt;&gt;""),AND(KP28&gt;=KV$43,KP28&lt;&gt;""),AND(KU28&gt;=KV$43,KU28&lt;&gt;""),AND(LR28&gt;=LX$43,LR28&lt;&gt;""),AND(LW28&gt;=LX$43,LW28&lt;&gt;""),AND(MT28&gt;=MZ$43,MT28&lt;&gt;""),AND(MY28&gt;=MZ$43,MY28&lt;&gt;""),AND(NV28&gt;=OB$43,NV28&lt;&gt;""),AND(OA28&gt;=OB$43,OA28&lt;&gt;""),AND(OX28&gt;=PD$43,OX28&lt;&gt;""),AND(PC28&gt;=PD$43,PC28&lt;&gt;""),AND(PZ28&gt;=QF$43,PZ28&lt;&gt;""),AND(QE28&gt;=QF$43,QE28&lt;&gt;"")),"P","")</f>
        <v/>
      </c>
      <c r="J28" s="36" t="str">
        <f>IF(AND(I28="P",H28=""),"No DD",IF(OR(AND(AU28&gt;=AY$42,AV28&gt;=AY$46,AU28&lt;&gt;"",AQ28=""),AND(BX28&gt;=CB$42,BY28&gt;=CB$46,BX28&lt;&gt;"",BT28=""),AND(DA28&gt;=DE$42,DB28&gt;=DE$46,DA28&lt;&gt;"",CW28=""),AND(EF28&gt;=EJ$42,EG28&gt;=EJ$46,EF28&lt;&gt;""),AND(FH28&gt;=FL$42,FI28&gt;=FL$46,FH28&lt;&gt;""),AND(GJ28&gt;=GN$42,GK28&gt;=GN$46,GJ28&lt;&gt;""),AND(HL28&gt;=HP$42,HM28&gt;=HP$46,HL28&lt;&gt;""),AND(IN28&gt;=IR$42,IO28&gt;=IR$46,IN28&lt;&gt;""),AND(JP28&gt;=JT$42,JQ28&gt;=JT$46,JP28&lt;&gt;""),AND(KR28&gt;=KV$42,KS28&gt;=KV$46,KR28&lt;&gt;""),AND(LT28&gt;=LX$42,LU28&gt;=LX$46,LT28&lt;&gt;""),AND(MV28&gt;=MZ$42,MW28&gt;=MZ$46,MV28&lt;&gt;""),AND(NX28&gt;=OB$42,NY28&gt;=OB$46,NX28&lt;&gt;""),AND(OZ28&gt;=PD$42,PA28&gt;=PD$46,OZ28&lt;&gt;""),AND(QB28&gt;=QF$42,QC28&gt;=QF$46,QB28&lt;&gt;"")),"Merit",IF(OR(AND(AU28&gt;=AY$41,AV28&gt;=AY$45,AU28&lt;&gt;"",AQ28=""),AND(BX28&gt;=CB$41,BY28&gt;=CB$45,BX28&lt;&gt;"",BT28=""),AND(DA28&gt;=DE$41,DB28&gt;=DE$45,DA28&lt;&gt;"",CW28=""),AND(EF28&gt;=EJ$41,EG28&gt;=EJ$45,EF28&lt;&gt;""),AND(FH28&gt;=FL$41,FI28&gt;=FL$45,FH28&lt;&gt;""),AND(GJ28&gt;=GN$41,GK28&gt;=GN$45,GJ28&lt;&gt;""),AND(HL28&gt;=HP$41,HM28&gt;=HP$45,HL28&lt;&gt;""),AND(IN28&gt;=IR$41,IO28&gt;=IR$45,IN28&lt;&gt;""),AND(JP28&gt;=JT$41,JQ28&gt;=JT$45,JP28&lt;&gt;""),AND(KR28&gt;=KV$41,KS28&gt;=KV$45,KR28&lt;&gt;""),AND(LT28&gt;=LX$41,LU28&gt;=LX$45,LT28&lt;&gt;""),AND(MV28&gt;=MZ$41,MW28&gt;=MZ$45,MV28&lt;&gt;""),AND(NX28&gt;=OB$41,NY28&gt;=OB$45,NX28&lt;&gt;""),AND(OZ28&gt;=PD$41,PA28&gt;=PD$45,OZ28&lt;&gt;""),AND(QB28&gt;=QF$41,QC28&gt;=QF$45,QB28&lt;&gt;"")),"Excellence",IF(K28="P","Worlds Team",IF(H28="P","National Team","")))))</f>
        <v/>
      </c>
      <c r="K28" s="3" t="str">
        <f>IF(OR(AND(AU28&gt;=AY$40,AV28&gt;=AY$44,AU28&lt;&gt;"",AQ28=""),AND(BX28&gt;=CB$40,BY28&gt;=CB$44,BX28&lt;&gt;"",BT28=""),AND(DA28&gt;=DE$40,DB28&gt;=DE$44,DA28&lt;&gt;"",CW28=""),AND(EF28&gt;=EJ$40,EG28&gt;=EJ$44,EF28&lt;&gt;""),AND(FH28&gt;=FL$40,FI28&gt;=FL$44,FH28&lt;&gt;""),AND(GJ28&gt;=GN$40,GK28&gt;=GN$44,GJ28&lt;&gt;""),AND(HL28&gt;=HP$40,HM28&gt;=HP$44,HL28&lt;&gt;""),AND(IN28&gt;=IR$40,IO28&gt;=IR$44,IN28&lt;&gt;""),AND(JP28&gt;=JT$40,JQ28&gt;=JT$44,JP28&lt;&gt;""),AND(KR28&gt;=KV$40,KS28&gt;=KV$44,KR28&lt;&gt;""),AND(LT28&gt;=LX$40,LU28&gt;=LX$44,LT28&lt;&gt;""),AND(MV28&gt;=MZ$40,MW28&gt;=MZ$44,MV28&lt;&gt;""),AND(NX28&gt;=OB$40,NY28&gt;=OB$44,NX28&lt;&gt;""),AND(OZ28&gt;=PD$40,PA28&gt;=PD$44,OZ28&lt;&gt;""),AND(QB28&gt;=QF$40,QC28&gt;=QF$44,QB28&lt;&gt;"")),"P","")</f>
        <v/>
      </c>
      <c r="L28" s="8">
        <f>IF(COUNT(AS28,BV28,CY28)&gt;0,LARGE((AS28,BV28,CY28),1),0)</f>
        <v>46.199999999999996</v>
      </c>
      <c r="M28" s="8" t="str">
        <f>IF(L28=0,"",IF(L28=CY28,$CC$1,IF(L28=BV28,$AZ$1,IF(L28=AS28,$W$1,""))))</f>
        <v>2024 Nationals</v>
      </c>
      <c r="N28" s="8">
        <f>IF(COUNT(AS28,BV28,CY28)&gt;1,LARGE((AS28,BV28,CY28),2),0)</f>
        <v>42.900000000000006</v>
      </c>
      <c r="O28" s="8" t="str">
        <f>IF(N28=0,"",IF(AND(N28=L28,N28=AS28,N28=BV28),$W$1,IF(AND(N28=L28,N28=AS28,N28=CY28),$W$1,IF(AND(N28=L28,N28=BV28,N28=CY28),$AZ$1,IF(N28=CY28,$CC$1,IF(N28=BV28,$AZ$1,IF(N28=AS28,$W$1,"")))))))</f>
        <v>2024 Elite Canada</v>
      </c>
      <c r="P28" s="8">
        <f>IF(COUNT(AT28,BW28,CZ28)&gt;0,LARGE((AT28,BW28,CZ28),1),0)</f>
        <v>20.2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44.099999999999994</v>
      </c>
      <c r="S28" s="8" t="str">
        <f>IF(R28=0,"",IF(R28=DD28,$CC$1,IF(R28=CA28,$AZ$1,IF(R28=AX28,$W$1,""))))</f>
        <v>2024 Elite Canada</v>
      </c>
      <c r="T28" s="8">
        <f>IF(MAX(DF28:DH28)&gt;0,MAX(DF28:DH28),"")</f>
        <v>4.3999999999999915</v>
      </c>
      <c r="U28" s="11" t="str">
        <f>IF(T28="","",IF(T28=DF28,"("&amp;DF$2&amp;")",IF(T28=DG28,"("&amp;DG$2&amp;")",IF(T28=DH28,"("&amp;DH$2&amp;")"))))</f>
        <v>(Q1)</v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>2024 Coimbra Gym Fest (July 7)</v>
      </c>
      <c r="W28" s="19">
        <v>18.600000000000001</v>
      </c>
      <c r="X28" s="19">
        <v>5.2</v>
      </c>
      <c r="Y28" s="19">
        <v>0</v>
      </c>
      <c r="Z28" s="19">
        <v>0</v>
      </c>
      <c r="AA28" s="19">
        <v>16.600000000000001</v>
      </c>
      <c r="AB28" s="19">
        <v>3.5</v>
      </c>
      <c r="AC28" s="19">
        <v>1</v>
      </c>
      <c r="AD28" s="19">
        <v>0</v>
      </c>
      <c r="AE28" s="19">
        <v>17.399999999999999</v>
      </c>
      <c r="AF28" s="19">
        <v>2.8</v>
      </c>
      <c r="AG28" s="19">
        <v>0</v>
      </c>
      <c r="AH28" s="19">
        <v>0</v>
      </c>
      <c r="AI28" s="19">
        <v>18.7</v>
      </c>
      <c r="AJ28" s="19">
        <v>3.5</v>
      </c>
      <c r="AK28" s="19">
        <v>0</v>
      </c>
      <c r="AL28" s="19">
        <v>0</v>
      </c>
      <c r="AM28" s="19">
        <v>18.600000000000001</v>
      </c>
      <c r="AN28" s="19">
        <v>3.5</v>
      </c>
      <c r="AO28" s="19">
        <v>0.2</v>
      </c>
      <c r="AP28" s="19">
        <v>0</v>
      </c>
      <c r="AQ28" s="27"/>
      <c r="AR28" s="40">
        <f>IF(SUM(X28,AB28)&gt;0,SUM(X28,AB28),"")</f>
        <v>8.6999999999999993</v>
      </c>
      <c r="AS28" s="40">
        <f>IF(SUM(W28:X28,Z28:AB28,AD28)-Y28-AC28&gt;0,SUM(W28:X28,Z28:AB28,AD28)-Y28-AC28,"")</f>
        <v>42.900000000000006</v>
      </c>
      <c r="AT28" s="40">
        <f>IF(SUM(AE28:AF28,AH28)-AG28&gt;0,SUM(AE28:AF28,AH28)-AG28,"")</f>
        <v>20.2</v>
      </c>
      <c r="AU28" s="40">
        <f>IF(SUM(X28,AB28,AF28)&gt;0,SUM(X28,AB28,AF28),"")</f>
        <v>11.5</v>
      </c>
      <c r="AV28" s="40">
        <f>IF(SUM(AS28,AT28)&gt;0,SUM(AS28,AT28),"")</f>
        <v>63.100000000000009</v>
      </c>
      <c r="AW28" s="40">
        <f>IF(SUM(AJ28,AN28)&gt;0,SUM(AJ28,AN28),"")</f>
        <v>7</v>
      </c>
      <c r="AX28" s="40">
        <f>IF(SUM(AI28:AJ28,AL28:AN28,AP28)-SUM(AK28,AO28)&gt;0,SUM(AI28:AJ28,AL28:AN28,AP28)-SUM(AK28,AO28),"")</f>
        <v>44.099999999999994</v>
      </c>
      <c r="AY28" s="40">
        <f>IF(SUM(AS28,AT28,AX28)&gt;0,SUM(AS28,AT28,AX28),"")</f>
        <v>107.2</v>
      </c>
      <c r="AZ28" s="18">
        <v>18.8</v>
      </c>
      <c r="BA28" s="18">
        <v>5.2</v>
      </c>
      <c r="BB28" s="18">
        <v>0.2</v>
      </c>
      <c r="BC28" s="18">
        <v>0</v>
      </c>
      <c r="BD28" s="18">
        <v>18.399999999999999</v>
      </c>
      <c r="BE28" s="18">
        <v>4.8</v>
      </c>
      <c r="BF28" s="18">
        <v>0.8</v>
      </c>
      <c r="BG28" s="18">
        <v>0</v>
      </c>
      <c r="BH28" s="18">
        <v>17.600000000000001</v>
      </c>
      <c r="BI28" s="18">
        <v>0.7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10</v>
      </c>
      <c r="BV28" s="11">
        <f>IF(SUM(AZ28:BA28,BC28:BE28,BG28)-BB28-BF28&gt;0,SUM(AZ28:BA28,BC28:BE28,BG28)-BB28-BF28,"")</f>
        <v>46.199999999999996</v>
      </c>
      <c r="BW28" s="11">
        <f>IF(SUM(BH28:BI28,BK28)-BJ28&gt;0,SUM(BH28:BI28,BK28)-BJ28,"")</f>
        <v>18.3</v>
      </c>
      <c r="BX28" s="11">
        <f>IF(SUM(BA28,BE28,BI28)&gt;0,SUM(BA28,BE28,BI28),"")</f>
        <v>10.7</v>
      </c>
      <c r="BY28" s="11">
        <f>IF(SUM(BV28,BW28)&gt;0,SUM(BV28,BW28),"")</f>
        <v>64.5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64.5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>
        <f>IF(MAX(ED28,FF28,GH28,HJ28,IL28,JN28,KP28,LR28,MT28,NV28,OX28,PZ28)-IF(N28="",0,N28)&gt;0.001,MAX(ED28,FF28,GH28,HJ28,IL28,JN28,KP28,LR28,MT28,NV28,OX28,PZ28)-IF(N28="",0,N28),"")</f>
        <v>4.3999999999999915</v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>
        <v>18.399999999999999</v>
      </c>
      <c r="FN28" s="17">
        <v>5.6</v>
      </c>
      <c r="FO28" s="17">
        <v>0</v>
      </c>
      <c r="FP28" s="17">
        <v>0</v>
      </c>
      <c r="FQ28" s="17">
        <v>18.7</v>
      </c>
      <c r="FR28" s="17">
        <v>4.8</v>
      </c>
      <c r="FS28" s="17">
        <v>0.2</v>
      </c>
      <c r="FT28" s="17">
        <v>0</v>
      </c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>
        <f>IF(SUM(FN28,FR28)&gt;0,SUM(FN28,FR28),"")</f>
        <v>10.399999999999999</v>
      </c>
      <c r="GH28" s="40">
        <f>IF(SUM(FM28:FN28,FP28:FR28,FT28)-FO28-FS28&gt;0,SUM(FM28:FN28,FP28:FR28,FT28)-FO28-FS28,"")</f>
        <v>47.3</v>
      </c>
      <c r="GI28" s="40" t="str">
        <f>IF(SUM(FU28:FV28,FX28)-FW28&gt;0,SUM(FU28:FV28,FX28)-FW28,"")</f>
        <v/>
      </c>
      <c r="GJ28" s="40">
        <f>IF(SUM(FN28,FR28,FV28)&gt;0,SUM(FN28,FR28,FV28),"")</f>
        <v>10.399999999999999</v>
      </c>
      <c r="GK28" s="40">
        <f>IF(SUM(GH28,GI28)&gt;0,SUM(GH28,GI28),"")</f>
        <v>47.3</v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>
        <f>IF(SUM(GH28,GI28,GM28)&gt;0,SUM(GH28,GI28,GM28),"")</f>
        <v>47.3</v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9.4</v>
      </c>
      <c r="QH28" s="22">
        <f>IF($CW28="P",CD28,(CD28+BA28)/2)</f>
        <v>2.6</v>
      </c>
      <c r="QI28" s="22">
        <f>IF($CW28="P",CE28,(CE28+BB28)/2)</f>
        <v>0.1</v>
      </c>
      <c r="QJ28" s="22">
        <f>IF($CW28="P",CF28,(CF28+BC28)/2)</f>
        <v>0</v>
      </c>
      <c r="QK28" s="22">
        <f>IF($CW28="P",CG28,(CG28+BD28)/2)</f>
        <v>9.1999999999999993</v>
      </c>
      <c r="QL28" s="22">
        <f>IF($CW28="P",CH28,(CH28+BE28)/2)</f>
        <v>2.4</v>
      </c>
      <c r="QM28" s="22">
        <f>IF($CW28="P",CI28,(CI28+BF28)/2)</f>
        <v>0.4</v>
      </c>
      <c r="QN28" s="22">
        <f>IF($CW28="P",CJ28,(CJ28+BG28)/2)</f>
        <v>0</v>
      </c>
      <c r="QO28" s="22">
        <f>IF($CW28="P",CK28,(CK28+BH28)/2)</f>
        <v>8.8000000000000007</v>
      </c>
      <c r="QP28" s="22">
        <f>IF($CW28="P",CL28,(CL28+BI28)/2)</f>
        <v>0.35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5</v>
      </c>
      <c r="RC28" s="40">
        <f>IF(SUM(QG28:QH28,QJ28:QL28,QN28)-QI28-QM28&gt;0,SUM(QG28:QH28,QJ28:QL28,QN28)-QI28-QM28,"")</f>
        <v>23.099999999999998</v>
      </c>
      <c r="RD28" s="40">
        <f>IF(SUM(QO28:QP28,QR28)-QQ28&gt;0,SUM(QO28:QP28,QR28)-QQ28,"")</f>
        <v>9.15</v>
      </c>
      <c r="RE28" s="40">
        <f>IF(SUM(QH28,QL28,QP28)&gt;0,SUM(QH28,QL28,QP28),"")</f>
        <v>5.35</v>
      </c>
      <c r="RF28" s="40">
        <f>IF(SUM(RC28,RD28)&gt;0,SUM(RC28,RD28),"")</f>
        <v>32.25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32.25</v>
      </c>
    </row>
    <row r="29" spans="1:477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202</v>
      </c>
      <c r="D29" s="4" t="s">
        <v>4</v>
      </c>
      <c r="E29" s="4">
        <v>2006</v>
      </c>
      <c r="F29" s="9">
        <f>SUM(L29:T29)+SUM(L29:Q29)*0.0000001+SUM(L29)*0.0000000000001</f>
        <v>153.30001124000455</v>
      </c>
      <c r="G29" s="64"/>
      <c r="H29" s="3" t="str">
        <f>IF(OR(AND(AR29&gt;=AY$39,AS29&gt;=AY$43,AR29&lt;&gt;"",AQ29=""),AND(AW29&gt;=AY$39,AX29&gt;=AY$43,AW29&lt;&gt;"",AQ29=""),AND(BU29&gt;=CB$39,BV29&gt;=CB$43,BU29&lt;&gt;"",BT29=""),AND(BZ29&gt;=CB$39,CA29&gt;=CB$43,BZ29&lt;&gt;"",BT29=""),AND(CX29&gt;=DE$39,CY29&gt;=DE$43,CX29&lt;&gt;"",CW29=""),AND(DC29&gt;=DE$39,DD29&gt;=DE$43,DC29&lt;&gt;""),AND(EC29&gt;=EJ$39,ED29&gt;=EJ$43,EC29&lt;&gt;""),AND(EH29&gt;=EJ$39,EI29&gt;=EJ$43,EH29&lt;&gt;""),AND(FE29&gt;=FL$39,FF29&gt;=FL$43,FE29&lt;&gt;""),AND(FJ29&gt;=FL$39,FK29&gt;=FL$43,FJ29&lt;&gt;""),AND(GG29&gt;=GN$39,GH29&gt;=GN$43,GG29&lt;&gt;""),AND(GL29&gt;=GN$39,GM29&gt;=GN$43,GL29&lt;&gt;""),AND(HI29&gt;=HP$39,HJ29&gt;=HP$43,HI29&lt;&gt;""),AND(HN29&gt;=HP$39,HO29&gt;=HP$43,HN29&lt;&gt;""),AND(IK29&gt;=IR$39,IL29&gt;=IR$43,IK29&lt;&gt;""),AND(IP29&gt;=IR$39,IQ29&gt;=IR$43,IP29&lt;&gt;""),AND(JM29&gt;=JT$39,JN29&gt;=JT$43,JM29&lt;&gt;""),AND(JR29&gt;=JT$39,JS29&gt;=JT$43,JR29&lt;&gt;""),AND(KO29&gt;=KV$39,KP29&gt;=KV$43,KO29&lt;&gt;""),AND(KT29&gt;=KV$39,KU29&gt;=KV$43,KT29&lt;&gt;""),AND(LQ29&gt;=LX$39,LR29&gt;=LX$43,LQ29&lt;&gt;""),AND(LV29&gt;=LX$39,LW29&gt;=LX$43,LV29&lt;&gt;""),AND(MS29&gt;=MZ$39,MT29&gt;=MZ$43,MS29&lt;&gt;""),AND(MX29&gt;=MZ$39,MY29&gt;=MZ$43,MX29&lt;&gt;""),AND(NU29&gt;=OB$39,NV29&gt;=OB$43,NU29&lt;&gt;""),AND(NZ29&gt;=OB$39,OA29&gt;=OB$43,NZ29&lt;&gt;""),AND(OW29&gt;=PD$39,OX29&gt;=PD$43,OW29&lt;&gt;""),AND(PB29&gt;=PD$39,PC29&gt;=PD$43,PB29&lt;&gt;""),AND(PY29&gt;=QF$39,PZ29&gt;=QF$43,PY29&lt;&gt;""),AND(QD29&gt;=QF$39,QE29&gt;=QF$43,QD29&lt;&gt;"")),"P","")</f>
        <v/>
      </c>
      <c r="I29" s="3" t="str">
        <f>IF(OR(AND(AS29&gt;=AY$43,AS29&lt;&gt;"",AQ29=""),AND(AX29&gt;=AY$43,AX29&lt;&gt;"",AQ29=""),AND(BV29&gt;=CB$43,BV29&lt;&gt;"",BT29=""),AND(CA29&gt;=CB$43,CA29&lt;&gt;"",BT29=""),AND(CY29&gt;=DE$43,CY29&lt;&gt;"",CW29=""),AND(DD29&gt;=DE$43,DD29&lt;&gt;"",CW29=""),AND(ED29&gt;=EJ$43,ED29&lt;&gt;""),AND(EI29&gt;=EJ$43,EI29&lt;&gt;""),AND(FF29&gt;=FL$43,FF29&lt;&gt;""),AND(FK29&gt;=FL$43,FK29&lt;&gt;""),AND(GH29&gt;=GN$43,GH29&lt;&gt;""),AND(GM29&gt;=GN$43,GM29&lt;&gt;""),AND(HJ29&gt;=HP$43,HJ29&lt;&gt;""),AND(HO29&gt;=HP$43,HO29&lt;&gt;""),AND(IL29&gt;=IR$43,IL29&lt;&gt;""),AND(IQ29&gt;=IR$43,IQ29&lt;&gt;""),AND(JN29&gt;=JT$43,JN29&lt;&gt;""),AND(JS29&gt;=JT$43,JS29&lt;&gt;""),AND(KP29&gt;=KV$43,KP29&lt;&gt;""),AND(KU29&gt;=KV$43,KU29&lt;&gt;""),AND(LR29&gt;=LX$43,LR29&lt;&gt;""),AND(LW29&gt;=LX$43,LW29&lt;&gt;""),AND(MT29&gt;=MZ$43,MT29&lt;&gt;""),AND(MY29&gt;=MZ$43,MY29&lt;&gt;""),AND(NV29&gt;=OB$43,NV29&lt;&gt;""),AND(OA29&gt;=OB$43,OA29&lt;&gt;""),AND(OX29&gt;=PD$43,OX29&lt;&gt;""),AND(PC29&gt;=PD$43,PC29&lt;&gt;""),AND(PZ29&gt;=QF$43,PZ29&lt;&gt;""),AND(QE29&gt;=QF$43,QE29&lt;&gt;"")),"P","")</f>
        <v/>
      </c>
      <c r="J29" s="36" t="str">
        <f>IF(AND(I29="P",H29=""),"No DD",IF(OR(AND(AU29&gt;=AY$42,AV29&gt;=AY$46,AU29&lt;&gt;"",AQ29=""),AND(BX29&gt;=CB$42,BY29&gt;=CB$46,BX29&lt;&gt;"",BT29=""),AND(DA29&gt;=DE$42,DB29&gt;=DE$46,DA29&lt;&gt;"",CW29=""),AND(EF29&gt;=EJ$42,EG29&gt;=EJ$46,EF29&lt;&gt;""),AND(FH29&gt;=FL$42,FI29&gt;=FL$46,FH29&lt;&gt;""),AND(GJ29&gt;=GN$42,GK29&gt;=GN$46,GJ29&lt;&gt;""),AND(HL29&gt;=HP$42,HM29&gt;=HP$46,HL29&lt;&gt;""),AND(IN29&gt;=IR$42,IO29&gt;=IR$46,IN29&lt;&gt;""),AND(JP29&gt;=JT$42,JQ29&gt;=JT$46,JP29&lt;&gt;""),AND(KR29&gt;=KV$42,KS29&gt;=KV$46,KR29&lt;&gt;""),AND(LT29&gt;=LX$42,LU29&gt;=LX$46,LT29&lt;&gt;""),AND(MV29&gt;=MZ$42,MW29&gt;=MZ$46,MV29&lt;&gt;""),AND(NX29&gt;=OB$42,NY29&gt;=OB$46,NX29&lt;&gt;""),AND(OZ29&gt;=PD$42,PA29&gt;=PD$46,OZ29&lt;&gt;""),AND(QB29&gt;=QF$42,QC29&gt;=QF$46,QB29&lt;&gt;"")),"Merit",IF(OR(AND(AU29&gt;=AY$41,AV29&gt;=AY$45,AU29&lt;&gt;"",AQ29=""),AND(BX29&gt;=CB$41,BY29&gt;=CB$45,BX29&lt;&gt;"",BT29=""),AND(DA29&gt;=DE$41,DB29&gt;=DE$45,DA29&lt;&gt;"",CW29=""),AND(EF29&gt;=EJ$41,EG29&gt;=EJ$45,EF29&lt;&gt;""),AND(FH29&gt;=FL$41,FI29&gt;=FL$45,FH29&lt;&gt;""),AND(GJ29&gt;=GN$41,GK29&gt;=GN$45,GJ29&lt;&gt;""),AND(HL29&gt;=HP$41,HM29&gt;=HP$45,HL29&lt;&gt;""),AND(IN29&gt;=IR$41,IO29&gt;=IR$45,IN29&lt;&gt;""),AND(JP29&gt;=JT$41,JQ29&gt;=JT$45,JP29&lt;&gt;""),AND(KR29&gt;=KV$41,KS29&gt;=KV$45,KR29&lt;&gt;""),AND(LT29&gt;=LX$41,LU29&gt;=LX$45,LT29&lt;&gt;""),AND(MV29&gt;=MZ$41,MW29&gt;=MZ$45,MV29&lt;&gt;""),AND(NX29&gt;=OB$41,NY29&gt;=OB$45,NX29&lt;&gt;""),AND(OZ29&gt;=PD$41,PA29&gt;=PD$45,OZ29&lt;&gt;""),AND(QB29&gt;=QF$41,QC29&gt;=QF$45,QB29&lt;&gt;"")),"Excellence",IF(K29="P","Worlds Team",IF(H29="P","National Team","")))))</f>
        <v/>
      </c>
      <c r="K29" s="3" t="str">
        <f>IF(OR(AND(AU29&gt;=AY$40,AV29&gt;=AY$44,AU29&lt;&gt;"",AQ29=""),AND(BX29&gt;=CB$40,BY29&gt;=CB$44,BX29&lt;&gt;"",BT29=""),AND(DA29&gt;=DE$40,DB29&gt;=DE$44,DA29&lt;&gt;"",CW29=""),AND(EF29&gt;=EJ$40,EG29&gt;=EJ$44,EF29&lt;&gt;""),AND(FH29&gt;=FL$40,FI29&gt;=FL$44,FH29&lt;&gt;""),AND(GJ29&gt;=GN$40,GK29&gt;=GN$44,GJ29&lt;&gt;""),AND(HL29&gt;=HP$40,HM29&gt;=HP$44,HL29&lt;&gt;""),AND(IN29&gt;=IR$40,IO29&gt;=IR$44,IN29&lt;&gt;""),AND(JP29&gt;=JT$40,JQ29&gt;=JT$44,JP29&lt;&gt;""),AND(KR29&gt;=KV$40,KS29&gt;=KV$44,KR29&lt;&gt;""),AND(LT29&gt;=LX$40,LU29&gt;=LX$44,LT29&lt;&gt;""),AND(MV29&gt;=MZ$40,MW29&gt;=MZ$44,MV29&lt;&gt;""),AND(NX29&gt;=OB$40,NY29&gt;=OB$44,NX29&lt;&gt;""),AND(OZ29&gt;=PD$40,PA29&gt;=PD$44,OZ29&lt;&gt;""),AND(QB29&gt;=QF$40,QC29&gt;=QF$44,QB29&lt;&gt;"")),"P","")</f>
        <v/>
      </c>
      <c r="L29" s="8">
        <f>IF(COUNT(AS29,BV29,CY29)&gt;0,LARGE((AS29,BV29,CY29),1),0)</f>
        <v>45.599999999999994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44.70000000000001</v>
      </c>
      <c r="O29" s="8" t="str">
        <f>IF(N29=0,"",IF(AND(N29=L29,N29=AS29,N29=BV29),$W$1,IF(AND(N29=L29,N29=AS29,N29=CY29),$W$1,IF(AND(N29=L29,N29=BV29,N29=CY29),$AZ$1,IF(N29=CY29,$CC$1,IF(N29=BV29,$AZ$1,IF(N29=AS29,$W$1,"")))))))</f>
        <v>2024 Nationals</v>
      </c>
      <c r="P29" s="8">
        <f>IF(COUNT(AT29,BW29,CZ29)&gt;0,LARGE((AT29,BW29,CZ29),1),0)</f>
        <v>22.1</v>
      </c>
      <c r="Q29" s="8" t="str">
        <f>IF(P29=0,"",IF(P29=CZ29,$CC$1,IF(P29=BW29,$AZ$1,IF(P29=AT29,$W$1,""))))</f>
        <v>2024 Nationals</v>
      </c>
      <c r="R29" s="8">
        <f>IF(MAX(AX29,CA29,DD29)&gt;0,MAX(AX29,CA29,DD29),0)</f>
        <v>40.9</v>
      </c>
      <c r="S29" s="8" t="str">
        <f>IF(R29=0,"",IF(R29=DD29,$CC$1,IF(R29=CA29,$AZ$1,IF(R29=AX29,$W$1,""))))</f>
        <v>2024 Nationals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18.2</v>
      </c>
      <c r="X29" s="19">
        <v>4.8</v>
      </c>
      <c r="Y29" s="19">
        <v>0</v>
      </c>
      <c r="Z29" s="19">
        <v>0</v>
      </c>
      <c r="AA29" s="19">
        <v>18.399999999999999</v>
      </c>
      <c r="AB29" s="19">
        <v>4.8</v>
      </c>
      <c r="AC29" s="19">
        <v>0.6</v>
      </c>
      <c r="AD29" s="19">
        <v>0</v>
      </c>
      <c r="AE29" s="19">
        <v>18</v>
      </c>
      <c r="AF29" s="19">
        <v>3.5</v>
      </c>
      <c r="AG29" s="19">
        <v>0.8</v>
      </c>
      <c r="AH29" s="19">
        <v>0</v>
      </c>
      <c r="AI29" s="19">
        <v>18.2</v>
      </c>
      <c r="AJ29" s="19">
        <v>6</v>
      </c>
      <c r="AK29" s="19">
        <v>0.2</v>
      </c>
      <c r="AL29" s="19">
        <v>0</v>
      </c>
      <c r="AM29" s="19">
        <v>0</v>
      </c>
      <c r="AN29" s="19">
        <v>0</v>
      </c>
      <c r="AO29" s="19">
        <v>0</v>
      </c>
      <c r="AP29" s="19">
        <v>0</v>
      </c>
      <c r="AQ29" s="27"/>
      <c r="AR29" s="40">
        <f>IF(SUM(X29,AB29)&gt;0,SUM(X29,AB29),"")</f>
        <v>9.6</v>
      </c>
      <c r="AS29" s="40">
        <f>IF(SUM(W29:X29,Z29:AB29,AD29)-Y29-AC29&gt;0,SUM(W29:X29,Z29:AB29,AD29)-Y29-AC29,"")</f>
        <v>45.599999999999994</v>
      </c>
      <c r="AT29" s="40">
        <f>IF(SUM(AE29:AF29,AH29)-AG29&gt;0,SUM(AE29:AF29,AH29)-AG29,"")</f>
        <v>20.7</v>
      </c>
      <c r="AU29" s="40">
        <f>IF(SUM(X29,AB29,AF29)&gt;0,SUM(X29,AB29,AF29),"")</f>
        <v>13.1</v>
      </c>
      <c r="AV29" s="40">
        <f>IF(SUM(AS29,AT29)&gt;0,SUM(AS29,AT29),"")</f>
        <v>66.3</v>
      </c>
      <c r="AW29" s="40">
        <f>IF(SUM(AJ29,AN29)&gt;0,SUM(AJ29,AN29),"")</f>
        <v>6</v>
      </c>
      <c r="AX29" s="40">
        <f>IF(SUM(AI29:AJ29,AL29:AN29,AP29)-SUM(AK29,AO29)&gt;0,SUM(AI29:AJ29,AL29:AN29,AP29)-SUM(AK29,AO29),"")</f>
        <v>24</v>
      </c>
      <c r="AY29" s="40">
        <f>IF(SUM(AS29,AT29,AX29)&gt;0,SUM(AS29,AT29,AX29),"")</f>
        <v>90.3</v>
      </c>
      <c r="AZ29" s="18">
        <v>18.2</v>
      </c>
      <c r="BA29" s="18">
        <v>4.4000000000000004</v>
      </c>
      <c r="BB29" s="18">
        <v>0.8</v>
      </c>
      <c r="BC29" s="18">
        <v>0</v>
      </c>
      <c r="BD29" s="18">
        <v>18.3</v>
      </c>
      <c r="BE29" s="18">
        <v>5.2</v>
      </c>
      <c r="BF29" s="18">
        <v>0.6</v>
      </c>
      <c r="BG29" s="18">
        <v>0</v>
      </c>
      <c r="BH29" s="18">
        <v>18</v>
      </c>
      <c r="BI29" s="18">
        <v>4.3</v>
      </c>
      <c r="BJ29" s="18">
        <v>0.2</v>
      </c>
      <c r="BK29" s="18">
        <v>0</v>
      </c>
      <c r="BL29" s="18">
        <v>18.3</v>
      </c>
      <c r="BM29" s="18">
        <v>5.2</v>
      </c>
      <c r="BN29" s="18">
        <v>0.2</v>
      </c>
      <c r="BO29" s="18">
        <v>0</v>
      </c>
      <c r="BP29" s="18">
        <v>17.899999999999999</v>
      </c>
      <c r="BQ29" s="18">
        <v>2</v>
      </c>
      <c r="BR29" s="18">
        <v>2.2999999999999998</v>
      </c>
      <c r="BS29" s="18">
        <v>0</v>
      </c>
      <c r="BT29" s="28"/>
      <c r="BU29" s="11">
        <f>IF(SUM(BA29,BE29)&gt;0,SUM(BA29,BE29),"")</f>
        <v>9.6000000000000014</v>
      </c>
      <c r="BV29" s="11">
        <f>IF(SUM(AZ29:BA29,BC29:BE29,BG29)-BB29-BF29&gt;0,SUM(AZ29:BA29,BC29:BE29,BG29)-BB29-BF29,"")</f>
        <v>44.70000000000001</v>
      </c>
      <c r="BW29" s="11">
        <f>IF(SUM(BH29:BI29,BK29)-BJ29&gt;0,SUM(BH29:BI29,BK29)-BJ29,"")</f>
        <v>22.1</v>
      </c>
      <c r="BX29" s="11">
        <f>IF(SUM(BA29,BE29,BI29)&gt;0,SUM(BA29,BE29,BI29),"")</f>
        <v>13.900000000000002</v>
      </c>
      <c r="BY29" s="11">
        <f>IF(SUM(BV29,BW29)&gt;0,SUM(BV29,BW29),"")</f>
        <v>66.800000000000011</v>
      </c>
      <c r="BZ29" s="11">
        <f>IF(SUM(BM29,BQ29)&gt;0,SUM(BM29,BQ29),"")</f>
        <v>7.2</v>
      </c>
      <c r="CA29" s="11">
        <f>IF(SUM(BL29:BM29,BO29:BQ29,BS29)-SUM(BN29,BR29)&gt;0,SUM(BL29:BM29,BO29:BQ29,BS29)-SUM(BN29,BR29),"")</f>
        <v>40.9</v>
      </c>
      <c r="CB29" s="11">
        <f>IF(SUM(BV29,BW29,CA29)&gt;0,SUM(BV29,BW29,CA29),"")</f>
        <v>107.70000000000002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9.1</v>
      </c>
      <c r="QH29" s="22">
        <f>IF($CW29="P",CD29,(CD29+BA29)/2)</f>
        <v>2.2000000000000002</v>
      </c>
      <c r="QI29" s="22">
        <f>IF($CW29="P",CE29,(CE29+BB29)/2)</f>
        <v>0.4</v>
      </c>
      <c r="QJ29" s="22">
        <f>IF($CW29="P",CF29,(CF29+BC29)/2)</f>
        <v>0</v>
      </c>
      <c r="QK29" s="22">
        <f>IF($CW29="P",CG29,(CG29+BD29)/2)</f>
        <v>9.15</v>
      </c>
      <c r="QL29" s="22">
        <f>IF($CW29="P",CH29,(CH29+BE29)/2)</f>
        <v>2.6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9</v>
      </c>
      <c r="QP29" s="22">
        <f>IF($CW29="P",CL29,(CL29+BI29)/2)</f>
        <v>2.15</v>
      </c>
      <c r="QQ29" s="22">
        <f>IF($CW29="P",CM29,(CM29+BJ29)/2)</f>
        <v>0.1</v>
      </c>
      <c r="QR29" s="22">
        <f>IF($CW29="P",CN29,(CN29+BK29)/2)</f>
        <v>0</v>
      </c>
      <c r="QS29" s="22">
        <f>IF($CW29="P",CO29,(CO29+BL29)/2)</f>
        <v>9.15</v>
      </c>
      <c r="QT29" s="22">
        <f>IF($CW29="P",CP29,(CP29+BM29)/2)</f>
        <v>2.6</v>
      </c>
      <c r="QU29" s="22">
        <f>IF($CW29="P",CQ29,(CQ29+BN29)/2)</f>
        <v>0.1</v>
      </c>
      <c r="QV29" s="22">
        <f>IF($CW29="P",CR29,(CR29+BO29)/2)</f>
        <v>0</v>
      </c>
      <c r="QW29" s="22">
        <f>IF($CW29="P",CS29,(CS29+BP29)/2)</f>
        <v>8.9499999999999993</v>
      </c>
      <c r="QX29" s="22">
        <f>IF($CW29="P",CT29,(CT29+BQ29)/2)</f>
        <v>1</v>
      </c>
      <c r="QY29" s="22">
        <f>IF($CW29="P",CU29,(CU29+BR29)/2)</f>
        <v>1.1499999999999999</v>
      </c>
      <c r="QZ29" s="22">
        <f>IF($CW29="P",CV29,(CV29+BS29)/2)</f>
        <v>0</v>
      </c>
      <c r="RA29" s="27" t="s">
        <v>46</v>
      </c>
      <c r="RB29" s="40">
        <f>IF(SUM(QH29,QL29)&gt;0,SUM(QH29,QL29),"")</f>
        <v>4.8000000000000007</v>
      </c>
      <c r="RC29" s="40">
        <f>IF(SUM(QG29:QH29,QJ29:QL29,QN29)-QI29-QM29&gt;0,SUM(QG29:QH29,QJ29:QL29,QN29)-QI29-QM29,"")</f>
        <v>22.350000000000005</v>
      </c>
      <c r="RD29" s="40">
        <f>IF(SUM(QO29:QP29,QR29)-QQ29&gt;0,SUM(QO29:QP29,QR29)-QQ29,"")</f>
        <v>11.05</v>
      </c>
      <c r="RE29" s="40">
        <f>IF(SUM(QH29,QL29,QP29)&gt;0,SUM(QH29,QL29,QP29),"")</f>
        <v>6.9500000000000011</v>
      </c>
      <c r="RF29" s="40">
        <f>IF(SUM(RC29,RD29)&gt;0,SUM(RC29,RD29),"")</f>
        <v>33.400000000000006</v>
      </c>
      <c r="RG29" s="40">
        <f>IF(SUM(QT29,QX29)&gt;0,SUM(QT29,QX29),"")</f>
        <v>3.6</v>
      </c>
      <c r="RH29" s="40">
        <f>IF(SUM(QS29:QT29,QV29:QX29,QZ29)-SUM(QU29,QY29)&gt;0,SUM(QS29:QT29,QV29:QX29,QZ29)-SUM(QU29,QY29),"")</f>
        <v>20.45</v>
      </c>
      <c r="RI29" s="40">
        <f>IF(SUM(RC29,RD29,RH29)&gt;0,SUM(RC29,RD29,RH29),"")</f>
        <v>53.850000000000009</v>
      </c>
    </row>
    <row r="30" spans="1:477" x14ac:dyDescent="0.2">
      <c r="A30" s="4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>24</v>
      </c>
      <c r="B30" s="4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>17</v>
      </c>
      <c r="C30" s="5" t="s">
        <v>178</v>
      </c>
      <c r="D30" s="4" t="s">
        <v>6</v>
      </c>
      <c r="E30" s="4">
        <v>2007</v>
      </c>
      <c r="F30" s="9">
        <f>SUM(L30:T30)+SUM(L30:Q30)*0.0000001+SUM(L30)*0.0000000000001</f>
        <v>118.60000706000486</v>
      </c>
      <c r="H30" s="3" t="str">
        <f>IF(OR(AND(AR30&gt;=AY$39,AS30&gt;=AY$43,AR30&lt;&gt;"",AQ30=""),AND(AW30&gt;=AY$39,AX30&gt;=AY$43,AW30&lt;&gt;"",AQ30=""),AND(BU30&gt;=CB$39,BV30&gt;=CB$43,BU30&lt;&gt;"",BT30=""),AND(BZ30&gt;=CB$39,CA30&gt;=CB$43,BZ30&lt;&gt;"",BT30=""),AND(CX30&gt;=DE$39,CY30&gt;=DE$43,CX30&lt;&gt;"",CW30=""),AND(DC30&gt;=DE$39,DD30&gt;=DE$43,DC30&lt;&gt;""),AND(EC30&gt;=EJ$39,ED30&gt;=EJ$43,EC30&lt;&gt;""),AND(EH30&gt;=EJ$39,EI30&gt;=EJ$43,EH30&lt;&gt;""),AND(FE30&gt;=FL$39,FF30&gt;=FL$43,FE30&lt;&gt;""),AND(FJ30&gt;=FL$39,FK30&gt;=FL$43,FJ30&lt;&gt;""),AND(GG30&gt;=GN$39,GH30&gt;=GN$43,GG30&lt;&gt;""),AND(GL30&gt;=GN$39,GM30&gt;=GN$43,GL30&lt;&gt;""),AND(HI30&gt;=HP$39,HJ30&gt;=HP$43,HI30&lt;&gt;""),AND(HN30&gt;=HP$39,HO30&gt;=HP$43,HN30&lt;&gt;""),AND(IK30&gt;=IR$39,IL30&gt;=IR$43,IK30&lt;&gt;""),AND(IP30&gt;=IR$39,IQ30&gt;=IR$43,IP30&lt;&gt;""),AND(JM30&gt;=JT$39,JN30&gt;=JT$43,JM30&lt;&gt;""),AND(JR30&gt;=JT$39,JS30&gt;=JT$43,JR30&lt;&gt;""),AND(KO30&gt;=KV$39,KP30&gt;=KV$43,KO30&lt;&gt;""),AND(KT30&gt;=KV$39,KU30&gt;=KV$43,KT30&lt;&gt;""),AND(LQ30&gt;=LX$39,LR30&gt;=LX$43,LQ30&lt;&gt;""),AND(LV30&gt;=LX$39,LW30&gt;=LX$43,LV30&lt;&gt;""),AND(MS30&gt;=MZ$39,MT30&gt;=MZ$43,MS30&lt;&gt;""),AND(MX30&gt;=MZ$39,MY30&gt;=MZ$43,MX30&lt;&gt;""),AND(NU30&gt;=OB$39,NV30&gt;=OB$43,NU30&lt;&gt;""),AND(NZ30&gt;=OB$39,OA30&gt;=OB$43,NZ30&lt;&gt;""),AND(OW30&gt;=PD$39,OX30&gt;=PD$43,OW30&lt;&gt;""),AND(PB30&gt;=PD$39,PC30&gt;=PD$43,PB30&lt;&gt;""),AND(PY30&gt;=QF$39,PZ30&gt;=QF$43,PY30&lt;&gt;""),AND(QD30&gt;=QF$39,QE30&gt;=QF$43,QD30&lt;&gt;"")),"P","")</f>
        <v/>
      </c>
      <c r="I30" s="3" t="str">
        <f>IF(OR(AND(AS30&gt;=AY$43,AS30&lt;&gt;"",AQ30=""),AND(AX30&gt;=AY$43,AX30&lt;&gt;"",AQ30=""),AND(BV30&gt;=CB$43,BV30&lt;&gt;"",BT30=""),AND(CA30&gt;=CB$43,CA30&lt;&gt;"",BT30=""),AND(CY30&gt;=DE$43,CY30&lt;&gt;"",CW30=""),AND(DD30&gt;=DE$43,DD30&lt;&gt;"",CW30=""),AND(ED30&gt;=EJ$43,ED30&lt;&gt;""),AND(EI30&gt;=EJ$43,EI30&lt;&gt;""),AND(FF30&gt;=FL$43,FF30&lt;&gt;""),AND(FK30&gt;=FL$43,FK30&lt;&gt;""),AND(GH30&gt;=GN$43,GH30&lt;&gt;""),AND(GM30&gt;=GN$43,GM30&lt;&gt;""),AND(HJ30&gt;=HP$43,HJ30&lt;&gt;""),AND(HO30&gt;=HP$43,HO30&lt;&gt;""),AND(IL30&gt;=IR$43,IL30&lt;&gt;""),AND(IQ30&gt;=IR$43,IQ30&lt;&gt;""),AND(JN30&gt;=JT$43,JN30&lt;&gt;""),AND(JS30&gt;=JT$43,JS30&lt;&gt;""),AND(KP30&gt;=KV$43,KP30&lt;&gt;""),AND(KU30&gt;=KV$43,KU30&lt;&gt;""),AND(LR30&gt;=LX$43,LR30&lt;&gt;""),AND(LW30&gt;=LX$43,LW30&lt;&gt;""),AND(MT30&gt;=MZ$43,MT30&lt;&gt;""),AND(MY30&gt;=MZ$43,MY30&lt;&gt;""),AND(NV30&gt;=OB$43,NV30&lt;&gt;""),AND(OA30&gt;=OB$43,OA30&lt;&gt;""),AND(OX30&gt;=PD$43,OX30&lt;&gt;""),AND(PC30&gt;=PD$43,PC30&lt;&gt;""),AND(PZ30&gt;=QF$43,PZ30&lt;&gt;""),AND(QE30&gt;=QF$43,QE30&lt;&gt;"")),"P","")</f>
        <v>P</v>
      </c>
      <c r="J30" s="36" t="str">
        <f>IF(AND(I30="P",H30=""),"No DD",IF(OR(AND(AU30&gt;=AY$42,AV30&gt;=AY$46,AU30&lt;&gt;"",AQ30=""),AND(BX30&gt;=CB$42,BY30&gt;=CB$46,BX30&lt;&gt;"",BT30=""),AND(DA30&gt;=DE$42,DB30&gt;=DE$46,DA30&lt;&gt;"",CW30=""),AND(EF30&gt;=EJ$42,EG30&gt;=EJ$46,EF30&lt;&gt;""),AND(FH30&gt;=FL$42,FI30&gt;=FL$46,FH30&lt;&gt;""),AND(GJ30&gt;=GN$42,GK30&gt;=GN$46,GJ30&lt;&gt;""),AND(HL30&gt;=HP$42,HM30&gt;=HP$46,HL30&lt;&gt;""),AND(IN30&gt;=IR$42,IO30&gt;=IR$46,IN30&lt;&gt;""),AND(JP30&gt;=JT$42,JQ30&gt;=JT$46,JP30&lt;&gt;""),AND(KR30&gt;=KV$42,KS30&gt;=KV$46,KR30&lt;&gt;""),AND(LT30&gt;=LX$42,LU30&gt;=LX$46,LT30&lt;&gt;""),AND(MV30&gt;=MZ$42,MW30&gt;=MZ$46,MV30&lt;&gt;""),AND(NX30&gt;=OB$42,NY30&gt;=OB$46,NX30&lt;&gt;""),AND(OZ30&gt;=PD$42,PA30&gt;=PD$46,OZ30&lt;&gt;""),AND(QB30&gt;=QF$42,QC30&gt;=QF$46,QB30&lt;&gt;"")),"Merit",IF(OR(AND(AU30&gt;=AY$41,AV30&gt;=AY$45,AU30&lt;&gt;"",AQ30=""),AND(BX30&gt;=CB$41,BY30&gt;=CB$45,BX30&lt;&gt;"",BT30=""),AND(DA30&gt;=DE$41,DB30&gt;=DE$45,DA30&lt;&gt;"",CW30=""),AND(EF30&gt;=EJ$41,EG30&gt;=EJ$45,EF30&lt;&gt;""),AND(FH30&gt;=FL$41,FI30&gt;=FL$45,FH30&lt;&gt;""),AND(GJ30&gt;=GN$41,GK30&gt;=GN$45,GJ30&lt;&gt;""),AND(HL30&gt;=HP$41,HM30&gt;=HP$45,HL30&lt;&gt;""),AND(IN30&gt;=IR$41,IO30&gt;=IR$45,IN30&lt;&gt;""),AND(JP30&gt;=JT$41,JQ30&gt;=JT$45,JP30&lt;&gt;""),AND(KR30&gt;=KV$41,KS30&gt;=KV$45,KR30&lt;&gt;""),AND(LT30&gt;=LX$41,LU30&gt;=LX$45,LT30&lt;&gt;""),AND(MV30&gt;=MZ$41,MW30&gt;=MZ$45,MV30&lt;&gt;""),AND(NX30&gt;=OB$41,NY30&gt;=OB$45,NX30&lt;&gt;""),AND(OZ30&gt;=PD$41,PA30&gt;=PD$45,OZ30&lt;&gt;""),AND(QB30&gt;=QF$41,QC30&gt;=QF$45,QB30&lt;&gt;"")),"Excellence",IF(K30="P","Worlds Team",IF(H30="P","National Team","")))))</f>
        <v>No DD</v>
      </c>
      <c r="K30" s="3" t="str">
        <f>IF(OR(AND(AU30&gt;=AY$40,AV30&gt;=AY$44,AU30&lt;&gt;"",AQ30=""),AND(BX30&gt;=CB$40,BY30&gt;=CB$44,BX30&lt;&gt;"",BT30=""),AND(DA30&gt;=DE$40,DB30&gt;=DE$44,DA30&lt;&gt;"",CW30=""),AND(EF30&gt;=EJ$40,EG30&gt;=EJ$44,EF30&lt;&gt;""),AND(FH30&gt;=FL$40,FI30&gt;=FL$44,FH30&lt;&gt;""),AND(GJ30&gt;=GN$40,GK30&gt;=GN$44,GJ30&lt;&gt;""),AND(HL30&gt;=HP$40,HM30&gt;=HP$44,HL30&lt;&gt;""),AND(IN30&gt;=IR$40,IO30&gt;=IR$44,IN30&lt;&gt;""),AND(JP30&gt;=JT$40,JQ30&gt;=JT$44,JP30&lt;&gt;""),AND(KR30&gt;=KV$40,KS30&gt;=KV$44,KR30&lt;&gt;""),AND(LT30&gt;=LX$40,LU30&gt;=LX$44,LT30&lt;&gt;""),AND(MV30&gt;=MZ$40,MW30&gt;=MZ$44,MV30&lt;&gt;""),AND(NX30&gt;=OB$40,NY30&gt;=OB$44,NX30&lt;&gt;""),AND(OZ30&gt;=PD$40,PA30&gt;=PD$44,OZ30&lt;&gt;""),AND(QB30&gt;=QF$40,QC30&gt;=QF$44,QB30&lt;&gt;"")),"P","")</f>
        <v/>
      </c>
      <c r="L30" s="8">
        <f>IF(COUNT(AS30,BV30,CY30)&gt;0,LARGE((AS30,BV30,CY30),1),0)</f>
        <v>48.400000000000006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22.2</v>
      </c>
      <c r="Q30" s="8" t="str">
        <f>IF(P30=0,"",IF(P30=CZ30,$CC$1,IF(P30=BW30,$AZ$1,IF(P30=AT30,$W$1,""))))</f>
        <v>2024 Nationals</v>
      </c>
      <c r="R30" s="8">
        <f>IF(MAX(AX30,CA30,DD30)&gt;0,MAX(AX30,CA30,DD30),0)</f>
        <v>48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19</v>
      </c>
      <c r="BA30" s="18">
        <v>5.2</v>
      </c>
      <c r="BB30" s="18">
        <v>0</v>
      </c>
      <c r="BC30" s="18">
        <v>0</v>
      </c>
      <c r="BD30" s="18">
        <v>19</v>
      </c>
      <c r="BE30" s="18">
        <v>5.2</v>
      </c>
      <c r="BF30" s="18">
        <v>0</v>
      </c>
      <c r="BG30" s="18">
        <v>0</v>
      </c>
      <c r="BH30" s="18">
        <v>18.5</v>
      </c>
      <c r="BI30" s="18">
        <v>3.9</v>
      </c>
      <c r="BJ30" s="18">
        <v>0.2</v>
      </c>
      <c r="BK30" s="18">
        <v>0</v>
      </c>
      <c r="BL30" s="18">
        <v>18.899999999999999</v>
      </c>
      <c r="BM30" s="18">
        <v>5.2</v>
      </c>
      <c r="BN30" s="18">
        <v>0.2</v>
      </c>
      <c r="BO30" s="18">
        <v>0</v>
      </c>
      <c r="BP30" s="18">
        <v>18.899999999999999</v>
      </c>
      <c r="BQ30" s="18">
        <v>5.2</v>
      </c>
      <c r="BR30" s="18">
        <v>0</v>
      </c>
      <c r="BS30" s="18">
        <v>0</v>
      </c>
      <c r="BT30" s="28"/>
      <c r="BU30" s="11">
        <f>IF(SUM(BA30,BE30)&gt;0,SUM(BA30,BE30),"")</f>
        <v>10.4</v>
      </c>
      <c r="BV30" s="11">
        <f>IF(SUM(AZ30:BA30,BC30:BE30,BG30)-BB30-BF30&gt;0,SUM(AZ30:BA30,BC30:BE30,BG30)-BB30-BF30,"")</f>
        <v>48.400000000000006</v>
      </c>
      <c r="BW30" s="11">
        <f>IF(SUM(BH30:BI30,BK30)-BJ30&gt;0,SUM(BH30:BI30,BK30)-BJ30,"")</f>
        <v>22.2</v>
      </c>
      <c r="BX30" s="11">
        <f>IF(SUM(BA30,BE30,BI30)&gt;0,SUM(BA30,BE30,BI30),"")</f>
        <v>14.3</v>
      </c>
      <c r="BY30" s="11">
        <f>IF(SUM(BV30,BW30)&gt;0,SUM(BV30,BW30),"")</f>
        <v>70.600000000000009</v>
      </c>
      <c r="BZ30" s="11">
        <f>IF(SUM(BM30,BQ30)&gt;0,SUM(BM30,BQ30),"")</f>
        <v>10.4</v>
      </c>
      <c r="CA30" s="11">
        <f>IF(SUM(BL30:BM30,BO30:BQ30,BS30)-SUM(BN30,BR30)&gt;0,SUM(BL30:BM30,BO30:BQ30,BS30)-SUM(BN30,BR30),"")</f>
        <v>48</v>
      </c>
      <c r="CB30" s="11">
        <f>IF(SUM(BV30,BW30,CA30)&gt;0,SUM(BV30,BW30,CA30),"")</f>
        <v>118.60000000000001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9.5</v>
      </c>
      <c r="QH30" s="22">
        <f>IF($CW30="P",CD30,(CD30+BA30)/2)</f>
        <v>2.6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9.5</v>
      </c>
      <c r="QL30" s="22">
        <f>IF($CW30="P",CH30,(CH30+BE30)/2)</f>
        <v>2.6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9.25</v>
      </c>
      <c r="QP30" s="22">
        <f>IF($CW30="P",CL30,(CL30+BI30)/2)</f>
        <v>1.95</v>
      </c>
      <c r="QQ30" s="22">
        <f>IF($CW30="P",CM30,(CM30+BJ30)/2)</f>
        <v>0.1</v>
      </c>
      <c r="QR30" s="22">
        <f>IF($CW30="P",CN30,(CN30+BK30)/2)</f>
        <v>0</v>
      </c>
      <c r="QS30" s="22">
        <f>IF($CW30="P",CO30,(CO30+BL30)/2)</f>
        <v>9.4499999999999993</v>
      </c>
      <c r="QT30" s="22">
        <f>IF($CW30="P",CP30,(CP30+BM30)/2)</f>
        <v>2.6</v>
      </c>
      <c r="QU30" s="22">
        <f>IF($CW30="P",CQ30,(CQ30+BN30)/2)</f>
        <v>0.1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5.2</v>
      </c>
      <c r="RC30" s="40">
        <f>IF(SUM(QG30:QH30,QJ30:QL30,QN30)-QI30-QM30&gt;0,SUM(QG30:QH30,QJ30:QL30,QN30)-QI30-QM30,"")</f>
        <v>24.200000000000003</v>
      </c>
      <c r="RD30" s="40">
        <f>IF(SUM(QO30:QP30,QR30)-QQ30&gt;0,SUM(QO30:QP30,QR30)-QQ30,"")</f>
        <v>11.1</v>
      </c>
      <c r="RE30" s="40">
        <f>IF(SUM(QH30,QL30,QP30)&gt;0,SUM(QH30,QL30,QP30),"")</f>
        <v>7.15</v>
      </c>
      <c r="RF30" s="40">
        <f>IF(SUM(RC30,RD30)&gt;0,SUM(RC30,RD30),"")</f>
        <v>35.300000000000004</v>
      </c>
      <c r="RG30" s="40">
        <f>IF(SUM(QT30,QX30)&gt;0,SUM(QT30,QX30),"")</f>
        <v>5.2</v>
      </c>
      <c r="RH30" s="40">
        <f>IF(SUM(QS30:QT30,QV30:QX30,QZ30)-SUM(QU30,QY30)&gt;0,SUM(QS30:QT30,QV30:QX30,QZ30)-SUM(QU30,QY30),"")</f>
        <v>24</v>
      </c>
      <c r="RI30" s="40">
        <f>IF(SUM(RC30,RD30,RH30)&gt;0,SUM(RC30,RD30,RH30),"")</f>
        <v>59.300000000000004</v>
      </c>
    </row>
    <row r="31" spans="1:477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214</v>
      </c>
      <c r="D31" s="4" t="s">
        <v>3</v>
      </c>
      <c r="E31" s="4">
        <v>2007</v>
      </c>
      <c r="F31" s="9">
        <f>SUM(L31:T31)+SUM(L31:Q31)*0.0000001+SUM(L31)*0.0000000000001</f>
        <v>114.40000684000454</v>
      </c>
      <c r="H31" s="3" t="str">
        <f>IF(OR(AND(AR31&gt;=AY$39,AS31&gt;=AY$43,AR31&lt;&gt;"",AQ31=""),AND(AW31&gt;=AY$39,AX31&gt;=AY$43,AW31&lt;&gt;"",AQ31=""),AND(BU31&gt;=CB$39,BV31&gt;=CB$43,BU31&lt;&gt;"",BT31=""),AND(BZ31&gt;=CB$39,CA31&gt;=CB$43,BZ31&lt;&gt;"",BT31=""),AND(CX31&gt;=DE$39,CY31&gt;=DE$43,CX31&lt;&gt;"",CW31=""),AND(DC31&gt;=DE$39,DD31&gt;=DE$43,DC31&lt;&gt;""),AND(EC31&gt;=EJ$39,ED31&gt;=EJ$43,EC31&lt;&gt;""),AND(EH31&gt;=EJ$39,EI31&gt;=EJ$43,EH31&lt;&gt;""),AND(FE31&gt;=FL$39,FF31&gt;=FL$43,FE31&lt;&gt;""),AND(FJ31&gt;=FL$39,FK31&gt;=FL$43,FJ31&lt;&gt;""),AND(GG31&gt;=GN$39,GH31&gt;=GN$43,GG31&lt;&gt;""),AND(GL31&gt;=GN$39,GM31&gt;=GN$43,GL31&lt;&gt;""),AND(HI31&gt;=HP$39,HJ31&gt;=HP$43,HI31&lt;&gt;""),AND(HN31&gt;=HP$39,HO31&gt;=HP$43,HN31&lt;&gt;""),AND(IK31&gt;=IR$39,IL31&gt;=IR$43,IK31&lt;&gt;""),AND(IP31&gt;=IR$39,IQ31&gt;=IR$43,IP31&lt;&gt;""),AND(JM31&gt;=JT$39,JN31&gt;=JT$43,JM31&lt;&gt;""),AND(JR31&gt;=JT$39,JS31&gt;=JT$43,JR31&lt;&gt;""),AND(KO31&gt;=KV$39,KP31&gt;=KV$43,KO31&lt;&gt;""),AND(KT31&gt;=KV$39,KU31&gt;=KV$43,KT31&lt;&gt;""),AND(LQ31&gt;=LX$39,LR31&gt;=LX$43,LQ31&lt;&gt;""),AND(LV31&gt;=LX$39,LW31&gt;=LX$43,LV31&lt;&gt;""),AND(MS31&gt;=MZ$39,MT31&gt;=MZ$43,MS31&lt;&gt;""),AND(MX31&gt;=MZ$39,MY31&gt;=MZ$43,MX31&lt;&gt;""),AND(NU31&gt;=OB$39,NV31&gt;=OB$43,NU31&lt;&gt;""),AND(NZ31&gt;=OB$39,OA31&gt;=OB$43,NZ31&lt;&gt;""),AND(OW31&gt;=PD$39,OX31&gt;=PD$43,OW31&lt;&gt;""),AND(PB31&gt;=PD$39,PC31&gt;=PD$43,PB31&lt;&gt;""),AND(PY31&gt;=QF$39,PZ31&gt;=QF$43,PY31&lt;&gt;""),AND(QD31&gt;=QF$39,QE31&gt;=QF$43,QD31&lt;&gt;"")),"P","")</f>
        <v/>
      </c>
      <c r="I31" s="3" t="str">
        <f>IF(OR(AND(AS31&gt;=AY$43,AS31&lt;&gt;"",AQ31=""),AND(AX31&gt;=AY$43,AX31&lt;&gt;"",AQ31=""),AND(BV31&gt;=CB$43,BV31&lt;&gt;"",BT31=""),AND(CA31&gt;=CB$43,CA31&lt;&gt;"",BT31=""),AND(CY31&gt;=DE$43,CY31&lt;&gt;"",CW31=""),AND(DD31&gt;=DE$43,DD31&lt;&gt;"",CW31=""),AND(ED31&gt;=EJ$43,ED31&lt;&gt;""),AND(EI31&gt;=EJ$43,EI31&lt;&gt;""),AND(FF31&gt;=FL$43,FF31&lt;&gt;""),AND(FK31&gt;=FL$43,FK31&lt;&gt;""),AND(GH31&gt;=GN$43,GH31&lt;&gt;""),AND(GM31&gt;=GN$43,GM31&lt;&gt;""),AND(HJ31&gt;=HP$43,HJ31&lt;&gt;""),AND(HO31&gt;=HP$43,HO31&lt;&gt;""),AND(IL31&gt;=IR$43,IL31&lt;&gt;""),AND(IQ31&gt;=IR$43,IQ31&lt;&gt;""),AND(JN31&gt;=JT$43,JN31&lt;&gt;""),AND(JS31&gt;=JT$43,JS31&lt;&gt;""),AND(KP31&gt;=KV$43,KP31&lt;&gt;""),AND(KU31&gt;=KV$43,KU31&lt;&gt;""),AND(LR31&gt;=LX$43,LR31&lt;&gt;""),AND(LW31&gt;=LX$43,LW31&lt;&gt;""),AND(MT31&gt;=MZ$43,MT31&lt;&gt;""),AND(MY31&gt;=MZ$43,MY31&lt;&gt;""),AND(NV31&gt;=OB$43,NV31&lt;&gt;""),AND(OA31&gt;=OB$43,OA31&lt;&gt;""),AND(OX31&gt;=PD$43,OX31&lt;&gt;""),AND(PC31&gt;=PD$43,PC31&lt;&gt;""),AND(PZ31&gt;=QF$43,PZ31&lt;&gt;""),AND(QE31&gt;=QF$43,QE31&lt;&gt;"")),"P","")</f>
        <v/>
      </c>
      <c r="J31" s="36" t="str">
        <f>IF(AND(I31="P",H31=""),"No DD",IF(OR(AND(AU31&gt;=AY$42,AV31&gt;=AY$46,AU31&lt;&gt;"",AQ31=""),AND(BX31&gt;=CB$42,BY31&gt;=CB$46,BX31&lt;&gt;"",BT31=""),AND(DA31&gt;=DE$42,DB31&gt;=DE$46,DA31&lt;&gt;"",CW31=""),AND(EF31&gt;=EJ$42,EG31&gt;=EJ$46,EF31&lt;&gt;""),AND(FH31&gt;=FL$42,FI31&gt;=FL$46,FH31&lt;&gt;""),AND(GJ31&gt;=GN$42,GK31&gt;=GN$46,GJ31&lt;&gt;""),AND(HL31&gt;=HP$42,HM31&gt;=HP$46,HL31&lt;&gt;""),AND(IN31&gt;=IR$42,IO31&gt;=IR$46,IN31&lt;&gt;""),AND(JP31&gt;=JT$42,JQ31&gt;=JT$46,JP31&lt;&gt;""),AND(KR31&gt;=KV$42,KS31&gt;=KV$46,KR31&lt;&gt;""),AND(LT31&gt;=LX$42,LU31&gt;=LX$46,LT31&lt;&gt;""),AND(MV31&gt;=MZ$42,MW31&gt;=MZ$46,MV31&lt;&gt;""),AND(NX31&gt;=OB$42,NY31&gt;=OB$46,NX31&lt;&gt;""),AND(OZ31&gt;=PD$42,PA31&gt;=PD$46,OZ31&lt;&gt;""),AND(QB31&gt;=QF$42,QC31&gt;=QF$46,QB31&lt;&gt;"")),"Merit",IF(OR(AND(AU31&gt;=AY$41,AV31&gt;=AY$45,AU31&lt;&gt;"",AQ31=""),AND(BX31&gt;=CB$41,BY31&gt;=CB$45,BX31&lt;&gt;"",BT31=""),AND(DA31&gt;=DE$41,DB31&gt;=DE$45,DA31&lt;&gt;"",CW31=""),AND(EF31&gt;=EJ$41,EG31&gt;=EJ$45,EF31&lt;&gt;""),AND(FH31&gt;=FL$41,FI31&gt;=FL$45,FH31&lt;&gt;""),AND(GJ31&gt;=GN$41,GK31&gt;=GN$45,GJ31&lt;&gt;""),AND(HL31&gt;=HP$41,HM31&gt;=HP$45,HL31&lt;&gt;""),AND(IN31&gt;=IR$41,IO31&gt;=IR$45,IN31&lt;&gt;""),AND(JP31&gt;=JT$41,JQ31&gt;=JT$45,JP31&lt;&gt;""),AND(KR31&gt;=KV$41,KS31&gt;=KV$45,KR31&lt;&gt;""),AND(LT31&gt;=LX$41,LU31&gt;=LX$45,LT31&lt;&gt;""),AND(MV31&gt;=MZ$41,MW31&gt;=MZ$45,MV31&lt;&gt;""),AND(NX31&gt;=OB$41,NY31&gt;=OB$45,NX31&lt;&gt;""),AND(OZ31&gt;=PD$41,PA31&gt;=PD$45,OZ31&lt;&gt;""),AND(QB31&gt;=QF$41,QC31&gt;=QF$45,QB31&lt;&gt;"")),"Excellence",IF(K31="P","Worlds Team",IF(H31="P","National Team","")))))</f>
        <v/>
      </c>
      <c r="K31" s="3" t="str">
        <f>IF(OR(AND(AU31&gt;=AY$40,AV31&gt;=AY$44,AU31&lt;&gt;"",AQ31=""),AND(BX31&gt;=CB$40,BY31&gt;=CB$44,BX31&lt;&gt;"",BT31=""),AND(DA31&gt;=DE$40,DB31&gt;=DE$44,DA31&lt;&gt;"",CW31=""),AND(EF31&gt;=EJ$40,EG31&gt;=EJ$44,EF31&lt;&gt;""),AND(FH31&gt;=FL$40,FI31&gt;=FL$44,FH31&lt;&gt;""),AND(GJ31&gt;=GN$40,GK31&gt;=GN$44,GJ31&lt;&gt;""),AND(HL31&gt;=HP$40,HM31&gt;=HP$44,HL31&lt;&gt;""),AND(IN31&gt;=IR$40,IO31&gt;=IR$44,IN31&lt;&gt;""),AND(JP31&gt;=JT$40,JQ31&gt;=JT$44,JP31&lt;&gt;""),AND(KR31&gt;=KV$40,KS31&gt;=KV$44,KR31&lt;&gt;""),AND(LT31&gt;=LX$40,LU31&gt;=LX$44,LT31&lt;&gt;""),AND(MV31&gt;=MZ$40,MW31&gt;=MZ$44,MV31&lt;&gt;""),AND(NX31&gt;=OB$40,NY31&gt;=OB$44,NX31&lt;&gt;""),AND(OZ31&gt;=PD$40,PA31&gt;=PD$44,OZ31&lt;&gt;""),AND(QB31&gt;=QF$40,QC31&gt;=QF$44,QB31&lt;&gt;"")),"P","")</f>
        <v/>
      </c>
      <c r="L31" s="8">
        <f>IF(COUNT(AS31,BV31,CY31)&gt;0,LARGE((AS31,BV31,CY31),1),0)</f>
        <v>45.499999999999993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22.900000000000002</v>
      </c>
      <c r="Q31" s="8" t="str">
        <f>IF(P31=0,"",IF(P31=CZ31,$CC$1,IF(P31=BW31,$AZ$1,IF(P31=AT31,$W$1,""))))</f>
        <v>2024 Nationals</v>
      </c>
      <c r="R31" s="8">
        <f>IF(MAX(AX31,CA31,DD31)&gt;0,MAX(AX31,CA31,DD31),0)</f>
        <v>46</v>
      </c>
      <c r="S31" s="8" t="str">
        <f>IF(R31=0,"",IF(R31=DD31,$CC$1,IF(R31=CA31,$AZ$1,IF(R31=AX31,$W$1,""))))</f>
        <v>2024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18.2</v>
      </c>
      <c r="BA31" s="18">
        <v>4.8</v>
      </c>
      <c r="BB31" s="18">
        <v>0</v>
      </c>
      <c r="BC31" s="18">
        <v>0</v>
      </c>
      <c r="BD31" s="18">
        <v>18.8</v>
      </c>
      <c r="BE31" s="18">
        <v>4.3</v>
      </c>
      <c r="BF31" s="18">
        <v>0.6</v>
      </c>
      <c r="BG31" s="18">
        <v>0</v>
      </c>
      <c r="BH31" s="18">
        <v>18.100000000000001</v>
      </c>
      <c r="BI31" s="18">
        <v>4.8</v>
      </c>
      <c r="BJ31" s="18">
        <v>0</v>
      </c>
      <c r="BK31" s="18">
        <v>0</v>
      </c>
      <c r="BL31" s="18">
        <v>18.600000000000001</v>
      </c>
      <c r="BM31" s="18">
        <v>5.2</v>
      </c>
      <c r="BN31" s="18">
        <v>0.6</v>
      </c>
      <c r="BO31" s="18">
        <v>0</v>
      </c>
      <c r="BP31" s="18">
        <v>18.7</v>
      </c>
      <c r="BQ31" s="18">
        <v>4.3</v>
      </c>
      <c r="BR31" s="18">
        <v>0.2</v>
      </c>
      <c r="BS31" s="18">
        <v>0</v>
      </c>
      <c r="BT31" s="28"/>
      <c r="BU31" s="11">
        <f>IF(SUM(BA31,BE31)&gt;0,SUM(BA31,BE31),"")</f>
        <v>9.1</v>
      </c>
      <c r="BV31" s="11">
        <f>IF(SUM(AZ31:BA31,BC31:BE31,BG31)-BB31-BF31&gt;0,SUM(AZ31:BA31,BC31:BE31,BG31)-BB31-BF31,"")</f>
        <v>45.499999999999993</v>
      </c>
      <c r="BW31" s="11">
        <f>IF(SUM(BH31:BI31,BK31)-BJ31&gt;0,SUM(BH31:BI31,BK31)-BJ31,"")</f>
        <v>22.900000000000002</v>
      </c>
      <c r="BX31" s="11">
        <f>IF(SUM(BA31,BE31,BI31)&gt;0,SUM(BA31,BE31,BI31),"")</f>
        <v>13.899999999999999</v>
      </c>
      <c r="BY31" s="11">
        <f>IF(SUM(BV31,BW31)&gt;0,SUM(BV31,BW31),"")</f>
        <v>68.399999999999991</v>
      </c>
      <c r="BZ31" s="11">
        <f>IF(SUM(BM31,BQ31)&gt;0,SUM(BM31,BQ31),"")</f>
        <v>9.5</v>
      </c>
      <c r="CA31" s="11">
        <f>IF(SUM(BL31:BM31,BO31:BQ31,BS31)-SUM(BN31,BR31)&gt;0,SUM(BL31:BM31,BO31:BQ31,BS31)-SUM(BN31,BR31),"")</f>
        <v>46</v>
      </c>
      <c r="CB31" s="11">
        <f>IF(SUM(BV31,BW31,CA31)&gt;0,SUM(BV31,BW31,CA31),"")</f>
        <v>114.39999999999999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9.1</v>
      </c>
      <c r="QH31" s="22">
        <f>IF($CW31="P",CD31,(CD31+BA31)/2)</f>
        <v>2.4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9.4</v>
      </c>
      <c r="QL31" s="22">
        <f>IF($CW31="P",CH31,(CH31+BE31)/2)</f>
        <v>2.15</v>
      </c>
      <c r="QM31" s="22">
        <f>IF($CW31="P",CI31,(CI31+BF31)/2)</f>
        <v>0.3</v>
      </c>
      <c r="QN31" s="22">
        <f>IF($CW31="P",CJ31,(CJ31+BG31)/2)</f>
        <v>0</v>
      </c>
      <c r="QO31" s="22">
        <f>IF($CW31="P",CK31,(CK31+BH31)/2)</f>
        <v>9.0500000000000007</v>
      </c>
      <c r="QP31" s="22">
        <f>IF($CW31="P",CL31,(CL31+BI31)/2)</f>
        <v>2.4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9.3000000000000007</v>
      </c>
      <c r="QT31" s="22">
        <f>IF($CW31="P",CP31,(CP31+BM31)/2)</f>
        <v>2.6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9.35</v>
      </c>
      <c r="QX31" s="22">
        <f>IF($CW31="P",CT31,(CT31+BQ31)/2)</f>
        <v>2.15</v>
      </c>
      <c r="QY31" s="22">
        <f>IF($CW31="P",CU31,(CU31+BR31)/2)</f>
        <v>0.1</v>
      </c>
      <c r="QZ31" s="22">
        <f>IF($CW31="P",CV31,(CV31+BS31)/2)</f>
        <v>0</v>
      </c>
      <c r="RA31" s="27" t="s">
        <v>46</v>
      </c>
      <c r="RB31" s="40">
        <f>IF(SUM(QH31,QL31)&gt;0,SUM(QH31,QL31),"")</f>
        <v>4.55</v>
      </c>
      <c r="RC31" s="40">
        <f>IF(SUM(QG31:QH31,QJ31:QL31,QN31)-QI31-QM31&gt;0,SUM(QG31:QH31,QJ31:QL31,QN31)-QI31-QM31,"")</f>
        <v>22.749999999999996</v>
      </c>
      <c r="RD31" s="40">
        <f>IF(SUM(QO31:QP31,QR31)-QQ31&gt;0,SUM(QO31:QP31,QR31)-QQ31,"")</f>
        <v>11.450000000000001</v>
      </c>
      <c r="RE31" s="40">
        <f>IF(SUM(QH31,QL31,QP31)&gt;0,SUM(QH31,QL31,QP31),"")</f>
        <v>6.9499999999999993</v>
      </c>
      <c r="RF31" s="40">
        <f>IF(SUM(RC31,RD31)&gt;0,SUM(RC31,RD31),"")</f>
        <v>34.199999999999996</v>
      </c>
      <c r="RG31" s="40">
        <f>IF(SUM(QT31,QX31)&gt;0,SUM(QT31,QX31),"")</f>
        <v>4.75</v>
      </c>
      <c r="RH31" s="40">
        <f>IF(SUM(QS31:QT31,QV31:QX31,QZ31)-SUM(QU31,QY31)&gt;0,SUM(QS31:QT31,QV31:QX31,QZ31)-SUM(QU31,QY31),"")</f>
        <v>23</v>
      </c>
      <c r="RI31" s="40">
        <f>IF(SUM(RC31,RD31,RH31)&gt;0,SUM(RC31,RD31,RH31),"")</f>
        <v>57.199999999999996</v>
      </c>
    </row>
    <row r="32" spans="1:477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144</v>
      </c>
      <c r="D32" s="4" t="s">
        <v>3</v>
      </c>
      <c r="E32" s="4">
        <v>2006</v>
      </c>
      <c r="F32" s="9">
        <f>SUM(L32:T32)+SUM(L32:Q32)*0.0000001+SUM(L32)*0.0000000000001</f>
        <v>112.60000666000445</v>
      </c>
      <c r="G32" s="64"/>
      <c r="H32" s="3" t="str">
        <f>IF(OR(AND(AR32&gt;=AY$39,AS32&gt;=AY$43,AR32&lt;&gt;"",AQ32=""),AND(AW32&gt;=AY$39,AX32&gt;=AY$43,AW32&lt;&gt;"",AQ32=""),AND(BU32&gt;=CB$39,BV32&gt;=CB$43,BU32&lt;&gt;"",BT32=""),AND(BZ32&gt;=CB$39,CA32&gt;=CB$43,BZ32&lt;&gt;"",BT32=""),AND(CX32&gt;=DE$39,CY32&gt;=DE$43,CX32&lt;&gt;"",CW32=""),AND(DC32&gt;=DE$39,DD32&gt;=DE$43,DC32&lt;&gt;""),AND(EC32&gt;=EJ$39,ED32&gt;=EJ$43,EC32&lt;&gt;""),AND(EH32&gt;=EJ$39,EI32&gt;=EJ$43,EH32&lt;&gt;""),AND(FE32&gt;=FL$39,FF32&gt;=FL$43,FE32&lt;&gt;""),AND(FJ32&gt;=FL$39,FK32&gt;=FL$43,FJ32&lt;&gt;""),AND(GG32&gt;=GN$39,GH32&gt;=GN$43,GG32&lt;&gt;""),AND(GL32&gt;=GN$39,GM32&gt;=GN$43,GL32&lt;&gt;""),AND(HI32&gt;=HP$39,HJ32&gt;=HP$43,HI32&lt;&gt;""),AND(HN32&gt;=HP$39,HO32&gt;=HP$43,HN32&lt;&gt;""),AND(IK32&gt;=IR$39,IL32&gt;=IR$43,IK32&lt;&gt;""),AND(IP32&gt;=IR$39,IQ32&gt;=IR$43,IP32&lt;&gt;""),AND(JM32&gt;=JT$39,JN32&gt;=JT$43,JM32&lt;&gt;""),AND(JR32&gt;=JT$39,JS32&gt;=JT$43,JR32&lt;&gt;""),AND(KO32&gt;=KV$39,KP32&gt;=KV$43,KO32&lt;&gt;""),AND(KT32&gt;=KV$39,KU32&gt;=KV$43,KT32&lt;&gt;""),AND(LQ32&gt;=LX$39,LR32&gt;=LX$43,LQ32&lt;&gt;""),AND(LV32&gt;=LX$39,LW32&gt;=LX$43,LV32&lt;&gt;""),AND(MS32&gt;=MZ$39,MT32&gt;=MZ$43,MS32&lt;&gt;""),AND(MX32&gt;=MZ$39,MY32&gt;=MZ$43,MX32&lt;&gt;""),AND(NU32&gt;=OB$39,NV32&gt;=OB$43,NU32&lt;&gt;""),AND(NZ32&gt;=OB$39,OA32&gt;=OB$43,NZ32&lt;&gt;""),AND(OW32&gt;=PD$39,OX32&gt;=PD$43,OW32&lt;&gt;""),AND(PB32&gt;=PD$39,PC32&gt;=PD$43,PB32&lt;&gt;""),AND(PY32&gt;=QF$39,PZ32&gt;=QF$43,PY32&lt;&gt;""),AND(QD32&gt;=QF$39,QE32&gt;=QF$43,QD32&lt;&gt;"")),"P","")</f>
        <v/>
      </c>
      <c r="I32" s="3" t="str">
        <f>IF(OR(AND(AS32&gt;=AY$43,AS32&lt;&gt;"",AQ32=""),AND(AX32&gt;=AY$43,AX32&lt;&gt;"",AQ32=""),AND(BV32&gt;=CB$43,BV32&lt;&gt;"",BT32=""),AND(CA32&gt;=CB$43,CA32&lt;&gt;"",BT32=""),AND(CY32&gt;=DE$43,CY32&lt;&gt;"",CW32=""),AND(DD32&gt;=DE$43,DD32&lt;&gt;"",CW32=""),AND(ED32&gt;=EJ$43,ED32&lt;&gt;""),AND(EI32&gt;=EJ$43,EI32&lt;&gt;""),AND(FF32&gt;=FL$43,FF32&lt;&gt;""),AND(FK32&gt;=FL$43,FK32&lt;&gt;""),AND(GH32&gt;=GN$43,GH32&lt;&gt;""),AND(GM32&gt;=GN$43,GM32&lt;&gt;""),AND(HJ32&gt;=HP$43,HJ32&lt;&gt;""),AND(HO32&gt;=HP$43,HO32&lt;&gt;""),AND(IL32&gt;=IR$43,IL32&lt;&gt;""),AND(IQ32&gt;=IR$43,IQ32&lt;&gt;""),AND(JN32&gt;=JT$43,JN32&lt;&gt;""),AND(JS32&gt;=JT$43,JS32&lt;&gt;""),AND(KP32&gt;=KV$43,KP32&lt;&gt;""),AND(KU32&gt;=KV$43,KU32&lt;&gt;""),AND(LR32&gt;=LX$43,LR32&lt;&gt;""),AND(LW32&gt;=LX$43,LW32&lt;&gt;""),AND(MT32&gt;=MZ$43,MT32&lt;&gt;""),AND(MY32&gt;=MZ$43,MY32&lt;&gt;""),AND(NV32&gt;=OB$43,NV32&lt;&gt;""),AND(OA32&gt;=OB$43,OA32&lt;&gt;""),AND(OX32&gt;=PD$43,OX32&lt;&gt;""),AND(PC32&gt;=PD$43,PC32&lt;&gt;""),AND(PZ32&gt;=QF$43,PZ32&lt;&gt;""),AND(QE32&gt;=QF$43,QE32&lt;&gt;"")),"P","")</f>
        <v/>
      </c>
      <c r="J32" s="36" t="str">
        <f>IF(AND(I32="P",H32=""),"No DD",IF(OR(AND(AU32&gt;=AY$42,AV32&gt;=AY$46,AU32&lt;&gt;"",AQ32=""),AND(BX32&gt;=CB$42,BY32&gt;=CB$46,BX32&lt;&gt;"",BT32=""),AND(DA32&gt;=DE$42,DB32&gt;=DE$46,DA32&lt;&gt;"",CW32=""),AND(EF32&gt;=EJ$42,EG32&gt;=EJ$46,EF32&lt;&gt;""),AND(FH32&gt;=FL$42,FI32&gt;=FL$46,FH32&lt;&gt;""),AND(GJ32&gt;=GN$42,GK32&gt;=GN$46,GJ32&lt;&gt;""),AND(HL32&gt;=HP$42,HM32&gt;=HP$46,HL32&lt;&gt;""),AND(IN32&gt;=IR$42,IO32&gt;=IR$46,IN32&lt;&gt;""),AND(JP32&gt;=JT$42,JQ32&gt;=JT$46,JP32&lt;&gt;""),AND(KR32&gt;=KV$42,KS32&gt;=KV$46,KR32&lt;&gt;""),AND(LT32&gt;=LX$42,LU32&gt;=LX$46,LT32&lt;&gt;""),AND(MV32&gt;=MZ$42,MW32&gt;=MZ$46,MV32&lt;&gt;""),AND(NX32&gt;=OB$42,NY32&gt;=OB$46,NX32&lt;&gt;""),AND(OZ32&gt;=PD$42,PA32&gt;=PD$46,OZ32&lt;&gt;""),AND(QB32&gt;=QF$42,QC32&gt;=QF$46,QB32&lt;&gt;"")),"Merit",IF(OR(AND(AU32&gt;=AY$41,AV32&gt;=AY$45,AU32&lt;&gt;"",AQ32=""),AND(BX32&gt;=CB$41,BY32&gt;=CB$45,BX32&lt;&gt;"",BT32=""),AND(DA32&gt;=DE$41,DB32&gt;=DE$45,DA32&lt;&gt;"",CW32=""),AND(EF32&gt;=EJ$41,EG32&gt;=EJ$45,EF32&lt;&gt;""),AND(FH32&gt;=FL$41,FI32&gt;=FL$45,FH32&lt;&gt;""),AND(GJ32&gt;=GN$41,GK32&gt;=GN$45,GJ32&lt;&gt;""),AND(HL32&gt;=HP$41,HM32&gt;=HP$45,HL32&lt;&gt;""),AND(IN32&gt;=IR$41,IO32&gt;=IR$45,IN32&lt;&gt;""),AND(JP32&gt;=JT$41,JQ32&gt;=JT$45,JP32&lt;&gt;""),AND(KR32&gt;=KV$41,KS32&gt;=KV$45,KR32&lt;&gt;""),AND(LT32&gt;=LX$41,LU32&gt;=LX$45,LT32&lt;&gt;""),AND(MV32&gt;=MZ$41,MW32&gt;=MZ$45,MV32&lt;&gt;""),AND(NX32&gt;=OB$41,NY32&gt;=OB$45,NX32&lt;&gt;""),AND(OZ32&gt;=PD$41,PA32&gt;=PD$45,OZ32&lt;&gt;""),AND(QB32&gt;=QF$41,QC32&gt;=QF$45,QB32&lt;&gt;"")),"Excellence",IF(K32="P","Worlds Team",IF(H32="P","National Team","")))))</f>
        <v/>
      </c>
      <c r="K32" s="3" t="str">
        <f>IF(OR(AND(AU32&gt;=AY$40,AV32&gt;=AY$44,AU32&lt;&gt;"",AQ32=""),AND(BX32&gt;=CB$40,BY32&gt;=CB$44,BX32&lt;&gt;"",BT32=""),AND(DA32&gt;=DE$40,DB32&gt;=DE$44,DA32&lt;&gt;"",CW32=""),AND(EF32&gt;=EJ$40,EG32&gt;=EJ$44,EF32&lt;&gt;""),AND(FH32&gt;=FL$40,FI32&gt;=FL$44,FH32&lt;&gt;""),AND(GJ32&gt;=GN$40,GK32&gt;=GN$44,GJ32&lt;&gt;""),AND(HL32&gt;=HP$40,HM32&gt;=HP$44,HL32&lt;&gt;""),AND(IN32&gt;=IR$40,IO32&gt;=IR$44,IN32&lt;&gt;""),AND(JP32&gt;=JT$40,JQ32&gt;=JT$44,JP32&lt;&gt;""),AND(KR32&gt;=KV$40,KS32&gt;=KV$44,KR32&lt;&gt;""),AND(LT32&gt;=LX$40,LU32&gt;=LX$44,LT32&lt;&gt;""),AND(MV32&gt;=MZ$40,MW32&gt;=MZ$44,MV32&lt;&gt;""),AND(NX32&gt;=OB$40,NY32&gt;=OB$44,NX32&lt;&gt;""),AND(OZ32&gt;=PD$40,PA32&gt;=PD$44,OZ32&lt;&gt;""),AND(QB32&gt;=QF$40,QC32&gt;=QF$44,QB32&lt;&gt;"")),"P","")</f>
        <v/>
      </c>
      <c r="L32" s="8">
        <f>IF(COUNT(AS32,BV32,CY32)&gt;0,LARGE((AS32,BV32,CY32),1),0)</f>
        <v>44.6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22</v>
      </c>
      <c r="Q32" s="8" t="str">
        <f>IF(P32=0,"",IF(P32=CZ32,$CC$1,IF(P32=BW32,$AZ$1,IF(P32=AT32,$W$1,""))))</f>
        <v>2024 Nationals</v>
      </c>
      <c r="R32" s="8">
        <f>IF(MAX(AX32,CA32,DD32)&gt;0,MAX(AX32,CA32,DD32),0)</f>
        <v>45.999999999999993</v>
      </c>
      <c r="S32" s="8" t="str">
        <f>IF(R32=0,"",IF(R32=DD32,$CC$1,IF(R32=CA32,$AZ$1,IF(R32=AX32,$W$1,""))))</f>
        <v>2024 Nationals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17.600000000000001</v>
      </c>
      <c r="BA32" s="18">
        <v>5.2</v>
      </c>
      <c r="BB32" s="18">
        <v>1</v>
      </c>
      <c r="BC32" s="18">
        <v>0</v>
      </c>
      <c r="BD32" s="18">
        <v>18.2</v>
      </c>
      <c r="BE32" s="18">
        <v>5.2</v>
      </c>
      <c r="BF32" s="18">
        <v>0.6</v>
      </c>
      <c r="BG32" s="18">
        <v>0</v>
      </c>
      <c r="BH32" s="18">
        <v>18.2</v>
      </c>
      <c r="BI32" s="18">
        <v>4</v>
      </c>
      <c r="BJ32" s="18">
        <v>0.2</v>
      </c>
      <c r="BK32" s="18">
        <v>0</v>
      </c>
      <c r="BL32" s="18">
        <v>18.2</v>
      </c>
      <c r="BM32" s="18">
        <v>5.2</v>
      </c>
      <c r="BN32" s="18">
        <v>0.6</v>
      </c>
      <c r="BO32" s="18">
        <v>0</v>
      </c>
      <c r="BP32" s="18">
        <v>18.2</v>
      </c>
      <c r="BQ32" s="18">
        <v>5.6</v>
      </c>
      <c r="BR32" s="18">
        <v>0.6</v>
      </c>
      <c r="BS32" s="18">
        <v>0</v>
      </c>
      <c r="BT32" s="28"/>
      <c r="BU32" s="11">
        <f>IF(SUM(BA32,BE32)&gt;0,SUM(BA32,BE32),"")</f>
        <v>10.4</v>
      </c>
      <c r="BV32" s="11">
        <f>IF(SUM(AZ32:BA32,BC32:BE32,BG32)-BB32-BF32&gt;0,SUM(AZ32:BA32,BC32:BE32,BG32)-BB32-BF32,"")</f>
        <v>44.6</v>
      </c>
      <c r="BW32" s="11">
        <f>IF(SUM(BH32:BI32,BK32)-BJ32&gt;0,SUM(BH32:BI32,BK32)-BJ32,"")</f>
        <v>22</v>
      </c>
      <c r="BX32" s="11">
        <f>IF(SUM(BA32,BE32,BI32)&gt;0,SUM(BA32,BE32,BI32),"")</f>
        <v>14.4</v>
      </c>
      <c r="BY32" s="11">
        <f>IF(SUM(BV32,BW32)&gt;0,SUM(BV32,BW32),"")</f>
        <v>66.599999999999994</v>
      </c>
      <c r="BZ32" s="11">
        <f>IF(SUM(BM32,BQ32)&gt;0,SUM(BM32,BQ32),"")</f>
        <v>10.8</v>
      </c>
      <c r="CA32" s="11">
        <f>IF(SUM(BL32:BM32,BO32:BQ32,BS32)-SUM(BN32,BR32)&gt;0,SUM(BL32:BM32,BO32:BQ32,BS32)-SUM(BN32,BR32),"")</f>
        <v>45.999999999999993</v>
      </c>
      <c r="CB32" s="11">
        <f>IF(SUM(BV32,BW32,CA32)&gt;0,SUM(BV32,BW32,CA32),"")</f>
        <v>112.6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2.6</v>
      </c>
      <c r="QI32" s="22">
        <f>IF($CW32="P",CE32,(CE32+BB32)/2)</f>
        <v>0.5</v>
      </c>
      <c r="QJ32" s="22">
        <f>IF($CW32="P",CF32,(CF32+BC32)/2)</f>
        <v>0</v>
      </c>
      <c r="QK32" s="22">
        <f>IF($CW32="P",CG32,(CG32+BD32)/2)</f>
        <v>9.1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9.1</v>
      </c>
      <c r="QP32" s="22">
        <f>IF($CW32="P",CL32,(CL32+BI32)/2)</f>
        <v>2</v>
      </c>
      <c r="QQ32" s="22">
        <f>IF($CW32="P",CM32,(CM32+BJ32)/2)</f>
        <v>0.1</v>
      </c>
      <c r="QR32" s="22">
        <f>IF($CW32="P",CN32,(CN32+BK32)/2)</f>
        <v>0</v>
      </c>
      <c r="QS32" s="22">
        <f>IF($CW32="P",CO32,(CO32+BL32)/2)</f>
        <v>9.1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2.8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5.2</v>
      </c>
      <c r="RC32" s="40">
        <f>IF(SUM(QG32:QH32,QJ32:QL32,QN32)-QI32-QM32&gt;0,SUM(QG32:QH32,QJ32:QL32,QN32)-QI32-QM32,"")</f>
        <v>22.3</v>
      </c>
      <c r="RD32" s="40">
        <f>IF(SUM(QO32:QP32,QR32)-QQ32&gt;0,SUM(QO32:QP32,QR32)-QQ32,"")</f>
        <v>11</v>
      </c>
      <c r="RE32" s="40">
        <f>IF(SUM(QH32,QL32,QP32)&gt;0,SUM(QH32,QL32,QP32),"")</f>
        <v>7.2</v>
      </c>
      <c r="RF32" s="40">
        <f>IF(SUM(RC32,RD32)&gt;0,SUM(RC32,RD32),"")</f>
        <v>33.299999999999997</v>
      </c>
      <c r="RG32" s="40">
        <f>IF(SUM(QT32,QX32)&gt;0,SUM(QT32,QX32),"")</f>
        <v>5.4</v>
      </c>
      <c r="RH32" s="40">
        <f>IF(SUM(QS32:QT32,QV32:QX32,QZ32)-SUM(QU32,QY32)&gt;0,SUM(QS32:QT32,QV32:QX32,QZ32)-SUM(QU32,QY32),"")</f>
        <v>22.999999999999996</v>
      </c>
      <c r="RI32" s="40">
        <f>IF(SUM(RC32,RD32,RH32)&gt;0,SUM(RC32,RD32,RH32),"")</f>
        <v>56.3</v>
      </c>
    </row>
    <row r="33" spans="1:477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109</v>
      </c>
      <c r="D33" s="4" t="s">
        <v>3</v>
      </c>
      <c r="E33" s="4">
        <v>2005</v>
      </c>
      <c r="F33" s="9">
        <f>SUM(L33:T33)+SUM(L33:Q33)*0.0000001+SUM(L33)*0.0000000000001</f>
        <v>97.300009730004689</v>
      </c>
      <c r="G33" s="64"/>
      <c r="H33" s="3" t="str">
        <f>IF(OR(AND(AR33&gt;=AY$39,AS33&gt;=AY$43,AR33&lt;&gt;"",AQ33=""),AND(AW33&gt;=AY$39,AX33&gt;=AY$43,AW33&lt;&gt;"",AQ33=""),AND(BU33&gt;=CB$39,BV33&gt;=CB$43,BU33&lt;&gt;"",BT33=""),AND(BZ33&gt;=CB$39,CA33&gt;=CB$43,BZ33&lt;&gt;"",BT33=""),AND(CX33&gt;=DE$39,CY33&gt;=DE$43,CX33&lt;&gt;"",CW33=""),AND(DC33&gt;=DE$39,DD33&gt;=DE$43,DC33&lt;&gt;""),AND(EC33&gt;=EJ$39,ED33&gt;=EJ$43,EC33&lt;&gt;""),AND(EH33&gt;=EJ$39,EI33&gt;=EJ$43,EH33&lt;&gt;""),AND(FE33&gt;=FL$39,FF33&gt;=FL$43,FE33&lt;&gt;""),AND(FJ33&gt;=FL$39,FK33&gt;=FL$43,FJ33&lt;&gt;""),AND(GG33&gt;=GN$39,GH33&gt;=GN$43,GG33&lt;&gt;""),AND(GL33&gt;=GN$39,GM33&gt;=GN$43,GL33&lt;&gt;""),AND(HI33&gt;=HP$39,HJ33&gt;=HP$43,HI33&lt;&gt;""),AND(HN33&gt;=HP$39,HO33&gt;=HP$43,HN33&lt;&gt;""),AND(IK33&gt;=IR$39,IL33&gt;=IR$43,IK33&lt;&gt;""),AND(IP33&gt;=IR$39,IQ33&gt;=IR$43,IP33&lt;&gt;""),AND(JM33&gt;=JT$39,JN33&gt;=JT$43,JM33&lt;&gt;""),AND(JR33&gt;=JT$39,JS33&gt;=JT$43,JR33&lt;&gt;""),AND(KO33&gt;=KV$39,KP33&gt;=KV$43,KO33&lt;&gt;""),AND(KT33&gt;=KV$39,KU33&gt;=KV$43,KT33&lt;&gt;""),AND(LQ33&gt;=LX$39,LR33&gt;=LX$43,LQ33&lt;&gt;""),AND(LV33&gt;=LX$39,LW33&gt;=LX$43,LV33&lt;&gt;""),AND(MS33&gt;=MZ$39,MT33&gt;=MZ$43,MS33&lt;&gt;""),AND(MX33&gt;=MZ$39,MY33&gt;=MZ$43,MX33&lt;&gt;""),AND(NU33&gt;=OB$39,NV33&gt;=OB$43,NU33&lt;&gt;""),AND(NZ33&gt;=OB$39,OA33&gt;=OB$43,NZ33&lt;&gt;""),AND(OW33&gt;=PD$39,OX33&gt;=PD$43,OW33&lt;&gt;""),AND(PB33&gt;=PD$39,PC33&gt;=PD$43,PB33&lt;&gt;""),AND(PY33&gt;=QF$39,PZ33&gt;=QF$43,PY33&lt;&gt;""),AND(QD33&gt;=QF$39,QE33&gt;=QF$43,QD33&lt;&gt;"")),"P","")</f>
        <v/>
      </c>
      <c r="I33" s="3" t="str">
        <f>IF(OR(AND(AS33&gt;=AY$43,AS33&lt;&gt;"",AQ33=""),AND(AX33&gt;=AY$43,AX33&lt;&gt;"",AQ33=""),AND(BV33&gt;=CB$43,BV33&lt;&gt;"",BT33=""),AND(CA33&gt;=CB$43,CA33&lt;&gt;"",BT33=""),AND(CY33&gt;=DE$43,CY33&lt;&gt;"",CW33=""),AND(DD33&gt;=DE$43,DD33&lt;&gt;"",CW33=""),AND(ED33&gt;=EJ$43,ED33&lt;&gt;""),AND(EI33&gt;=EJ$43,EI33&lt;&gt;""),AND(FF33&gt;=FL$43,FF33&lt;&gt;""),AND(FK33&gt;=FL$43,FK33&lt;&gt;""),AND(GH33&gt;=GN$43,GH33&lt;&gt;""),AND(GM33&gt;=GN$43,GM33&lt;&gt;""),AND(HJ33&gt;=HP$43,HJ33&lt;&gt;""),AND(HO33&gt;=HP$43,HO33&lt;&gt;""),AND(IL33&gt;=IR$43,IL33&lt;&gt;""),AND(IQ33&gt;=IR$43,IQ33&lt;&gt;""),AND(JN33&gt;=JT$43,JN33&lt;&gt;""),AND(JS33&gt;=JT$43,JS33&lt;&gt;""),AND(KP33&gt;=KV$43,KP33&lt;&gt;""),AND(KU33&gt;=KV$43,KU33&lt;&gt;""),AND(LR33&gt;=LX$43,LR33&lt;&gt;""),AND(LW33&gt;=LX$43,LW33&lt;&gt;""),AND(MT33&gt;=MZ$43,MT33&lt;&gt;""),AND(MY33&gt;=MZ$43,MY33&lt;&gt;""),AND(NV33&gt;=OB$43,NV33&lt;&gt;""),AND(OA33&gt;=OB$43,OA33&lt;&gt;""),AND(OX33&gt;=PD$43,OX33&lt;&gt;""),AND(PC33&gt;=PD$43,PC33&lt;&gt;""),AND(PZ33&gt;=QF$43,PZ33&lt;&gt;""),AND(QE33&gt;=QF$43,QE33&lt;&gt;"")),"P","")</f>
        <v/>
      </c>
      <c r="J33" s="36" t="str">
        <f>IF(AND(I33="P",H33=""),"No DD",IF(OR(AND(AU33&gt;=AY$42,AV33&gt;=AY$46,AU33&lt;&gt;"",AQ33=""),AND(BX33&gt;=CB$42,BY33&gt;=CB$46,BX33&lt;&gt;"",BT33=""),AND(DA33&gt;=DE$42,DB33&gt;=DE$46,DA33&lt;&gt;"",CW33=""),AND(EF33&gt;=EJ$42,EG33&gt;=EJ$46,EF33&lt;&gt;""),AND(FH33&gt;=FL$42,FI33&gt;=FL$46,FH33&lt;&gt;""),AND(GJ33&gt;=GN$42,GK33&gt;=GN$46,GJ33&lt;&gt;""),AND(HL33&gt;=HP$42,HM33&gt;=HP$46,HL33&lt;&gt;""),AND(IN33&gt;=IR$42,IO33&gt;=IR$46,IN33&lt;&gt;""),AND(JP33&gt;=JT$42,JQ33&gt;=JT$46,JP33&lt;&gt;""),AND(KR33&gt;=KV$42,KS33&gt;=KV$46,KR33&lt;&gt;""),AND(LT33&gt;=LX$42,LU33&gt;=LX$46,LT33&lt;&gt;""),AND(MV33&gt;=MZ$42,MW33&gt;=MZ$46,MV33&lt;&gt;""),AND(NX33&gt;=OB$42,NY33&gt;=OB$46,NX33&lt;&gt;""),AND(OZ33&gt;=PD$42,PA33&gt;=PD$46,OZ33&lt;&gt;""),AND(QB33&gt;=QF$42,QC33&gt;=QF$46,QB33&lt;&gt;"")),"Merit",IF(OR(AND(AU33&gt;=AY$41,AV33&gt;=AY$45,AU33&lt;&gt;"",AQ33=""),AND(BX33&gt;=CB$41,BY33&gt;=CB$45,BX33&lt;&gt;"",BT33=""),AND(DA33&gt;=DE$41,DB33&gt;=DE$45,DA33&lt;&gt;"",CW33=""),AND(EF33&gt;=EJ$41,EG33&gt;=EJ$45,EF33&lt;&gt;""),AND(FH33&gt;=FL$41,FI33&gt;=FL$45,FH33&lt;&gt;""),AND(GJ33&gt;=GN$41,GK33&gt;=GN$45,GJ33&lt;&gt;""),AND(HL33&gt;=HP$41,HM33&gt;=HP$45,HL33&lt;&gt;""),AND(IN33&gt;=IR$41,IO33&gt;=IR$45,IN33&lt;&gt;""),AND(JP33&gt;=JT$41,JQ33&gt;=JT$45,JP33&lt;&gt;""),AND(KR33&gt;=KV$41,KS33&gt;=KV$45,KR33&lt;&gt;""),AND(LT33&gt;=LX$41,LU33&gt;=LX$45,LT33&lt;&gt;""),AND(MV33&gt;=MZ$41,MW33&gt;=MZ$45,MV33&lt;&gt;""),AND(NX33&gt;=OB$41,NY33&gt;=OB$45,NX33&lt;&gt;""),AND(OZ33&gt;=PD$41,PA33&gt;=PD$45,OZ33&lt;&gt;""),AND(QB33&gt;=QF$41,QC33&gt;=QF$45,QB33&lt;&gt;"")),"Excellence",IF(K33="P","Worlds Team",IF(H33="P","National Team","")))))</f>
        <v/>
      </c>
      <c r="K33" s="3" t="str">
        <f>IF(OR(AND(AU33&gt;=AY$40,AV33&gt;=AY$44,AU33&lt;&gt;"",AQ33=""),AND(BX33&gt;=CB$40,BY33&gt;=CB$44,BX33&lt;&gt;"",BT33=""),AND(DA33&gt;=DE$40,DB33&gt;=DE$44,DA33&lt;&gt;"",CW33=""),AND(EF33&gt;=EJ$40,EG33&gt;=EJ$44,EF33&lt;&gt;""),AND(FH33&gt;=FL$40,FI33&gt;=FL$44,FH33&lt;&gt;""),AND(GJ33&gt;=GN$40,GK33&gt;=GN$44,GJ33&lt;&gt;""),AND(HL33&gt;=HP$40,HM33&gt;=HP$44,HL33&lt;&gt;""),AND(IN33&gt;=IR$40,IO33&gt;=IR$44,IN33&lt;&gt;""),AND(JP33&gt;=JT$40,JQ33&gt;=JT$44,JP33&lt;&gt;""),AND(KR33&gt;=KV$40,KS33&gt;=KV$44,KR33&lt;&gt;""),AND(LT33&gt;=LX$40,LU33&gt;=LX$44,LT33&lt;&gt;""),AND(MV33&gt;=MZ$40,MW33&gt;=MZ$44,MV33&lt;&gt;""),AND(NX33&gt;=OB$40,NY33&gt;=OB$44,NX33&lt;&gt;""),AND(OZ33&gt;=PD$40,PA33&gt;=PD$44,OZ33&lt;&gt;""),AND(QB33&gt;=QF$40,QC33&gt;=QF$44,QB33&lt;&gt;"")),"P","")</f>
        <v/>
      </c>
      <c r="L33" s="8">
        <f>IF(COUNT(AS33,BV33,CY33)&gt;0,LARGE((AS33,BV33,CY33),1),0)</f>
        <v>46.7</v>
      </c>
      <c r="M33" s="8" t="str">
        <f>IF(L33=0,"",IF(L33=CY33,$CC$1,IF(L33=BV33,$AZ$1,IF(L33=AS33,$W$1,""))))</f>
        <v>2024 3rd Domestic Trial</v>
      </c>
      <c r="N33" s="8">
        <f>IF(COUNT(AS33,BV33,CY33)&gt;1,LARGE((AS33,BV33,CY33),2),0)</f>
        <v>24.999999999999996</v>
      </c>
      <c r="O33" s="8" t="str">
        <f>IF(N33=0,"",IF(AND(N33=L33,N33=AS33,N33=BV33),$W$1,IF(AND(N33=L33,N33=AS33,N33=CY33),$W$1,IF(AND(N33=L33,N33=BV33,N33=CY33),$AZ$1,IF(N33=CY33,$CC$1,IF(N33=BV33,$AZ$1,IF(N33=AS33,$W$1,"")))))))</f>
        <v>2024 Elite Canada</v>
      </c>
      <c r="P33" s="8">
        <f>IF(COUNT(AT33,BW33,CZ33)&gt;0,LARGE((AT33,BW33,CZ33),1),0)</f>
        <v>25.6</v>
      </c>
      <c r="Q33" s="8" t="str">
        <f>IF(P33=0,"",IF(P33=CZ33,$CC$1,IF(P33=BW33,$AZ$1,IF(P33=AT33,$W$1,""))))</f>
        <v>2024 Elite Canada</v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18.399999999999999</v>
      </c>
      <c r="X33" s="19">
        <v>7.2</v>
      </c>
      <c r="Y33" s="19">
        <v>0.6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18.8</v>
      </c>
      <c r="AF33" s="19">
        <v>6.8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>IF(SUM(X33,AB33)&gt;0,SUM(X33,AB33),"")</f>
        <v>7.2</v>
      </c>
      <c r="AS33" s="40">
        <f>IF(SUM(W33:X33,Z33:AB33,AD33)-Y33-AC33&gt;0,SUM(W33:X33,Z33:AB33,AD33)-Y33-AC33,"")</f>
        <v>24.999999999999996</v>
      </c>
      <c r="AT33" s="40">
        <f>IF(SUM(AE33:AF33,AH33)-AG33&gt;0,SUM(AE33:AF33,AH33)-AG33,"")</f>
        <v>25.6</v>
      </c>
      <c r="AU33" s="40">
        <f>IF(SUM(X33,AB33,AF33)&gt;0,SUM(X33,AB33,AF33),"")</f>
        <v>14</v>
      </c>
      <c r="AV33" s="40">
        <f>IF(SUM(AS33,AT33)&gt;0,SUM(AS33,AT33),"")</f>
        <v>50.599999999999994</v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>
        <f>IF(SUM(AS33,AT33,AX33)&gt;0,SUM(AS33,AT33,AX33),"")</f>
        <v>50.599999999999994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>
        <v>19</v>
      </c>
      <c r="CD33" s="19">
        <v>7.2</v>
      </c>
      <c r="CE33" s="19">
        <v>0</v>
      </c>
      <c r="CF33" s="19">
        <v>0</v>
      </c>
      <c r="CG33" s="19">
        <v>17.3</v>
      </c>
      <c r="CH33" s="19">
        <v>3.2</v>
      </c>
      <c r="CI33" s="19">
        <v>0</v>
      </c>
      <c r="CJ33" s="19">
        <v>0</v>
      </c>
      <c r="CK33" s="19">
        <v>16.8</v>
      </c>
      <c r="CL33" s="19">
        <v>6.9</v>
      </c>
      <c r="CM33" s="19">
        <v>0.2</v>
      </c>
      <c r="CN33" s="19">
        <v>0</v>
      </c>
      <c r="CO33" s="19"/>
      <c r="CP33" s="19"/>
      <c r="CQ33" s="19"/>
      <c r="CR33" s="19"/>
      <c r="CS33" s="19"/>
      <c r="CT33" s="19"/>
      <c r="CU33" s="19"/>
      <c r="CV33" s="19"/>
      <c r="CW33" s="27"/>
      <c r="CX33" s="40">
        <f>IF(SUM(CD33,CH33)&gt;0,SUM(CD33,CH33),"")</f>
        <v>10.4</v>
      </c>
      <c r="CY33" s="40">
        <f>IF(SUM(CC33:CD33,CF33:CH33,CJ33)-CE33-CI33&gt;0,SUM(CC33:CD33,CF33:CH33,CJ33)-CE33-CI33,"")</f>
        <v>46.7</v>
      </c>
      <c r="CZ33" s="40">
        <f>IF(SUM(CK33:CL33,CN33)-CM33&gt;0,SUM(CK33:CL33,CN33)-CM33,"")</f>
        <v>23.500000000000004</v>
      </c>
      <c r="DA33" s="40">
        <f>IF(SUM(CD33,CH33,CL33)&gt;0,SUM(CD33,CH33,CL33),"")</f>
        <v>17.3</v>
      </c>
      <c r="DB33" s="40">
        <f>IF(SUM(CY33,CZ33)&gt;0,SUM(CY33,CZ33),"")</f>
        <v>70.2</v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>
        <f>IF(SUM(CY33,CZ33,DD33)&gt;0,SUM(CY33,CZ33,DD33),"")</f>
        <v>70.2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9.5</v>
      </c>
      <c r="QH33" s="22">
        <f>IF($CW33="P",CD33,(CD33+BA33)/2)</f>
        <v>3.6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8.65</v>
      </c>
      <c r="QL33" s="22">
        <f>IF($CW33="P",CH33,(CH33+BE33)/2)</f>
        <v>1.6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8.4</v>
      </c>
      <c r="QP33" s="22">
        <f>IF($CW33="P",CL33,(CL33+BI33)/2)</f>
        <v>3.45</v>
      </c>
      <c r="QQ33" s="22">
        <f>IF($CW33="P",CM33,(CM33+BJ33)/2)</f>
        <v>0.1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5.2</v>
      </c>
      <c r="RC33" s="40">
        <f>IF(SUM(QG33:QH33,QJ33:QL33,QN33)-QI33-QM33&gt;0,SUM(QG33:QH33,QJ33:QL33,QN33)-QI33-QM33,"")</f>
        <v>23.35</v>
      </c>
      <c r="RD33" s="40">
        <f>IF(SUM(QO33:QP33,QR33)-QQ33&gt;0,SUM(QO33:QP33,QR33)-QQ33,"")</f>
        <v>11.750000000000002</v>
      </c>
      <c r="RE33" s="40">
        <f>IF(SUM(QH33,QL33,QP33)&gt;0,SUM(QH33,QL33,QP33),"")</f>
        <v>8.65</v>
      </c>
      <c r="RF33" s="40">
        <f>IF(SUM(RC33,RD33)&gt;0,SUM(RC33,RD33),"")</f>
        <v>35.1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35.1</v>
      </c>
    </row>
    <row r="34" spans="1:477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180</v>
      </c>
      <c r="D34" s="4" t="s">
        <v>5</v>
      </c>
      <c r="E34" s="4">
        <v>2007</v>
      </c>
      <c r="F34" s="9">
        <f>SUM(L34:T34)+SUM(L34:Q34)*0.0000001+SUM(L34)*0.0000000000001</f>
        <v>90.30000692000462</v>
      </c>
      <c r="H34" s="3" t="str">
        <f>IF(OR(AND(AR34&gt;=AY$39,AS34&gt;=AY$43,AR34&lt;&gt;"",AQ34=""),AND(AW34&gt;=AY$39,AX34&gt;=AY$43,AW34&lt;&gt;"",AQ34=""),AND(BU34&gt;=CB$39,BV34&gt;=CB$43,BU34&lt;&gt;"",BT34=""),AND(BZ34&gt;=CB$39,CA34&gt;=CB$43,BZ34&lt;&gt;"",BT34=""),AND(CX34&gt;=DE$39,CY34&gt;=DE$43,CX34&lt;&gt;"",CW34=""),AND(DC34&gt;=DE$39,DD34&gt;=DE$43,DC34&lt;&gt;""),AND(EC34&gt;=EJ$39,ED34&gt;=EJ$43,EC34&lt;&gt;""),AND(EH34&gt;=EJ$39,EI34&gt;=EJ$43,EH34&lt;&gt;""),AND(FE34&gt;=FL$39,FF34&gt;=FL$43,FE34&lt;&gt;""),AND(FJ34&gt;=FL$39,FK34&gt;=FL$43,FJ34&lt;&gt;""),AND(GG34&gt;=GN$39,GH34&gt;=GN$43,GG34&lt;&gt;""),AND(GL34&gt;=GN$39,GM34&gt;=GN$43,GL34&lt;&gt;""),AND(HI34&gt;=HP$39,HJ34&gt;=HP$43,HI34&lt;&gt;""),AND(HN34&gt;=HP$39,HO34&gt;=HP$43,HN34&lt;&gt;""),AND(IK34&gt;=IR$39,IL34&gt;=IR$43,IK34&lt;&gt;""),AND(IP34&gt;=IR$39,IQ34&gt;=IR$43,IP34&lt;&gt;""),AND(JM34&gt;=JT$39,JN34&gt;=JT$43,JM34&lt;&gt;""),AND(JR34&gt;=JT$39,JS34&gt;=JT$43,JR34&lt;&gt;""),AND(KO34&gt;=KV$39,KP34&gt;=KV$43,KO34&lt;&gt;""),AND(KT34&gt;=KV$39,KU34&gt;=KV$43,KT34&lt;&gt;""),AND(LQ34&gt;=LX$39,LR34&gt;=LX$43,LQ34&lt;&gt;""),AND(LV34&gt;=LX$39,LW34&gt;=LX$43,LV34&lt;&gt;""),AND(MS34&gt;=MZ$39,MT34&gt;=MZ$43,MS34&lt;&gt;""),AND(MX34&gt;=MZ$39,MY34&gt;=MZ$43,MX34&lt;&gt;""),AND(NU34&gt;=OB$39,NV34&gt;=OB$43,NU34&lt;&gt;""),AND(NZ34&gt;=OB$39,OA34&gt;=OB$43,NZ34&lt;&gt;""),AND(OW34&gt;=PD$39,OX34&gt;=PD$43,OW34&lt;&gt;""),AND(PB34&gt;=PD$39,PC34&gt;=PD$43,PB34&lt;&gt;""),AND(PY34&gt;=QF$39,PZ34&gt;=QF$43,PY34&lt;&gt;""),AND(QD34&gt;=QF$39,QE34&gt;=QF$43,QD34&lt;&gt;"")),"P","")</f>
        <v/>
      </c>
      <c r="I34" s="3" t="str">
        <f>IF(OR(AND(AS34&gt;=AY$43,AS34&lt;&gt;"",AQ34=""),AND(AX34&gt;=AY$43,AX34&lt;&gt;"",AQ34=""),AND(BV34&gt;=CB$43,BV34&lt;&gt;"",BT34=""),AND(CA34&gt;=CB$43,CA34&lt;&gt;"",BT34=""),AND(CY34&gt;=DE$43,CY34&lt;&gt;"",CW34=""),AND(DD34&gt;=DE$43,DD34&lt;&gt;"",CW34=""),AND(ED34&gt;=EJ$43,ED34&lt;&gt;""),AND(EI34&gt;=EJ$43,EI34&lt;&gt;""),AND(FF34&gt;=FL$43,FF34&lt;&gt;""),AND(FK34&gt;=FL$43,FK34&lt;&gt;""),AND(GH34&gt;=GN$43,GH34&lt;&gt;""),AND(GM34&gt;=GN$43,GM34&lt;&gt;""),AND(HJ34&gt;=HP$43,HJ34&lt;&gt;""),AND(HO34&gt;=HP$43,HO34&lt;&gt;""),AND(IL34&gt;=IR$43,IL34&lt;&gt;""),AND(IQ34&gt;=IR$43,IQ34&lt;&gt;""),AND(JN34&gt;=JT$43,JN34&lt;&gt;""),AND(JS34&gt;=JT$43,JS34&lt;&gt;""),AND(KP34&gt;=KV$43,KP34&lt;&gt;""),AND(KU34&gt;=KV$43,KU34&lt;&gt;""),AND(LR34&gt;=LX$43,LR34&lt;&gt;""),AND(LW34&gt;=LX$43,LW34&lt;&gt;""),AND(MT34&gt;=MZ$43,MT34&lt;&gt;""),AND(MY34&gt;=MZ$43,MY34&lt;&gt;""),AND(NV34&gt;=OB$43,NV34&lt;&gt;""),AND(OA34&gt;=OB$43,OA34&lt;&gt;""),AND(OX34&gt;=PD$43,OX34&lt;&gt;""),AND(PC34&gt;=PD$43,PC34&lt;&gt;""),AND(PZ34&gt;=QF$43,PZ34&lt;&gt;""),AND(QE34&gt;=QF$43,QE34&lt;&gt;"")),"P","")</f>
        <v/>
      </c>
      <c r="J34" s="36" t="str">
        <f>IF(AND(I34="P",H34=""),"No DD",IF(OR(AND(AU34&gt;=AY$42,AV34&gt;=AY$46,AU34&lt;&gt;"",AQ34=""),AND(BX34&gt;=CB$42,BY34&gt;=CB$46,BX34&lt;&gt;"",BT34=""),AND(DA34&gt;=DE$42,DB34&gt;=DE$46,DA34&lt;&gt;"",CW34=""),AND(EF34&gt;=EJ$42,EG34&gt;=EJ$46,EF34&lt;&gt;""),AND(FH34&gt;=FL$42,FI34&gt;=FL$46,FH34&lt;&gt;""),AND(GJ34&gt;=GN$42,GK34&gt;=GN$46,GJ34&lt;&gt;""),AND(HL34&gt;=HP$42,HM34&gt;=HP$46,HL34&lt;&gt;""),AND(IN34&gt;=IR$42,IO34&gt;=IR$46,IN34&lt;&gt;""),AND(JP34&gt;=JT$42,JQ34&gt;=JT$46,JP34&lt;&gt;""),AND(KR34&gt;=KV$42,KS34&gt;=KV$46,KR34&lt;&gt;""),AND(LT34&gt;=LX$42,LU34&gt;=LX$46,LT34&lt;&gt;""),AND(MV34&gt;=MZ$42,MW34&gt;=MZ$46,MV34&lt;&gt;""),AND(NX34&gt;=OB$42,NY34&gt;=OB$46,NX34&lt;&gt;""),AND(OZ34&gt;=PD$42,PA34&gt;=PD$46,OZ34&lt;&gt;""),AND(QB34&gt;=QF$42,QC34&gt;=QF$46,QB34&lt;&gt;"")),"Merit",IF(OR(AND(AU34&gt;=AY$41,AV34&gt;=AY$45,AU34&lt;&gt;"",AQ34=""),AND(BX34&gt;=CB$41,BY34&gt;=CB$45,BX34&lt;&gt;"",BT34=""),AND(DA34&gt;=DE$41,DB34&gt;=DE$45,DA34&lt;&gt;"",CW34=""),AND(EF34&gt;=EJ$41,EG34&gt;=EJ$45,EF34&lt;&gt;""),AND(FH34&gt;=FL$41,FI34&gt;=FL$45,FH34&lt;&gt;""),AND(GJ34&gt;=GN$41,GK34&gt;=GN$45,GJ34&lt;&gt;""),AND(HL34&gt;=HP$41,HM34&gt;=HP$45,HL34&lt;&gt;""),AND(IN34&gt;=IR$41,IO34&gt;=IR$45,IN34&lt;&gt;""),AND(JP34&gt;=JT$41,JQ34&gt;=JT$45,JP34&lt;&gt;""),AND(KR34&gt;=KV$41,KS34&gt;=KV$45,KR34&lt;&gt;""),AND(LT34&gt;=LX$41,LU34&gt;=LX$45,LT34&lt;&gt;""),AND(MV34&gt;=MZ$41,MW34&gt;=MZ$45,MV34&lt;&gt;""),AND(NX34&gt;=OB$41,NY34&gt;=OB$45,NX34&lt;&gt;""),AND(OZ34&gt;=PD$41,PA34&gt;=PD$45,OZ34&lt;&gt;""),AND(QB34&gt;=QF$41,QC34&gt;=QF$45,QB34&lt;&gt;"")),"Excellence",IF(K34="P","Worlds Team",IF(H34="P","National Team","")))))</f>
        <v/>
      </c>
      <c r="K34" s="3" t="str">
        <f>IF(OR(AND(AU34&gt;=AY$40,AV34&gt;=AY$44,AU34&lt;&gt;"",AQ34=""),AND(BX34&gt;=CB$40,BY34&gt;=CB$44,BX34&lt;&gt;"",BT34=""),AND(DA34&gt;=DE$40,DB34&gt;=DE$44,DA34&lt;&gt;"",CW34=""),AND(EF34&gt;=EJ$40,EG34&gt;=EJ$44,EF34&lt;&gt;""),AND(FH34&gt;=FL$40,FI34&gt;=FL$44,FH34&lt;&gt;""),AND(GJ34&gt;=GN$40,GK34&gt;=GN$44,GJ34&lt;&gt;""),AND(HL34&gt;=HP$40,HM34&gt;=HP$44,HL34&lt;&gt;""),AND(IN34&gt;=IR$40,IO34&gt;=IR$44,IN34&lt;&gt;""),AND(JP34&gt;=JT$40,JQ34&gt;=JT$44,JP34&lt;&gt;""),AND(KR34&gt;=KV$40,KS34&gt;=KV$44,KR34&lt;&gt;""),AND(LT34&gt;=LX$40,LU34&gt;=LX$44,LT34&lt;&gt;""),AND(MV34&gt;=MZ$40,MW34&gt;=MZ$44,MV34&lt;&gt;""),AND(NX34&gt;=OB$40,NY34&gt;=OB$44,NX34&lt;&gt;""),AND(OZ34&gt;=PD$40,PA34&gt;=PD$44,OZ34&lt;&gt;""),AND(QB34&gt;=QF$40,QC34&gt;=QF$44,QB34&lt;&gt;"")),"P","")</f>
        <v/>
      </c>
      <c r="L34" s="8">
        <f>IF(COUNT(AS34,BV34,CY34)&gt;0,LARGE((AS34,BV34,CY34),1),0)</f>
        <v>46.1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IF(N34=0,"",IF(AND(N34=L34,N34=AS34,N34=BV34),$W$1,IF(AND(N34=L34,N34=AS34,N34=CY34),$W$1,IF(AND(N34=L34,N34=BV34,N34=CY34),$AZ$1,IF(N34=CY34,$CC$1,IF(N34=BV34,$AZ$1,IF(N34=AS34,$W$1,"")))))))</f>
        <v/>
      </c>
      <c r="P34" s="8">
        <f>IF(COUNT(AT34,BW34,CZ34)&gt;0,LARGE((AT34,BW34,CZ34),1),0)</f>
        <v>23.1</v>
      </c>
      <c r="Q34" s="8" t="str">
        <f>IF(P34=0,"",IF(P34=CZ34,$CC$1,IF(P34=BW34,$AZ$1,IF(P34=AT34,$W$1,""))))</f>
        <v>2024 Nationals</v>
      </c>
      <c r="R34" s="8">
        <f>IF(MAX(AX34,CA34,DD34)&gt;0,MAX(AX34,CA34,DD34),0)</f>
        <v>21.1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>
        <v>18.100000000000001</v>
      </c>
      <c r="BA34" s="18">
        <v>5.2</v>
      </c>
      <c r="BB34" s="18">
        <v>0</v>
      </c>
      <c r="BC34" s="18">
        <v>0</v>
      </c>
      <c r="BD34" s="18">
        <v>18</v>
      </c>
      <c r="BE34" s="18">
        <v>5.6</v>
      </c>
      <c r="BF34" s="18">
        <v>0.8</v>
      </c>
      <c r="BG34" s="18">
        <v>0</v>
      </c>
      <c r="BH34" s="18">
        <v>18.8</v>
      </c>
      <c r="BI34" s="18">
        <v>4.3</v>
      </c>
      <c r="BJ34" s="18">
        <v>0</v>
      </c>
      <c r="BK34" s="18">
        <v>0</v>
      </c>
      <c r="BL34" s="18">
        <v>0</v>
      </c>
      <c r="BM34" s="18">
        <v>0</v>
      </c>
      <c r="BN34" s="18">
        <v>0</v>
      </c>
      <c r="BO34" s="18">
        <v>0</v>
      </c>
      <c r="BP34" s="18">
        <v>16.5</v>
      </c>
      <c r="BQ34" s="18">
        <v>4.8</v>
      </c>
      <c r="BR34" s="18">
        <v>0.2</v>
      </c>
      <c r="BS34" s="18">
        <v>0</v>
      </c>
      <c r="BT34" s="28"/>
      <c r="BU34" s="11">
        <f>IF(SUM(BA34,BE34)&gt;0,SUM(BA34,BE34),"")</f>
        <v>10.8</v>
      </c>
      <c r="BV34" s="11">
        <f>IF(SUM(AZ34:BA34,BC34:BE34,BG34)-BB34-BF34&gt;0,SUM(AZ34:BA34,BC34:BE34,BG34)-BB34-BF34,"")</f>
        <v>46.1</v>
      </c>
      <c r="BW34" s="11">
        <f>IF(SUM(BH34:BI34,BK34)-BJ34&gt;0,SUM(BH34:BI34,BK34)-BJ34,"")</f>
        <v>23.1</v>
      </c>
      <c r="BX34" s="11">
        <f>IF(SUM(BA34,BE34,BI34)&gt;0,SUM(BA34,BE34,BI34),"")</f>
        <v>15.100000000000001</v>
      </c>
      <c r="BY34" s="11">
        <f>IF(SUM(BV34,BW34)&gt;0,SUM(BV34,BW34),"")</f>
        <v>69.2</v>
      </c>
      <c r="BZ34" s="11">
        <f>IF(SUM(BM34,BQ34)&gt;0,SUM(BM34,BQ34),"")</f>
        <v>4.8</v>
      </c>
      <c r="CA34" s="11">
        <f>IF(SUM(BL34:BM34,BO34:BQ34,BS34)-SUM(BN34,BR34)&gt;0,SUM(BL34:BM34,BO34:BQ34,BS34)-SUM(BN34,BR34),"")</f>
        <v>21.1</v>
      </c>
      <c r="CB34" s="11">
        <f>IF(SUM(BV34,BW34,CA34)&gt;0,SUM(BV34,BW34,CA34),"")</f>
        <v>90.300000000000011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>IF(SUM(CD34,CH34)&gt;0,SUM(CD34,CH34),"")</f>
        <v/>
      </c>
      <c r="CY34" s="40" t="str">
        <f>IF(SUM(CC34:CD34,CF34:CH34,CJ34)-CE34-CI34&gt;0,SUM(CC34:CD34,CF34:CH34,CJ34)-CE34-CI34,"")</f>
        <v/>
      </c>
      <c r="CZ34" s="40" t="str">
        <f>IF(SUM(CK34:CL34,CN34)-CM34&gt;0,SUM(CK34:CL34,CN34)-CM34,"")</f>
        <v/>
      </c>
      <c r="DA34" s="40" t="str">
        <f>IF(SUM(CD34,CH34,CL34)&gt;0,SUM(CD34,CH34,CL34),"")</f>
        <v/>
      </c>
      <c r="DB34" s="40" t="str">
        <f>IF(SUM(CY34,CZ34)&gt;0,SUM(CY34,CZ34),"")</f>
        <v/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 t="str">
        <f>IF(SUM(CY34,CZ34,DD34)&gt;0,SUM(CY34,CZ34,DD34),"")</f>
        <v/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9.0500000000000007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</v>
      </c>
      <c r="QL34" s="22">
        <f>IF($CW34="P",CH34,(CH34+BE34)/2)</f>
        <v>2.8</v>
      </c>
      <c r="QM34" s="22">
        <f>IF($CW34="P",CI34,(CI34+BF34)/2)</f>
        <v>0.4</v>
      </c>
      <c r="QN34" s="22">
        <f>IF($CW34="P",CJ34,(CJ34+BG34)/2)</f>
        <v>0</v>
      </c>
      <c r="QO34" s="22">
        <f>IF($CW34="P",CK34,(CK34+BH34)/2)</f>
        <v>9.4</v>
      </c>
      <c r="QP34" s="22">
        <f>IF($CW34="P",CL34,(CL34+BI34)/2)</f>
        <v>2.15</v>
      </c>
      <c r="QQ34" s="22">
        <f>IF($CW34="P",CM34,(CM34+BJ34)/2)</f>
        <v>0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8.25</v>
      </c>
      <c r="QX34" s="22">
        <f>IF($CW34="P",CT34,(CT34+BQ34)/2)</f>
        <v>2.4</v>
      </c>
      <c r="QY34" s="22">
        <f>IF($CW34="P",CU34,(CU34+BR34)/2)</f>
        <v>0.1</v>
      </c>
      <c r="QZ34" s="22">
        <f>IF($CW34="P",CV34,(CV34+BS34)/2)</f>
        <v>0</v>
      </c>
      <c r="RA34" s="27" t="s">
        <v>46</v>
      </c>
      <c r="RB34" s="40">
        <f>IF(SUM(QH34,QL34)&gt;0,SUM(QH34,QL34),"")</f>
        <v>5.4</v>
      </c>
      <c r="RC34" s="40">
        <f>IF(SUM(QG34:QH34,QJ34:QL34,QN34)-QI34-QM34&gt;0,SUM(QG34:QH34,QJ34:QL34,QN34)-QI34-QM34,"")</f>
        <v>23.05</v>
      </c>
      <c r="RD34" s="40">
        <f>IF(SUM(QO34:QP34,QR34)-QQ34&gt;0,SUM(QO34:QP34,QR34)-QQ34,"")</f>
        <v>11.55</v>
      </c>
      <c r="RE34" s="40">
        <f>IF(SUM(QH34,QL34,QP34)&gt;0,SUM(QH34,QL34,QP34),"")</f>
        <v>7.5500000000000007</v>
      </c>
      <c r="RF34" s="40">
        <f>IF(SUM(RC34,RD34)&gt;0,SUM(RC34,RD34),"")</f>
        <v>34.6</v>
      </c>
      <c r="RG34" s="40">
        <f>IF(SUM(QT34,QX34)&gt;0,SUM(QT34,QX34),"")</f>
        <v>2.4</v>
      </c>
      <c r="RH34" s="40">
        <f>IF(SUM(QS34:QT34,QV34:QX34,QZ34)-SUM(QU34,QY34)&gt;0,SUM(QS34:QT34,QV34:QX34,QZ34)-SUM(QU34,QY34),"")</f>
        <v>10.55</v>
      </c>
      <c r="RI34" s="40">
        <f>IF(SUM(RC34,RD34,RH34)&gt;0,SUM(RC34,RD34,RH34),"")</f>
        <v>45.150000000000006</v>
      </c>
    </row>
    <row r="35" spans="1:477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220</v>
      </c>
      <c r="D35" s="4" t="s">
        <v>6</v>
      </c>
      <c r="E35" s="4">
        <v>2006</v>
      </c>
      <c r="F35" s="9">
        <f>SUM(L35:T35)+SUM(L35:Q35)*0.0000001+SUM(L35)*0.0000000000001</f>
        <v>65.300006530004296</v>
      </c>
      <c r="H35" s="3" t="str">
        <f>IF(OR(AND(AR35&gt;=AY$39,AS35&gt;=AY$43,AR35&lt;&gt;"",AQ35=""),AND(AW35&gt;=AY$39,AX35&gt;=AY$43,AW35&lt;&gt;"",AQ35=""),AND(BU35&gt;=CB$39,BV35&gt;=CB$43,BU35&lt;&gt;"",BT35=""),AND(BZ35&gt;=CB$39,CA35&gt;=CB$43,BZ35&lt;&gt;"",BT35=""),AND(CX35&gt;=DE$39,CY35&gt;=DE$43,CX35&lt;&gt;"",CW35=""),AND(DC35&gt;=DE$39,DD35&gt;=DE$43,DC35&lt;&gt;""),AND(EC35&gt;=EJ$39,ED35&gt;=EJ$43,EC35&lt;&gt;""),AND(EH35&gt;=EJ$39,EI35&gt;=EJ$43,EH35&lt;&gt;""),AND(FE35&gt;=FL$39,FF35&gt;=FL$43,FE35&lt;&gt;""),AND(FJ35&gt;=FL$39,FK35&gt;=FL$43,FJ35&lt;&gt;""),AND(GG35&gt;=GN$39,GH35&gt;=GN$43,GG35&lt;&gt;""),AND(GL35&gt;=GN$39,GM35&gt;=GN$43,GL35&lt;&gt;""),AND(HI35&gt;=HP$39,HJ35&gt;=HP$43,HI35&lt;&gt;""),AND(HN35&gt;=HP$39,HO35&gt;=HP$43,HN35&lt;&gt;""),AND(IK35&gt;=IR$39,IL35&gt;=IR$43,IK35&lt;&gt;""),AND(IP35&gt;=IR$39,IQ35&gt;=IR$43,IP35&lt;&gt;""),AND(JM35&gt;=JT$39,JN35&gt;=JT$43,JM35&lt;&gt;""),AND(JR35&gt;=JT$39,JS35&gt;=JT$43,JR35&lt;&gt;""),AND(KO35&gt;=KV$39,KP35&gt;=KV$43,KO35&lt;&gt;""),AND(KT35&gt;=KV$39,KU35&gt;=KV$43,KT35&lt;&gt;""),AND(LQ35&gt;=LX$39,LR35&gt;=LX$43,LQ35&lt;&gt;""),AND(LV35&gt;=LX$39,LW35&gt;=LX$43,LV35&lt;&gt;""),AND(MS35&gt;=MZ$39,MT35&gt;=MZ$43,MS35&lt;&gt;""),AND(MX35&gt;=MZ$39,MY35&gt;=MZ$43,MX35&lt;&gt;""),AND(NU35&gt;=OB$39,NV35&gt;=OB$43,NU35&lt;&gt;""),AND(NZ35&gt;=OB$39,OA35&gt;=OB$43,NZ35&lt;&gt;""),AND(OW35&gt;=PD$39,OX35&gt;=PD$43,OW35&lt;&gt;""),AND(PB35&gt;=PD$39,PC35&gt;=PD$43,PB35&lt;&gt;""),AND(PY35&gt;=QF$39,PZ35&gt;=QF$43,PY35&lt;&gt;""),AND(QD35&gt;=QF$39,QE35&gt;=QF$43,QD35&lt;&gt;"")),"P","")</f>
        <v/>
      </c>
      <c r="I35" s="3" t="str">
        <f>IF(OR(AND(AS35&gt;=AY$43,AS35&lt;&gt;"",AQ35=""),AND(AX35&gt;=AY$43,AX35&lt;&gt;"",AQ35=""),AND(BV35&gt;=CB$43,BV35&lt;&gt;"",BT35=""),AND(CA35&gt;=CB$43,CA35&lt;&gt;"",BT35=""),AND(CY35&gt;=DE$43,CY35&lt;&gt;"",CW35=""),AND(DD35&gt;=DE$43,DD35&lt;&gt;"",CW35=""),AND(ED35&gt;=EJ$43,ED35&lt;&gt;""),AND(EI35&gt;=EJ$43,EI35&lt;&gt;""),AND(FF35&gt;=FL$43,FF35&lt;&gt;""),AND(FK35&gt;=FL$43,FK35&lt;&gt;""),AND(GH35&gt;=GN$43,GH35&lt;&gt;""),AND(GM35&gt;=GN$43,GM35&lt;&gt;""),AND(HJ35&gt;=HP$43,HJ35&lt;&gt;""),AND(HO35&gt;=HP$43,HO35&lt;&gt;""),AND(IL35&gt;=IR$43,IL35&lt;&gt;""),AND(IQ35&gt;=IR$43,IQ35&lt;&gt;""),AND(JN35&gt;=JT$43,JN35&lt;&gt;""),AND(JS35&gt;=JT$43,JS35&lt;&gt;""),AND(KP35&gt;=KV$43,KP35&lt;&gt;""),AND(KU35&gt;=KV$43,KU35&lt;&gt;""),AND(LR35&gt;=LX$43,LR35&lt;&gt;""),AND(LW35&gt;=LX$43,LW35&lt;&gt;""),AND(MT35&gt;=MZ$43,MT35&lt;&gt;""),AND(MY35&gt;=MZ$43,MY35&lt;&gt;""),AND(NV35&gt;=OB$43,NV35&lt;&gt;""),AND(OA35&gt;=OB$43,OA35&lt;&gt;""),AND(OX35&gt;=PD$43,OX35&lt;&gt;""),AND(PC35&gt;=PD$43,PC35&lt;&gt;""),AND(PZ35&gt;=QF$43,PZ35&lt;&gt;""),AND(QE35&gt;=QF$43,QE35&lt;&gt;"")),"P","")</f>
        <v/>
      </c>
      <c r="J35" s="36" t="str">
        <f>IF(AND(I35="P",H35=""),"No DD",IF(OR(AND(AU35&gt;=AY$42,AV35&gt;=AY$46,AU35&lt;&gt;"",AQ35=""),AND(BX35&gt;=CB$42,BY35&gt;=CB$46,BX35&lt;&gt;"",BT35=""),AND(DA35&gt;=DE$42,DB35&gt;=DE$46,DA35&lt;&gt;"",CW35=""),AND(EF35&gt;=EJ$42,EG35&gt;=EJ$46,EF35&lt;&gt;""),AND(FH35&gt;=FL$42,FI35&gt;=FL$46,FH35&lt;&gt;""),AND(GJ35&gt;=GN$42,GK35&gt;=GN$46,GJ35&lt;&gt;""),AND(HL35&gt;=HP$42,HM35&gt;=HP$46,HL35&lt;&gt;""),AND(IN35&gt;=IR$42,IO35&gt;=IR$46,IN35&lt;&gt;""),AND(JP35&gt;=JT$42,JQ35&gt;=JT$46,JP35&lt;&gt;""),AND(KR35&gt;=KV$42,KS35&gt;=KV$46,KR35&lt;&gt;""),AND(LT35&gt;=LX$42,LU35&gt;=LX$46,LT35&lt;&gt;""),AND(MV35&gt;=MZ$42,MW35&gt;=MZ$46,MV35&lt;&gt;""),AND(NX35&gt;=OB$42,NY35&gt;=OB$46,NX35&lt;&gt;""),AND(OZ35&gt;=PD$42,PA35&gt;=PD$46,OZ35&lt;&gt;""),AND(QB35&gt;=QF$42,QC35&gt;=QF$46,QB35&lt;&gt;"")),"Merit",IF(OR(AND(AU35&gt;=AY$41,AV35&gt;=AY$45,AU35&lt;&gt;"",AQ35=""),AND(BX35&gt;=CB$41,BY35&gt;=CB$45,BX35&lt;&gt;"",BT35=""),AND(DA35&gt;=DE$41,DB35&gt;=DE$45,DA35&lt;&gt;"",CW35=""),AND(EF35&gt;=EJ$41,EG35&gt;=EJ$45,EF35&lt;&gt;""),AND(FH35&gt;=FL$41,FI35&gt;=FL$45,FH35&lt;&gt;""),AND(GJ35&gt;=GN$41,GK35&gt;=GN$45,GJ35&lt;&gt;""),AND(HL35&gt;=HP$41,HM35&gt;=HP$45,HL35&lt;&gt;""),AND(IN35&gt;=IR$41,IO35&gt;=IR$45,IN35&lt;&gt;""),AND(JP35&gt;=JT$41,JQ35&gt;=JT$45,JP35&lt;&gt;""),AND(KR35&gt;=KV$41,KS35&gt;=KV$45,KR35&lt;&gt;""),AND(LT35&gt;=LX$41,LU35&gt;=LX$45,LT35&lt;&gt;""),AND(MV35&gt;=MZ$41,MW35&gt;=MZ$45,MV35&lt;&gt;""),AND(NX35&gt;=OB$41,NY35&gt;=OB$45,NX35&lt;&gt;""),AND(OZ35&gt;=PD$41,PA35&gt;=PD$45,OZ35&lt;&gt;""),AND(QB35&gt;=QF$41,QC35&gt;=QF$45,QB35&lt;&gt;"")),"Excellence",IF(K35="P","Worlds Team",IF(H35="P","National Team","")))))</f>
        <v/>
      </c>
      <c r="K35" s="3" t="str">
        <f>IF(OR(AND(AU35&gt;=AY$40,AV35&gt;=AY$44,AU35&lt;&gt;"",AQ35=""),AND(BX35&gt;=CB$40,BY35&gt;=CB$44,BX35&lt;&gt;"",BT35=""),AND(DA35&gt;=DE$40,DB35&gt;=DE$44,DA35&lt;&gt;"",CW35=""),AND(EF35&gt;=EJ$40,EG35&gt;=EJ$44,EF35&lt;&gt;""),AND(FH35&gt;=FL$40,FI35&gt;=FL$44,FH35&lt;&gt;""),AND(GJ35&gt;=GN$40,GK35&gt;=GN$44,GJ35&lt;&gt;""),AND(HL35&gt;=HP$40,HM35&gt;=HP$44,HL35&lt;&gt;""),AND(IN35&gt;=IR$40,IO35&gt;=IR$44,IN35&lt;&gt;""),AND(JP35&gt;=JT$40,JQ35&gt;=JT$44,JP35&lt;&gt;""),AND(KR35&gt;=KV$40,KS35&gt;=KV$44,KR35&lt;&gt;""),AND(LT35&gt;=LX$40,LU35&gt;=LX$44,LT35&lt;&gt;""),AND(MV35&gt;=MZ$40,MW35&gt;=MZ$44,MV35&lt;&gt;""),AND(NX35&gt;=OB$40,NY35&gt;=OB$44,NX35&lt;&gt;""),AND(OZ35&gt;=PD$40,PA35&gt;=PD$44,OZ35&lt;&gt;""),AND(QB35&gt;=QF$40,QC35&gt;=QF$44,QB35&lt;&gt;"")),"P","")</f>
        <v/>
      </c>
      <c r="L35" s="8">
        <f>IF(COUNT(AS35,BV35,CY35)&gt;0,LARGE((AS35,BV35,CY35),1),0)</f>
        <v>42.900000000000006</v>
      </c>
      <c r="M35" s="8" t="str">
        <f>IF(L35=0,"",IF(L35=CY35,$CC$1,IF(L35=BV35,$AZ$1,IF(L35=AS35,$W$1,""))))</f>
        <v>2024 Nationals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22.4</v>
      </c>
      <c r="Q35" s="8" t="str">
        <f>IF(P35=0,"",IF(P35=CZ35,$CC$1,IF(P35=BW35,$AZ$1,IF(P35=AT35,$W$1,""))))</f>
        <v>2024 Nationals</v>
      </c>
      <c r="R35" s="8">
        <f>IF(MAX(AX35,CA35,DD35)&gt;0,MAX(AX35,CA35,DD35),0)</f>
        <v>0</v>
      </c>
      <c r="S35" s="8" t="str">
        <f>IF(R35=0,"",IF(R35=DD35,$CC$1,IF(R35=CA35,$AZ$1,IF(R35=AX35,$W$1,""))))</f>
        <v/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>
        <v>18.8</v>
      </c>
      <c r="BA35" s="18">
        <v>3.5</v>
      </c>
      <c r="BB35" s="18">
        <v>0</v>
      </c>
      <c r="BC35" s="18">
        <v>0</v>
      </c>
      <c r="BD35" s="18">
        <v>16.600000000000001</v>
      </c>
      <c r="BE35" s="18">
        <v>4.8</v>
      </c>
      <c r="BF35" s="18">
        <v>0.8</v>
      </c>
      <c r="BG35" s="18">
        <v>0</v>
      </c>
      <c r="BH35" s="18">
        <v>18.2</v>
      </c>
      <c r="BI35" s="18">
        <v>4.8</v>
      </c>
      <c r="BJ35" s="18">
        <v>0.6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>IF(SUM(BA35,BE35)&gt;0,SUM(BA35,BE35),"")</f>
        <v>8.3000000000000007</v>
      </c>
      <c r="BV35" s="11">
        <f>IF(SUM(AZ35:BA35,BC35:BE35,BG35)-BB35-BF35&gt;0,SUM(AZ35:BA35,BC35:BE35,BG35)-BB35-BF35,"")</f>
        <v>42.900000000000006</v>
      </c>
      <c r="BW35" s="11">
        <f>IF(SUM(BH35:BI35,BK35)-BJ35&gt;0,SUM(BH35:BI35,BK35)-BJ35,"")</f>
        <v>22.4</v>
      </c>
      <c r="BX35" s="11">
        <f>IF(SUM(BA35,BE35,BI35)&gt;0,SUM(BA35,BE35,BI35),"")</f>
        <v>13.100000000000001</v>
      </c>
      <c r="BY35" s="11">
        <f>IF(SUM(BV35,BW35)&gt;0,SUM(BV35,BW35),"")</f>
        <v>65.300000000000011</v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>
        <f>IF(SUM(BV35,BW35,CA35)&gt;0,SUM(BV35,BW35,CA35),"")</f>
        <v>65.300000000000011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9.4</v>
      </c>
      <c r="QH35" s="22">
        <f>IF($CW35="P",CD35,(CD35+BA35)/2)</f>
        <v>1.75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8.3000000000000007</v>
      </c>
      <c r="QL35" s="22">
        <f>IF($CW35="P",CH35,(CH35+BE35)/2)</f>
        <v>2.4</v>
      </c>
      <c r="QM35" s="22">
        <f>IF($CW35="P",CI35,(CI35+BF35)/2)</f>
        <v>0.4</v>
      </c>
      <c r="QN35" s="22">
        <f>IF($CW35="P",CJ35,(CJ35+BG35)/2)</f>
        <v>0</v>
      </c>
      <c r="QO35" s="22">
        <f>IF($CW35="P",CK35,(CK35+BH35)/2)</f>
        <v>9.1</v>
      </c>
      <c r="QP35" s="22">
        <f>IF($CW35="P",CL35,(CL35+BI35)/2)</f>
        <v>2.4</v>
      </c>
      <c r="QQ35" s="22">
        <f>IF($CW35="P",CM35,(CM35+BJ35)/2)</f>
        <v>0.3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4.1500000000000004</v>
      </c>
      <c r="RC35" s="40">
        <f>IF(SUM(QG35:QH35,QJ35:QL35,QN35)-QI35-QM35&gt;0,SUM(QG35:QH35,QJ35:QL35,QN35)-QI35-QM35,"")</f>
        <v>21.450000000000003</v>
      </c>
      <c r="RD35" s="40">
        <f>IF(SUM(QO35:QP35,QR35)-QQ35&gt;0,SUM(QO35:QP35,QR35)-QQ35,"")</f>
        <v>11.2</v>
      </c>
      <c r="RE35" s="40">
        <f>IF(SUM(QH35,QL35,QP35)&gt;0,SUM(QH35,QL35,QP35),"")</f>
        <v>6.5500000000000007</v>
      </c>
      <c r="RF35" s="40">
        <f>IF(SUM(RC35,RD35)&gt;0,SUM(RC35,RD35),"")</f>
        <v>32.650000000000006</v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>
        <f>IF(SUM(RC35,RD35,RH35)&gt;0,SUM(RC35,RD35,RH35),"")</f>
        <v>32.650000000000006</v>
      </c>
    </row>
    <row r="36" spans="1:477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221</v>
      </c>
      <c r="D36" s="4" t="s">
        <v>3</v>
      </c>
      <c r="E36" s="4">
        <v>2006</v>
      </c>
      <c r="F36" s="9">
        <f>SUM(L36:T36)+SUM(L36:Q36)*0.0000001+SUM(L36)*0.0000000000001</f>
        <v>64.800006480004555</v>
      </c>
      <c r="H36" s="3" t="str">
        <f>IF(OR(AND(AR36&gt;=AY$39,AS36&gt;=AY$43,AR36&lt;&gt;"",AQ36=""),AND(AW36&gt;=AY$39,AX36&gt;=AY$43,AW36&lt;&gt;"",AQ36=""),AND(BU36&gt;=CB$39,BV36&gt;=CB$43,BU36&lt;&gt;"",BT36=""),AND(BZ36&gt;=CB$39,CA36&gt;=CB$43,BZ36&lt;&gt;"",BT36=""),AND(CX36&gt;=DE$39,CY36&gt;=DE$43,CX36&lt;&gt;"",CW36=""),AND(DC36&gt;=DE$39,DD36&gt;=DE$43,DC36&lt;&gt;""),AND(EC36&gt;=EJ$39,ED36&gt;=EJ$43,EC36&lt;&gt;""),AND(EH36&gt;=EJ$39,EI36&gt;=EJ$43,EH36&lt;&gt;""),AND(FE36&gt;=FL$39,FF36&gt;=FL$43,FE36&lt;&gt;""),AND(FJ36&gt;=FL$39,FK36&gt;=FL$43,FJ36&lt;&gt;""),AND(GG36&gt;=GN$39,GH36&gt;=GN$43,GG36&lt;&gt;""),AND(GL36&gt;=GN$39,GM36&gt;=GN$43,GL36&lt;&gt;""),AND(HI36&gt;=HP$39,HJ36&gt;=HP$43,HI36&lt;&gt;""),AND(HN36&gt;=HP$39,HO36&gt;=HP$43,HN36&lt;&gt;""),AND(IK36&gt;=IR$39,IL36&gt;=IR$43,IK36&lt;&gt;""),AND(IP36&gt;=IR$39,IQ36&gt;=IR$43,IP36&lt;&gt;""),AND(JM36&gt;=JT$39,JN36&gt;=JT$43,JM36&lt;&gt;""),AND(JR36&gt;=JT$39,JS36&gt;=JT$43,JR36&lt;&gt;""),AND(KO36&gt;=KV$39,KP36&gt;=KV$43,KO36&lt;&gt;""),AND(KT36&gt;=KV$39,KU36&gt;=KV$43,KT36&lt;&gt;""),AND(LQ36&gt;=LX$39,LR36&gt;=LX$43,LQ36&lt;&gt;""),AND(LV36&gt;=LX$39,LW36&gt;=LX$43,LV36&lt;&gt;""),AND(MS36&gt;=MZ$39,MT36&gt;=MZ$43,MS36&lt;&gt;""),AND(MX36&gt;=MZ$39,MY36&gt;=MZ$43,MX36&lt;&gt;""),AND(NU36&gt;=OB$39,NV36&gt;=OB$43,NU36&lt;&gt;""),AND(NZ36&gt;=OB$39,OA36&gt;=OB$43,NZ36&lt;&gt;""),AND(OW36&gt;=PD$39,OX36&gt;=PD$43,OW36&lt;&gt;""),AND(PB36&gt;=PD$39,PC36&gt;=PD$43,PB36&lt;&gt;""),AND(PY36&gt;=QF$39,PZ36&gt;=QF$43,PY36&lt;&gt;""),AND(QD36&gt;=QF$39,QE36&gt;=QF$43,QD36&lt;&gt;"")),"P","")</f>
        <v/>
      </c>
      <c r="I36" s="3" t="str">
        <f>IF(OR(AND(AS36&gt;=AY$43,AS36&lt;&gt;"",AQ36=""),AND(AX36&gt;=AY$43,AX36&lt;&gt;"",AQ36=""),AND(BV36&gt;=CB$43,BV36&lt;&gt;"",BT36=""),AND(CA36&gt;=CB$43,CA36&lt;&gt;"",BT36=""),AND(CY36&gt;=DE$43,CY36&lt;&gt;"",CW36=""),AND(DD36&gt;=DE$43,DD36&lt;&gt;"",CW36=""),AND(ED36&gt;=EJ$43,ED36&lt;&gt;""),AND(EI36&gt;=EJ$43,EI36&lt;&gt;""),AND(FF36&gt;=FL$43,FF36&lt;&gt;""),AND(FK36&gt;=FL$43,FK36&lt;&gt;""),AND(GH36&gt;=GN$43,GH36&lt;&gt;""),AND(GM36&gt;=GN$43,GM36&lt;&gt;""),AND(HJ36&gt;=HP$43,HJ36&lt;&gt;""),AND(HO36&gt;=HP$43,HO36&lt;&gt;""),AND(IL36&gt;=IR$43,IL36&lt;&gt;""),AND(IQ36&gt;=IR$43,IQ36&lt;&gt;""),AND(JN36&gt;=JT$43,JN36&lt;&gt;""),AND(JS36&gt;=JT$43,JS36&lt;&gt;""),AND(KP36&gt;=KV$43,KP36&lt;&gt;""),AND(KU36&gt;=KV$43,KU36&lt;&gt;""),AND(LR36&gt;=LX$43,LR36&lt;&gt;""),AND(LW36&gt;=LX$43,LW36&lt;&gt;""),AND(MT36&gt;=MZ$43,MT36&lt;&gt;""),AND(MY36&gt;=MZ$43,MY36&lt;&gt;""),AND(NV36&gt;=OB$43,NV36&lt;&gt;""),AND(OA36&gt;=OB$43,OA36&lt;&gt;""),AND(OX36&gt;=PD$43,OX36&lt;&gt;""),AND(PC36&gt;=PD$43,PC36&lt;&gt;""),AND(PZ36&gt;=QF$43,PZ36&lt;&gt;""),AND(QE36&gt;=QF$43,QE36&lt;&gt;"")),"P","")</f>
        <v/>
      </c>
      <c r="J36" s="36" t="str">
        <f>IF(AND(I36="P",H36=""),"No DD",IF(OR(AND(AU36&gt;=AY$42,AV36&gt;=AY$46,AU36&lt;&gt;"",AQ36=""),AND(BX36&gt;=CB$42,BY36&gt;=CB$46,BX36&lt;&gt;"",BT36=""),AND(DA36&gt;=DE$42,DB36&gt;=DE$46,DA36&lt;&gt;"",CW36=""),AND(EF36&gt;=EJ$42,EG36&gt;=EJ$46,EF36&lt;&gt;""),AND(FH36&gt;=FL$42,FI36&gt;=FL$46,FH36&lt;&gt;""),AND(GJ36&gt;=GN$42,GK36&gt;=GN$46,GJ36&lt;&gt;""),AND(HL36&gt;=HP$42,HM36&gt;=HP$46,HL36&lt;&gt;""),AND(IN36&gt;=IR$42,IO36&gt;=IR$46,IN36&lt;&gt;""),AND(JP36&gt;=JT$42,JQ36&gt;=JT$46,JP36&lt;&gt;""),AND(KR36&gt;=KV$42,KS36&gt;=KV$46,KR36&lt;&gt;""),AND(LT36&gt;=LX$42,LU36&gt;=LX$46,LT36&lt;&gt;""),AND(MV36&gt;=MZ$42,MW36&gt;=MZ$46,MV36&lt;&gt;""),AND(NX36&gt;=OB$42,NY36&gt;=OB$46,NX36&lt;&gt;""),AND(OZ36&gt;=PD$42,PA36&gt;=PD$46,OZ36&lt;&gt;""),AND(QB36&gt;=QF$42,QC36&gt;=QF$46,QB36&lt;&gt;"")),"Merit",IF(OR(AND(AU36&gt;=AY$41,AV36&gt;=AY$45,AU36&lt;&gt;"",AQ36=""),AND(BX36&gt;=CB$41,BY36&gt;=CB$45,BX36&lt;&gt;"",BT36=""),AND(DA36&gt;=DE$41,DB36&gt;=DE$45,DA36&lt;&gt;"",CW36=""),AND(EF36&gt;=EJ$41,EG36&gt;=EJ$45,EF36&lt;&gt;""),AND(FH36&gt;=FL$41,FI36&gt;=FL$45,FH36&lt;&gt;""),AND(GJ36&gt;=GN$41,GK36&gt;=GN$45,GJ36&lt;&gt;""),AND(HL36&gt;=HP$41,HM36&gt;=HP$45,HL36&lt;&gt;""),AND(IN36&gt;=IR$41,IO36&gt;=IR$45,IN36&lt;&gt;""),AND(JP36&gt;=JT$41,JQ36&gt;=JT$45,JP36&lt;&gt;""),AND(KR36&gt;=KV$41,KS36&gt;=KV$45,KR36&lt;&gt;""),AND(LT36&gt;=LX$41,LU36&gt;=LX$45,LT36&lt;&gt;""),AND(MV36&gt;=MZ$41,MW36&gt;=MZ$45,MV36&lt;&gt;""),AND(NX36&gt;=OB$41,NY36&gt;=OB$45,NX36&lt;&gt;""),AND(OZ36&gt;=PD$41,PA36&gt;=PD$45,OZ36&lt;&gt;""),AND(QB36&gt;=QF$41,QC36&gt;=QF$45,QB36&lt;&gt;"")),"Excellence",IF(K36="P","Worlds Team",IF(H36="P","National Team","")))))</f>
        <v/>
      </c>
      <c r="K36" s="3" t="str">
        <f>IF(OR(AND(AU36&gt;=AY$40,AV36&gt;=AY$44,AU36&lt;&gt;"",AQ36=""),AND(BX36&gt;=CB$40,BY36&gt;=CB$44,BX36&lt;&gt;"",BT36=""),AND(DA36&gt;=DE$40,DB36&gt;=DE$44,DA36&lt;&gt;"",CW36=""),AND(EF36&gt;=EJ$40,EG36&gt;=EJ$44,EF36&lt;&gt;""),AND(FH36&gt;=FL$40,FI36&gt;=FL$44,FH36&lt;&gt;""),AND(GJ36&gt;=GN$40,GK36&gt;=GN$44,GJ36&lt;&gt;""),AND(HL36&gt;=HP$40,HM36&gt;=HP$44,HL36&lt;&gt;""),AND(IN36&gt;=IR$40,IO36&gt;=IR$44,IN36&lt;&gt;""),AND(JP36&gt;=JT$40,JQ36&gt;=JT$44,JP36&lt;&gt;""),AND(KR36&gt;=KV$40,KS36&gt;=KV$44,KR36&lt;&gt;""),AND(LT36&gt;=LX$40,LU36&gt;=LX$44,LT36&lt;&gt;""),AND(MV36&gt;=MZ$40,MW36&gt;=MZ$44,MV36&lt;&gt;""),AND(NX36&gt;=OB$40,NY36&gt;=OB$44,NX36&lt;&gt;""),AND(OZ36&gt;=PD$40,PA36&gt;=PD$44,OZ36&lt;&gt;""),AND(QB36&gt;=QF$40,QC36&gt;=QF$44,QB36&lt;&gt;"")),"P","")</f>
        <v/>
      </c>
      <c r="L36" s="8">
        <f>IF(COUNT(AS36,BV36,CY36)&gt;0,LARGE((AS36,BV36,CY36),1),0)</f>
        <v>45.599999999999994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19.2</v>
      </c>
      <c r="Q36" s="8" t="str">
        <f>IF(P36=0,"",IF(P36=CZ36,$CC$1,IF(P36=BW36,$AZ$1,IF(P36=AT36,$W$1,""))))</f>
        <v>2024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19</v>
      </c>
      <c r="BA36" s="18">
        <v>3.5</v>
      </c>
      <c r="BB36" s="18">
        <v>0</v>
      </c>
      <c r="BC36" s="18">
        <v>0</v>
      </c>
      <c r="BD36" s="18">
        <v>18.3</v>
      </c>
      <c r="BE36" s="18">
        <v>4.8</v>
      </c>
      <c r="BF36" s="18">
        <v>0</v>
      </c>
      <c r="BG36" s="18">
        <v>0</v>
      </c>
      <c r="BH36" s="18">
        <v>18.2</v>
      </c>
      <c r="BI36" s="18">
        <v>2</v>
      </c>
      <c r="BJ36" s="18">
        <v>1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8.3000000000000007</v>
      </c>
      <c r="BV36" s="11">
        <f>IF(SUM(AZ36:BA36,BC36:BE36,BG36)-BB36-BF36&gt;0,SUM(AZ36:BA36,BC36:BE36,BG36)-BB36-BF36,"")</f>
        <v>45.599999999999994</v>
      </c>
      <c r="BW36" s="11">
        <f>IF(SUM(BH36:BI36,BK36)-BJ36&gt;0,SUM(BH36:BI36,BK36)-BJ36,"")</f>
        <v>19.2</v>
      </c>
      <c r="BX36" s="11">
        <f>IF(SUM(BA36,BE36,BI36)&gt;0,SUM(BA36,BE36,BI36),"")</f>
        <v>10.3</v>
      </c>
      <c r="BY36" s="11">
        <f>IF(SUM(BV36,BW36)&gt;0,SUM(BV36,BW36),"")</f>
        <v>64.8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64.8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9.5</v>
      </c>
      <c r="QH36" s="22">
        <f>IF($CW36="P",CD36,(CD36+BA36)/2)</f>
        <v>1.75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9.15</v>
      </c>
      <c r="QL36" s="22">
        <f>IF($CW36="P",CH36,(CH36+BE36)/2)</f>
        <v>2.4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9.1</v>
      </c>
      <c r="QP36" s="22">
        <f>IF($CW36="P",CL36,(CL36+BI36)/2)</f>
        <v>1</v>
      </c>
      <c r="QQ36" s="22">
        <f>IF($CW36="P",CM36,(CM36+BJ36)/2)</f>
        <v>0.5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4.1500000000000004</v>
      </c>
      <c r="RC36" s="40">
        <f>IF(SUM(QG36:QH36,QJ36:QL36,QN36)-QI36-QM36&gt;0,SUM(QG36:QH36,QJ36:QL36,QN36)-QI36-QM36,"")</f>
        <v>22.799999999999997</v>
      </c>
      <c r="RD36" s="40">
        <f>IF(SUM(QO36:QP36,QR36)-QQ36&gt;0,SUM(QO36:QP36,QR36)-QQ36,"")</f>
        <v>9.6</v>
      </c>
      <c r="RE36" s="40">
        <f>IF(SUM(QH36,QL36,QP36)&gt;0,SUM(QH36,QL36,QP36),"")</f>
        <v>5.15</v>
      </c>
      <c r="RF36" s="40">
        <f>IF(SUM(RC36,RD36)&gt;0,SUM(RC36,RD36),"")</f>
        <v>32.4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32.4</v>
      </c>
    </row>
    <row r="37" spans="1:477" ht="17" x14ac:dyDescent="0.2">
      <c r="T37" s="10"/>
      <c r="U37" s="10"/>
      <c r="V37" s="10"/>
    </row>
    <row r="38" spans="1:477" ht="17" x14ac:dyDescent="0.2">
      <c r="T38" s="10"/>
      <c r="U38" s="10"/>
      <c r="V38" s="10"/>
    </row>
    <row r="39" spans="1:477" ht="17" x14ac:dyDescent="0.2">
      <c r="C39" s="23" t="s">
        <v>44</v>
      </c>
      <c r="T39" s="10"/>
      <c r="U39" s="10"/>
      <c r="V39" s="10"/>
      <c r="AR39" s="4"/>
      <c r="AY39" s="42">
        <v>11.2</v>
      </c>
      <c r="BU39" s="4"/>
      <c r="CB39" s="42">
        <v>11.2</v>
      </c>
      <c r="CX39" s="4"/>
      <c r="DE39" s="42">
        <v>11.2</v>
      </c>
      <c r="EC39" s="4"/>
      <c r="EJ39" s="42">
        <v>11.2</v>
      </c>
      <c r="FE39" s="4"/>
      <c r="FL39" s="42">
        <v>11.2</v>
      </c>
      <c r="GG39" s="4"/>
      <c r="GN39" s="42">
        <v>11.2</v>
      </c>
      <c r="HI39" s="4"/>
      <c r="HP39" s="42">
        <v>11.2</v>
      </c>
      <c r="IK39" s="4"/>
      <c r="IR39" s="42">
        <v>11.2</v>
      </c>
      <c r="JM39" s="4"/>
      <c r="JT39" s="42">
        <v>11.2</v>
      </c>
      <c r="KO39" s="4"/>
      <c r="KV39" s="42">
        <v>11.2</v>
      </c>
      <c r="LQ39" s="4"/>
      <c r="LX39" s="42">
        <v>11.2</v>
      </c>
      <c r="MS39" s="4"/>
      <c r="MZ39" s="42">
        <v>11.2</v>
      </c>
      <c r="NU39" s="4"/>
      <c r="OB39" s="42">
        <v>11.2</v>
      </c>
      <c r="OW39" s="4"/>
      <c r="PD39" s="42">
        <v>11.2</v>
      </c>
      <c r="PY39" s="4"/>
      <c r="QF39" s="42">
        <v>11.2</v>
      </c>
    </row>
    <row r="40" spans="1:477" ht="17" hidden="1" x14ac:dyDescent="0.2">
      <c r="C40" s="30" t="s">
        <v>43</v>
      </c>
      <c r="T40" s="10"/>
      <c r="U40" s="10"/>
      <c r="V40" s="10"/>
      <c r="AR40" s="4"/>
      <c r="AY40" s="51">
        <v>1000</v>
      </c>
      <c r="BU40" s="4"/>
      <c r="CB40" s="51">
        <v>1000</v>
      </c>
      <c r="CX40" s="4"/>
      <c r="DE40" s="51">
        <v>1000</v>
      </c>
      <c r="EC40" s="4"/>
      <c r="EJ40" s="51">
        <v>1000</v>
      </c>
      <c r="FE40" s="4"/>
      <c r="FL40" s="51">
        <v>1000</v>
      </c>
      <c r="GG40" s="4"/>
      <c r="GN40" s="51">
        <v>1000</v>
      </c>
      <c r="HI40" s="4"/>
      <c r="HP40" s="51">
        <v>1000</v>
      </c>
      <c r="IK40" s="4"/>
      <c r="IR40" s="51">
        <v>1000</v>
      </c>
      <c r="JM40" s="4"/>
      <c r="JT40" s="51">
        <v>1000</v>
      </c>
      <c r="KO40" s="4"/>
      <c r="KV40" s="51">
        <v>1000</v>
      </c>
      <c r="LQ40" s="4"/>
      <c r="LX40" s="51">
        <v>1000</v>
      </c>
      <c r="MS40" s="4"/>
      <c r="MZ40" s="51">
        <v>1000</v>
      </c>
      <c r="NU40" s="4"/>
      <c r="OB40" s="51">
        <v>1000</v>
      </c>
      <c r="OW40" s="4"/>
      <c r="PD40" s="51">
        <v>1000</v>
      </c>
      <c r="PY40" s="4"/>
      <c r="QF40" s="51">
        <v>1000</v>
      </c>
    </row>
    <row r="41" spans="1:477" ht="17" hidden="1" x14ac:dyDescent="0.2">
      <c r="A41" s="5"/>
      <c r="B41" s="5"/>
      <c r="C41" s="31" t="s">
        <v>55</v>
      </c>
      <c r="D41" s="20"/>
      <c r="T41" s="10"/>
      <c r="U41" s="10"/>
      <c r="V41" s="10"/>
      <c r="AR41" s="4"/>
      <c r="AY41" s="43">
        <v>1000</v>
      </c>
      <c r="BU41" s="4"/>
      <c r="CB41" s="43">
        <v>1000</v>
      </c>
      <c r="CX41" s="4"/>
      <c r="DE41" s="43">
        <v>1000</v>
      </c>
      <c r="EC41" s="4"/>
      <c r="EJ41" s="43">
        <v>1000</v>
      </c>
      <c r="FE41" s="4"/>
      <c r="FL41" s="43">
        <v>1000</v>
      </c>
      <c r="GG41" s="4"/>
      <c r="GN41" s="43">
        <v>1000</v>
      </c>
      <c r="HI41" s="4"/>
      <c r="HP41" s="43">
        <v>1000</v>
      </c>
      <c r="IK41" s="4"/>
      <c r="IR41" s="43">
        <v>1000</v>
      </c>
      <c r="JM41" s="4"/>
      <c r="JT41" s="43">
        <v>1000</v>
      </c>
      <c r="KO41" s="4"/>
      <c r="KV41" s="43">
        <v>1000</v>
      </c>
      <c r="LQ41" s="4"/>
      <c r="LX41" s="43">
        <v>1000</v>
      </c>
      <c r="MS41" s="4"/>
      <c r="MZ41" s="43">
        <v>1000</v>
      </c>
      <c r="NU41" s="4"/>
      <c r="OB41" s="43">
        <v>1000</v>
      </c>
      <c r="OW41" s="4"/>
      <c r="PD41" s="43">
        <v>1000</v>
      </c>
      <c r="PY41" s="4"/>
      <c r="QF41" s="43">
        <v>1000</v>
      </c>
    </row>
    <row r="42" spans="1:477" ht="17" hidden="1" x14ac:dyDescent="0.2">
      <c r="A42" s="5"/>
      <c r="B42" s="5"/>
      <c r="C42" s="35" t="s">
        <v>62</v>
      </c>
      <c r="D42" s="20"/>
      <c r="T42" s="10"/>
      <c r="U42" s="10"/>
      <c r="V42" s="10"/>
      <c r="AR42" s="4"/>
      <c r="AY42" s="62">
        <v>1000</v>
      </c>
      <c r="BU42" s="4"/>
      <c r="CB42" s="62">
        <v>1000</v>
      </c>
      <c r="CX42" s="4"/>
      <c r="DE42" s="62">
        <v>1000</v>
      </c>
      <c r="EC42" s="4"/>
      <c r="EJ42" s="62">
        <v>1000</v>
      </c>
      <c r="FE42" s="4"/>
      <c r="FL42" s="62">
        <v>1000</v>
      </c>
      <c r="GG42" s="4"/>
      <c r="GN42" s="62">
        <v>1000</v>
      </c>
      <c r="HI42" s="4"/>
      <c r="HP42" s="62">
        <v>1000</v>
      </c>
      <c r="IK42" s="4"/>
      <c r="IR42" s="62">
        <v>1000</v>
      </c>
      <c r="JM42" s="4"/>
      <c r="JT42" s="62">
        <v>1000</v>
      </c>
      <c r="KO42" s="4"/>
      <c r="KV42" s="62">
        <v>1000</v>
      </c>
      <c r="LQ42" s="4"/>
      <c r="LX42" s="62">
        <v>1000</v>
      </c>
      <c r="MS42" s="4"/>
      <c r="MZ42" s="62">
        <v>1000</v>
      </c>
      <c r="NU42" s="4"/>
      <c r="OB42" s="62">
        <v>1000</v>
      </c>
      <c r="OW42" s="4"/>
      <c r="PD42" s="62">
        <v>1000</v>
      </c>
      <c r="PY42" s="4"/>
      <c r="QF42" s="62">
        <v>1000</v>
      </c>
    </row>
    <row r="43" spans="1:477" ht="17" x14ac:dyDescent="0.2">
      <c r="A43" s="5"/>
      <c r="B43" s="5"/>
      <c r="C43" s="34" t="s">
        <v>41</v>
      </c>
      <c r="D43" s="20"/>
      <c r="T43" s="10"/>
      <c r="U43" s="10"/>
      <c r="V43" s="10"/>
      <c r="AR43" s="4"/>
      <c r="AY43" s="63">
        <v>48</v>
      </c>
      <c r="BU43" s="4"/>
      <c r="CB43" s="63">
        <v>48</v>
      </c>
      <c r="CX43" s="4"/>
      <c r="DE43" s="63">
        <v>48</v>
      </c>
      <c r="EC43" s="4"/>
      <c r="EJ43" s="63">
        <v>48</v>
      </c>
      <c r="FE43" s="4"/>
      <c r="FL43" s="63">
        <v>48</v>
      </c>
      <c r="GG43" s="4"/>
      <c r="GN43" s="63">
        <v>48</v>
      </c>
      <c r="HI43" s="4"/>
      <c r="HP43" s="63">
        <v>48</v>
      </c>
      <c r="IK43" s="4"/>
      <c r="IR43" s="63">
        <v>48</v>
      </c>
      <c r="JM43" s="4"/>
      <c r="JT43" s="63">
        <v>48</v>
      </c>
      <c r="KO43" s="4"/>
      <c r="KV43" s="63">
        <v>48</v>
      </c>
      <c r="LQ43" s="4"/>
      <c r="LX43" s="63">
        <v>48</v>
      </c>
      <c r="MS43" s="4"/>
      <c r="MZ43" s="63">
        <v>48</v>
      </c>
      <c r="NU43" s="4"/>
      <c r="OB43" s="63">
        <v>48</v>
      </c>
      <c r="OW43" s="4"/>
      <c r="PD43" s="63">
        <v>48</v>
      </c>
      <c r="PY43" s="4"/>
      <c r="QF43" s="63">
        <v>48</v>
      </c>
    </row>
    <row r="44" spans="1:477" ht="17" hidden="1" x14ac:dyDescent="0.2">
      <c r="A44" s="5"/>
      <c r="B44" s="5"/>
      <c r="C44" s="24" t="s">
        <v>42</v>
      </c>
      <c r="D44" s="20"/>
      <c r="T44" s="10"/>
      <c r="U44" s="10"/>
      <c r="V44" s="10"/>
      <c r="AR44" s="4"/>
      <c r="AY44" s="46">
        <v>1000</v>
      </c>
      <c r="BU44" s="4"/>
      <c r="CB44" s="46">
        <v>1000</v>
      </c>
      <c r="CX44" s="4"/>
      <c r="DE44" s="46">
        <v>1000</v>
      </c>
      <c r="EC44" s="4"/>
      <c r="EJ44" s="46">
        <v>1000</v>
      </c>
      <c r="FE44" s="4"/>
      <c r="FL44" s="46">
        <v>1000</v>
      </c>
      <c r="GG44" s="4"/>
      <c r="GN44" s="46">
        <v>1000</v>
      </c>
      <c r="HI44" s="4"/>
      <c r="HP44" s="46">
        <v>1000</v>
      </c>
      <c r="IK44" s="4"/>
      <c r="IR44" s="46">
        <v>1000</v>
      </c>
      <c r="JM44" s="4"/>
      <c r="JT44" s="46">
        <v>1000</v>
      </c>
      <c r="KO44" s="4"/>
      <c r="KV44" s="46">
        <v>1000</v>
      </c>
      <c r="LQ44" s="4"/>
      <c r="LX44" s="46">
        <v>1000</v>
      </c>
      <c r="MS44" s="4"/>
      <c r="MZ44" s="46">
        <v>1000</v>
      </c>
      <c r="NU44" s="4"/>
      <c r="OB44" s="46">
        <v>1000</v>
      </c>
      <c r="OW44" s="4"/>
      <c r="PD44" s="46">
        <v>1000</v>
      </c>
      <c r="PY44" s="4"/>
      <c r="QF44" s="46">
        <v>1000</v>
      </c>
    </row>
    <row r="45" spans="1:477" ht="17" hidden="1" x14ac:dyDescent="0.2">
      <c r="A45" s="5"/>
      <c r="B45" s="5"/>
      <c r="C45" s="33" t="s">
        <v>54</v>
      </c>
      <c r="D45" s="20"/>
      <c r="T45" s="10"/>
      <c r="U45" s="10"/>
      <c r="V45" s="10"/>
      <c r="AR45" s="4"/>
      <c r="AY45" s="47">
        <v>1000</v>
      </c>
      <c r="BU45" s="4"/>
      <c r="CB45" s="47">
        <v>1000</v>
      </c>
      <c r="CX45" s="4"/>
      <c r="DE45" s="47">
        <v>1000</v>
      </c>
      <c r="EC45" s="4"/>
      <c r="EJ45" s="47">
        <v>1000</v>
      </c>
      <c r="FE45" s="4"/>
      <c r="FL45" s="47">
        <v>1000</v>
      </c>
      <c r="GG45" s="4"/>
      <c r="GN45" s="47">
        <v>1000</v>
      </c>
      <c r="HI45" s="4"/>
      <c r="HP45" s="47">
        <v>1000</v>
      </c>
      <c r="IK45" s="4"/>
      <c r="IR45" s="47">
        <v>1000</v>
      </c>
      <c r="JM45" s="4"/>
      <c r="JT45" s="47">
        <v>1000</v>
      </c>
      <c r="KO45" s="4"/>
      <c r="KV45" s="47">
        <v>1000</v>
      </c>
      <c r="LQ45" s="4"/>
      <c r="LX45" s="47">
        <v>1000</v>
      </c>
      <c r="MS45" s="4"/>
      <c r="MZ45" s="47">
        <v>1000</v>
      </c>
      <c r="NU45" s="4"/>
      <c r="OB45" s="47">
        <v>1000</v>
      </c>
      <c r="OW45" s="4"/>
      <c r="PD45" s="47">
        <v>1000</v>
      </c>
      <c r="PY45" s="4"/>
      <c r="QF45" s="47">
        <v>1000</v>
      </c>
    </row>
    <row r="46" spans="1:477" ht="17" hidden="1" x14ac:dyDescent="0.2">
      <c r="A46" s="5"/>
      <c r="B46" s="5"/>
      <c r="C46" s="25" t="s">
        <v>27</v>
      </c>
      <c r="D46" s="20"/>
      <c r="T46" s="10"/>
      <c r="U46" s="10"/>
      <c r="V46" s="10"/>
      <c r="AR46" s="4"/>
      <c r="AY46" s="48">
        <v>1000</v>
      </c>
      <c r="BU46" s="4"/>
      <c r="CB46" s="48">
        <v>1000</v>
      </c>
      <c r="CX46" s="4"/>
      <c r="DE46" s="48">
        <v>1000</v>
      </c>
      <c r="EC46" s="4"/>
      <c r="EJ46" s="48">
        <v>1000</v>
      </c>
      <c r="FE46" s="4"/>
      <c r="FL46" s="48">
        <v>1000</v>
      </c>
      <c r="GG46" s="4"/>
      <c r="GN46" s="48">
        <v>1000</v>
      </c>
      <c r="HI46" s="4"/>
      <c r="HP46" s="48">
        <v>1000</v>
      </c>
      <c r="IK46" s="4"/>
      <c r="IR46" s="48">
        <v>1000</v>
      </c>
      <c r="JM46" s="4"/>
      <c r="JT46" s="48">
        <v>1000</v>
      </c>
      <c r="KO46" s="4"/>
      <c r="KV46" s="48">
        <v>1000</v>
      </c>
      <c r="LQ46" s="4"/>
      <c r="LX46" s="48">
        <v>1000</v>
      </c>
      <c r="MS46" s="4"/>
      <c r="MZ46" s="48">
        <v>1000</v>
      </c>
      <c r="NU46" s="4"/>
      <c r="OB46" s="48">
        <v>1000</v>
      </c>
      <c r="OW46" s="4"/>
      <c r="PD46" s="48">
        <v>1000</v>
      </c>
      <c r="PY46" s="4"/>
      <c r="QF46" s="48">
        <v>1000</v>
      </c>
    </row>
    <row r="47" spans="1:477" x14ac:dyDescent="0.2">
      <c r="C47" s="29" t="s">
        <v>47</v>
      </c>
      <c r="D47" s="2"/>
    </row>
    <row r="48" spans="1:477" x14ac:dyDescent="0.2">
      <c r="A48" s="5"/>
      <c r="B48" s="5"/>
      <c r="C48" s="5"/>
      <c r="D48" s="20"/>
      <c r="QH48" s="2"/>
      <c r="QI48" s="2"/>
      <c r="QJ48" s="2"/>
      <c r="QK48" s="2"/>
      <c r="QL48" s="2"/>
      <c r="QM48" s="2"/>
      <c r="QN48" s="2"/>
      <c r="QO48" s="2"/>
      <c r="QP48" s="2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20"/>
    </row>
    <row r="51" spans="1:4" x14ac:dyDescent="0.2">
      <c r="A51" s="5"/>
      <c r="B51" s="5"/>
      <c r="C51" s="5"/>
      <c r="D51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6">
      <sortCondition descending="1" ref="H1:H37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36">
    <cfRule type="expression" dxfId="59" priority="7" stopIfTrue="1">
      <formula>IF($AQ4&lt;&gt;"",1,0)</formula>
    </cfRule>
  </conditionalFormatting>
  <conditionalFormatting sqref="AZ4:CB36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6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47:AV1048576 BY47:BY1048576 EG47:EG1048576 FI47:FI1048576 BY1:BY45 DB1:DB1048576 EG1:EG45 FI1:FI45 GK1:GK1048576 HM1:HM1048576 IO1:IO1048576 JQ1:JQ1048576 KS1:KS1048576 LU1:LU1048576 MW1:MW1048576 NY1:NY1048576 PA1:PA1048576 QC1:QC1048576 AV1:AV45">
    <cfRule type="cellIs" dxfId="46" priority="59088" operator="between">
      <formula>AY$46</formula>
      <formula>1000</formula>
    </cfRule>
    <cfRule type="cellIs" dxfId="45" priority="59089" operator="between">
      <formula>AY$45</formula>
      <formula>AY$46</formula>
    </cfRule>
    <cfRule type="cellIs" dxfId="44" priority="59090" operator="between">
      <formula>AY$44</formula>
      <formula>AY$45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70986" operator="between">
      <formula>AY$39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71031" operator="between">
      <formula>AY$43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71076" operator="between">
      <formula>AY$39</formula>
      <formula>AY$40</formula>
    </cfRule>
    <cfRule type="cellIs" dxfId="39" priority="171077" operator="between">
      <formula>AY$40</formula>
      <formula>AY$41</formula>
    </cfRule>
    <cfRule type="cellIs" dxfId="38" priority="171078" operator="between">
      <formula>AY$41</formula>
      <formula>AY$42</formula>
    </cfRule>
    <cfRule type="cellIs" dxfId="37" priority="171079" operator="between">
      <formula>AY$42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71256" operator="between">
      <formula>AY$43</formula>
      <formula>AY$44</formula>
    </cfRule>
    <cfRule type="cellIs" dxfId="35" priority="171257" operator="between">
      <formula>AY$44</formula>
      <formula>AY$45</formula>
    </cfRule>
    <cfRule type="cellIs" dxfId="34" priority="171258" operator="between">
      <formula>AY$45</formula>
      <formula>AY$46</formula>
    </cfRule>
    <cfRule type="cellIs" dxfId="33" priority="171259" operator="between">
      <formula>AY$46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71436" operator="between">
      <formula>AY$42</formula>
      <formula>1000</formula>
    </cfRule>
    <cfRule type="cellIs" dxfId="31" priority="171437" operator="between">
      <formula>AY$41</formula>
      <formula>AY$42</formula>
    </cfRule>
    <cfRule type="cellIs" dxfId="30" priority="171438" operator="between">
      <formula>AY$40</formula>
      <formula>AY$41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68" t="s">
        <v>161</v>
      </c>
      <c r="B1" s="68" t="s">
        <v>162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163</v>
      </c>
      <c r="H1" s="68" t="s">
        <v>53</v>
      </c>
      <c r="I1" s="68" t="s">
        <v>8</v>
      </c>
      <c r="J1" s="69" t="s">
        <v>9</v>
      </c>
      <c r="K1" s="68" t="s">
        <v>66</v>
      </c>
      <c r="L1" s="72" t="s">
        <v>90</v>
      </c>
      <c r="M1" s="73" t="s">
        <v>25</v>
      </c>
      <c r="N1" s="72" t="s">
        <v>91</v>
      </c>
      <c r="O1" s="73" t="s">
        <v>25</v>
      </c>
      <c r="P1" s="72" t="s">
        <v>92</v>
      </c>
      <c r="Q1" s="73" t="s">
        <v>25</v>
      </c>
      <c r="R1" s="73" t="s">
        <v>10</v>
      </c>
      <c r="S1" s="73" t="s">
        <v>25</v>
      </c>
      <c r="T1" s="74" t="s">
        <v>11</v>
      </c>
      <c r="U1" s="73" t="s">
        <v>26</v>
      </c>
      <c r="V1" s="73" t="s">
        <v>25</v>
      </c>
      <c r="W1" s="70" t="s">
        <v>174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211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0" t="s">
        <v>229</v>
      </c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6" t="s">
        <v>52</v>
      </c>
      <c r="DG1" s="76"/>
      <c r="DH1" s="76"/>
      <c r="DI1" s="70" t="s">
        <v>226</v>
      </c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5" t="s">
        <v>227</v>
      </c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5"/>
      <c r="LX1" s="75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5"/>
      <c r="OB1" s="75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5"/>
      <c r="QG1" s="70" t="s">
        <v>56</v>
      </c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</row>
    <row r="2" spans="1:477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2"/>
      <c r="Q2" s="73"/>
      <c r="R2" s="73"/>
      <c r="S2" s="73"/>
      <c r="T2" s="74"/>
      <c r="U2" s="73"/>
      <c r="V2" s="73"/>
      <c r="W2" s="71" t="s">
        <v>82</v>
      </c>
      <c r="X2" s="71"/>
      <c r="Y2" s="71"/>
      <c r="Z2" s="71"/>
      <c r="AA2" s="71" t="s">
        <v>83</v>
      </c>
      <c r="AB2" s="71"/>
      <c r="AC2" s="71"/>
      <c r="AD2" s="71"/>
      <c r="AE2" s="71" t="s">
        <v>84</v>
      </c>
      <c r="AF2" s="71"/>
      <c r="AG2" s="71"/>
      <c r="AH2" s="71"/>
      <c r="AI2" s="71" t="s">
        <v>85</v>
      </c>
      <c r="AJ2" s="71"/>
      <c r="AK2" s="71"/>
      <c r="AL2" s="71"/>
      <c r="AM2" s="78" t="s">
        <v>86</v>
      </c>
      <c r="AN2" s="78"/>
      <c r="AO2" s="78"/>
      <c r="AP2" s="78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7" t="s">
        <v>82</v>
      </c>
      <c r="BA2" s="67"/>
      <c r="BB2" s="67"/>
      <c r="BC2" s="67"/>
      <c r="BD2" s="67" t="s">
        <v>83</v>
      </c>
      <c r="BE2" s="67"/>
      <c r="BF2" s="67"/>
      <c r="BG2" s="67"/>
      <c r="BH2" s="67" t="s">
        <v>84</v>
      </c>
      <c r="BI2" s="67"/>
      <c r="BJ2" s="67"/>
      <c r="BK2" s="67"/>
      <c r="BL2" s="67" t="s">
        <v>85</v>
      </c>
      <c r="BM2" s="67"/>
      <c r="BN2" s="67"/>
      <c r="BO2" s="67"/>
      <c r="BP2" s="77" t="s">
        <v>86</v>
      </c>
      <c r="BQ2" s="77"/>
      <c r="BR2" s="77"/>
      <c r="BS2" s="77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1" t="s">
        <v>82</v>
      </c>
      <c r="CD2" s="71"/>
      <c r="CE2" s="71"/>
      <c r="CF2" s="71"/>
      <c r="CG2" s="71" t="s">
        <v>83</v>
      </c>
      <c r="CH2" s="71"/>
      <c r="CI2" s="71"/>
      <c r="CJ2" s="71"/>
      <c r="CK2" s="71" t="s">
        <v>84</v>
      </c>
      <c r="CL2" s="71"/>
      <c r="CM2" s="71"/>
      <c r="CN2" s="71"/>
      <c r="CO2" s="71" t="s">
        <v>85</v>
      </c>
      <c r="CP2" s="71"/>
      <c r="CQ2" s="71"/>
      <c r="CR2" s="71"/>
      <c r="CS2" s="78" t="s">
        <v>86</v>
      </c>
      <c r="CT2" s="78"/>
      <c r="CU2" s="78"/>
      <c r="CV2" s="78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1" t="s">
        <v>82</v>
      </c>
      <c r="DJ2" s="71"/>
      <c r="DK2" s="71"/>
      <c r="DL2" s="71"/>
      <c r="DM2" s="71" t="s">
        <v>83</v>
      </c>
      <c r="DN2" s="71"/>
      <c r="DO2" s="71"/>
      <c r="DP2" s="71"/>
      <c r="DQ2" s="71" t="s">
        <v>84</v>
      </c>
      <c r="DR2" s="71"/>
      <c r="DS2" s="71"/>
      <c r="DT2" s="71"/>
      <c r="DU2" s="71" t="s">
        <v>85</v>
      </c>
      <c r="DV2" s="71"/>
      <c r="DW2" s="71"/>
      <c r="DX2" s="71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7" t="s">
        <v>82</v>
      </c>
      <c r="EL2" s="67"/>
      <c r="EM2" s="67"/>
      <c r="EN2" s="67"/>
      <c r="EO2" s="67" t="s">
        <v>83</v>
      </c>
      <c r="EP2" s="67"/>
      <c r="EQ2" s="67"/>
      <c r="ER2" s="67"/>
      <c r="ES2" s="67" t="s">
        <v>84</v>
      </c>
      <c r="ET2" s="67"/>
      <c r="EU2" s="67"/>
      <c r="EV2" s="67"/>
      <c r="EW2" s="67" t="s">
        <v>85</v>
      </c>
      <c r="EX2" s="67"/>
      <c r="EY2" s="67"/>
      <c r="EZ2" s="67"/>
      <c r="FA2" s="77" t="s">
        <v>86</v>
      </c>
      <c r="FB2" s="77"/>
      <c r="FC2" s="77"/>
      <c r="FD2" s="77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1" t="s">
        <v>82</v>
      </c>
      <c r="FN2" s="71"/>
      <c r="FO2" s="71"/>
      <c r="FP2" s="71"/>
      <c r="FQ2" s="71" t="s">
        <v>83</v>
      </c>
      <c r="FR2" s="71"/>
      <c r="FS2" s="71"/>
      <c r="FT2" s="71"/>
      <c r="FU2" s="71" t="s">
        <v>84</v>
      </c>
      <c r="FV2" s="71"/>
      <c r="FW2" s="71"/>
      <c r="FX2" s="71"/>
      <c r="FY2" s="71" t="s">
        <v>85</v>
      </c>
      <c r="FZ2" s="71"/>
      <c r="GA2" s="71"/>
      <c r="GB2" s="71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7" t="s">
        <v>82</v>
      </c>
      <c r="GP2" s="67"/>
      <c r="GQ2" s="67"/>
      <c r="GR2" s="67"/>
      <c r="GS2" s="67" t="s">
        <v>83</v>
      </c>
      <c r="GT2" s="67"/>
      <c r="GU2" s="67"/>
      <c r="GV2" s="67"/>
      <c r="GW2" s="67" t="s">
        <v>84</v>
      </c>
      <c r="GX2" s="67"/>
      <c r="GY2" s="67"/>
      <c r="GZ2" s="67"/>
      <c r="HA2" s="67" t="s">
        <v>85</v>
      </c>
      <c r="HB2" s="67"/>
      <c r="HC2" s="67"/>
      <c r="HD2" s="67"/>
      <c r="HE2" s="77" t="s">
        <v>86</v>
      </c>
      <c r="HF2" s="77"/>
      <c r="HG2" s="77"/>
      <c r="HH2" s="77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1" t="s">
        <v>82</v>
      </c>
      <c r="HR2" s="71"/>
      <c r="HS2" s="71"/>
      <c r="HT2" s="71"/>
      <c r="HU2" s="71" t="s">
        <v>83</v>
      </c>
      <c r="HV2" s="71"/>
      <c r="HW2" s="71"/>
      <c r="HX2" s="71"/>
      <c r="HY2" s="71" t="s">
        <v>84</v>
      </c>
      <c r="HZ2" s="71"/>
      <c r="IA2" s="71"/>
      <c r="IB2" s="71"/>
      <c r="IC2" s="71" t="s">
        <v>85</v>
      </c>
      <c r="ID2" s="71"/>
      <c r="IE2" s="71"/>
      <c r="IF2" s="71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7" t="s">
        <v>82</v>
      </c>
      <c r="IT2" s="67"/>
      <c r="IU2" s="67"/>
      <c r="IV2" s="67"/>
      <c r="IW2" s="67" t="s">
        <v>83</v>
      </c>
      <c r="IX2" s="67"/>
      <c r="IY2" s="67"/>
      <c r="IZ2" s="67"/>
      <c r="JA2" s="67" t="s">
        <v>84</v>
      </c>
      <c r="JB2" s="67"/>
      <c r="JC2" s="67"/>
      <c r="JD2" s="67"/>
      <c r="JE2" s="67" t="s">
        <v>85</v>
      </c>
      <c r="JF2" s="67"/>
      <c r="JG2" s="67"/>
      <c r="JH2" s="67"/>
      <c r="JI2" s="77" t="s">
        <v>86</v>
      </c>
      <c r="JJ2" s="77"/>
      <c r="JK2" s="77"/>
      <c r="JL2" s="77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1" t="s">
        <v>82</v>
      </c>
      <c r="JV2" s="71"/>
      <c r="JW2" s="71"/>
      <c r="JX2" s="71"/>
      <c r="JY2" s="71" t="s">
        <v>83</v>
      </c>
      <c r="JZ2" s="71"/>
      <c r="KA2" s="71"/>
      <c r="KB2" s="71"/>
      <c r="KC2" s="71" t="s">
        <v>84</v>
      </c>
      <c r="KD2" s="71"/>
      <c r="KE2" s="71"/>
      <c r="KF2" s="71"/>
      <c r="KG2" s="71" t="s">
        <v>85</v>
      </c>
      <c r="KH2" s="71"/>
      <c r="KI2" s="71"/>
      <c r="KJ2" s="71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7" t="s">
        <v>82</v>
      </c>
      <c r="KX2" s="67"/>
      <c r="KY2" s="67"/>
      <c r="KZ2" s="67"/>
      <c r="LA2" s="67" t="s">
        <v>83</v>
      </c>
      <c r="LB2" s="67"/>
      <c r="LC2" s="67"/>
      <c r="LD2" s="67"/>
      <c r="LE2" s="67" t="s">
        <v>84</v>
      </c>
      <c r="LF2" s="67"/>
      <c r="LG2" s="67"/>
      <c r="LH2" s="67"/>
      <c r="LI2" s="67" t="s">
        <v>85</v>
      </c>
      <c r="LJ2" s="67"/>
      <c r="LK2" s="67"/>
      <c r="LL2" s="67"/>
      <c r="LM2" s="77" t="s">
        <v>86</v>
      </c>
      <c r="LN2" s="77"/>
      <c r="LO2" s="77"/>
      <c r="LP2" s="77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1" t="s">
        <v>82</v>
      </c>
      <c r="LZ2" s="71"/>
      <c r="MA2" s="71"/>
      <c r="MB2" s="71"/>
      <c r="MC2" s="71" t="s">
        <v>83</v>
      </c>
      <c r="MD2" s="71"/>
      <c r="ME2" s="71"/>
      <c r="MF2" s="71"/>
      <c r="MG2" s="71" t="s">
        <v>84</v>
      </c>
      <c r="MH2" s="71"/>
      <c r="MI2" s="71"/>
      <c r="MJ2" s="71"/>
      <c r="MK2" s="71" t="s">
        <v>85</v>
      </c>
      <c r="ML2" s="71"/>
      <c r="MM2" s="71"/>
      <c r="MN2" s="71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7" t="s">
        <v>82</v>
      </c>
      <c r="NB2" s="67"/>
      <c r="NC2" s="67"/>
      <c r="ND2" s="67"/>
      <c r="NE2" s="67" t="s">
        <v>83</v>
      </c>
      <c r="NF2" s="67"/>
      <c r="NG2" s="67"/>
      <c r="NH2" s="67"/>
      <c r="NI2" s="67" t="s">
        <v>84</v>
      </c>
      <c r="NJ2" s="67"/>
      <c r="NK2" s="67"/>
      <c r="NL2" s="67"/>
      <c r="NM2" s="67" t="s">
        <v>85</v>
      </c>
      <c r="NN2" s="67"/>
      <c r="NO2" s="67"/>
      <c r="NP2" s="67"/>
      <c r="NQ2" s="77" t="s">
        <v>86</v>
      </c>
      <c r="NR2" s="77"/>
      <c r="NS2" s="77"/>
      <c r="NT2" s="77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1" t="s">
        <v>82</v>
      </c>
      <c r="OD2" s="71"/>
      <c r="OE2" s="71"/>
      <c r="OF2" s="71"/>
      <c r="OG2" s="71" t="s">
        <v>83</v>
      </c>
      <c r="OH2" s="71"/>
      <c r="OI2" s="71"/>
      <c r="OJ2" s="71"/>
      <c r="OK2" s="71" t="s">
        <v>84</v>
      </c>
      <c r="OL2" s="71"/>
      <c r="OM2" s="71"/>
      <c r="ON2" s="71"/>
      <c r="OO2" s="71" t="s">
        <v>85</v>
      </c>
      <c r="OP2" s="71"/>
      <c r="OQ2" s="71"/>
      <c r="OR2" s="71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7" t="s">
        <v>82</v>
      </c>
      <c r="PF2" s="67"/>
      <c r="PG2" s="67"/>
      <c r="PH2" s="67"/>
      <c r="PI2" s="67" t="s">
        <v>83</v>
      </c>
      <c r="PJ2" s="67"/>
      <c r="PK2" s="67"/>
      <c r="PL2" s="67"/>
      <c r="PM2" s="67" t="s">
        <v>84</v>
      </c>
      <c r="PN2" s="67"/>
      <c r="PO2" s="67"/>
      <c r="PP2" s="67"/>
      <c r="PQ2" s="67" t="s">
        <v>85</v>
      </c>
      <c r="PR2" s="67"/>
      <c r="PS2" s="67"/>
      <c r="PT2" s="67"/>
      <c r="PU2" s="77" t="s">
        <v>86</v>
      </c>
      <c r="PV2" s="77"/>
      <c r="PW2" s="77"/>
      <c r="PX2" s="77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1" t="s">
        <v>82</v>
      </c>
      <c r="QH2" s="71"/>
      <c r="QI2" s="71"/>
      <c r="QJ2" s="71"/>
      <c r="QK2" s="71" t="s">
        <v>83</v>
      </c>
      <c r="QL2" s="71"/>
      <c r="QM2" s="71"/>
      <c r="QN2" s="71"/>
      <c r="QO2" s="71" t="s">
        <v>84</v>
      </c>
      <c r="QP2" s="71"/>
      <c r="QQ2" s="71"/>
      <c r="QR2" s="71"/>
      <c r="QS2" s="71" t="s">
        <v>85</v>
      </c>
      <c r="QT2" s="71"/>
      <c r="QU2" s="71"/>
      <c r="QV2" s="71"/>
      <c r="QW2" s="78" t="s">
        <v>86</v>
      </c>
      <c r="QX2" s="78"/>
      <c r="QY2" s="78"/>
      <c r="QZ2" s="78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2"/>
      <c r="Q3" s="73"/>
      <c r="R3" s="73"/>
      <c r="S3" s="73"/>
      <c r="T3" s="74"/>
      <c r="U3" s="73"/>
      <c r="V3" s="73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168</v>
      </c>
      <c r="D4" s="4" t="s">
        <v>5</v>
      </c>
      <c r="E4" s="4">
        <v>2007</v>
      </c>
      <c r="F4" s="9">
        <f>SUM(L4:T4)+SUM(L4:P4)*0.0000001+SUM(L4)*0.0000000000001</f>
        <v>177.25001257500509</v>
      </c>
      <c r="G4" s="64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50.65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6.8</v>
      </c>
      <c r="Y4" s="19">
        <v>0</v>
      </c>
      <c r="Z4" s="19">
        <v>0.3</v>
      </c>
      <c r="AA4" s="19">
        <v>18.600000000000001</v>
      </c>
      <c r="AB4" s="19">
        <v>6.4</v>
      </c>
      <c r="AC4" s="19">
        <v>0.6</v>
      </c>
      <c r="AD4" s="19">
        <v>0</v>
      </c>
      <c r="AE4" s="19">
        <v>18.399999999999999</v>
      </c>
      <c r="AF4" s="19">
        <v>6</v>
      </c>
      <c r="AG4" s="19">
        <v>0.6</v>
      </c>
      <c r="AH4" s="19">
        <v>0.3</v>
      </c>
      <c r="AI4" s="19">
        <v>19</v>
      </c>
      <c r="AJ4" s="19">
        <v>6.8</v>
      </c>
      <c r="AK4" s="19">
        <v>0</v>
      </c>
      <c r="AL4" s="19">
        <v>0.3</v>
      </c>
      <c r="AM4" s="19">
        <v>19</v>
      </c>
      <c r="AN4" s="19">
        <v>6.4</v>
      </c>
      <c r="AO4" s="19">
        <v>0</v>
      </c>
      <c r="AP4" s="19">
        <v>0</v>
      </c>
      <c r="AQ4" s="27"/>
      <c r="AR4" s="40">
        <f>IF(SUM(X4,AB4)&gt;0,SUM(X4,AB4),"")</f>
        <v>13.2</v>
      </c>
      <c r="AS4" s="40">
        <f>IF(SUM(W4:X4,Z4:AB4,AD4)-Y4-AC4&gt;0,SUM(W4:X4,Z4:AB4,AD4)-Y4-AC4,"")</f>
        <v>50.3</v>
      </c>
      <c r="AT4" s="40">
        <f>IF(SUM(AE4:AF4,AH4)-AG4&gt;0,SUM(AE4:AF4,AH4)-AG4,"")</f>
        <v>24.099999999999998</v>
      </c>
      <c r="AU4" s="40">
        <f>IF(SUM(X4,AB4,AF4)&gt;0,SUM(X4,AB4,AF4),"")</f>
        <v>19.2</v>
      </c>
      <c r="AV4" s="40">
        <f>IF(SUM(AS4,AT4)&gt;0,SUM(AS4,AT4),"")</f>
        <v>74.399999999999991</v>
      </c>
      <c r="AW4" s="40">
        <f>IF(SUM(AJ4,AN4)&gt;0,SUM(AJ4,AN4),"")</f>
        <v>13.2</v>
      </c>
      <c r="AX4" s="40">
        <f>IF(SUM(AI4:AJ4,AL4:AN4,AP4)-SUM(AK4,AO4)&gt;0,SUM(AI4:AJ4,AL4:AN4,AP4)-SUM(AK4,AO4),"")</f>
        <v>51.5</v>
      </c>
      <c r="AY4" s="40">
        <f>IF(SUM(AS4,AT4,AX4)&gt;0,SUM(AS4,AT4,AX4),"")</f>
        <v>125.89999999999999</v>
      </c>
      <c r="AZ4" s="18">
        <v>19</v>
      </c>
      <c r="BA4" s="18">
        <v>6.8</v>
      </c>
      <c r="BB4" s="18">
        <v>0</v>
      </c>
      <c r="BC4" s="18">
        <v>0.3</v>
      </c>
      <c r="BD4" s="18">
        <v>18.5</v>
      </c>
      <c r="BE4" s="18">
        <v>6.4</v>
      </c>
      <c r="BF4" s="18">
        <v>0</v>
      </c>
      <c r="BG4" s="18">
        <v>0</v>
      </c>
      <c r="BH4" s="18">
        <v>18.2</v>
      </c>
      <c r="BI4" s="18">
        <v>5.2</v>
      </c>
      <c r="BJ4" s="18">
        <v>0.6</v>
      </c>
      <c r="BK4" s="18">
        <v>0.3</v>
      </c>
      <c r="BL4" s="18">
        <v>18.8</v>
      </c>
      <c r="BM4" s="18">
        <v>6.8</v>
      </c>
      <c r="BN4" s="18">
        <v>0</v>
      </c>
      <c r="BO4" s="18">
        <v>0.3</v>
      </c>
      <c r="BP4" s="18">
        <v>18.899999999999999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51</v>
      </c>
      <c r="BW4" s="11">
        <f>IF(SUM(BH4:BI4,BK4)-BJ4&gt;0,SUM(BH4:BI4,BK4)-BJ4,"")</f>
        <v>23.099999999999998</v>
      </c>
      <c r="BX4" s="11">
        <f>IF(SUM(BA4,BE4,BI4)&gt;0,SUM(BA4,BE4,BI4),"")</f>
        <v>18.399999999999999</v>
      </c>
      <c r="BY4" s="11">
        <f>IF(SUM(BV4,BW4)&gt;0,SUM(BV4,BW4),"")</f>
        <v>74.099999999999994</v>
      </c>
      <c r="BZ4" s="11">
        <f>IF(SUM(BM4,BQ4)&gt;0,SUM(BM4,BQ4),"")</f>
        <v>13.2</v>
      </c>
      <c r="CA4" s="11">
        <f>IF(SUM(BL4:BM4,BO4:BQ4,BS4)-SUM(BN4,BR4)&gt;0,SUM(BL4:BM4,BO4:BQ4,BS4)-SUM(BN4,BR4),"")</f>
        <v>51.199999999999996</v>
      </c>
      <c r="CB4" s="11">
        <f>IF(SUM(BV4,BW4,CA4)&gt;0,SUM(BV4,BW4,CA4),"")</f>
        <v>125.29999999999998</v>
      </c>
      <c r="CC4" s="19">
        <v>18.899999999999999</v>
      </c>
      <c r="CD4" s="19">
        <v>6.8</v>
      </c>
      <c r="CE4" s="19">
        <v>0</v>
      </c>
      <c r="CF4" s="19">
        <v>0.3</v>
      </c>
      <c r="CG4" s="19">
        <v>18.55</v>
      </c>
      <c r="CH4" s="19">
        <v>6.4</v>
      </c>
      <c r="CI4" s="19">
        <v>0.3</v>
      </c>
      <c r="CJ4" s="19">
        <v>0</v>
      </c>
      <c r="CK4" s="19">
        <v>18.299999999999997</v>
      </c>
      <c r="CL4" s="19">
        <v>5.6</v>
      </c>
      <c r="CM4" s="19">
        <v>0.6</v>
      </c>
      <c r="CN4" s="19">
        <v>0.3</v>
      </c>
      <c r="CO4" s="19">
        <v>18.899999999999999</v>
      </c>
      <c r="CP4" s="19">
        <v>6.8</v>
      </c>
      <c r="CQ4" s="19">
        <v>0</v>
      </c>
      <c r="CR4" s="19">
        <v>0.3</v>
      </c>
      <c r="CS4" s="19">
        <v>18.95</v>
      </c>
      <c r="CT4" s="19">
        <v>6.4</v>
      </c>
      <c r="CU4" s="19">
        <v>0</v>
      </c>
      <c r="CV4" s="19">
        <v>0</v>
      </c>
      <c r="CW4" s="27" t="s">
        <v>46</v>
      </c>
      <c r="CX4" s="40">
        <f>IF(SUM(CD4,CH4)&gt;0,SUM(CD4,CH4),"")</f>
        <v>13.2</v>
      </c>
      <c r="CY4" s="40">
        <f>IF(SUM(CC4:CD4,CF4:CH4,CJ4)-CE4-CI4&gt;0,SUM(CC4:CD4,CF4:CH4,CJ4)-CE4-CI4,"")</f>
        <v>50.65</v>
      </c>
      <c r="CZ4" s="40">
        <f>IF(SUM(CK4:CL4,CN4)-CM4&gt;0,SUM(CK4:CL4,CN4)-CM4,"")</f>
        <v>23.599999999999998</v>
      </c>
      <c r="DA4" s="40">
        <f>IF(SUM(CD4,CH4,CL4)&gt;0,SUM(CD4,CH4,CL4),"")</f>
        <v>18.799999999999997</v>
      </c>
      <c r="DB4" s="40">
        <f>IF(SUM(CY4,CZ4)&gt;0,SUM(CY4,CZ4),"")</f>
        <v>74.25</v>
      </c>
      <c r="DC4" s="40">
        <f>IF(SUM(CP4,CT4)&gt;0,SUM(CP4,CT4),"")</f>
        <v>13.2</v>
      </c>
      <c r="DD4" s="40">
        <f>IF(SUM(CO4:CP4,CR4:CT4,CV4)-SUM(CQ4,CU4)&gt;0,SUM(CO4:CP4,CR4:CT4,CV4)-SUM(CQ4,CU4),"")</f>
        <v>51.35</v>
      </c>
      <c r="DE4" s="40">
        <f>IF(SUM(CY4,CZ4,DD4)&gt;0,SUM(CY4,CZ4,DD4),"")</f>
        <v>125.6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18.8</v>
      </c>
      <c r="EL4" s="18">
        <v>7.2</v>
      </c>
      <c r="EM4" s="18">
        <v>0</v>
      </c>
      <c r="EN4" s="18">
        <v>0</v>
      </c>
      <c r="EO4" s="18">
        <v>18.600000000000001</v>
      </c>
      <c r="EP4" s="18">
        <v>6</v>
      </c>
      <c r="EQ4" s="18">
        <v>0.2</v>
      </c>
      <c r="ER4" s="18">
        <v>0</v>
      </c>
      <c r="ES4" s="18"/>
      <c r="ET4" s="18"/>
      <c r="EU4" s="18"/>
      <c r="EV4" s="18"/>
      <c r="EW4" s="18">
        <v>19</v>
      </c>
      <c r="EX4" s="18">
        <v>7.2</v>
      </c>
      <c r="EY4" s="18">
        <v>0</v>
      </c>
      <c r="EZ4" s="18">
        <v>0</v>
      </c>
      <c r="FA4" s="18">
        <v>18.600000000000001</v>
      </c>
      <c r="FB4" s="18">
        <v>6</v>
      </c>
      <c r="FC4" s="18">
        <v>0.6</v>
      </c>
      <c r="FD4" s="18">
        <v>0</v>
      </c>
      <c r="FE4" s="11">
        <f>IF(SUM(EL4,EP4)&gt;0,SUM(EL4,EP4),"")</f>
        <v>13.2</v>
      </c>
      <c r="FF4" s="11">
        <f>IF(SUM(EK4:EL4,EN4:EP4,ER4)-EM4-EQ4&gt;0,SUM(EK4:EL4,EN4:EP4,ER4)-EM4-EQ4,"")</f>
        <v>50.4</v>
      </c>
      <c r="FG4" s="11" t="str">
        <f>IF(SUM(ES4:ET4,EV4)-EU4&gt;0,SUM(ES4:ET4,EV4)-EU4,"")</f>
        <v/>
      </c>
      <c r="FH4" s="11">
        <f>IF(SUM(EL4,EP4,ET4)&gt;0,SUM(EL4,EP4,ET4),"")</f>
        <v>13.2</v>
      </c>
      <c r="FI4" s="11">
        <f>IF(SUM(FF4,FG4)&gt;0,SUM(FF4,FG4),"")</f>
        <v>50.4</v>
      </c>
      <c r="FJ4" s="11">
        <f>IF(SUM(EX4,FB4)&gt;0,SUM(EX4,FB4),"")</f>
        <v>13.2</v>
      </c>
      <c r="FK4" s="11">
        <f>IF(SUM(EW4:EX4,EZ4:FB4,FD4)-SUM(EY4,FC4)&gt;0,SUM(EW4:EX4,EZ4:FB4,FD4)-SUM(EY4,FC4),"")</f>
        <v>50.199999999999996</v>
      </c>
      <c r="FL4" s="11">
        <f>IF(SUM(FF4,FG4,FK4)&gt;0,SUM(FF4,FG4,FK4),"")</f>
        <v>100.6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69</v>
      </c>
      <c r="D5" s="4" t="s">
        <v>5</v>
      </c>
      <c r="E5" s="4">
        <v>2004</v>
      </c>
      <c r="F5" s="9">
        <f>SUM(L5:T5)+SUM(L5:P5)*0.0000001+SUM(L5)*0.0000000000001</f>
        <v>171.00001218000497</v>
      </c>
      <c r="G5" s="64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49.699999999999996</v>
      </c>
      <c r="M5" s="8" t="str">
        <f>IF(L5=0,"",IF(L5=CY5,$CC$1,IF(L5=BV5,$AZ$1,IF(L5=AS5,$W$1,""))))</f>
        <v>2024 Elite Canada</v>
      </c>
      <c r="N5" s="8">
        <f>IF(COUNT(AS5,BV5,CY5)&gt;1,LARGE((AS5,BV5,CY5),2),0)</f>
        <v>48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24.1</v>
      </c>
      <c r="Q5" s="8" t="str">
        <f>IF(P5=0,"",IF(P5=CZ5,$CC$1,IF(P5=BW5,$AZ$1,IF(P5=AT5,$W$1,""))))</f>
        <v>2024 3rd Domestic Trial</v>
      </c>
      <c r="R5" s="8">
        <f>IF(MAX(AX5,CA5,DD5)&gt;0,MAX(AX5,CA5,DD5),0)</f>
        <v>47.5</v>
      </c>
      <c r="S5" s="8" t="str">
        <f>IF(R5=0,"",IF(R5=DD5,$CC$1,IF(R5=CA5,$AZ$1,IF(R5=AX5,$W$1,""))))</f>
        <v>2024 Elite Canada</v>
      </c>
      <c r="T5" s="8">
        <f>IF(MAX(DF5:DH5)&gt;0,MAX(DF5:DH5),"")</f>
        <v>1.7000000000000028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18.600000000000001</v>
      </c>
      <c r="X5" s="19">
        <v>6.4</v>
      </c>
      <c r="Y5" s="19">
        <v>0.8</v>
      </c>
      <c r="Z5" s="19">
        <v>0</v>
      </c>
      <c r="AA5" s="19">
        <v>18.600000000000001</v>
      </c>
      <c r="AB5" s="19">
        <v>6.8</v>
      </c>
      <c r="AC5" s="19">
        <v>0.2</v>
      </c>
      <c r="AD5" s="19">
        <v>0.3</v>
      </c>
      <c r="AE5" s="19">
        <v>18.8</v>
      </c>
      <c r="AF5" s="19">
        <v>5.6</v>
      </c>
      <c r="AG5" s="19">
        <v>0.6</v>
      </c>
      <c r="AH5" s="19">
        <v>0</v>
      </c>
      <c r="AI5" s="19">
        <v>18</v>
      </c>
      <c r="AJ5" s="19">
        <v>5.6</v>
      </c>
      <c r="AK5" s="19">
        <v>0.8</v>
      </c>
      <c r="AL5" s="19">
        <v>0</v>
      </c>
      <c r="AM5" s="19">
        <v>18.399999999999999</v>
      </c>
      <c r="AN5" s="19">
        <v>6</v>
      </c>
      <c r="AO5" s="19">
        <v>0</v>
      </c>
      <c r="AP5" s="19">
        <v>0.3</v>
      </c>
      <c r="AQ5" s="27"/>
      <c r="AR5" s="40">
        <f>IF(SUM(X5,AB5)&gt;0,SUM(X5,AB5),"")</f>
        <v>13.2</v>
      </c>
      <c r="AS5" s="40">
        <f>IF(SUM(W5:X5,Z5:AB5,AD5)-Y5-AC5&gt;0,SUM(W5:X5,Z5:AB5,AD5)-Y5-AC5,"")</f>
        <v>49.699999999999996</v>
      </c>
      <c r="AT5" s="40">
        <f>IF(SUM(AE5:AF5,AH5)-AG5&gt;0,SUM(AE5:AF5,AH5)-AG5,"")</f>
        <v>23.799999999999997</v>
      </c>
      <c r="AU5" s="40">
        <f>IF(SUM(X5,AB5,AF5)&gt;0,SUM(X5,AB5,AF5),"")</f>
        <v>18.799999999999997</v>
      </c>
      <c r="AV5" s="40">
        <f>IF(SUM(AS5,AT5)&gt;0,SUM(AS5,AT5),"")</f>
        <v>73.5</v>
      </c>
      <c r="AW5" s="40">
        <f>IF(SUM(AJ5,AN5)&gt;0,SUM(AJ5,AN5),"")</f>
        <v>11.6</v>
      </c>
      <c r="AX5" s="40">
        <f>IF(SUM(AI5:AJ5,AL5:AN5,AP5)-SUM(AK5,AO5)&gt;0,SUM(AI5:AJ5,AL5:AN5,AP5)-SUM(AK5,AO5),"")</f>
        <v>47.5</v>
      </c>
      <c r="AY5" s="40">
        <f>IF(SUM(AS5,AT5,AX5)&gt;0,SUM(AS5,AT5,AX5),"")</f>
        <v>121</v>
      </c>
      <c r="AZ5" s="18">
        <v>17</v>
      </c>
      <c r="BA5" s="18">
        <v>6.8</v>
      </c>
      <c r="BB5" s="18">
        <v>0.8</v>
      </c>
      <c r="BC5" s="18">
        <v>0.3</v>
      </c>
      <c r="BD5" s="18">
        <v>18.600000000000001</v>
      </c>
      <c r="BE5" s="18">
        <v>6</v>
      </c>
      <c r="BF5" s="18">
        <v>0.2</v>
      </c>
      <c r="BG5" s="18">
        <v>0.3</v>
      </c>
      <c r="BH5" s="18">
        <v>18.399999999999999</v>
      </c>
      <c r="BI5" s="18">
        <v>5.6</v>
      </c>
      <c r="BJ5" s="18">
        <v>0.2</v>
      </c>
      <c r="BK5" s="18">
        <v>0</v>
      </c>
      <c r="BL5" s="18">
        <v>17.600000000000001</v>
      </c>
      <c r="BM5" s="18">
        <v>2.4</v>
      </c>
      <c r="BN5" s="18">
        <v>0</v>
      </c>
      <c r="BO5" s="18">
        <v>0</v>
      </c>
      <c r="BP5" s="18">
        <v>19.100000000000001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12.8</v>
      </c>
      <c r="BV5" s="11">
        <f>IF(SUM(AZ5:BA5,BC5:BE5,BG5)-BB5-BF5&gt;0,SUM(AZ5:BA5,BC5:BE5,BG5)-BB5-BF5,"")</f>
        <v>48</v>
      </c>
      <c r="BW5" s="11">
        <f>IF(SUM(BH5:BI5,BK5)-BJ5&gt;0,SUM(BH5:BI5,BK5)-BJ5,"")</f>
        <v>23.8</v>
      </c>
      <c r="BX5" s="11">
        <f>IF(SUM(BA5,BE5,BI5)&gt;0,SUM(BA5,BE5,BI5),"")</f>
        <v>18.399999999999999</v>
      </c>
      <c r="BY5" s="11">
        <f>IF(SUM(BV5,BW5)&gt;0,SUM(BV5,BW5),"")</f>
        <v>71.8</v>
      </c>
      <c r="BZ5" s="11">
        <f>IF(SUM(BM5,BQ5)&gt;0,SUM(BM5,BQ5),"")</f>
        <v>8</v>
      </c>
      <c r="CA5" s="11">
        <f>IF(SUM(BL5:BM5,BO5:BQ5,BS5)-SUM(BN5,BR5)&gt;0,SUM(BL5:BM5,BO5:BQ5,BS5)-SUM(BN5,BR5),"")</f>
        <v>44.7</v>
      </c>
      <c r="CB5" s="11">
        <f>IF(SUM(BV5,BW5,CA5)&gt;0,SUM(BV5,BW5,CA5),"")</f>
        <v>116.5</v>
      </c>
      <c r="CC5" s="19">
        <v>18.399999999999999</v>
      </c>
      <c r="CD5" s="19">
        <v>6.8</v>
      </c>
      <c r="CE5" s="19">
        <v>0</v>
      </c>
      <c r="CF5" s="19">
        <v>0.3</v>
      </c>
      <c r="CG5" s="19">
        <v>0</v>
      </c>
      <c r="CH5" s="19">
        <v>0</v>
      </c>
      <c r="CI5" s="19">
        <v>0</v>
      </c>
      <c r="CJ5" s="19">
        <v>0</v>
      </c>
      <c r="CK5" s="19">
        <v>19.100000000000001</v>
      </c>
      <c r="CL5" s="19">
        <v>5.6</v>
      </c>
      <c r="CM5" s="19">
        <v>0.6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6.8</v>
      </c>
      <c r="CY5" s="40">
        <f>IF(SUM(CC5:CD5,CF5:CH5,CJ5)-CE5-CI5&gt;0,SUM(CC5:CD5,CF5:CH5,CJ5)-CE5-CI5,"")</f>
        <v>25.5</v>
      </c>
      <c r="CZ5" s="40">
        <f>IF(SUM(CK5:CL5,CN5)-CM5&gt;0,SUM(CK5:CL5,CN5)-CM5,"")</f>
        <v>24.1</v>
      </c>
      <c r="DA5" s="40">
        <f>IF(SUM(CD5,CH5,CL5)&gt;0,SUM(CD5,CH5,CL5),"")</f>
        <v>12.399999999999999</v>
      </c>
      <c r="DB5" s="40">
        <f>IF(SUM(CY5,CZ5)&gt;0,SUM(CY5,CZ5),"")</f>
        <v>49.6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49.6</v>
      </c>
      <c r="DF5" s="50">
        <f>IF(MAX(ED5,FF5,GH5,HJ5,IL5,JN5,KP5,LR5,MT5,NV5,OX5,PZ5)-IF(N5="",0,N5)&gt;0.001,MAX(ED5,FF5,GH5,HJ5,IL5,JN5,KP5,LR5,MT5,NV5,OX5,PZ5)-IF(N5="",0,N5),"")</f>
        <v>1.7000000000000028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18.8</v>
      </c>
      <c r="EL5" s="18">
        <v>6.8</v>
      </c>
      <c r="EM5" s="18">
        <v>0.8</v>
      </c>
      <c r="EN5" s="18">
        <v>0</v>
      </c>
      <c r="EO5" s="18">
        <v>18.5</v>
      </c>
      <c r="EP5" s="18">
        <v>6.4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13.2</v>
      </c>
      <c r="FF5" s="11">
        <f>IF(SUM(EK5:EL5,EN5:EP5,ER5)-EM5-EQ5&gt;0,SUM(EK5:EL5,EN5:EP5,ER5)-EM5-EQ5,"")</f>
        <v>49.7</v>
      </c>
      <c r="FG5" s="11" t="str">
        <f>IF(SUM(ES5:ET5,EV5)-EU5&gt;0,SUM(ES5:ET5,EV5)-EU5,"")</f>
        <v/>
      </c>
      <c r="FH5" s="11">
        <f>IF(SUM(EL5,EP5,ET5)&gt;0,SUM(EL5,EP5,ET5),"")</f>
        <v>13.2</v>
      </c>
      <c r="FI5" s="11">
        <f>IF(SUM(FF5,FG5)&gt;0,SUM(FF5,FG5),"")</f>
        <v>49.7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17.7</v>
      </c>
      <c r="QH5" s="22">
        <f>IF($CW5="P",CD5,(CD5+BA5)/2)</f>
        <v>6.8</v>
      </c>
      <c r="QI5" s="22">
        <f>IF($CW5="P",CE5,(CE5+BB5)/2)</f>
        <v>0.4</v>
      </c>
      <c r="QJ5" s="22">
        <f>IF($CW5="P",CF5,(CF5+BC5)/2)</f>
        <v>0.3</v>
      </c>
      <c r="QK5" s="22">
        <f>IF($CW5="P",CG5,(CG5+BD5)/2)</f>
        <v>9.3000000000000007</v>
      </c>
      <c r="QL5" s="22">
        <f>IF($CW5="P",CH5,(CH5+BE5)/2)</f>
        <v>3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18.75</v>
      </c>
      <c r="QP5" s="22">
        <f>IF($CW5="P",CL5,(CL5+BI5)/2)</f>
        <v>5.6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8.8000000000000007</v>
      </c>
      <c r="QT5" s="22">
        <f>IF($CW5="P",CP5,(CP5+BM5)/2)</f>
        <v>1.2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9.5500000000000007</v>
      </c>
      <c r="QX5" s="22">
        <f>IF($CW5="P",CT5,(CT5+BQ5)/2)</f>
        <v>2.8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9.8000000000000007</v>
      </c>
      <c r="RC5" s="40">
        <f>IF(SUM(QG5:QH5,QJ5:QL5,QN5)-QI5-QM5&gt;0,SUM(QG5:QH5,QJ5:QL5,QN5)-QI5-QM5,"")</f>
        <v>36.75</v>
      </c>
      <c r="RD5" s="40">
        <f>IF(SUM(QO5:QP5,QR5)-QQ5&gt;0,SUM(QO5:QP5,QR5)-QQ5,"")</f>
        <v>23.950000000000003</v>
      </c>
      <c r="RE5" s="40">
        <f>IF(SUM(QH5,QL5,QP5)&gt;0,SUM(QH5,QL5,QP5),"")</f>
        <v>15.4</v>
      </c>
      <c r="RF5" s="40">
        <f>IF(SUM(RC5,RD5)&gt;0,SUM(RC5,RD5),"")</f>
        <v>60.7</v>
      </c>
      <c r="RG5" s="40">
        <f>IF(SUM(QT5,QX5)&gt;0,SUM(QT5,QX5),"")</f>
        <v>4</v>
      </c>
      <c r="RH5" s="40">
        <f>IF(SUM(QS5:QT5,QV5:QX5,QZ5)-SUM(QU5,QY5)&gt;0,SUM(QS5:QT5,QV5:QX5,QZ5)-SUM(QU5,QY5),"")</f>
        <v>22.35</v>
      </c>
      <c r="RI5" s="40">
        <f>IF(SUM(RC5,RD5,RH5)&gt;0,SUM(RC5,RD5,RH5),"")</f>
        <v>83.050000000000011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64</v>
      </c>
      <c r="D6" s="4" t="s">
        <v>4</v>
      </c>
      <c r="E6" s="4">
        <v>2003</v>
      </c>
      <c r="F6" s="9">
        <f>SUM(L6:T6)+SUM(L6:P6)*0.0000001+SUM(L6)*0.0000000000001</f>
        <v>169.40001199000483</v>
      </c>
      <c r="G6" s="64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48.3</v>
      </c>
      <c r="M6" s="8" t="str">
        <f>IF(L6=0,"",IF(L6=CY6,$CC$1,IF(L6=BV6,$AZ$1,IF(L6=AS6,$W$1,""))))</f>
        <v>2024 Nationals</v>
      </c>
      <c r="N6" s="8">
        <f>IF(COUNT(AS6,BV6,CY6)&gt;1,LARGE((AS6,BV6,CY6),2),0)</f>
        <v>48</v>
      </c>
      <c r="O6" s="8" t="str">
        <f>IF(N6=0,"",IF(AND(N6=L6,N6=AS6,N6=BV6),$W$1,IF(AND(N6=L6,N6=AS6,N6=CY6),$W$1,IF(AND(N6=L6,N6=BV6,N6=CY6),$AZ$1,IF(N6=CY6,$CC$1,IF(N6=BV6,$AZ$1,IF(N6=AS6,$W$1,"")))))))</f>
        <v>2024 3rd Domestic Trial</v>
      </c>
      <c r="P6" s="8">
        <f>IF(COUNT(AT6,BW6,CZ6)&gt;0,LARGE((AT6,BW6,CZ6),1),0)</f>
        <v>23.6</v>
      </c>
      <c r="Q6" s="8" t="str">
        <f>IF(P6=0,"",IF(P6=CZ6,$CC$1,IF(P6=BW6,$AZ$1,IF(P6=AT6,$W$1,""))))</f>
        <v>2024 3rd Domestic Trial</v>
      </c>
      <c r="R6" s="8">
        <f>IF(MAX(AX6,CA6,DD6)&gt;0,MAX(AX6,CA6,DD6),0)</f>
        <v>49.5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18.5</v>
      </c>
      <c r="X6" s="19">
        <v>6.4</v>
      </c>
      <c r="Y6" s="19">
        <v>0.6</v>
      </c>
      <c r="Z6" s="19">
        <v>0</v>
      </c>
      <c r="AA6" s="19">
        <v>17.2</v>
      </c>
      <c r="AB6" s="19">
        <v>2.4</v>
      </c>
      <c r="AC6" s="19">
        <v>0</v>
      </c>
      <c r="AD6" s="19">
        <v>0</v>
      </c>
      <c r="AE6" s="19">
        <v>16.399999999999999</v>
      </c>
      <c r="AF6" s="19">
        <v>5.2</v>
      </c>
      <c r="AG6" s="19">
        <v>0.8</v>
      </c>
      <c r="AH6" s="19">
        <v>0.3</v>
      </c>
      <c r="AI6" s="19">
        <v>18.399999999999999</v>
      </c>
      <c r="AJ6" s="19">
        <v>6.4</v>
      </c>
      <c r="AK6" s="19">
        <v>0</v>
      </c>
      <c r="AL6" s="19">
        <v>0.3</v>
      </c>
      <c r="AM6" s="19">
        <v>16.100000000000001</v>
      </c>
      <c r="AN6" s="19">
        <v>4.4000000000000004</v>
      </c>
      <c r="AO6" s="19">
        <v>0.8</v>
      </c>
      <c r="AP6" s="19">
        <v>0</v>
      </c>
      <c r="AQ6" s="27"/>
      <c r="AR6" s="40">
        <f>IF(SUM(X6,AB6)&gt;0,SUM(X6,AB6),"")</f>
        <v>8.8000000000000007</v>
      </c>
      <c r="AS6" s="40">
        <f>IF(SUM(W6:X6,Z6:AB6,AD6)-Y6-AC6&gt;0,SUM(W6:X6,Z6:AB6,AD6)-Y6-AC6,"")</f>
        <v>43.899999999999991</v>
      </c>
      <c r="AT6" s="40">
        <f>IF(SUM(AE6:AF6,AH6)-AG6&gt;0,SUM(AE6:AF6,AH6)-AG6,"")</f>
        <v>21.099999999999998</v>
      </c>
      <c r="AU6" s="40">
        <f>IF(SUM(X6,AB6,AF6)&gt;0,SUM(X6,AB6,AF6),"")</f>
        <v>14</v>
      </c>
      <c r="AV6" s="40">
        <f>IF(SUM(AS6,AT6)&gt;0,SUM(AS6,AT6),"")</f>
        <v>64.999999999999986</v>
      </c>
      <c r="AW6" s="40">
        <f>IF(SUM(AJ6,AN6)&gt;0,SUM(AJ6,AN6),"")</f>
        <v>10.8</v>
      </c>
      <c r="AX6" s="40">
        <f>IF(SUM(AI6:AJ6,AL6:AN6,AP6)-SUM(AK6,AO6)&gt;0,SUM(AI6:AJ6,AL6:AN6,AP6)-SUM(AK6,AO6),"")</f>
        <v>44.800000000000004</v>
      </c>
      <c r="AY6" s="40">
        <f>IF(SUM(AS6,AT6,AX6)&gt;0,SUM(AS6,AT6,AX6),"")</f>
        <v>109.79999999999998</v>
      </c>
      <c r="AZ6" s="18">
        <v>18.100000000000001</v>
      </c>
      <c r="BA6" s="18">
        <v>6.4</v>
      </c>
      <c r="BB6" s="18">
        <v>0.2</v>
      </c>
      <c r="BC6" s="18">
        <v>0</v>
      </c>
      <c r="BD6" s="18">
        <v>18.600000000000001</v>
      </c>
      <c r="BE6" s="18">
        <v>6</v>
      </c>
      <c r="BF6" s="18">
        <v>0.6</v>
      </c>
      <c r="BG6" s="18">
        <v>0</v>
      </c>
      <c r="BH6" s="18">
        <v>18.3</v>
      </c>
      <c r="BI6" s="18">
        <v>5.2</v>
      </c>
      <c r="BJ6" s="18">
        <v>0.6</v>
      </c>
      <c r="BK6" s="18">
        <v>0.3</v>
      </c>
      <c r="BL6" s="18">
        <v>18.5</v>
      </c>
      <c r="BM6" s="18">
        <v>6.4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</v>
      </c>
      <c r="BS6" s="18">
        <v>0</v>
      </c>
      <c r="BT6" s="28"/>
      <c r="BU6" s="11">
        <f>IF(SUM(BA6,BE6)&gt;0,SUM(BA6,BE6),"")</f>
        <v>12.4</v>
      </c>
      <c r="BV6" s="11">
        <f>IF(SUM(AZ6:BA6,BC6:BE6,BG6)-BB6-BF6&gt;0,SUM(AZ6:BA6,BC6:BE6,BG6)-BB6-BF6,"")</f>
        <v>48.3</v>
      </c>
      <c r="BW6" s="11">
        <f>IF(SUM(BH6:BI6,BK6)-BJ6&gt;0,SUM(BH6:BI6,BK6)-BJ6,"")</f>
        <v>23.2</v>
      </c>
      <c r="BX6" s="11">
        <f>IF(SUM(BA6,BE6,BI6)&gt;0,SUM(BA6,BE6,BI6),"")</f>
        <v>17.600000000000001</v>
      </c>
      <c r="BY6" s="11">
        <f>IF(SUM(BV6,BW6)&gt;0,SUM(BV6,BW6),"")</f>
        <v>71.5</v>
      </c>
      <c r="BZ6" s="11">
        <f>IF(SUM(BM6,BQ6)&gt;0,SUM(BM6,BQ6),"")</f>
        <v>12.4</v>
      </c>
      <c r="CA6" s="11">
        <f>IF(SUM(BL6:BM6,BO6:BQ6,BS6)-SUM(BN6,BR6)&gt;0,SUM(BL6:BM6,BO6:BQ6,BS6)-SUM(BN6,BR6),"")</f>
        <v>49.5</v>
      </c>
      <c r="CB6" s="11">
        <f>IF(SUM(BV6,BW6,CA6)&gt;0,SUM(BV6,BW6,CA6),"")</f>
        <v>121</v>
      </c>
      <c r="CC6" s="19">
        <v>18.7</v>
      </c>
      <c r="CD6" s="19">
        <v>6.4</v>
      </c>
      <c r="CE6" s="19">
        <v>0.6</v>
      </c>
      <c r="CF6" s="19">
        <v>0</v>
      </c>
      <c r="CG6" s="19">
        <v>18.5</v>
      </c>
      <c r="CH6" s="19">
        <v>5.2</v>
      </c>
      <c r="CI6" s="19">
        <v>0.2</v>
      </c>
      <c r="CJ6" s="19">
        <v>0</v>
      </c>
      <c r="CK6" s="19">
        <v>18.5</v>
      </c>
      <c r="CL6" s="19">
        <v>4.8</v>
      </c>
      <c r="CM6" s="19">
        <v>0</v>
      </c>
      <c r="CN6" s="19">
        <v>0.3</v>
      </c>
      <c r="CO6" s="19">
        <v>18.899999999999999</v>
      </c>
      <c r="CP6" s="19">
        <v>6.4</v>
      </c>
      <c r="CQ6" s="19">
        <v>0.8</v>
      </c>
      <c r="CR6" s="19">
        <v>0</v>
      </c>
      <c r="CS6" s="19">
        <v>19</v>
      </c>
      <c r="CT6" s="19">
        <v>5.2</v>
      </c>
      <c r="CU6" s="19">
        <v>0</v>
      </c>
      <c r="CV6" s="19">
        <v>0</v>
      </c>
      <c r="CW6" s="27"/>
      <c r="CX6" s="40">
        <f>IF(SUM(CD6,CH6)&gt;0,SUM(CD6,CH6),"")</f>
        <v>11.600000000000001</v>
      </c>
      <c r="CY6" s="40">
        <f>IF(SUM(CC6:CD6,CF6:CH6,CJ6)-CE6-CI6&gt;0,SUM(CC6:CD6,CF6:CH6,CJ6)-CE6-CI6,"")</f>
        <v>48</v>
      </c>
      <c r="CZ6" s="40">
        <f>IF(SUM(CK6:CL6,CN6)-CM6&gt;0,SUM(CK6:CL6,CN6)-CM6,"")</f>
        <v>23.6</v>
      </c>
      <c r="DA6" s="40">
        <f>IF(SUM(CD6,CH6,CL6)&gt;0,SUM(CD6,CH6,CL6),"")</f>
        <v>16.400000000000002</v>
      </c>
      <c r="DB6" s="40">
        <f>IF(SUM(CY6,CZ6)&gt;0,SUM(CY6,CZ6),"")</f>
        <v>71.599999999999994</v>
      </c>
      <c r="DC6" s="40">
        <f>IF(SUM(CP6,CT6)&gt;0,SUM(CP6,CT6),"")</f>
        <v>11.600000000000001</v>
      </c>
      <c r="DD6" s="40">
        <f>IF(SUM(CO6:CP6,CR6:CT6,CV6)-SUM(CQ6,CU6)&gt;0,SUM(CO6:CP6,CR6:CT6,CV6)-SUM(CQ6,CU6),"")</f>
        <v>48.7</v>
      </c>
      <c r="DE6" s="40">
        <f>IF(SUM(CY6,CZ6,DD6)&gt;0,SUM(CY6,CZ6,DD6),"")</f>
        <v>120.3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18.399999999999999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18.55</v>
      </c>
      <c r="QL6" s="22">
        <f>IF($CW6="P",CH6,(CH6+BE6)/2)</f>
        <v>5.6</v>
      </c>
      <c r="QM6" s="22">
        <f>IF($CW6="P",CI6,(CI6+BF6)/2)</f>
        <v>0.4</v>
      </c>
      <c r="QN6" s="22">
        <f>IF($CW6="P",CJ6,(CJ6+BG6)/2)</f>
        <v>0</v>
      </c>
      <c r="QO6" s="22">
        <f>IF($CW6="P",CK6,(CK6+BH6)/2)</f>
        <v>18.399999999999999</v>
      </c>
      <c r="QP6" s="22">
        <f>IF($CW6="P",CL6,(CL6+BI6)/2)</f>
        <v>5</v>
      </c>
      <c r="QQ6" s="22">
        <f>IF($CW6="P",CM6,(CM6+BJ6)/2)</f>
        <v>0.3</v>
      </c>
      <c r="QR6" s="22">
        <f>IF($CW6="P",CN6,(CN6+BK6)/2)</f>
        <v>0.3</v>
      </c>
      <c r="QS6" s="22">
        <f>IF($CW6="P",CO6,(CO6+BL6)/2)</f>
        <v>18.7</v>
      </c>
      <c r="QT6" s="22">
        <f>IF($CW6="P",CP6,(CP6+BM6)/2)</f>
        <v>6.4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18.8</v>
      </c>
      <c r="QX6" s="22">
        <f>IF($CW6="P",CT6,(CT6+BQ6)/2)</f>
        <v>5.6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12</v>
      </c>
      <c r="RC6" s="40">
        <f>IF(SUM(QG6:QH6,QJ6:QL6,QN6)-QI6-QM6&gt;0,SUM(QG6:QH6,QJ6:QL6,QN6)-QI6-QM6,"")</f>
        <v>48.15</v>
      </c>
      <c r="RD6" s="40">
        <f>IF(SUM(QO6:QP6,QR6)-QQ6&gt;0,SUM(QO6:QP6,QR6)-QQ6,"")</f>
        <v>23.4</v>
      </c>
      <c r="RE6" s="40">
        <f>IF(SUM(QH6,QL6,QP6)&gt;0,SUM(QH6,QL6,QP6),"")</f>
        <v>17</v>
      </c>
      <c r="RF6" s="40">
        <f>IF(SUM(RC6,RD6)&gt;0,SUM(RC6,RD6),"")</f>
        <v>71.55</v>
      </c>
      <c r="RG6" s="40">
        <f>IF(SUM(QT6,QX6)&gt;0,SUM(QT6,QX6),"")</f>
        <v>12</v>
      </c>
      <c r="RH6" s="40">
        <f>IF(SUM(QS6:QT6,QV6:QX6,QZ6)-SUM(QU6,QY6)&gt;0,SUM(QS6:QT6,QV6:QX6,QZ6)-SUM(QU6,QY6),"")</f>
        <v>49.100000000000009</v>
      </c>
      <c r="RI6" s="40">
        <f>IF(SUM(RC6,RD6,RH6)&gt;0,SUM(RC6,RD6,RH6),"")</f>
        <v>120.65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143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4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18.8</v>
      </c>
      <c r="X7" s="19">
        <v>5.2</v>
      </c>
      <c r="Y7" s="19">
        <v>0.6</v>
      </c>
      <c r="Z7" s="19">
        <v>0</v>
      </c>
      <c r="AA7" s="19">
        <v>17.899999999999999</v>
      </c>
      <c r="AB7" s="19">
        <v>4.8</v>
      </c>
      <c r="AC7" s="19">
        <v>0.8</v>
      </c>
      <c r="AD7" s="19">
        <v>0.3</v>
      </c>
      <c r="AE7" s="19">
        <v>17.8</v>
      </c>
      <c r="AF7" s="19">
        <v>0.7</v>
      </c>
      <c r="AG7" s="19">
        <v>0</v>
      </c>
      <c r="AH7" s="19">
        <v>0</v>
      </c>
      <c r="AI7" s="19">
        <v>18.399999999999999</v>
      </c>
      <c r="AJ7" s="19">
        <v>4.4000000000000004</v>
      </c>
      <c r="AK7" s="19">
        <v>0</v>
      </c>
      <c r="AL7" s="19">
        <v>0</v>
      </c>
      <c r="AM7" s="19">
        <v>18.3</v>
      </c>
      <c r="AN7" s="19">
        <v>5.6</v>
      </c>
      <c r="AO7" s="19">
        <v>0.8</v>
      </c>
      <c r="AP7" s="19">
        <v>0.3</v>
      </c>
      <c r="AQ7" s="27"/>
      <c r="AR7" s="40">
        <f>IF(SUM(X7,AB7)&gt;0,SUM(X7,AB7),"")</f>
        <v>10</v>
      </c>
      <c r="AS7" s="40">
        <f>IF(SUM(W7:X7,Z7:AB7,AD7)-Y7-AC7&gt;0,SUM(W7:X7,Z7:AB7,AD7)-Y7-AC7,"")</f>
        <v>45.599999999999994</v>
      </c>
      <c r="AT7" s="40">
        <f>IF(SUM(AE7:AF7,AH7)-AG7&gt;0,SUM(AE7:AF7,AH7)-AG7,"")</f>
        <v>18.5</v>
      </c>
      <c r="AU7" s="40">
        <f>IF(SUM(X7,AB7,AF7)&gt;0,SUM(X7,AB7,AF7),"")</f>
        <v>10.7</v>
      </c>
      <c r="AV7" s="40">
        <f>IF(SUM(AS7,AT7)&gt;0,SUM(AS7,AT7),"")</f>
        <v>64.099999999999994</v>
      </c>
      <c r="AW7" s="40">
        <f>IF(SUM(AJ7,AN7)&gt;0,SUM(AJ7,AN7),"")</f>
        <v>10</v>
      </c>
      <c r="AX7" s="40">
        <f>IF(SUM(AI7:AJ7,AL7:AN7,AP7)-SUM(AK7,AO7)&gt;0,SUM(AI7:AJ7,AL7:AN7,AP7)-SUM(AK7,AO7),"")</f>
        <v>46.199999999999996</v>
      </c>
      <c r="AY7" s="40">
        <f>IF(SUM(AS7,AT7,AX7)&gt;0,SUM(AS7,AT7,AX7),"")</f>
        <v>110.29999999999998</v>
      </c>
      <c r="AZ7" s="18">
        <v>19</v>
      </c>
      <c r="BA7" s="18">
        <v>5.2</v>
      </c>
      <c r="BB7" s="18">
        <v>0.2</v>
      </c>
      <c r="BC7" s="18">
        <v>0</v>
      </c>
      <c r="BD7" s="18">
        <v>18.399999999999999</v>
      </c>
      <c r="BE7" s="18">
        <v>4.8</v>
      </c>
      <c r="BF7" s="18">
        <v>0.8</v>
      </c>
      <c r="BG7" s="18">
        <v>0.3</v>
      </c>
      <c r="BH7" s="18">
        <v>19.100000000000001</v>
      </c>
      <c r="BI7" s="18">
        <v>4.3</v>
      </c>
      <c r="BJ7" s="18">
        <v>0.2</v>
      </c>
      <c r="BK7" s="18">
        <v>0</v>
      </c>
      <c r="BL7" s="18">
        <v>18.899999999999999</v>
      </c>
      <c r="BM7" s="18">
        <v>5.2</v>
      </c>
      <c r="BN7" s="18">
        <v>0.6</v>
      </c>
      <c r="BO7" s="18">
        <v>0</v>
      </c>
      <c r="BP7" s="18">
        <v>18.600000000000001</v>
      </c>
      <c r="BQ7" s="18">
        <v>5.2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46.699999999999989</v>
      </c>
      <c r="BW7" s="11">
        <f>IF(SUM(BH7:BI7,BK7)-BJ7&gt;0,SUM(BH7:BI7,BK7)-BJ7,"")</f>
        <v>23.200000000000003</v>
      </c>
      <c r="BX7" s="11">
        <f>IF(SUM(BA7,BE7,BI7)&gt;0,SUM(BA7,BE7,BI7),"")</f>
        <v>14.3</v>
      </c>
      <c r="BY7" s="11">
        <f>IF(SUM(BV7,BW7)&gt;0,SUM(BV7,BW7),"")</f>
        <v>69.899999999999991</v>
      </c>
      <c r="BZ7" s="11">
        <f>IF(SUM(BM7,BQ7)&gt;0,SUM(BM7,BQ7),"")</f>
        <v>10.4</v>
      </c>
      <c r="CA7" s="11">
        <f>IF(SUM(BL7:BM7,BO7:BQ7,BS7)-SUM(BN7,BR7)&gt;0,SUM(BL7:BM7,BO7:BQ7,BS7)-SUM(BN7,BR7),"")</f>
        <v>46.800000000000004</v>
      </c>
      <c r="CB7" s="11">
        <f>IF(SUM(BV7,BW7,CA7)&gt;0,SUM(BV7,BW7,CA7),"")</f>
        <v>116.69999999999999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>
        <v>18.8</v>
      </c>
      <c r="DJ7" s="17">
        <v>6</v>
      </c>
      <c r="DK7" s="17">
        <v>0.6</v>
      </c>
      <c r="DL7" s="17">
        <v>0</v>
      </c>
      <c r="DM7" s="17">
        <v>18.8</v>
      </c>
      <c r="DN7" s="17">
        <v>5.6</v>
      </c>
      <c r="DO7" s="17">
        <v>0.2</v>
      </c>
      <c r="DP7" s="17">
        <v>0</v>
      </c>
      <c r="DQ7" s="17"/>
      <c r="DR7" s="17"/>
      <c r="DS7" s="17"/>
      <c r="DT7" s="17"/>
      <c r="DU7" s="17">
        <v>18.3</v>
      </c>
      <c r="DV7" s="17">
        <v>6</v>
      </c>
      <c r="DW7" s="17">
        <v>0.8</v>
      </c>
      <c r="DX7" s="17">
        <v>0</v>
      </c>
      <c r="DY7" s="17">
        <v>18.5</v>
      </c>
      <c r="DZ7" s="17">
        <v>5.6</v>
      </c>
      <c r="EA7" s="17">
        <v>0.2</v>
      </c>
      <c r="EB7" s="17">
        <v>0</v>
      </c>
      <c r="EC7" s="40">
        <f>IF(SUM(DJ7,DN7)&gt;0,SUM(DJ7,DN7),"")</f>
        <v>11.6</v>
      </c>
      <c r="ED7" s="40">
        <f>IF(SUM(DI7:DJ7,DL7:DN7,DP7)-DK7-DO7&gt;0,SUM(DI7:DJ7,DL7:DN7,DP7)-DK7-DO7,"")</f>
        <v>48.4</v>
      </c>
      <c r="EE7" s="40" t="str">
        <f>IF(SUM(DQ7:DR7,DT7)-DS7&gt;0,SUM(DQ7:DR7,DT7)-DS7,"")</f>
        <v/>
      </c>
      <c r="EF7" s="40">
        <f>IF(SUM(DJ7,DN7,DR7)&gt;0,SUM(DJ7,DN7,DR7),"")</f>
        <v>11.6</v>
      </c>
      <c r="EG7" s="40">
        <f>IF(SUM(ED7,EE7)&gt;0,SUM(ED7,EE7),"")</f>
        <v>48.4</v>
      </c>
      <c r="EH7" s="40">
        <f>IF(SUM(DV7,DZ7)&gt;0,SUM(DV7,DZ7),"")</f>
        <v>11.6</v>
      </c>
      <c r="EI7" s="40">
        <f>IF(SUM(DU7:DV7,DX7:DZ7,EB7)-SUM(DW7,EA7)&gt;0,SUM(DU7:DV7,DX7:DZ7,EB7)-SUM(DW7,EA7),"")</f>
        <v>47.4</v>
      </c>
      <c r="EJ7" s="40">
        <f>IF(SUM(ED7,EE7,EI7)&gt;0,SUM(ED7,EE7,EI7),"")</f>
        <v>95.8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9.5</v>
      </c>
      <c r="QH7" s="22">
        <f>IF($CW7="P",CD7,(CD7+BA7)/2)</f>
        <v>2.6</v>
      </c>
      <c r="QI7" s="22">
        <f>IF($CW7="P",CE7,(CE7+BB7)/2)</f>
        <v>0.1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2.4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9.5500000000000007</v>
      </c>
      <c r="QP7" s="22">
        <f>IF($CW7="P",CL7,(CL7+BI7)/2)</f>
        <v>2.15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9.4499999999999993</v>
      </c>
      <c r="QT7" s="22">
        <f>IF($CW7="P",CP7,(CP7+BM7)/2)</f>
        <v>2.6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9.3000000000000007</v>
      </c>
      <c r="QX7" s="22">
        <f>IF($CW7="P",CT7,(CT7+BQ7)/2)</f>
        <v>2.6</v>
      </c>
      <c r="QY7" s="22">
        <f>IF($CW7="P",CU7,(CU7+BR7)/2)</f>
        <v>0.4</v>
      </c>
      <c r="QZ7" s="22">
        <f>IF($CW7="P",CV7,(CV7+BS7)/2)</f>
        <v>0.15</v>
      </c>
      <c r="RA7" s="27" t="s">
        <v>46</v>
      </c>
      <c r="RB7" s="40">
        <f>IF(SUM(QH7,QL7)&gt;0,SUM(QH7,QL7),"")</f>
        <v>5</v>
      </c>
      <c r="RC7" s="40">
        <f>IF(SUM(QG7:QH7,QJ7:QL7,QN7)-QI7-QM7&gt;0,SUM(QG7:QH7,QJ7:QL7,QN7)-QI7-QM7,"")</f>
        <v>23.349999999999994</v>
      </c>
      <c r="RD7" s="40">
        <f>IF(SUM(QO7:QP7,QR7)-QQ7&gt;0,SUM(QO7:QP7,QR7)-QQ7,"")</f>
        <v>11.600000000000001</v>
      </c>
      <c r="RE7" s="40">
        <f>IF(SUM(QH7,QL7,QP7)&gt;0,SUM(QH7,QL7,QP7),"")</f>
        <v>7.15</v>
      </c>
      <c r="RF7" s="40">
        <f>IF(SUM(RC7,RD7)&gt;0,SUM(RC7,RD7),"")</f>
        <v>34.949999999999996</v>
      </c>
      <c r="RG7" s="40">
        <f>IF(SUM(QT7,QX7)&gt;0,SUM(QT7,QX7),"")</f>
        <v>5.2</v>
      </c>
      <c r="RH7" s="40">
        <f>IF(SUM(QS7:QT7,QV7:QX7,QZ7)-SUM(QU7,QY7)&gt;0,SUM(QS7:QT7,QV7:QX7,QZ7)-SUM(QU7,QY7),"")</f>
        <v>23.400000000000002</v>
      </c>
      <c r="RI7" s="40">
        <f>IF(SUM(RC7,RD7,RH7)&gt;0,SUM(RC7,RD7,RH7),"")</f>
        <v>58.349999999999994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114</v>
      </c>
      <c r="D8" s="4" t="s">
        <v>31</v>
      </c>
      <c r="E8" s="4">
        <v>2003</v>
      </c>
      <c r="F8" s="9">
        <f>SUM(L8:T8)+SUM(L8:P8)*0.0000001+SUM(L8)*0.0000000000001</f>
        <v>161.30001145000463</v>
      </c>
      <c r="G8" s="64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46.4</v>
      </c>
      <c r="M8" s="8" t="str">
        <f>IF(L8=0,"",IF(L8=CY8,$CC$1,IF(L8=BV8,$AZ$1,IF(L8=AS8,$W$1,""))))</f>
        <v>2024 Elite Canada</v>
      </c>
      <c r="N8" s="8">
        <f>IF(COUNT(AS8,BV8,CY8)&gt;1,LARGE((AS8,BV8,CY8),2),0)</f>
        <v>45.6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22.5</v>
      </c>
      <c r="Q8" s="8" t="str">
        <f>IF(P8=0,"",IF(P8=CZ8,$CC$1,IF(P8=BW8,$AZ$1,IF(P8=AT8,$W$1,""))))</f>
        <v>2024 Nationals</v>
      </c>
      <c r="R8" s="8">
        <f>IF(MAX(AX8,CA8,DD8)&gt;0,MAX(AX8,CA8,DD8),0)</f>
        <v>46.8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18.100000000000001</v>
      </c>
      <c r="X8" s="19">
        <v>5.2</v>
      </c>
      <c r="Y8" s="19">
        <v>0</v>
      </c>
      <c r="Z8" s="19">
        <v>0</v>
      </c>
      <c r="AA8" s="19">
        <v>17.8</v>
      </c>
      <c r="AB8" s="19">
        <v>5.2</v>
      </c>
      <c r="AC8" s="19">
        <v>0.2</v>
      </c>
      <c r="AD8" s="19">
        <v>0.3</v>
      </c>
      <c r="AE8" s="19">
        <v>18</v>
      </c>
      <c r="AF8" s="19">
        <v>3.7</v>
      </c>
      <c r="AG8" s="19">
        <v>0.8</v>
      </c>
      <c r="AH8" s="19">
        <v>0</v>
      </c>
      <c r="AI8" s="19">
        <v>18.3</v>
      </c>
      <c r="AJ8" s="19">
        <v>5.2</v>
      </c>
      <c r="AK8" s="19">
        <v>0.2</v>
      </c>
      <c r="AL8" s="19">
        <v>0</v>
      </c>
      <c r="AM8" s="19">
        <v>18</v>
      </c>
      <c r="AN8" s="19">
        <v>5.2</v>
      </c>
      <c r="AO8" s="19">
        <v>0.2</v>
      </c>
      <c r="AP8" s="19">
        <v>0.3</v>
      </c>
      <c r="AQ8" s="27"/>
      <c r="AR8" s="40">
        <f>IF(SUM(X8,AB8)&gt;0,SUM(X8,AB8),"")</f>
        <v>10.4</v>
      </c>
      <c r="AS8" s="40">
        <f>IF(SUM(W8:X8,Z8:AB8,AD8)-Y8-AC8&gt;0,SUM(W8:X8,Z8:AB8,AD8)-Y8-AC8,"")</f>
        <v>46.4</v>
      </c>
      <c r="AT8" s="40">
        <f>IF(SUM(AE8:AF8,AH8)-AG8&gt;0,SUM(AE8:AF8,AH8)-AG8,"")</f>
        <v>20.9</v>
      </c>
      <c r="AU8" s="40">
        <f>IF(SUM(X8,AB8,AF8)&gt;0,SUM(X8,AB8,AF8),"")</f>
        <v>14.100000000000001</v>
      </c>
      <c r="AV8" s="40">
        <f>IF(SUM(AS8,AT8)&gt;0,SUM(AS8,AT8),"")</f>
        <v>67.3</v>
      </c>
      <c r="AW8" s="40">
        <f>IF(SUM(AJ8,AN8)&gt;0,SUM(AJ8,AN8),"")</f>
        <v>10.4</v>
      </c>
      <c r="AX8" s="40">
        <f>IF(SUM(AI8:AJ8,AL8:AN8,AP8)-SUM(AK8,AO8)&gt;0,SUM(AI8:AJ8,AL8:AN8,AP8)-SUM(AK8,AO8),"")</f>
        <v>46.6</v>
      </c>
      <c r="AY8" s="40">
        <f>IF(SUM(AS8,AT8,AX8)&gt;0,SUM(AS8,AT8,AX8),"")</f>
        <v>113.9</v>
      </c>
      <c r="AZ8" s="18">
        <v>18.100000000000001</v>
      </c>
      <c r="BA8" s="18">
        <v>4.4000000000000004</v>
      </c>
      <c r="BB8" s="18">
        <v>0.8</v>
      </c>
      <c r="BC8" s="18">
        <v>0</v>
      </c>
      <c r="BD8" s="18">
        <v>18.600000000000001</v>
      </c>
      <c r="BE8" s="18">
        <v>5.2</v>
      </c>
      <c r="BF8" s="18">
        <v>0.2</v>
      </c>
      <c r="BG8" s="18">
        <v>0.3</v>
      </c>
      <c r="BH8" s="18">
        <v>18.8</v>
      </c>
      <c r="BI8" s="18">
        <v>3.7</v>
      </c>
      <c r="BJ8" s="18">
        <v>0</v>
      </c>
      <c r="BK8" s="18">
        <v>0</v>
      </c>
      <c r="BL8" s="18">
        <v>18.2</v>
      </c>
      <c r="BM8" s="18">
        <v>5.2</v>
      </c>
      <c r="BN8" s="18">
        <v>0</v>
      </c>
      <c r="BO8" s="18">
        <v>0</v>
      </c>
      <c r="BP8" s="18">
        <v>18.100000000000001</v>
      </c>
      <c r="BQ8" s="18">
        <v>5.2</v>
      </c>
      <c r="BR8" s="18">
        <v>0.2</v>
      </c>
      <c r="BS8" s="18">
        <v>0.3</v>
      </c>
      <c r="BT8" s="28"/>
      <c r="BU8" s="11">
        <f>IF(SUM(BA8,BE8)&gt;0,SUM(BA8,BE8),"")</f>
        <v>9.6000000000000014</v>
      </c>
      <c r="BV8" s="11">
        <f>IF(SUM(AZ8:BA8,BC8:BE8,BG8)-BB8-BF8&gt;0,SUM(AZ8:BA8,BC8:BE8,BG8)-BB8-BF8,"")</f>
        <v>45.6</v>
      </c>
      <c r="BW8" s="11">
        <f>IF(SUM(BH8:BI8,BK8)-BJ8&gt;0,SUM(BH8:BI8,BK8)-BJ8,"")</f>
        <v>22.5</v>
      </c>
      <c r="BX8" s="11">
        <f>IF(SUM(BA8,BE8,BI8)&gt;0,SUM(BA8,BE8,BI8),"")</f>
        <v>13.3</v>
      </c>
      <c r="BY8" s="11">
        <f>IF(SUM(BV8,BW8)&gt;0,SUM(BV8,BW8),"")</f>
        <v>68.099999999999994</v>
      </c>
      <c r="BZ8" s="11">
        <f>IF(SUM(BM8,BQ8)&gt;0,SUM(BM8,BQ8),"")</f>
        <v>10.4</v>
      </c>
      <c r="CA8" s="11">
        <f>IF(SUM(BL8:BM8,BO8:BQ8,BS8)-SUM(BN8,BR8)&gt;0,SUM(BL8:BM8,BO8:BQ8,BS8)-SUM(BN8,BR8),"")</f>
        <v>46.8</v>
      </c>
      <c r="CB8" s="11">
        <f>IF(SUM(BV8,BW8,CA8)&gt;0,SUM(BV8,BW8,CA8),"")</f>
        <v>114.89999999999999</v>
      </c>
      <c r="CC8" s="19">
        <v>18.600000000000001</v>
      </c>
      <c r="CD8" s="19">
        <v>5.2</v>
      </c>
      <c r="CE8" s="19">
        <v>0.2</v>
      </c>
      <c r="CF8" s="19">
        <v>0</v>
      </c>
      <c r="CG8" s="19">
        <v>16.600000000000001</v>
      </c>
      <c r="CH8" s="19">
        <v>5.2</v>
      </c>
      <c r="CI8" s="19">
        <v>1</v>
      </c>
      <c r="CJ8" s="19">
        <v>0</v>
      </c>
      <c r="CK8" s="19">
        <v>18.5</v>
      </c>
      <c r="CL8" s="19">
        <v>4.4000000000000004</v>
      </c>
      <c r="CM8" s="19">
        <v>0.8</v>
      </c>
      <c r="CN8" s="19">
        <v>0</v>
      </c>
      <c r="CO8" s="19">
        <v>18.8</v>
      </c>
      <c r="CP8" s="19">
        <v>5.2</v>
      </c>
      <c r="CQ8" s="19">
        <v>0</v>
      </c>
      <c r="CR8" s="19">
        <v>0</v>
      </c>
      <c r="CS8" s="19">
        <v>17.399999999999999</v>
      </c>
      <c r="CT8" s="19">
        <v>2.8</v>
      </c>
      <c r="CU8" s="19">
        <v>0</v>
      </c>
      <c r="CV8" s="19">
        <v>0</v>
      </c>
      <c r="CW8" s="27"/>
      <c r="CX8" s="40">
        <f>IF(SUM(CD8,CH8)&gt;0,SUM(CD8,CH8),"")</f>
        <v>10.4</v>
      </c>
      <c r="CY8" s="40">
        <f>IF(SUM(CC8:CD8,CF8:CH8,CJ8)-CE8-CI8&gt;0,SUM(CC8:CD8,CF8:CH8,CJ8)-CE8-CI8,"")</f>
        <v>44.400000000000006</v>
      </c>
      <c r="CZ8" s="40">
        <f>IF(SUM(CK8:CL8,CN8)-CM8&gt;0,SUM(CK8:CL8,CN8)-CM8,"")</f>
        <v>22.099999999999998</v>
      </c>
      <c r="DA8" s="40">
        <f>IF(SUM(CD8,CH8,CL8)&gt;0,SUM(CD8,CH8,CL8),"")</f>
        <v>14.8</v>
      </c>
      <c r="DB8" s="40">
        <f>IF(SUM(CY8,CZ8)&gt;0,SUM(CY8,CZ8),"")</f>
        <v>66.5</v>
      </c>
      <c r="DC8" s="40">
        <f>IF(SUM(CP8,CT8)&gt;0,SUM(CP8,CT8),"")</f>
        <v>8</v>
      </c>
      <c r="DD8" s="40">
        <f>IF(SUM(CO8:CP8,CR8:CT8,CV8)-SUM(CQ8,CU8)&gt;0,SUM(CO8:CP8,CR8:CT8,CV8)-SUM(CQ8,CU8),"")</f>
        <v>44.199999999999996</v>
      </c>
      <c r="DE8" s="40">
        <f>IF(SUM(CY8,CZ8,DD8)&gt;0,SUM(CY8,CZ8,DD8),"")</f>
        <v>110.69999999999999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16.8</v>
      </c>
      <c r="DJ8" s="17">
        <v>5.2</v>
      </c>
      <c r="DK8" s="17">
        <v>0.8</v>
      </c>
      <c r="DL8" s="17">
        <v>0</v>
      </c>
      <c r="DM8" s="17">
        <v>18.5</v>
      </c>
      <c r="DN8" s="17">
        <v>5.2</v>
      </c>
      <c r="DO8" s="17">
        <v>0.8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10.4</v>
      </c>
      <c r="ED8" s="40">
        <f>IF(SUM(DI8:DJ8,DL8:DN8,DP8)-DK8-DO8&gt;0,SUM(DI8:DJ8,DL8:DN8,DP8)-DK8-DO8,"")</f>
        <v>44.100000000000009</v>
      </c>
      <c r="EE8" s="40" t="str">
        <f>IF(SUM(DQ8:DR8,DT8)-DS8&gt;0,SUM(DQ8:DR8,DT8)-DS8,"")</f>
        <v/>
      </c>
      <c r="EF8" s="40">
        <f>IF(SUM(DJ8,DN8,DR8)&gt;0,SUM(DJ8,DN8,DR8),"")</f>
        <v>10.4</v>
      </c>
      <c r="EG8" s="40">
        <f>IF(SUM(ED8,EE8)&gt;0,SUM(ED8,EE8),"")</f>
        <v>44.100000000000009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44.100000000000009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18.350000000000001</v>
      </c>
      <c r="QH8" s="22">
        <f>IF($CW8="P",CD8,(CD8+BA8)/2)</f>
        <v>4.8000000000000007</v>
      </c>
      <c r="QI8" s="22">
        <f>IF($CW8="P",CE8,(CE8+BB8)/2)</f>
        <v>0.5</v>
      </c>
      <c r="QJ8" s="22">
        <f>IF($CW8="P",CF8,(CF8+BC8)/2)</f>
        <v>0</v>
      </c>
      <c r="QK8" s="22">
        <f>IF($CW8="P",CG8,(CG8+BD8)/2)</f>
        <v>17.600000000000001</v>
      </c>
      <c r="QL8" s="22">
        <f>IF($CW8="P",CH8,(CH8+BE8)/2)</f>
        <v>5.2</v>
      </c>
      <c r="QM8" s="22">
        <f>IF($CW8="P",CI8,(CI8+BF8)/2)</f>
        <v>0.6</v>
      </c>
      <c r="QN8" s="22">
        <f>IF($CW8="P",CJ8,(CJ8+BG8)/2)</f>
        <v>0.15</v>
      </c>
      <c r="QO8" s="22">
        <f>IF($CW8="P",CK8,(CK8+BH8)/2)</f>
        <v>18.649999999999999</v>
      </c>
      <c r="QP8" s="22">
        <f>IF($CW8="P",CL8,(CL8+BI8)/2)</f>
        <v>4.0500000000000007</v>
      </c>
      <c r="QQ8" s="22">
        <f>IF($CW8="P",CM8,(CM8+BJ8)/2)</f>
        <v>0.4</v>
      </c>
      <c r="QR8" s="22">
        <f>IF($CW8="P",CN8,(CN8+BK8)/2)</f>
        <v>0</v>
      </c>
      <c r="QS8" s="22">
        <f>IF($CW8="P",CO8,(CO8+BL8)/2)</f>
        <v>18.5</v>
      </c>
      <c r="QT8" s="22">
        <f>IF($CW8="P",CP8,(CP8+BM8)/2)</f>
        <v>5.2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17.75</v>
      </c>
      <c r="QX8" s="22">
        <f>IF($CW8="P",CT8,(CT8+BQ8)/2)</f>
        <v>4</v>
      </c>
      <c r="QY8" s="22">
        <f>IF($CW8="P",CU8,(CU8+BR8)/2)</f>
        <v>0.1</v>
      </c>
      <c r="QZ8" s="22">
        <f>IF($CW8="P",CV8,(CV8+BS8)/2)</f>
        <v>0.15</v>
      </c>
      <c r="RA8" s="27" t="s">
        <v>46</v>
      </c>
      <c r="RB8" s="40">
        <f>IF(SUM(QH8,QL8)&gt;0,SUM(QH8,QL8),"")</f>
        <v>10</v>
      </c>
      <c r="RC8" s="40">
        <f>IF(SUM(QG8:QH8,QJ8:QL8,QN8)-QI8-QM8&gt;0,SUM(QG8:QH8,QJ8:QL8,QN8)-QI8-QM8,"")</f>
        <v>45</v>
      </c>
      <c r="RD8" s="40">
        <f>IF(SUM(QO8:QP8,QR8)-QQ8&gt;0,SUM(QO8:QP8,QR8)-QQ8,"")</f>
        <v>22.3</v>
      </c>
      <c r="RE8" s="40">
        <f>IF(SUM(QH8,QL8,QP8)&gt;0,SUM(QH8,QL8,QP8),"")</f>
        <v>14.05</v>
      </c>
      <c r="RF8" s="40">
        <f>IF(SUM(RC8,RD8)&gt;0,SUM(RC8,RD8),"")</f>
        <v>67.3</v>
      </c>
      <c r="RG8" s="40">
        <f>IF(SUM(QT8,QX8)&gt;0,SUM(QT8,QX8),"")</f>
        <v>9.1999999999999993</v>
      </c>
      <c r="RH8" s="40">
        <f>IF(SUM(QS8:QT8,QV8:QX8,QZ8)-SUM(QU8,QY8)&gt;0,SUM(QS8:QT8,QV8:QX8,QZ8)-SUM(QU8,QY8),"")</f>
        <v>45.5</v>
      </c>
      <c r="RI8" s="40">
        <f>IF(SUM(RC8,RD8,RH8)&gt;0,SUM(RC8,RD8,RH8),"")</f>
        <v>112.8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136</v>
      </c>
      <c r="D9" s="4" t="s">
        <v>4</v>
      </c>
      <c r="E9" s="4">
        <v>2005</v>
      </c>
      <c r="F9" s="9">
        <f>SUM(L9:T9)+SUM(L9:P9)*0.0000001+SUM(L9)*0.0000000000001</f>
        <v>148.80000995000506</v>
      </c>
      <c r="G9" s="64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50.599999999999994</v>
      </c>
      <c r="M9" s="8" t="str">
        <f>IF(L9=0,"",IF(L9=CY9,$CC$1,IF(L9=BV9,$AZ$1,IF(L9=AS9,$W$1,""))))</f>
        <v>2024 3rd Domestic Trial</v>
      </c>
      <c r="N9" s="8">
        <f>IF(COUNT(AS9,BV9,CY9)&gt;1,LARGE((AS9,BV9,CY9),2),0)</f>
        <v>24.7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24.2</v>
      </c>
      <c r="Q9" s="8" t="str">
        <f>IF(P9=0,"",IF(P9=CZ9,$CC$1,IF(P9=BW9,$AZ$1,IF(P9=AT9,$W$1,""))))</f>
        <v>2024 Elite Canada</v>
      </c>
      <c r="R9" s="8">
        <f>IF(MAX(AX9,CA9,DD9)&gt;0,MAX(AX9,CA9,DD9),0)</f>
        <v>49.300000000000004</v>
      </c>
      <c r="S9" s="8" t="str">
        <f>IF(R9=0,"",IF(R9=DD9,$CC$1,IF(R9=CA9,$AZ$1,IF(R9=AX9,$W$1,""))))</f>
        <v>2024 3rd Domestic Trial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0</v>
      </c>
      <c r="X9" s="19">
        <v>0</v>
      </c>
      <c r="Y9" s="19">
        <v>0</v>
      </c>
      <c r="Z9" s="19">
        <v>0</v>
      </c>
      <c r="AA9" s="19">
        <v>18.399999999999999</v>
      </c>
      <c r="AB9" s="19">
        <v>6.8</v>
      </c>
      <c r="AC9" s="19">
        <v>0.8</v>
      </c>
      <c r="AD9" s="19">
        <v>0.3</v>
      </c>
      <c r="AE9" s="19">
        <v>18.600000000000001</v>
      </c>
      <c r="AF9" s="19">
        <v>6.4</v>
      </c>
      <c r="AG9" s="19">
        <v>0.8</v>
      </c>
      <c r="AH9" s="19">
        <v>0</v>
      </c>
      <c r="AI9" s="19">
        <v>16.600000000000001</v>
      </c>
      <c r="AJ9" s="19">
        <v>6.8</v>
      </c>
      <c r="AK9" s="19">
        <v>0.8</v>
      </c>
      <c r="AL9" s="19">
        <v>0.3</v>
      </c>
      <c r="AM9" s="19">
        <v>18.600000000000001</v>
      </c>
      <c r="AN9" s="19">
        <v>6.4</v>
      </c>
      <c r="AO9" s="19">
        <v>0.6</v>
      </c>
      <c r="AP9" s="19">
        <v>0</v>
      </c>
      <c r="AQ9" s="27"/>
      <c r="AR9" s="40">
        <f>IF(SUM(X9,AB9)&gt;0,SUM(X9,AB9),"")</f>
        <v>6.8</v>
      </c>
      <c r="AS9" s="40">
        <f>IF(SUM(W9:X9,Z9:AB9,AD9)-Y9-AC9&gt;0,SUM(W9:X9,Z9:AB9,AD9)-Y9-AC9,"")</f>
        <v>24.7</v>
      </c>
      <c r="AT9" s="40">
        <f>IF(SUM(AE9:AF9,AH9)-AG9&gt;0,SUM(AE9:AF9,AH9)-AG9,"")</f>
        <v>24.2</v>
      </c>
      <c r="AU9" s="40">
        <f>IF(SUM(X9,AB9,AF9)&gt;0,SUM(X9,AB9,AF9),"")</f>
        <v>13.2</v>
      </c>
      <c r="AV9" s="40">
        <f>IF(SUM(AS9,AT9)&gt;0,SUM(AS9,AT9),"")</f>
        <v>48.9</v>
      </c>
      <c r="AW9" s="40">
        <f>IF(SUM(AJ9,AN9)&gt;0,SUM(AJ9,AN9),"")</f>
        <v>13.2</v>
      </c>
      <c r="AX9" s="40">
        <f>IF(SUM(AI9:AJ9,AL9:AN9,AP9)-SUM(AK9,AO9)&gt;0,SUM(AI9:AJ9,AL9:AN9,AP9)-SUM(AK9,AO9),"")</f>
        <v>47.300000000000004</v>
      </c>
      <c r="AY9" s="40">
        <f>IF(SUM(AS9,AT9,AX9)&gt;0,SUM(AS9,AT9,AX9),"")</f>
        <v>96.2</v>
      </c>
      <c r="AZ9" s="18">
        <v>17.399999999999999</v>
      </c>
      <c r="BA9" s="18">
        <v>2.4</v>
      </c>
      <c r="BB9" s="18">
        <v>0</v>
      </c>
      <c r="BC9" s="18">
        <v>0</v>
      </c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28"/>
      <c r="BU9" s="11">
        <f>IF(SUM(BA9,BE9)&gt;0,SUM(BA9,BE9),"")</f>
        <v>2.4</v>
      </c>
      <c r="BV9" s="11">
        <f>IF(SUM(AZ9:BA9,BC9:BE9,BG9)-BB9-BF9&gt;0,SUM(AZ9:BA9,BC9:BE9,BG9)-BB9-BF9,"")</f>
        <v>19.799999999999997</v>
      </c>
      <c r="BW9" s="11" t="str">
        <f>IF(SUM(BH9:BI9,BK9)-BJ9&gt;0,SUM(BH9:BI9,BK9)-BJ9,"")</f>
        <v/>
      </c>
      <c r="BX9" s="11">
        <f>IF(SUM(BA9,BE9,BI9)&gt;0,SUM(BA9,BE9,BI9),"")</f>
        <v>2.4</v>
      </c>
      <c r="BY9" s="11">
        <f>IF(SUM(BV9,BW9)&gt;0,SUM(BV9,BW9),"")</f>
        <v>19.799999999999997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19.799999999999997</v>
      </c>
      <c r="CC9" s="19">
        <v>18.7</v>
      </c>
      <c r="CD9" s="19">
        <v>6.8</v>
      </c>
      <c r="CE9" s="19">
        <v>0.6</v>
      </c>
      <c r="CF9" s="19">
        <v>0.3</v>
      </c>
      <c r="CG9" s="19">
        <v>19</v>
      </c>
      <c r="CH9" s="19">
        <v>6.4</v>
      </c>
      <c r="CI9" s="19">
        <v>0</v>
      </c>
      <c r="CJ9" s="19">
        <v>0</v>
      </c>
      <c r="CK9" s="19">
        <v>18.600000000000001</v>
      </c>
      <c r="CL9" s="19">
        <v>5.2</v>
      </c>
      <c r="CM9" s="19">
        <v>0.6</v>
      </c>
      <c r="CN9" s="19">
        <v>0</v>
      </c>
      <c r="CO9" s="19">
        <v>18.2</v>
      </c>
      <c r="CP9" s="19">
        <v>6.8</v>
      </c>
      <c r="CQ9" s="19">
        <v>0.2</v>
      </c>
      <c r="CR9" s="19">
        <v>0.3</v>
      </c>
      <c r="CS9" s="19">
        <v>18.399999999999999</v>
      </c>
      <c r="CT9" s="19">
        <v>6.4</v>
      </c>
      <c r="CU9" s="19">
        <v>0.6</v>
      </c>
      <c r="CV9" s="19">
        <v>0</v>
      </c>
      <c r="CW9" s="27"/>
      <c r="CX9" s="40">
        <f>IF(SUM(CD9,CH9)&gt;0,SUM(CD9,CH9),"")</f>
        <v>13.2</v>
      </c>
      <c r="CY9" s="40">
        <f>IF(SUM(CC9:CD9,CF9:CH9,CJ9)-CE9-CI9&gt;0,SUM(CC9:CD9,CF9:CH9,CJ9)-CE9-CI9,"")</f>
        <v>50.599999999999994</v>
      </c>
      <c r="CZ9" s="40">
        <f>IF(SUM(CK9:CL9,CN9)-CM9&gt;0,SUM(CK9:CL9,CN9)-CM9,"")</f>
        <v>23.2</v>
      </c>
      <c r="DA9" s="40">
        <f>IF(SUM(CD9,CH9,CL9)&gt;0,SUM(CD9,CH9,CL9),"")</f>
        <v>18.399999999999999</v>
      </c>
      <c r="DB9" s="40">
        <f>IF(SUM(CY9,CZ9)&gt;0,SUM(CY9,CZ9),"")</f>
        <v>73.8</v>
      </c>
      <c r="DC9" s="40">
        <f>IF(SUM(CP9,CT9)&gt;0,SUM(CP9,CT9),"")</f>
        <v>13.2</v>
      </c>
      <c r="DD9" s="40">
        <f>IF(SUM(CO9:CP9,CR9:CT9,CV9)-SUM(CQ9,CU9)&gt;0,SUM(CO9:CP9,CR9:CT9,CV9)-SUM(CQ9,CU9),"")</f>
        <v>49.300000000000004</v>
      </c>
      <c r="DE9" s="40">
        <f>IF(SUM(CY9,CZ9,DD9)&gt;0,SUM(CY9,CZ9,DD9),"")</f>
        <v>123.1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18.049999999999997</v>
      </c>
      <c r="QH9" s="22">
        <f>IF($CW9="P",CD9,(CD9+BA9)/2)</f>
        <v>4.5999999999999996</v>
      </c>
      <c r="QI9" s="22">
        <f>IF($CW9="P",CE9,(CE9+BB9)/2)</f>
        <v>0.3</v>
      </c>
      <c r="QJ9" s="22">
        <f>IF($CW9="P",CF9,(CF9+BC9)/2)</f>
        <v>0.15</v>
      </c>
      <c r="QK9" s="22">
        <f>IF($CW9="P",CG9,(CG9+BD9)/2)</f>
        <v>9.5</v>
      </c>
      <c r="QL9" s="22">
        <f>IF($CW9="P",CH9,(CH9+BE9)/2)</f>
        <v>3.2</v>
      </c>
      <c r="QM9" s="22">
        <f>IF($CW9="P",CI9,(CI9+BF9)/2)</f>
        <v>0</v>
      </c>
      <c r="QN9" s="22">
        <f>IF($CW9="P",CJ9,(CJ9+BG9)/2)</f>
        <v>0</v>
      </c>
      <c r="QO9" s="22">
        <f>IF($CW9="P",CK9,(CK9+BH9)/2)</f>
        <v>9.3000000000000007</v>
      </c>
      <c r="QP9" s="22">
        <f>IF($CW9="P",CL9,(CL9+BI9)/2)</f>
        <v>2.6</v>
      </c>
      <c r="QQ9" s="22">
        <f>IF($CW9="P",CM9,(CM9+BJ9)/2)</f>
        <v>0.3</v>
      </c>
      <c r="QR9" s="22">
        <f>IF($CW9="P",CN9,(CN9+BK9)/2)</f>
        <v>0</v>
      </c>
      <c r="QS9" s="22">
        <f>IF($CW9="P",CO9,(CO9+BL9)/2)</f>
        <v>9.1</v>
      </c>
      <c r="QT9" s="22">
        <f>IF($CW9="P",CP9,(CP9+BM9)/2)</f>
        <v>3.4</v>
      </c>
      <c r="QU9" s="22">
        <f>IF($CW9="P",CQ9,(CQ9+BN9)/2)</f>
        <v>0.1</v>
      </c>
      <c r="QV9" s="22">
        <f>IF($CW9="P",CR9,(CR9+BO9)/2)</f>
        <v>0.15</v>
      </c>
      <c r="QW9" s="22">
        <f>IF($CW9="P",CS9,(CS9+BP9)/2)</f>
        <v>9.1999999999999993</v>
      </c>
      <c r="QX9" s="22">
        <f>IF($CW9="P",CT9,(CT9+BQ9)/2)</f>
        <v>3.2</v>
      </c>
      <c r="QY9" s="22">
        <f>IF($CW9="P",CU9,(CU9+BR9)/2)</f>
        <v>0.3</v>
      </c>
      <c r="QZ9" s="22">
        <f>IF($CW9="P",CV9,(CV9+BS9)/2)</f>
        <v>0</v>
      </c>
      <c r="RA9" s="27" t="s">
        <v>46</v>
      </c>
      <c r="RB9" s="40">
        <f>IF(SUM(QH9,QL9)&gt;0,SUM(QH9,QL9),"")</f>
        <v>7.8</v>
      </c>
      <c r="RC9" s="40">
        <f>IF(SUM(QG9:QH9,QJ9:QL9,QN9)-QI9-QM9&gt;0,SUM(QG9:QH9,QJ9:QL9,QN9)-QI9-QM9,"")</f>
        <v>35.200000000000003</v>
      </c>
      <c r="RD9" s="40">
        <f>IF(SUM(QO9:QP9,QR9)-QQ9&gt;0,SUM(QO9:QP9,QR9)-QQ9,"")</f>
        <v>11.6</v>
      </c>
      <c r="RE9" s="40">
        <f>IF(SUM(QH9,QL9,QP9)&gt;0,SUM(QH9,QL9,QP9),"")</f>
        <v>10.4</v>
      </c>
      <c r="RF9" s="40">
        <f>IF(SUM(RC9,RD9)&gt;0,SUM(RC9,RD9),"")</f>
        <v>46.800000000000004</v>
      </c>
      <c r="RG9" s="40">
        <f>IF(SUM(QT9,QX9)&gt;0,SUM(QT9,QX9),"")</f>
        <v>6.6</v>
      </c>
      <c r="RH9" s="40">
        <f>IF(SUM(QS9:QT9,QV9:QX9,QZ9)-SUM(QU9,QY9)&gt;0,SUM(QS9:QT9,QV9:QX9,QZ9)-SUM(QU9,QY9),"")</f>
        <v>24.650000000000002</v>
      </c>
      <c r="RI9" s="40">
        <f>IF(SUM(RC9,RD9,RH9)&gt;0,SUM(RC9,RD9,RH9),"")</f>
        <v>71.45</v>
      </c>
    </row>
    <row r="10" spans="1:477" x14ac:dyDescent="0.2">
      <c r="A10" s="4" t="str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/>
      </c>
      <c r="B10" s="4" t="str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/>
      </c>
      <c r="C10" s="5" t="s">
        <v>68</v>
      </c>
      <c r="D10" s="4" t="s">
        <v>5</v>
      </c>
      <c r="E10" s="4">
        <v>2003</v>
      </c>
      <c r="F10" s="9">
        <f>SUM(L10:T10)+SUM(L10:P10)*0.0000001+SUM(L10)*0.0000000000001</f>
        <v>156.00001101000436</v>
      </c>
      <c r="G10" s="64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/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/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/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43.6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43.499999999999993</v>
      </c>
      <c r="O10" s="8" t="str">
        <f>IF(N10=0,"",IF(AND(N10=L10,N10=AS10,N10=BV10),$W$1,IF(AND(N10=L10,N10=AS10,N10=CY10),$W$1,IF(AND(N10=L10,N10=BV10,N10=CY10),$AZ$1,IF(N10=CY10,$CC$1,IF(N10=BV10,$AZ$1,IF(N10=AS10,$W$1,"")))))))</f>
        <v>2024 3rd Domestic Trial</v>
      </c>
      <c r="P10" s="8">
        <f>IF(COUNT(AT10,BW10,CZ10)&gt;0,LARGE((AT10,BW10,CZ10),1),0)</f>
        <v>23</v>
      </c>
      <c r="Q10" s="8" t="str">
        <f>IF(P10=0,"",IF(P10=CZ10,$CC$1,IF(P10=BW10,$AZ$1,IF(P10=AT10,$W$1,""))))</f>
        <v>2024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</v>
      </c>
      <c r="X10" s="19">
        <v>2.8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2.8</v>
      </c>
      <c r="AS10" s="40">
        <f>IF(SUM(W10:X10,Z10:AB10,AD10)-Y10-AC10&gt;0,SUM(W10:X10,Z10:AB10,AD10)-Y10-AC10,"")</f>
        <v>19.8</v>
      </c>
      <c r="AT10" s="40" t="str">
        <f>IF(SUM(AE10:AF10,AH10)-AG10&gt;0,SUM(AE10:AF10,AH10)-AG10,"")</f>
        <v/>
      </c>
      <c r="AU10" s="40">
        <f>IF(SUM(X10,AB10,AF10)&gt;0,SUM(X10,AB10,AF10),"")</f>
        <v>2.8</v>
      </c>
      <c r="AV10" s="40">
        <f>IF(SUM(AS10,AT10)&gt;0,SUM(AS10,AT10),"")</f>
        <v>19.8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19.8</v>
      </c>
      <c r="AZ10" s="18">
        <v>17.2</v>
      </c>
      <c r="BA10" s="18">
        <v>2.4</v>
      </c>
      <c r="BB10" s="18">
        <v>0</v>
      </c>
      <c r="BC10" s="18">
        <v>0</v>
      </c>
      <c r="BD10" s="18">
        <v>18.399999999999999</v>
      </c>
      <c r="BE10" s="18">
        <v>5.6</v>
      </c>
      <c r="BF10" s="18">
        <v>0</v>
      </c>
      <c r="BG10" s="18">
        <v>0</v>
      </c>
      <c r="BH10" s="18">
        <v>18</v>
      </c>
      <c r="BI10" s="18">
        <v>5.2</v>
      </c>
      <c r="BJ10" s="18">
        <v>0.2</v>
      </c>
      <c r="BK10" s="18">
        <v>0</v>
      </c>
      <c r="BL10" s="18">
        <v>17.899999999999999</v>
      </c>
      <c r="BM10" s="18">
        <v>5.2</v>
      </c>
      <c r="BN10" s="18">
        <v>0.2</v>
      </c>
      <c r="BO10" s="18">
        <v>0</v>
      </c>
      <c r="BP10" s="18">
        <v>18</v>
      </c>
      <c r="BQ10" s="18">
        <v>5.2</v>
      </c>
      <c r="BR10" s="18">
        <v>0.2</v>
      </c>
      <c r="BS10" s="18">
        <v>0</v>
      </c>
      <c r="BT10" s="28"/>
      <c r="BU10" s="11">
        <f>IF(SUM(BA10,BE10)&gt;0,SUM(BA10,BE10),"")</f>
        <v>8</v>
      </c>
      <c r="BV10" s="11">
        <f>IF(SUM(AZ10:BA10,BC10:BE10,BG10)-BB10-BF10&gt;0,SUM(AZ10:BA10,BC10:BE10,BG10)-BB10-BF10,"")</f>
        <v>43.6</v>
      </c>
      <c r="BW10" s="11">
        <f>IF(SUM(BH10:BI10,BK10)-BJ10&gt;0,SUM(BH10:BI10,BK10)-BJ10,"")</f>
        <v>23</v>
      </c>
      <c r="BX10" s="11">
        <f>IF(SUM(BA10,BE10,BI10)&gt;0,SUM(BA10,BE10,BI10),"")</f>
        <v>13.2</v>
      </c>
      <c r="BY10" s="11">
        <f>IF(SUM(BV10,BW10)&gt;0,SUM(BV10,BW10),"")</f>
        <v>66.599999999999994</v>
      </c>
      <c r="BZ10" s="11">
        <f>IF(SUM(BM10,BQ10)&gt;0,SUM(BM10,BQ10),"")</f>
        <v>10.4</v>
      </c>
      <c r="CA10" s="11">
        <f>IF(SUM(BL10:BM10,BO10:BQ10,BS10)-SUM(BN10,BR10)&gt;0,SUM(BL10:BM10,BO10:BQ10,BS10)-SUM(BN10,BR10),"")</f>
        <v>45.9</v>
      </c>
      <c r="CB10" s="11">
        <f>IF(SUM(BV10,BW10,CA10)&gt;0,SUM(BV10,BW10,CA10),"")</f>
        <v>112.5</v>
      </c>
      <c r="CC10" s="19">
        <v>17.2</v>
      </c>
      <c r="CD10" s="19">
        <v>2.4</v>
      </c>
      <c r="CE10" s="19">
        <v>0</v>
      </c>
      <c r="CF10" s="19">
        <v>0</v>
      </c>
      <c r="CG10" s="19">
        <v>18.5</v>
      </c>
      <c r="CH10" s="19">
        <v>5.6</v>
      </c>
      <c r="CI10" s="19">
        <v>0.2</v>
      </c>
      <c r="CJ10" s="19">
        <v>0</v>
      </c>
      <c r="CK10" s="19">
        <v>18.899999999999999</v>
      </c>
      <c r="CL10" s="19">
        <v>3.1</v>
      </c>
      <c r="CM10" s="19">
        <v>1.2</v>
      </c>
      <c r="CN10" s="19">
        <v>0</v>
      </c>
      <c r="CO10" s="19">
        <v>17.399999999999999</v>
      </c>
      <c r="CP10" s="19">
        <v>2.8</v>
      </c>
      <c r="CQ10" s="19">
        <v>0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>IF(SUM(CD10,CH10)&gt;0,SUM(CD10,CH10),"")</f>
        <v>8</v>
      </c>
      <c r="CY10" s="40">
        <f>IF(SUM(CC10:CD10,CF10:CH10,CJ10)-CE10-CI10&gt;0,SUM(CC10:CD10,CF10:CH10,CJ10)-CE10-CI10,"")</f>
        <v>43.499999999999993</v>
      </c>
      <c r="CZ10" s="40">
        <f>IF(SUM(CK10:CL10,CN10)-CM10&gt;0,SUM(CK10:CL10,CN10)-CM10,"")</f>
        <v>20.8</v>
      </c>
      <c r="DA10" s="40">
        <f>IF(SUM(CD10,CH10,CL10)&gt;0,SUM(CD10,CH10,CL10),"")</f>
        <v>11.1</v>
      </c>
      <c r="DB10" s="40">
        <f>IF(SUM(CY10,CZ10)&gt;0,SUM(CY10,CZ10),"")</f>
        <v>64.3</v>
      </c>
      <c r="DC10" s="40">
        <f>IF(SUM(CP10,CT10)&gt;0,SUM(CP10,CT10),"")</f>
        <v>2.8</v>
      </c>
      <c r="DD10" s="40">
        <f>IF(SUM(CO10:CP10,CR10:CT10,CV10)-SUM(CQ10,CU10)&gt;0,SUM(CO10:CP10,CR10:CT10,CV10)-SUM(CQ10,CU10),"")</f>
        <v>20.2</v>
      </c>
      <c r="DE10" s="40">
        <f>IF(SUM(CY10,CZ10,DD10)&gt;0,SUM(CY10,CZ10,DD10),"")</f>
        <v>84.5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17.2</v>
      </c>
      <c r="QH10" s="22">
        <f>IF($CW10="P",CD10,(CD10+BA10)/2)</f>
        <v>2.4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18.45</v>
      </c>
      <c r="QL10" s="22">
        <f>IF($CW10="P",CH10,(CH10+BE10)/2)</f>
        <v>5.6</v>
      </c>
      <c r="QM10" s="22">
        <f>IF($CW10="P",CI10,(CI10+BF10)/2)</f>
        <v>0.1</v>
      </c>
      <c r="QN10" s="22">
        <f>IF($CW10="P",CJ10,(CJ10+BG10)/2)</f>
        <v>0</v>
      </c>
      <c r="QO10" s="22">
        <f>IF($CW10="P",CK10,(CK10+BH10)/2)</f>
        <v>18.45</v>
      </c>
      <c r="QP10" s="22">
        <f>IF($CW10="P",CL10,(CL10+BI10)/2)</f>
        <v>4.1500000000000004</v>
      </c>
      <c r="QQ10" s="22">
        <f>IF($CW10="P",CM10,(CM10+BJ10)/2)</f>
        <v>0.7</v>
      </c>
      <c r="QR10" s="22">
        <f>IF($CW10="P",CN10,(CN10+BK10)/2)</f>
        <v>0</v>
      </c>
      <c r="QS10" s="22">
        <f>IF($CW10="P",CO10,(CO10+BL10)/2)</f>
        <v>17.649999999999999</v>
      </c>
      <c r="QT10" s="22">
        <f>IF($CW10="P",CP10,(CP10+BM10)/2)</f>
        <v>4</v>
      </c>
      <c r="QU10" s="22">
        <f>IF($CW10="P",CQ10,(CQ10+BN10)/2)</f>
        <v>0.1</v>
      </c>
      <c r="QV10" s="22">
        <f>IF($CW10="P",CR10,(CR10+BO10)/2)</f>
        <v>0</v>
      </c>
      <c r="QW10" s="22">
        <f>IF($CW10="P",CS10,(CS10+BP10)/2)</f>
        <v>9</v>
      </c>
      <c r="QX10" s="22">
        <f>IF($CW10="P",CT10,(CT10+BQ10)/2)</f>
        <v>2.6</v>
      </c>
      <c r="QY10" s="22">
        <f>IF($CW10="P",CU10,(CU10+BR10)/2)</f>
        <v>0.1</v>
      </c>
      <c r="QZ10" s="22">
        <f>IF($CW10="P",CV10,(CV10+BS10)/2)</f>
        <v>0</v>
      </c>
      <c r="RA10" s="27" t="s">
        <v>46</v>
      </c>
      <c r="RB10" s="40">
        <f>IF(SUM(QH10,QL10)&gt;0,SUM(QH10,QL10),"")</f>
        <v>8</v>
      </c>
      <c r="RC10" s="40">
        <f>IF(SUM(QG10:QH10,QJ10:QL10,QN10)-QI10-QM10&gt;0,SUM(QG10:QH10,QJ10:QL10,QN10)-QI10-QM10,"")</f>
        <v>43.55</v>
      </c>
      <c r="RD10" s="40">
        <f>IF(SUM(QO10:QP10,QR10)-QQ10&gt;0,SUM(QO10:QP10,QR10)-QQ10,"")</f>
        <v>21.900000000000002</v>
      </c>
      <c r="RE10" s="40">
        <f>IF(SUM(QH10,QL10,QP10)&gt;0,SUM(QH10,QL10,QP10),"")</f>
        <v>12.15</v>
      </c>
      <c r="RF10" s="40">
        <f>IF(SUM(RC10,RD10)&gt;0,SUM(RC10,RD10),"")</f>
        <v>65.45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33.049999999999997</v>
      </c>
      <c r="RI10" s="40">
        <f>IF(SUM(RC10,RD10,RH10)&gt;0,SUM(RC10,RD10,RH10),"")</f>
        <v>98.5</v>
      </c>
    </row>
    <row r="11" spans="1:477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122</v>
      </c>
      <c r="D11" s="4" t="s">
        <v>31</v>
      </c>
      <c r="E11" s="4">
        <v>2005</v>
      </c>
      <c r="F11" s="9">
        <f>SUM(L11:T11)+SUM(L11:P11)*0.0000001+SUM(L11)*0.0000000000001</f>
        <v>156.00000915000467</v>
      </c>
      <c r="G11" s="64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/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/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/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46.2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23.2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22.1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43.600000000000009</v>
      </c>
      <c r="S11" s="8" t="str">
        <f>IF(R11=0,"",IF(R11=DD11,$CC$1,IF(R11=CA11,$AZ$1,IF(R11=AX11,$W$1,""))))</f>
        <v>2024 Elite Canada</v>
      </c>
      <c r="T11" s="8">
        <f>IF(MAX(DF11:DH11)&gt;0,MAX(DF11:DH11),"")</f>
        <v>20.899999999999995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18.100000000000001</v>
      </c>
      <c r="X11" s="19">
        <v>5.2</v>
      </c>
      <c r="Y11" s="19">
        <v>0</v>
      </c>
      <c r="Z11" s="19">
        <v>0</v>
      </c>
      <c r="AA11" s="19">
        <v>17.8</v>
      </c>
      <c r="AB11" s="19">
        <v>5.6</v>
      </c>
      <c r="AC11" s="19">
        <v>0.8</v>
      </c>
      <c r="AD11" s="19">
        <v>0.3</v>
      </c>
      <c r="AE11" s="19">
        <v>19</v>
      </c>
      <c r="AF11" s="19">
        <v>3.1</v>
      </c>
      <c r="AG11" s="19">
        <v>0</v>
      </c>
      <c r="AH11" s="19">
        <v>0</v>
      </c>
      <c r="AI11" s="19">
        <v>17.100000000000001</v>
      </c>
      <c r="AJ11" s="19">
        <v>2.8</v>
      </c>
      <c r="AK11" s="19">
        <v>0</v>
      </c>
      <c r="AL11" s="19">
        <v>0.3</v>
      </c>
      <c r="AM11" s="19">
        <v>18.2</v>
      </c>
      <c r="AN11" s="19">
        <v>5.2</v>
      </c>
      <c r="AO11" s="19">
        <v>0</v>
      </c>
      <c r="AP11" s="19">
        <v>0</v>
      </c>
      <c r="AQ11" s="27"/>
      <c r="AR11" s="40">
        <f>IF(SUM(X11,AB11)&gt;0,SUM(X11,AB11),"")</f>
        <v>10.8</v>
      </c>
      <c r="AS11" s="40">
        <f>IF(SUM(W11:X11,Z11:AB11,AD11)-Y11-AC11&gt;0,SUM(W11:X11,Z11:AB11,AD11)-Y11-AC11,"")</f>
        <v>46.2</v>
      </c>
      <c r="AT11" s="40">
        <f>IF(SUM(AE11:AF11,AH11)-AG11&gt;0,SUM(AE11:AF11,AH11)-AG11,"")</f>
        <v>22.1</v>
      </c>
      <c r="AU11" s="40">
        <f>IF(SUM(X11,AB11,AF11)&gt;0,SUM(X11,AB11,AF11),"")</f>
        <v>13.9</v>
      </c>
      <c r="AV11" s="40">
        <f>IF(SUM(AS11,AT11)&gt;0,SUM(AS11,AT11),"")</f>
        <v>68.300000000000011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43.600000000000009</v>
      </c>
      <c r="AY11" s="40">
        <f>IF(SUM(AS11,AT11,AX11)&gt;0,SUM(AS11,AT11,AX11),"")</f>
        <v>111.90000000000002</v>
      </c>
      <c r="AZ11" s="18">
        <v>0</v>
      </c>
      <c r="BA11" s="18">
        <v>0</v>
      </c>
      <c r="BB11" s="18">
        <v>0</v>
      </c>
      <c r="BC11" s="18">
        <v>0</v>
      </c>
      <c r="BD11" s="18">
        <v>18.2</v>
      </c>
      <c r="BE11" s="18">
        <v>5.2</v>
      </c>
      <c r="BF11" s="18">
        <v>0.2</v>
      </c>
      <c r="BG11" s="18">
        <v>0</v>
      </c>
      <c r="BH11" s="18">
        <v>18.399999999999999</v>
      </c>
      <c r="BI11" s="18">
        <v>2.8</v>
      </c>
      <c r="BJ11" s="18">
        <v>0.2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5.2</v>
      </c>
      <c r="BV11" s="11">
        <f>IF(SUM(AZ11:BA11,BC11:BE11,BG11)-BB11-BF11&gt;0,SUM(AZ11:BA11,BC11:BE11,BG11)-BB11-BF11,"")</f>
        <v>23.2</v>
      </c>
      <c r="BW11" s="11">
        <f>IF(SUM(BH11:BI11,BK11)-BJ11&gt;0,SUM(BH11:BI11,BK11)-BJ11,"")</f>
        <v>21</v>
      </c>
      <c r="BX11" s="11">
        <f>IF(SUM(BA11,BE11,BI11)&gt;0,SUM(BA11,BE11,BI11),"")</f>
        <v>8</v>
      </c>
      <c r="BY11" s="11">
        <f>IF(SUM(BV11,BW11)&gt;0,SUM(BV11,BW11),"")</f>
        <v>44.2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44.2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20.899999999999995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16.2</v>
      </c>
      <c r="DJ11" s="17">
        <v>5.6</v>
      </c>
      <c r="DK11" s="17">
        <v>1</v>
      </c>
      <c r="DL11" s="17">
        <v>0</v>
      </c>
      <c r="DM11" s="17">
        <v>18.3</v>
      </c>
      <c r="DN11" s="17">
        <v>5.2</v>
      </c>
      <c r="DO11" s="17">
        <v>0.2</v>
      </c>
      <c r="DP11" s="17">
        <v>0</v>
      </c>
      <c r="DQ11" s="17"/>
      <c r="DR11" s="17"/>
      <c r="DS11" s="17"/>
      <c r="DT11" s="17"/>
      <c r="DU11" s="17">
        <v>0</v>
      </c>
      <c r="DV11" s="17">
        <v>0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10.8</v>
      </c>
      <c r="ED11" s="40">
        <f>IF(SUM(DI11:DJ11,DL11:DN11,DP11)-DK11-DO11&gt;0,SUM(DI11:DJ11,DL11:DN11,DP11)-DK11-DO11,"")</f>
        <v>44.099999999999994</v>
      </c>
      <c r="EE11" s="40" t="str">
        <f>IF(SUM(DQ11:DR11,DT11)-DS11&gt;0,SUM(DQ11:DR11,DT11)-DS11,"")</f>
        <v/>
      </c>
      <c r="EF11" s="40">
        <f>IF(SUM(DJ11,DN11,DR11)&gt;0,SUM(DJ11,DN11,DR11),"")</f>
        <v>10.8</v>
      </c>
      <c r="EG11" s="40">
        <f>IF(SUM(ED11,EE11)&gt;0,SUM(ED11,EE11),"")</f>
        <v>44.099999999999994</v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>
        <f>IF(SUM(ED11,EE11,EI11)&gt;0,SUM(ED11,EE11,EI11),"")</f>
        <v>44.099999999999994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9.1</v>
      </c>
      <c r="QL11" s="22">
        <f>IF($CW11="P",CH11,(CH11+BE11)/2)</f>
        <v>2.6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9.1999999999999993</v>
      </c>
      <c r="QP11" s="22">
        <f>IF($CW11="P",CL11,(CL11+BI11)/2)</f>
        <v>1.4</v>
      </c>
      <c r="QQ11" s="22">
        <f>IF($CW11="P",CM11,(CM11+BJ11)/2)</f>
        <v>0.1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2.6</v>
      </c>
      <c r="RC11" s="40">
        <f>IF(SUM(QG11:QH11,QJ11:QL11,QN11)-QI11-QM11&gt;0,SUM(QG11:QH11,QJ11:QL11,QN11)-QI11-QM11,"")</f>
        <v>11.6</v>
      </c>
      <c r="RD11" s="40">
        <f>IF(SUM(QO11:QP11,QR11)-QQ11&gt;0,SUM(QO11:QP11,QR11)-QQ11,"")</f>
        <v>10.5</v>
      </c>
      <c r="RE11" s="40">
        <f>IF(SUM(QH11,QL11,QP11)&gt;0,SUM(QH11,QL11,QP11),"")</f>
        <v>4</v>
      </c>
      <c r="RF11" s="40">
        <f>IF(SUM(RC11,RD11)&gt;0,SUM(RC11,RD11),"")</f>
        <v>22.1</v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>
        <f>IF(SUM(RC11,RD11,RH11)&gt;0,SUM(RC11,RD11,RH11),"")</f>
        <v>22.1</v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207</v>
      </c>
      <c r="D12" s="4" t="s">
        <v>31</v>
      </c>
      <c r="E12" s="4">
        <v>2005</v>
      </c>
      <c r="F12" s="9">
        <f>SUM(L12:T12)+SUM(L12:P12)*0.0000001+SUM(L12)*0.0000000000001</f>
        <v>155.70000869000427</v>
      </c>
      <c r="G12" s="64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42.999999999999993</v>
      </c>
      <c r="M12" s="8" t="str">
        <f>IF(L12=0,"",IF(L12=CY12,$CC$1,IF(L12=BV12,$AZ$1,IF(L12=AS12,$W$1,""))))</f>
        <v>2024 3rd Domestic Trial</v>
      </c>
      <c r="N12" s="8">
        <f>IF(COUNT(AS12,BV12,CY12)&gt;1,LARGE((AS12,BV12,CY12),2),0)</f>
        <v>21.2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3rd Domestic Trial</v>
      </c>
      <c r="R12" s="8">
        <f>IF(MAX(AX12,CA12,DD12)&gt;0,MAX(AX12,CA12,DD12),0)</f>
        <v>45.800000000000011</v>
      </c>
      <c r="S12" s="8" t="str">
        <f>IF(R12=0,"",IF(R12=DD12,$CC$1,IF(R12=CA12,$AZ$1,IF(R12=AX12,$W$1,""))))</f>
        <v>2024 3rd Domestic Trial</v>
      </c>
      <c r="T12" s="8">
        <f>IF(MAX(DF12:DH12)&gt;0,MAX(DF12:DH12),"")</f>
        <v>22.999999999999996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16.399999999999999</v>
      </c>
      <c r="X12" s="19">
        <v>4.8</v>
      </c>
      <c r="Y12" s="19">
        <v>0</v>
      </c>
      <c r="Z12" s="19">
        <v>0</v>
      </c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4.8</v>
      </c>
      <c r="AS12" s="40">
        <f>IF(SUM(W12:X12,Z12:AB12,AD12)-Y12-AC12&gt;0,SUM(W12:X12,Z12:AB12,AD12)-Y12-AC12,"")</f>
        <v>21.2</v>
      </c>
      <c r="AT12" s="40" t="str">
        <f>IF(SUM(AE12:AF12,AH12)-AG12&gt;0,SUM(AE12:AF12,AH12)-AG12,"")</f>
        <v/>
      </c>
      <c r="AU12" s="40">
        <f>IF(SUM(X12,AB12,AF12)&gt;0,SUM(X12,AB12,AF12),"")</f>
        <v>4.8</v>
      </c>
      <c r="AV12" s="40">
        <f>IF(SUM(AS12,AT12)&gt;0,SUM(AS12,AT12),"")</f>
        <v>21.2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21.2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18.100000000000001</v>
      </c>
      <c r="CD12" s="19">
        <v>4.8</v>
      </c>
      <c r="CE12" s="19">
        <v>0.2</v>
      </c>
      <c r="CF12" s="19">
        <v>0</v>
      </c>
      <c r="CG12" s="19">
        <v>17.2</v>
      </c>
      <c r="CH12" s="19">
        <v>2.8</v>
      </c>
      <c r="CI12" s="19">
        <v>0</v>
      </c>
      <c r="CJ12" s="19">
        <v>0.3</v>
      </c>
      <c r="CK12" s="19">
        <v>19</v>
      </c>
      <c r="CL12" s="19">
        <v>4.3</v>
      </c>
      <c r="CM12" s="19">
        <v>0.6</v>
      </c>
      <c r="CN12" s="19">
        <v>0</v>
      </c>
      <c r="CO12" s="19">
        <v>18.2</v>
      </c>
      <c r="CP12" s="19">
        <v>4.8</v>
      </c>
      <c r="CQ12" s="19">
        <v>0.6</v>
      </c>
      <c r="CR12" s="19">
        <v>0.3</v>
      </c>
      <c r="CS12" s="19">
        <v>18.100000000000001</v>
      </c>
      <c r="CT12" s="19">
        <v>5.2</v>
      </c>
      <c r="CU12" s="19">
        <v>0.2</v>
      </c>
      <c r="CV12" s="19">
        <v>0</v>
      </c>
      <c r="CW12" s="27"/>
      <c r="CX12" s="40">
        <f>IF(SUM(CD12,CH12)&gt;0,SUM(CD12,CH12),"")</f>
        <v>7.6</v>
      </c>
      <c r="CY12" s="40">
        <f>IF(SUM(CC12:CD12,CF12:CH12,CJ12)-CE12-CI12&gt;0,SUM(CC12:CD12,CF12:CH12,CJ12)-CE12-CI12,"")</f>
        <v>42.999999999999993</v>
      </c>
      <c r="CZ12" s="40">
        <f>IF(SUM(CK12:CL12,CN12)-CM12&gt;0,SUM(CK12:CL12,CN12)-CM12,"")</f>
        <v>22.7</v>
      </c>
      <c r="DA12" s="40">
        <f>IF(SUM(CD12,CH12,CL12)&gt;0,SUM(CD12,CH12,CL12),"")</f>
        <v>11.899999999999999</v>
      </c>
      <c r="DB12" s="40">
        <f>IF(SUM(CY12,CZ12)&gt;0,SUM(CY12,CZ12),"")</f>
        <v>65.699999999999989</v>
      </c>
      <c r="DC12" s="40">
        <f>IF(SUM(CP12,CT12)&gt;0,SUM(CP12,CT12),"")</f>
        <v>10</v>
      </c>
      <c r="DD12" s="40">
        <f>IF(SUM(CO12:CP12,CR12:CT12,CV12)-SUM(CQ12,CU12)&gt;0,SUM(CO12:CP12,CR12:CT12,CV12)-SUM(CQ12,CU12),"")</f>
        <v>45.800000000000011</v>
      </c>
      <c r="DE12" s="40">
        <f>IF(SUM(CY12,CZ12,DD12)&gt;0,SUM(CY12,CZ12,DD12),"")</f>
        <v>111.5</v>
      </c>
      <c r="DF12" s="50">
        <f>IF(MAX(ED12,FF12,GH12,HJ12,IL12,JN12,KP12,LR12,MT12,NV12,OX12,PZ12)-IF(N12="",0,N12)&gt;0.001,MAX(ED12,FF12,GH12,HJ12,IL12,JN12,KP12,LR12,MT12,NV12,OX12,PZ12)-IF(N12="",0,N12),"")</f>
        <v>22.999999999999996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18.3</v>
      </c>
      <c r="DJ12" s="17">
        <v>3.9</v>
      </c>
      <c r="DK12" s="17">
        <v>0.2</v>
      </c>
      <c r="DL12" s="17">
        <v>0</v>
      </c>
      <c r="DM12" s="17">
        <v>18.600000000000001</v>
      </c>
      <c r="DN12" s="17">
        <v>3.6</v>
      </c>
      <c r="DO12" s="17">
        <v>0</v>
      </c>
      <c r="DP12" s="17">
        <v>0</v>
      </c>
      <c r="DQ12" s="17"/>
      <c r="DR12" s="17"/>
      <c r="DS12" s="17"/>
      <c r="DT12" s="17"/>
      <c r="DU12" s="17">
        <v>18.3</v>
      </c>
      <c r="DV12" s="17">
        <v>4</v>
      </c>
      <c r="DW12" s="17">
        <v>0</v>
      </c>
      <c r="DX12" s="17">
        <v>0</v>
      </c>
      <c r="DY12" s="17"/>
      <c r="DZ12" s="17"/>
      <c r="EA12" s="17"/>
      <c r="EB12" s="17"/>
      <c r="EC12" s="40">
        <f>IF(SUM(DJ12,DN12)&gt;0,SUM(DJ12,DN12),"")</f>
        <v>7.5</v>
      </c>
      <c r="ED12" s="40">
        <f>IF(SUM(DI12:DJ12,DL12:DN12,DP12)-DK12-DO12&gt;0,SUM(DI12:DJ12,DL12:DN12,DP12)-DK12-DO12,"")</f>
        <v>44.199999999999996</v>
      </c>
      <c r="EE12" s="40" t="str">
        <f>IF(SUM(DQ12:DR12,DT12)-DS12&gt;0,SUM(DQ12:DR12,DT12)-DS12,"")</f>
        <v/>
      </c>
      <c r="EF12" s="40">
        <f>IF(SUM(DJ12,DN12,DR12)&gt;0,SUM(DJ12,DN12,DR12),"")</f>
        <v>7.5</v>
      </c>
      <c r="EG12" s="40">
        <f>IF(SUM(ED12,EE12)&gt;0,SUM(ED12,EE12),"")</f>
        <v>44.199999999999996</v>
      </c>
      <c r="EH12" s="40">
        <f>IF(SUM(DV12,DZ12)&gt;0,SUM(DV12,DZ12),"")</f>
        <v>4</v>
      </c>
      <c r="EI12" s="40">
        <f>IF(SUM(DU12:DV12,DX12:DZ12,EB12)-SUM(DW12,EA12)&gt;0,SUM(DU12:DV12,DX12:DZ12,EB12)-SUM(DW12,EA12),"")</f>
        <v>22.3</v>
      </c>
      <c r="EJ12" s="40">
        <f>IF(SUM(ED12,EE12,EI12)&gt;0,SUM(ED12,EE12,EI12),"")</f>
        <v>66.5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9.0500000000000007</v>
      </c>
      <c r="QH12" s="22">
        <f>IF($CW12="P",CD12,(CD12+BA12)/2)</f>
        <v>2.4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8.6</v>
      </c>
      <c r="QL12" s="22">
        <f>IF($CW12="P",CH12,(CH12+BE12)/2)</f>
        <v>1.4</v>
      </c>
      <c r="QM12" s="22">
        <f>IF($CW12="P",CI12,(CI12+BF12)/2)</f>
        <v>0</v>
      </c>
      <c r="QN12" s="22">
        <f>IF($CW12="P",CJ12,(CJ12+BG12)/2)</f>
        <v>0.15</v>
      </c>
      <c r="QO12" s="22">
        <f>IF($CW12="P",CK12,(CK12+BH12)/2)</f>
        <v>9.5</v>
      </c>
      <c r="QP12" s="22">
        <f>IF($CW12="P",CL12,(CL12+BI12)/2)</f>
        <v>2.15</v>
      </c>
      <c r="QQ12" s="22">
        <f>IF($CW12="P",CM12,(CM12+BJ12)/2)</f>
        <v>0.3</v>
      </c>
      <c r="QR12" s="22">
        <f>IF($CW12="P",CN12,(CN12+BK12)/2)</f>
        <v>0</v>
      </c>
      <c r="QS12" s="22">
        <f>IF($CW12="P",CO12,(CO12+BL12)/2)</f>
        <v>9.1</v>
      </c>
      <c r="QT12" s="22">
        <f>IF($CW12="P",CP12,(CP12+BM12)/2)</f>
        <v>2.4</v>
      </c>
      <c r="QU12" s="22">
        <f>IF($CW12="P",CQ12,(CQ12+BN12)/2)</f>
        <v>0.3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2.6</v>
      </c>
      <c r="QY12" s="22">
        <f>IF($CW12="P",CU12,(CU12+BR12)/2)</f>
        <v>0.1</v>
      </c>
      <c r="QZ12" s="22">
        <f>IF($CW12="P",CV12,(CV12+BS12)/2)</f>
        <v>0</v>
      </c>
      <c r="RA12" s="27" t="s">
        <v>46</v>
      </c>
      <c r="RB12" s="40">
        <f>IF(SUM(QH12,QL12)&gt;0,SUM(QH12,QL12),"")</f>
        <v>3.8</v>
      </c>
      <c r="RC12" s="40">
        <f>IF(SUM(QG12:QH12,QJ12:QL12,QN12)-QI12-QM12&gt;0,SUM(QG12:QH12,QJ12:QL12,QN12)-QI12-QM12,"")</f>
        <v>21.499999999999996</v>
      </c>
      <c r="RD12" s="40">
        <f>IF(SUM(QO12:QP12,QR12)-QQ12&gt;0,SUM(QO12:QP12,QR12)-QQ12,"")</f>
        <v>11.35</v>
      </c>
      <c r="RE12" s="40">
        <f>IF(SUM(QH12,QL12,QP12)&gt;0,SUM(QH12,QL12,QP12),"")</f>
        <v>5.9499999999999993</v>
      </c>
      <c r="RF12" s="40">
        <f>IF(SUM(RC12,RD12)&gt;0,SUM(RC12,RD12),"")</f>
        <v>32.849999999999994</v>
      </c>
      <c r="RG12" s="40">
        <f>IF(SUM(QT12,QX12)&gt;0,SUM(QT12,QX12),"")</f>
        <v>5</v>
      </c>
      <c r="RH12" s="40">
        <f>IF(SUM(QS12:QT12,QV12:QX12,QZ12)-SUM(QU12,QY12)&gt;0,SUM(QS12:QT12,QV12:QX12,QZ12)-SUM(QU12,QY12),"")</f>
        <v>22.900000000000006</v>
      </c>
      <c r="RI12" s="40">
        <f>IF(SUM(RC12,RD12,RH12)&gt;0,SUM(RC12,RD12,RH12),"")</f>
        <v>55.75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203</v>
      </c>
      <c r="D13" s="4" t="s">
        <v>31</v>
      </c>
      <c r="E13" s="4">
        <v>2005</v>
      </c>
      <c r="F13" s="9">
        <f>SUM(L13:T13)+SUM(L13:P13)*0.0000001+SUM(L13)*0.0000000000001</f>
        <v>153.80001083000448</v>
      </c>
      <c r="G13" s="64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44.699999999999996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43.2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20.399999999999999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45.1</v>
      </c>
      <c r="S13" s="8" t="str">
        <f>IF(R13=0,"",IF(R13=DD13,$CC$1,IF(R13=CA13,$AZ$1,IF(R13=AX13,$W$1,""))))</f>
        <v>2024 Elite Canada</v>
      </c>
      <c r="T13" s="8">
        <f>IF(MAX(DF13:DH13)&gt;0,MAX(DF13:DH13),"")</f>
        <v>0.39999999999999858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>
        <v>18.100000000000001</v>
      </c>
      <c r="X13" s="19">
        <v>3.6</v>
      </c>
      <c r="Y13" s="19">
        <v>0</v>
      </c>
      <c r="Z13" s="19">
        <v>0</v>
      </c>
      <c r="AA13" s="19">
        <v>18.600000000000001</v>
      </c>
      <c r="AB13" s="19">
        <v>3.5</v>
      </c>
      <c r="AC13" s="19">
        <v>0.6</v>
      </c>
      <c r="AD13" s="19">
        <v>0</v>
      </c>
      <c r="AE13" s="19">
        <v>18</v>
      </c>
      <c r="AF13" s="19">
        <v>2.7</v>
      </c>
      <c r="AG13" s="19">
        <v>0.3</v>
      </c>
      <c r="AH13" s="19">
        <v>0</v>
      </c>
      <c r="AI13" s="19">
        <v>18.8</v>
      </c>
      <c r="AJ13" s="19">
        <v>3.6</v>
      </c>
      <c r="AK13" s="19">
        <v>0</v>
      </c>
      <c r="AL13" s="19">
        <v>0</v>
      </c>
      <c r="AM13" s="19">
        <v>19.2</v>
      </c>
      <c r="AN13" s="19">
        <v>3.5</v>
      </c>
      <c r="AO13" s="19">
        <v>0</v>
      </c>
      <c r="AP13" s="19">
        <v>0</v>
      </c>
      <c r="AQ13" s="27"/>
      <c r="AR13" s="40">
        <f>IF(SUM(X13,AB13)&gt;0,SUM(X13,AB13),"")</f>
        <v>7.1</v>
      </c>
      <c r="AS13" s="40">
        <f>IF(SUM(W13:X13,Z13:AB13,AD13)-Y13-AC13&gt;0,SUM(W13:X13,Z13:AB13,AD13)-Y13-AC13,"")</f>
        <v>43.2</v>
      </c>
      <c r="AT13" s="40">
        <f>IF(SUM(AE13:AF13,AH13)-AG13&gt;0,SUM(AE13:AF13,AH13)-AG13,"")</f>
        <v>20.399999999999999</v>
      </c>
      <c r="AU13" s="40">
        <f>IF(SUM(X13,AB13,AF13)&gt;0,SUM(X13,AB13,AF13),"")</f>
        <v>9.8000000000000007</v>
      </c>
      <c r="AV13" s="40">
        <f>IF(SUM(AS13,AT13)&gt;0,SUM(AS13,AT13),"")</f>
        <v>63.6</v>
      </c>
      <c r="AW13" s="40">
        <f>IF(SUM(AJ13,AN13)&gt;0,SUM(AJ13,AN13),"")</f>
        <v>7.1</v>
      </c>
      <c r="AX13" s="40">
        <f>IF(SUM(AI13:AJ13,AL13:AN13,AP13)-SUM(AK13,AO13)&gt;0,SUM(AI13:AJ13,AL13:AN13,AP13)-SUM(AK13,AO13),"")</f>
        <v>45.1</v>
      </c>
      <c r="AY13" s="40">
        <f>IF(SUM(AS13,AT13,AX13)&gt;0,SUM(AS13,AT13,AX13),"")</f>
        <v>108.7</v>
      </c>
      <c r="AZ13" s="18">
        <v>19</v>
      </c>
      <c r="BA13" s="18">
        <v>3.6</v>
      </c>
      <c r="BB13" s="18">
        <v>0.6</v>
      </c>
      <c r="BC13" s="18">
        <v>0</v>
      </c>
      <c r="BD13" s="18">
        <v>19.2</v>
      </c>
      <c r="BE13" s="18">
        <v>3.5</v>
      </c>
      <c r="BF13" s="18">
        <v>0</v>
      </c>
      <c r="BG13" s="18">
        <v>0</v>
      </c>
      <c r="BH13" s="18">
        <v>16.899999999999999</v>
      </c>
      <c r="BI13" s="18">
        <v>2.7</v>
      </c>
      <c r="BJ13" s="18">
        <v>0.5</v>
      </c>
      <c r="BK13" s="18">
        <v>0</v>
      </c>
      <c r="BL13" s="18">
        <v>18.5</v>
      </c>
      <c r="BM13" s="18">
        <v>3.6</v>
      </c>
      <c r="BN13" s="18">
        <v>0</v>
      </c>
      <c r="BO13" s="18">
        <v>0</v>
      </c>
      <c r="BP13" s="18">
        <v>18.600000000000001</v>
      </c>
      <c r="BQ13" s="18">
        <v>3.5</v>
      </c>
      <c r="BR13" s="18">
        <v>0</v>
      </c>
      <c r="BS13" s="18">
        <v>0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44.699999999999996</v>
      </c>
      <c r="BW13" s="11">
        <f>IF(SUM(BH13:BI13,BK13)-BJ13&gt;0,SUM(BH13:BI13,BK13)-BJ13,"")</f>
        <v>19.099999999999998</v>
      </c>
      <c r="BX13" s="11">
        <f>IF(SUM(BA13,BE13,BI13)&gt;0,SUM(BA13,BE13,BI13),"")</f>
        <v>9.8000000000000007</v>
      </c>
      <c r="BY13" s="11">
        <f>IF(SUM(BV13,BW13)&gt;0,SUM(BV13,BW13),"")</f>
        <v>63.8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44.2</v>
      </c>
      <c r="CB13" s="11">
        <f>IF(SUM(BV13,BW13,CA13)&gt;0,SUM(BV13,BW13,CA13),"")</f>
        <v>108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0.39999999999999858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>
        <v>18.8</v>
      </c>
      <c r="DJ13" s="17">
        <v>3.5</v>
      </c>
      <c r="DK13" s="17">
        <v>0.8</v>
      </c>
      <c r="DL13" s="17">
        <v>0</v>
      </c>
      <c r="DM13" s="17">
        <v>18.5</v>
      </c>
      <c r="DN13" s="17">
        <v>3.6</v>
      </c>
      <c r="DO13" s="17">
        <v>0</v>
      </c>
      <c r="DP13" s="17">
        <v>0</v>
      </c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>
        <f>IF(SUM(DJ13,DN13)&gt;0,SUM(DJ13,DN13),"")</f>
        <v>7.1</v>
      </c>
      <c r="ED13" s="40">
        <f>IF(SUM(DI13:DJ13,DL13:DN13,DP13)-DK13-DO13&gt;0,SUM(DI13:DJ13,DL13:DN13,DP13)-DK13-DO13,"")</f>
        <v>43.6</v>
      </c>
      <c r="EE13" s="40" t="str">
        <f>IF(SUM(DQ13:DR13,DT13)-DS13&gt;0,SUM(DQ13:DR13,DT13)-DS13,"")</f>
        <v/>
      </c>
      <c r="EF13" s="40">
        <f>IF(SUM(DJ13,DN13,DR13)&gt;0,SUM(DJ13,DN13,DR13),"")</f>
        <v>7.1</v>
      </c>
      <c r="EG13" s="40">
        <f>IF(SUM(ED13,EE13)&gt;0,SUM(ED13,EE13),"")</f>
        <v>43.6</v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>
        <f>IF(SUM(ED13,EE13,EI13)&gt;0,SUM(ED13,EE13,EI13),"")</f>
        <v>43.6</v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9.5</v>
      </c>
      <c r="QH13" s="22">
        <f>IF($CW13="P",CD13,(CD13+BA13)/2)</f>
        <v>1.8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9.6</v>
      </c>
      <c r="QL13" s="22">
        <f>IF($CW13="P",CH13,(CH13+BE13)/2)</f>
        <v>1.75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8.4499999999999993</v>
      </c>
      <c r="QP13" s="22">
        <f>IF($CW13="P",CL13,(CL13+BI13)/2)</f>
        <v>1.35</v>
      </c>
      <c r="QQ13" s="22">
        <f>IF($CW13="P",CM13,(CM13+BJ13)/2)</f>
        <v>0.25</v>
      </c>
      <c r="QR13" s="22">
        <f>IF($CW13="P",CN13,(CN13+BK13)/2)</f>
        <v>0</v>
      </c>
      <c r="QS13" s="22">
        <f>IF($CW13="P",CO13,(CO13+BL13)/2)</f>
        <v>9.25</v>
      </c>
      <c r="QT13" s="22">
        <f>IF($CW13="P",CP13,(CP13+BM13)/2)</f>
        <v>1.8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9.3000000000000007</v>
      </c>
      <c r="QX13" s="22">
        <f>IF($CW13="P",CT13,(CT13+BQ13)/2)</f>
        <v>1.75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22.349999999999998</v>
      </c>
      <c r="RD13" s="40">
        <f>IF(SUM(QO13:QP13,QR13)-QQ13&gt;0,SUM(QO13:QP13,QR13)-QQ13,"")</f>
        <v>9.5499999999999989</v>
      </c>
      <c r="RE13" s="40">
        <f>IF(SUM(QH13,QL13,QP13)&gt;0,SUM(QH13,QL13,QP13),"")</f>
        <v>4.9000000000000004</v>
      </c>
      <c r="RF13" s="40">
        <f>IF(SUM(RC13,RD13)&gt;0,SUM(RC13,RD13),"")</f>
        <v>31.9</v>
      </c>
      <c r="RG13" s="40">
        <f>IF(SUM(QT13,QX13)&gt;0,SUM(QT13,QX13),"")</f>
        <v>3.55</v>
      </c>
      <c r="RH13" s="40">
        <f>IF(SUM(QS13:QT13,QV13:QX13,QZ13)-SUM(QU13,QY13)&gt;0,SUM(QS13:QT13,QV13:QX13,QZ13)-SUM(QU13,QY13),"")</f>
        <v>22.1</v>
      </c>
      <c r="RI13" s="40">
        <f>IF(SUM(RC13,RD13,RH13)&gt;0,SUM(RC13,RD13,RH13),"")</f>
        <v>54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182</v>
      </c>
      <c r="D14" s="4" t="s">
        <v>6</v>
      </c>
      <c r="E14" s="4">
        <v>2007</v>
      </c>
      <c r="F14" s="9">
        <f>SUM(L14:T14)+SUM(L14:P14)*0.0000001+SUM(L14)*0.0000000000001</f>
        <v>152.00001052000434</v>
      </c>
      <c r="G14" s="64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43.599999999999994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39.9</v>
      </c>
      <c r="O14" s="8" t="str">
        <f>IF(N14=0,"",IF(AND(N14=L14,N14=AS14,N14=BV14),$W$1,IF(AND(N14=L14,N14=AS14,N14=CY14),$W$1,IF(AND(N14=L14,N14=BV14,N14=CY14),$AZ$1,IF(N14=CY14,$CC$1,IF(N14=BV14,$AZ$1,IF(N14=AS14,$W$1,"")))))))</f>
        <v>2024 3rd Domestic Trial</v>
      </c>
      <c r="P14" s="8">
        <f>IF(COUNT(AT14,BW14,CZ14)&gt;0,LARGE((AT14,BW14,CZ14),1),0)</f>
        <v>21.699999999999996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43.100000000000009</v>
      </c>
      <c r="S14" s="8" t="str">
        <f>IF(R14=0,"",IF(R14=DD14,$CC$1,IF(R14=CA14,$AZ$1,IF(R14=AX14,$W$1,""))))</f>
        <v>2024 3rd Domestic Trial</v>
      </c>
      <c r="T14" s="8">
        <f>IF(MAX(DF14:DH14)&gt;0,MAX(DF14:DH14),"")</f>
        <v>3.6999999999999957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18.899999999999999</v>
      </c>
      <c r="BA14" s="18">
        <v>3.4</v>
      </c>
      <c r="BB14" s="18">
        <v>0.6</v>
      </c>
      <c r="BC14" s="18">
        <v>0</v>
      </c>
      <c r="BD14" s="18">
        <v>18.399999999999999</v>
      </c>
      <c r="BE14" s="18">
        <v>3.5</v>
      </c>
      <c r="BF14" s="18">
        <v>0</v>
      </c>
      <c r="BG14" s="18">
        <v>0</v>
      </c>
      <c r="BH14" s="18">
        <v>18.7</v>
      </c>
      <c r="BI14" s="18">
        <v>2.7</v>
      </c>
      <c r="BJ14" s="18">
        <v>0.3</v>
      </c>
      <c r="BK14" s="18">
        <v>0</v>
      </c>
      <c r="BL14" s="18">
        <v>17.600000000000001</v>
      </c>
      <c r="BM14" s="18">
        <v>0.7</v>
      </c>
      <c r="BN14" s="18">
        <v>0</v>
      </c>
      <c r="BO14" s="18">
        <v>0</v>
      </c>
      <c r="BP14" s="18">
        <v>18.399999999999999</v>
      </c>
      <c r="BQ14" s="18">
        <v>3.1</v>
      </c>
      <c r="BR14" s="18">
        <v>0</v>
      </c>
      <c r="BS14" s="18">
        <v>0</v>
      </c>
      <c r="BT14" s="28"/>
      <c r="BU14" s="11">
        <f>IF(SUM(BA14,BE14)&gt;0,SUM(BA14,BE14),"")</f>
        <v>6.9</v>
      </c>
      <c r="BV14" s="11">
        <f>IF(SUM(AZ14:BA14,BC14:BE14,BG14)-BB14-BF14&gt;0,SUM(AZ14:BA14,BC14:BE14,BG14)-BB14-BF14,"")</f>
        <v>43.599999999999994</v>
      </c>
      <c r="BW14" s="11">
        <f>IF(SUM(BH14:BI14,BK14)-BJ14&gt;0,SUM(BH14:BI14,BK14)-BJ14,"")</f>
        <v>21.099999999999998</v>
      </c>
      <c r="BX14" s="11">
        <f>IF(SUM(BA14,BE14,BI14)&gt;0,SUM(BA14,BE14,BI14),"")</f>
        <v>9.6000000000000014</v>
      </c>
      <c r="BY14" s="11">
        <f>IF(SUM(BV14,BW14)&gt;0,SUM(BV14,BW14),"")</f>
        <v>64.699999999999989</v>
      </c>
      <c r="BZ14" s="11">
        <f>IF(SUM(BM14,BQ14)&gt;0,SUM(BM14,BQ14),"")</f>
        <v>3.8</v>
      </c>
      <c r="CA14" s="11">
        <f>IF(SUM(BL14:BM14,BO14:BQ14,BS14)-SUM(BN14,BR14)&gt;0,SUM(BL14:BM14,BO14:BQ14,BS14)-SUM(BN14,BR14),"")</f>
        <v>39.800000000000004</v>
      </c>
      <c r="CB14" s="11">
        <f>IF(SUM(BV14,BW14,CA14)&gt;0,SUM(BV14,BW14,CA14),"")</f>
        <v>104.5</v>
      </c>
      <c r="CC14" s="19">
        <v>17.399999999999999</v>
      </c>
      <c r="CD14" s="19">
        <v>0.7</v>
      </c>
      <c r="CE14" s="19">
        <v>0</v>
      </c>
      <c r="CF14" s="19">
        <v>0</v>
      </c>
      <c r="CG14" s="19">
        <v>18.8</v>
      </c>
      <c r="CH14" s="19">
        <v>3</v>
      </c>
      <c r="CI14" s="19">
        <v>0</v>
      </c>
      <c r="CJ14" s="19">
        <v>0</v>
      </c>
      <c r="CK14" s="19">
        <v>18.899999999999999</v>
      </c>
      <c r="CL14" s="19">
        <v>3.4</v>
      </c>
      <c r="CM14" s="19">
        <v>0.6</v>
      </c>
      <c r="CN14" s="19">
        <v>0</v>
      </c>
      <c r="CO14" s="19">
        <v>18.8</v>
      </c>
      <c r="CP14" s="19">
        <v>3.5</v>
      </c>
      <c r="CQ14" s="19">
        <v>0.2</v>
      </c>
      <c r="CR14" s="19">
        <v>0</v>
      </c>
      <c r="CS14" s="19">
        <v>18.600000000000001</v>
      </c>
      <c r="CT14" s="19">
        <v>3</v>
      </c>
      <c r="CU14" s="19">
        <v>0.6</v>
      </c>
      <c r="CV14" s="19">
        <v>0</v>
      </c>
      <c r="CW14" s="27"/>
      <c r="CX14" s="40">
        <f>IF(SUM(CD14,CH14)&gt;0,SUM(CD14,CH14),"")</f>
        <v>3.7</v>
      </c>
      <c r="CY14" s="40">
        <f>IF(SUM(CC14:CD14,CF14:CH14,CJ14)-CE14-CI14&gt;0,SUM(CC14:CD14,CF14:CH14,CJ14)-CE14-CI14,"")</f>
        <v>39.9</v>
      </c>
      <c r="CZ14" s="40">
        <f>IF(SUM(CK14:CL14,CN14)-CM14&gt;0,SUM(CK14:CL14,CN14)-CM14,"")</f>
        <v>21.699999999999996</v>
      </c>
      <c r="DA14" s="40">
        <f>IF(SUM(CD14,CH14,CL14)&gt;0,SUM(CD14,CH14,CL14),"")</f>
        <v>7.1</v>
      </c>
      <c r="DB14" s="40">
        <f>IF(SUM(CY14,CZ14)&gt;0,SUM(CY14,CZ14),"")</f>
        <v>61.599999999999994</v>
      </c>
      <c r="DC14" s="40">
        <f>IF(SUM(CP14,CT14)&gt;0,SUM(CP14,CT14),"")</f>
        <v>6.5</v>
      </c>
      <c r="DD14" s="40">
        <f>IF(SUM(CO14:CP14,CR14:CT14,CV14)-SUM(CQ14,CU14)&gt;0,SUM(CO14:CP14,CR14:CT14,CV14)-SUM(CQ14,CU14),"")</f>
        <v>43.100000000000009</v>
      </c>
      <c r="DE14" s="40">
        <f>IF(SUM(CY14,CZ14,DD14)&gt;0,SUM(CY14,CZ14,DD14),"")</f>
        <v>104.7</v>
      </c>
      <c r="DF14" s="50">
        <f>IF(MAX(ED14,FF14,GH14,HJ14,IL14,JN14,KP14,LR14,MT14,NV14,OX14,PZ14)-IF(N14="",0,N14)&gt;0.001,MAX(ED14,FF14,GH14,HJ14,IL14,JN14,KP14,LR14,MT14,NV14,OX14,PZ14)-IF(N14="",0,N14),"")</f>
        <v>3.6999999999999957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18.2</v>
      </c>
      <c r="DJ14" s="17">
        <v>3.4</v>
      </c>
      <c r="DK14" s="17">
        <v>0</v>
      </c>
      <c r="DL14" s="17">
        <v>0</v>
      </c>
      <c r="DM14" s="17">
        <v>18.5</v>
      </c>
      <c r="DN14" s="17">
        <v>3.7</v>
      </c>
      <c r="DO14" s="17">
        <v>0.2</v>
      </c>
      <c r="DP14" s="17">
        <v>0</v>
      </c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>
        <f>IF(SUM(DJ14,DN14)&gt;0,SUM(DJ14,DN14),"")</f>
        <v>7.1</v>
      </c>
      <c r="ED14" s="40">
        <f>IF(SUM(DI14:DJ14,DL14:DN14,DP14)-DK14-DO14&gt;0,SUM(DI14:DJ14,DL14:DN14,DP14)-DK14-DO14,"")</f>
        <v>43.599999999999994</v>
      </c>
      <c r="EE14" s="40" t="str">
        <f>IF(SUM(DQ14:DR14,DT14)-DS14&gt;0,SUM(DQ14:DR14,DT14)-DS14,"")</f>
        <v/>
      </c>
      <c r="EF14" s="40">
        <f>IF(SUM(DJ14,DN14,DR14)&gt;0,SUM(DJ14,DN14,DR14),"")</f>
        <v>7.1</v>
      </c>
      <c r="EG14" s="40">
        <f>IF(SUM(ED14,EE14)&gt;0,SUM(ED14,EE14),"")</f>
        <v>43.599999999999994</v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>
        <f>IF(SUM(ED14,EE14,EI14)&gt;0,SUM(ED14,EE14,EI14),"")</f>
        <v>43.599999999999994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2.0499999999999998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18.600000000000001</v>
      </c>
      <c r="QL14" s="22">
        <f>IF($CW14="P",CH14,(CH14+BE14)/2)</f>
        <v>3.25</v>
      </c>
      <c r="QM14" s="22">
        <f>IF($CW14="P",CI14,(CI14+BF14)/2)</f>
        <v>0</v>
      </c>
      <c r="QN14" s="22">
        <f>IF($CW14="P",CJ14,(CJ14+BG14)/2)</f>
        <v>0</v>
      </c>
      <c r="QO14" s="22">
        <f>IF($CW14="P",CK14,(CK14+BH14)/2)</f>
        <v>18.799999999999997</v>
      </c>
      <c r="QP14" s="22">
        <f>IF($CW14="P",CL14,(CL14+BI14)/2)</f>
        <v>3.05</v>
      </c>
      <c r="QQ14" s="22">
        <f>IF($CW14="P",CM14,(CM14+BJ14)/2)</f>
        <v>0.44999999999999996</v>
      </c>
      <c r="QR14" s="22">
        <f>IF($CW14="P",CN14,(CN14+BK14)/2)</f>
        <v>0</v>
      </c>
      <c r="QS14" s="22">
        <f>IF($CW14="P",CO14,(CO14+BL14)/2)</f>
        <v>18.200000000000003</v>
      </c>
      <c r="QT14" s="22">
        <f>IF($CW14="P",CP14,(CP14+BM14)/2)</f>
        <v>2.1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18.5</v>
      </c>
      <c r="QX14" s="22">
        <f>IF($CW14="P",CT14,(CT14+BQ14)/2)</f>
        <v>3.05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5.3</v>
      </c>
      <c r="RC14" s="40">
        <f>IF(SUM(QG14:QH14,QJ14:QL14,QN14)-QI14-QM14&gt;0,SUM(QG14:QH14,QJ14:QL14,QN14)-QI14-QM14,"")</f>
        <v>41.75</v>
      </c>
      <c r="RD14" s="40">
        <f>IF(SUM(QO14:QP14,QR14)-QQ14&gt;0,SUM(QO14:QP14,QR14)-QQ14,"")</f>
        <v>21.4</v>
      </c>
      <c r="RE14" s="40">
        <f>IF(SUM(QH14,QL14,QP14)&gt;0,SUM(QH14,QL14,QP14),"")</f>
        <v>8.35</v>
      </c>
      <c r="RF14" s="40">
        <f>IF(SUM(RC14,RD14)&gt;0,SUM(RC14,RD14),"")</f>
        <v>63.15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41.45</v>
      </c>
      <c r="RI14" s="40">
        <f>IF(SUM(RC14,RD14,RH14)&gt;0,SUM(RC14,RD14,RH14),"")</f>
        <v>104.6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198</v>
      </c>
      <c r="D15" s="4" t="s">
        <v>5</v>
      </c>
      <c r="E15" s="4">
        <v>2007</v>
      </c>
      <c r="F15" s="9">
        <f>SUM(L15:T15)+SUM(L15:P15)*0.0000001+SUM(L15)*0.0000000000001</f>
        <v>149.50001055000433</v>
      </c>
      <c r="G15" s="64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43.1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42.9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19.5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44.000000000000007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</v>
      </c>
      <c r="X15" s="19">
        <v>3.5</v>
      </c>
      <c r="Y15" s="19">
        <v>0.2</v>
      </c>
      <c r="Z15" s="19">
        <v>0</v>
      </c>
      <c r="AA15" s="19">
        <v>18</v>
      </c>
      <c r="AB15" s="19">
        <v>3.6</v>
      </c>
      <c r="AC15" s="19">
        <v>0.8</v>
      </c>
      <c r="AD15" s="19">
        <v>0</v>
      </c>
      <c r="AE15" s="19">
        <v>17.100000000000001</v>
      </c>
      <c r="AF15" s="19">
        <v>2.4</v>
      </c>
      <c r="AG15" s="19">
        <v>0</v>
      </c>
      <c r="AH15" s="19">
        <v>0</v>
      </c>
      <c r="AI15" s="19">
        <v>18.399999999999999</v>
      </c>
      <c r="AJ15" s="19">
        <v>3.5</v>
      </c>
      <c r="AK15" s="19">
        <v>0.2</v>
      </c>
      <c r="AL15" s="19">
        <v>0</v>
      </c>
      <c r="AM15" s="19">
        <v>18.399999999999999</v>
      </c>
      <c r="AN15" s="19">
        <v>3.6</v>
      </c>
      <c r="AO15" s="19">
        <v>0.2</v>
      </c>
      <c r="AP15" s="19">
        <v>0</v>
      </c>
      <c r="AQ15" s="27"/>
      <c r="AR15" s="40">
        <f>IF(SUM(X15,AB15)&gt;0,SUM(X15,AB15),"")</f>
        <v>7.1</v>
      </c>
      <c r="AS15" s="40">
        <f>IF(SUM(W15:X15,Z15:AB15,AD15)-Y15-AC15&gt;0,SUM(W15:X15,Z15:AB15,AD15)-Y15-AC15,"")</f>
        <v>42.9</v>
      </c>
      <c r="AT15" s="40">
        <f>IF(SUM(AE15:AF15,AH15)-AG15&gt;0,SUM(AE15:AF15,AH15)-AG15,"")</f>
        <v>19.5</v>
      </c>
      <c r="AU15" s="40">
        <f>IF(SUM(X15,AB15,AF15)&gt;0,SUM(X15,AB15,AF15),"")</f>
        <v>9.5</v>
      </c>
      <c r="AV15" s="40">
        <f>IF(SUM(AS15,AT15)&gt;0,SUM(AS15,AT15),"")</f>
        <v>62.4</v>
      </c>
      <c r="AW15" s="40">
        <f>IF(SUM(AJ15,AN15)&gt;0,SUM(AJ15,AN15),"")</f>
        <v>7.1</v>
      </c>
      <c r="AX15" s="40">
        <f>IF(SUM(AI15:AJ15,AL15:AN15,AP15)-SUM(AK15,AO15)&gt;0,SUM(AI15:AJ15,AL15:AN15,AP15)-SUM(AK15,AO15),"")</f>
        <v>43.5</v>
      </c>
      <c r="AY15" s="40">
        <f>IF(SUM(AS15,AT15,AX15)&gt;0,SUM(AS15,AT15,AX15),"")</f>
        <v>105.9</v>
      </c>
      <c r="AZ15" s="18">
        <v>18.7</v>
      </c>
      <c r="BA15" s="18">
        <v>3.5</v>
      </c>
      <c r="BB15" s="18">
        <v>0</v>
      </c>
      <c r="BC15" s="18">
        <v>0</v>
      </c>
      <c r="BD15" s="18">
        <v>18.100000000000001</v>
      </c>
      <c r="BE15" s="18">
        <v>3.6</v>
      </c>
      <c r="BF15" s="18">
        <v>0.8</v>
      </c>
      <c r="BG15" s="18">
        <v>0</v>
      </c>
      <c r="BH15" s="18">
        <v>17.399999999999999</v>
      </c>
      <c r="BI15" s="18">
        <v>0.7</v>
      </c>
      <c r="BJ15" s="18">
        <v>0</v>
      </c>
      <c r="BK15" s="18">
        <v>0</v>
      </c>
      <c r="BL15" s="18">
        <v>18.600000000000001</v>
      </c>
      <c r="BM15" s="18">
        <v>3.5</v>
      </c>
      <c r="BN15" s="18">
        <v>0</v>
      </c>
      <c r="BO15" s="18">
        <v>0</v>
      </c>
      <c r="BP15" s="18">
        <v>18.3</v>
      </c>
      <c r="BQ15" s="18">
        <v>3.6</v>
      </c>
      <c r="BR15" s="18">
        <v>0</v>
      </c>
      <c r="BS15" s="18">
        <v>0</v>
      </c>
      <c r="BT15" s="28"/>
      <c r="BU15" s="11">
        <f>IF(SUM(BA15,BE15)&gt;0,SUM(BA15,BE15),"")</f>
        <v>7.1</v>
      </c>
      <c r="BV15" s="11">
        <f>IF(SUM(AZ15:BA15,BC15:BE15,BG15)-BB15-BF15&gt;0,SUM(AZ15:BA15,BC15:BE15,BG15)-BB15-BF15,"")</f>
        <v>43.1</v>
      </c>
      <c r="BW15" s="11">
        <f>IF(SUM(BH15:BI15,BK15)-BJ15&gt;0,SUM(BH15:BI15,BK15)-BJ15,"")</f>
        <v>18.099999999999998</v>
      </c>
      <c r="BX15" s="11">
        <f>IF(SUM(BA15,BE15,BI15)&gt;0,SUM(BA15,BE15,BI15),"")</f>
        <v>7.8</v>
      </c>
      <c r="BY15" s="11">
        <f>IF(SUM(BV15,BW15)&gt;0,SUM(BV15,BW15),"")</f>
        <v>61.2</v>
      </c>
      <c r="BZ15" s="11">
        <f>IF(SUM(BM15,BQ15)&gt;0,SUM(BM15,BQ15),"")</f>
        <v>7.1</v>
      </c>
      <c r="CA15" s="11">
        <f>IF(SUM(BL15:BM15,BO15:BQ15,BS15)-SUM(BN15,BR15)&gt;0,SUM(BL15:BM15,BO15:BQ15,BS15)-SUM(BN15,BR15),"")</f>
        <v>44.000000000000007</v>
      </c>
      <c r="CB15" s="11">
        <f>IF(SUM(BV15,BW15,CA15)&gt;0,SUM(BV15,BW15,CA15),"")</f>
        <v>105.20000000000002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9.35</v>
      </c>
      <c r="QH15" s="22">
        <f>IF($CW15="P",CD15,(CD15+BA15)/2)</f>
        <v>1.75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9.0500000000000007</v>
      </c>
      <c r="QL15" s="22">
        <f>IF($CW15="P",CH15,(CH15+BE15)/2)</f>
        <v>1.8</v>
      </c>
      <c r="QM15" s="22">
        <f>IF($CW15="P",CI15,(CI15+BF15)/2)</f>
        <v>0.4</v>
      </c>
      <c r="QN15" s="22">
        <f>IF($CW15="P",CJ15,(CJ15+BG15)/2)</f>
        <v>0</v>
      </c>
      <c r="QO15" s="22">
        <f>IF($CW15="P",CK15,(CK15+BH15)/2)</f>
        <v>8.6999999999999993</v>
      </c>
      <c r="QP15" s="22">
        <f>IF($CW15="P",CL15,(CL15+BI15)/2)</f>
        <v>0.35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9.3000000000000007</v>
      </c>
      <c r="QT15" s="22">
        <f>IF($CW15="P",CP15,(CP15+BM15)/2)</f>
        <v>1.75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1.8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3.55</v>
      </c>
      <c r="RC15" s="40">
        <f>IF(SUM(QG15:QH15,QJ15:QL15,QN15)-QI15-QM15&gt;0,SUM(QG15:QH15,QJ15:QL15,QN15)-QI15-QM15,"")</f>
        <v>21.55</v>
      </c>
      <c r="RD15" s="40">
        <f>IF(SUM(QO15:QP15,QR15)-QQ15&gt;0,SUM(QO15:QP15,QR15)-QQ15,"")</f>
        <v>9.0499999999999989</v>
      </c>
      <c r="RE15" s="40">
        <f>IF(SUM(QH15,QL15,QP15)&gt;0,SUM(QH15,QL15,QP15),"")</f>
        <v>3.9</v>
      </c>
      <c r="RF15" s="40">
        <f>IF(SUM(RC15,RD15)&gt;0,SUM(RC15,RD15),"")</f>
        <v>30.6</v>
      </c>
      <c r="RG15" s="40">
        <f>IF(SUM(QT15,QX15)&gt;0,SUM(QT15,QX15),"")</f>
        <v>3.55</v>
      </c>
      <c r="RH15" s="40">
        <f>IF(SUM(QS15:QT15,QV15:QX15,QZ15)-SUM(QU15,QY15)&gt;0,SUM(QS15:QT15,QV15:QX15,QZ15)-SUM(QU15,QY15),"")</f>
        <v>22.000000000000004</v>
      </c>
      <c r="RI15" s="40">
        <f>IF(SUM(RC15,RD15,RH15)&gt;0,SUM(RC15,RD15,RH15),"")</f>
        <v>52.600000000000009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204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4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18.100000000000001</v>
      </c>
      <c r="X16" s="19">
        <v>3.2</v>
      </c>
      <c r="Y16" s="19">
        <v>0.2</v>
      </c>
      <c r="Z16" s="19">
        <v>0</v>
      </c>
      <c r="AA16" s="19">
        <v>18.600000000000001</v>
      </c>
      <c r="AB16" s="19">
        <v>3.1</v>
      </c>
      <c r="AC16" s="19">
        <v>0.2</v>
      </c>
      <c r="AD16" s="19">
        <v>0</v>
      </c>
      <c r="AE16" s="19">
        <v>18.5</v>
      </c>
      <c r="AF16" s="19">
        <v>3.3</v>
      </c>
      <c r="AG16" s="19">
        <v>0</v>
      </c>
      <c r="AH16" s="19">
        <v>0</v>
      </c>
      <c r="AI16" s="19">
        <v>18.5</v>
      </c>
      <c r="AJ16" s="19">
        <v>3.2</v>
      </c>
      <c r="AK16" s="19">
        <v>0</v>
      </c>
      <c r="AL16" s="19">
        <v>0</v>
      </c>
      <c r="AM16" s="19">
        <v>19.100000000000001</v>
      </c>
      <c r="AN16" s="19">
        <v>3.5</v>
      </c>
      <c r="AO16" s="19">
        <v>0</v>
      </c>
      <c r="AP16" s="19">
        <v>0</v>
      </c>
      <c r="AQ16" s="27"/>
      <c r="AR16" s="40">
        <f>IF(SUM(X16,AB16)&gt;0,SUM(X16,AB16),"")</f>
        <v>6.3000000000000007</v>
      </c>
      <c r="AS16" s="40">
        <f>IF(SUM(W16:X16,Z16:AB16,AD16)-Y16-AC16&gt;0,SUM(W16:X16,Z16:AB16,AD16)-Y16-AC16,"")</f>
        <v>42.6</v>
      </c>
      <c r="AT16" s="40">
        <f>IF(SUM(AE16:AF16,AH16)-AG16&gt;0,SUM(AE16:AF16,AH16)-AG16,"")</f>
        <v>21.8</v>
      </c>
      <c r="AU16" s="40">
        <f>IF(SUM(X16,AB16,AF16)&gt;0,SUM(X16,AB16,AF16),"")</f>
        <v>9.6000000000000014</v>
      </c>
      <c r="AV16" s="40">
        <f>IF(SUM(AS16,AT16)&gt;0,SUM(AS16,AT16),"")</f>
        <v>64.400000000000006</v>
      </c>
      <c r="AW16" s="40">
        <f>IF(SUM(AJ16,AN16)&gt;0,SUM(AJ16,AN16),"")</f>
        <v>6.7</v>
      </c>
      <c r="AX16" s="40">
        <f>IF(SUM(AI16:AJ16,AL16:AN16,AP16)-SUM(AK16,AO16)&gt;0,SUM(AI16:AJ16,AL16:AN16,AP16)-SUM(AK16,AO16),"")</f>
        <v>44.3</v>
      </c>
      <c r="AY16" s="40">
        <f>IF(SUM(AS16,AT16,AX16)&gt;0,SUM(AS16,AT16,AX16),"")</f>
        <v>108.7</v>
      </c>
      <c r="AZ16" s="18">
        <v>18.399999999999999</v>
      </c>
      <c r="BA16" s="18">
        <v>2.7</v>
      </c>
      <c r="BB16" s="18">
        <v>0.9</v>
      </c>
      <c r="BC16" s="18">
        <v>0</v>
      </c>
      <c r="BD16" s="18">
        <v>18.600000000000001</v>
      </c>
      <c r="BE16" s="18">
        <v>1.2</v>
      </c>
      <c r="BF16" s="18">
        <v>1</v>
      </c>
      <c r="BG16" s="18">
        <v>0</v>
      </c>
      <c r="BH16" s="18">
        <v>18.600000000000001</v>
      </c>
      <c r="BI16" s="18">
        <v>3.4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3.9000000000000004</v>
      </c>
      <c r="BV16" s="11">
        <f>IF(SUM(AZ16:BA16,BC16:BE16,BG16)-BB16-BF16&gt;0,SUM(AZ16:BA16,BC16:BE16,BG16)-BB16-BF16,"")</f>
        <v>39.000000000000007</v>
      </c>
      <c r="BW16" s="11">
        <f>IF(SUM(BH16:BI16,BK16)-BJ16&gt;0,SUM(BH16:BI16,BK16)-BJ16,"")</f>
        <v>21.4</v>
      </c>
      <c r="BX16" s="11">
        <f>IF(SUM(BA16,BE16,BI16)&gt;0,SUM(BA16,BE16,BI16),"")</f>
        <v>7.3000000000000007</v>
      </c>
      <c r="BY16" s="11">
        <f>IF(SUM(BV16,BW16)&gt;0,SUM(BV16,BW16),"")</f>
        <v>60.400000000000006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60.400000000000006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9.1999999999999993</v>
      </c>
      <c r="QH16" s="22">
        <f>IF($CW16="P",CD16,(CD16+BA16)/2)</f>
        <v>1.35</v>
      </c>
      <c r="QI16" s="22">
        <f>IF($CW16="P",CE16,(CE16+BB16)/2)</f>
        <v>0.45</v>
      </c>
      <c r="QJ16" s="22">
        <f>IF($CW16="P",CF16,(CF16+BC16)/2)</f>
        <v>0</v>
      </c>
      <c r="QK16" s="22">
        <f>IF($CW16="P",CG16,(CG16+BD16)/2)</f>
        <v>9.3000000000000007</v>
      </c>
      <c r="QL16" s="22">
        <f>IF($CW16="P",CH16,(CH16+BE16)/2)</f>
        <v>0.6</v>
      </c>
      <c r="QM16" s="22">
        <f>IF($CW16="P",CI16,(CI16+BF16)/2)</f>
        <v>0.5</v>
      </c>
      <c r="QN16" s="22">
        <f>IF($CW16="P",CJ16,(CJ16+BG16)/2)</f>
        <v>0</v>
      </c>
      <c r="QO16" s="22">
        <f>IF($CW16="P",CK16,(CK16+BH16)/2)</f>
        <v>9.3000000000000007</v>
      </c>
      <c r="QP16" s="22">
        <f>IF($CW16="P",CL16,(CL16+BI16)/2)</f>
        <v>1.7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1.9500000000000002</v>
      </c>
      <c r="RC16" s="40">
        <f>IF(SUM(QG16:QH16,QJ16:QL16,QN16)-QI16-QM16&gt;0,SUM(QG16:QH16,QJ16:QL16,QN16)-QI16-QM16,"")</f>
        <v>19.500000000000004</v>
      </c>
      <c r="RD16" s="40">
        <f>IF(SUM(QO16:QP16,QR16)-QQ16&gt;0,SUM(QO16:QP16,QR16)-QQ16,"")</f>
        <v>10.7</v>
      </c>
      <c r="RE16" s="40">
        <f>IF(SUM(QH16,QL16,QP16)&gt;0,SUM(QH16,QL16,QP16),"")</f>
        <v>3.6500000000000004</v>
      </c>
      <c r="RF16" s="40">
        <f>IF(SUM(RC16,RD16)&gt;0,SUM(RC16,RD16),"")</f>
        <v>30.200000000000003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30.200000000000003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124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4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3.3</v>
      </c>
      <c r="Y17" s="19">
        <v>0.6</v>
      </c>
      <c r="Z17" s="19">
        <v>0</v>
      </c>
      <c r="AA17" s="19">
        <v>18.399999999999999</v>
      </c>
      <c r="AB17" s="19">
        <v>3.2</v>
      </c>
      <c r="AC17" s="19">
        <v>0.2</v>
      </c>
      <c r="AD17" s="19">
        <v>0</v>
      </c>
      <c r="AE17" s="19">
        <v>16.8</v>
      </c>
      <c r="AF17" s="19">
        <v>3.5</v>
      </c>
      <c r="AG17" s="19">
        <v>0.2</v>
      </c>
      <c r="AH17" s="19">
        <v>0</v>
      </c>
      <c r="AI17" s="19">
        <v>18.8</v>
      </c>
      <c r="AJ17" s="19">
        <v>3.5</v>
      </c>
      <c r="AK17" s="19">
        <v>0.2</v>
      </c>
      <c r="AL17" s="19">
        <v>0</v>
      </c>
      <c r="AM17" s="19">
        <v>18.2</v>
      </c>
      <c r="AN17" s="19">
        <v>3.2</v>
      </c>
      <c r="AO17" s="19">
        <v>0.2</v>
      </c>
      <c r="AP17" s="19">
        <v>0</v>
      </c>
      <c r="AQ17" s="27"/>
      <c r="AR17" s="40">
        <f>IF(SUM(X17,AB17)&gt;0,SUM(X17,AB17),"")</f>
        <v>6.5</v>
      </c>
      <c r="AS17" s="40">
        <f>IF(SUM(W17:X17,Z17:AB17,AD17)-Y17-AC17&gt;0,SUM(W17:X17,Z17:AB17,AD17)-Y17-AC17,"")</f>
        <v>42.3</v>
      </c>
      <c r="AT17" s="40">
        <f>IF(SUM(AE17:AF17,AH17)-AG17&gt;0,SUM(AE17:AF17,AH17)-AG17,"")</f>
        <v>20.100000000000001</v>
      </c>
      <c r="AU17" s="40">
        <f>IF(SUM(X17,AB17,AF17)&gt;0,SUM(X17,AB17,AF17),"")</f>
        <v>10</v>
      </c>
      <c r="AV17" s="40">
        <f>IF(SUM(AS17,AT17)&gt;0,SUM(AS17,AT17),"")</f>
        <v>62.4</v>
      </c>
      <c r="AW17" s="40">
        <f>IF(SUM(AJ17,AN17)&gt;0,SUM(AJ17,AN17),"")</f>
        <v>6.7</v>
      </c>
      <c r="AX17" s="40">
        <f>IF(SUM(AI17:AJ17,AL17:AN17,AP17)-SUM(AK17,AO17)&gt;0,SUM(AI17:AJ17,AL17:AN17,AP17)-SUM(AK17,AO17),"")</f>
        <v>43.300000000000004</v>
      </c>
      <c r="AY17" s="40">
        <f>IF(SUM(AS17,AT17,AX17)&gt;0,SUM(AS17,AT17,AX17),"")</f>
        <v>105.7</v>
      </c>
      <c r="AZ17" s="18">
        <v>17.8</v>
      </c>
      <c r="BA17" s="18">
        <v>2.9</v>
      </c>
      <c r="BB17" s="18">
        <v>0.1</v>
      </c>
      <c r="BC17" s="18">
        <v>0</v>
      </c>
      <c r="BD17" s="18">
        <v>17.399999999999999</v>
      </c>
      <c r="BE17" s="18">
        <v>0.9</v>
      </c>
      <c r="BF17" s="18">
        <v>0</v>
      </c>
      <c r="BG17" s="18">
        <v>0</v>
      </c>
      <c r="BH17" s="18">
        <v>18.399999999999999</v>
      </c>
      <c r="BI17" s="18">
        <v>3.5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3.8</v>
      </c>
      <c r="BV17" s="11">
        <f>IF(SUM(AZ17:BA17,BC17:BE17,BG17)-BB17-BF17&gt;0,SUM(AZ17:BA17,BC17:BE17,BG17)-BB17-BF17,"")</f>
        <v>38.899999999999991</v>
      </c>
      <c r="BW17" s="11">
        <f>IF(SUM(BH17:BI17,BK17)-BJ17&gt;0,SUM(BH17:BI17,BK17)-BJ17,"")</f>
        <v>21.7</v>
      </c>
      <c r="BX17" s="11">
        <f>IF(SUM(BA17,BE17,BI17)&gt;0,SUM(BA17,BE17,BI17),"")</f>
        <v>7.3</v>
      </c>
      <c r="BY17" s="11">
        <f>IF(SUM(BV17,BW17)&gt;0,SUM(BV17,BW17),"")</f>
        <v>60.599999999999994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60.599999999999994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</v>
      </c>
      <c r="QK17" s="22">
        <f>IF($CW17="P",CG17,(CG17+BD17)/2)</f>
        <v>8.6999999999999993</v>
      </c>
      <c r="QL17" s="22">
        <f>IF($CW17="P",CH17,(CH17+BE17)/2)</f>
        <v>0.45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9.1999999999999993</v>
      </c>
      <c r="QP17" s="22">
        <f>IF($CW17="P",CL17,(CL17+BI17)/2)</f>
        <v>1.75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1.9</v>
      </c>
      <c r="RC17" s="40">
        <f>IF(SUM(QG17:QH17,QJ17:QL17,QN17)-QI17-QM17&gt;0,SUM(QG17:QH17,QJ17:QL17,QN17)-QI17-QM17,"")</f>
        <v>19.449999999999996</v>
      </c>
      <c r="RD17" s="40">
        <f>IF(SUM(QO17:QP17,QR17)-QQ17&gt;0,SUM(QO17:QP17,QR17)-QQ17,"")</f>
        <v>10.85</v>
      </c>
      <c r="RE17" s="40">
        <f>IF(SUM(QH17,QL17,QP17)&gt;0,SUM(QH17,QL17,QP17),"")</f>
        <v>3.65</v>
      </c>
      <c r="RF17" s="40">
        <f>IF(SUM(RC17,RD17)&gt;0,SUM(RC17,RD17),"")</f>
        <v>30.299999999999997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30.299999999999997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228</v>
      </c>
      <c r="D18" s="4" t="s">
        <v>104</v>
      </c>
      <c r="E18" s="4">
        <v>2004</v>
      </c>
      <c r="F18" s="9">
        <f>SUM(L18:T18)+SUM(L18:P18)*0.0000001+SUM(L18)*0.0000000000001</f>
        <v>144.90000623000401</v>
      </c>
      <c r="G18" s="64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39.299999999999997</v>
      </c>
      <c r="S18" s="8" t="str">
        <f>IF(R18=0,"",IF(R18=DD18,$CC$1,IF(R18=CA18,$AZ$1,IF(R18=AX18,$W$1,""))))</f>
        <v>2024 3rd Domestic Trial</v>
      </c>
      <c r="T18" s="8">
        <f>IF(MAX(DF18:DH18)&gt;0,MAX(DF18:DH18),"")</f>
        <v>43.3</v>
      </c>
      <c r="U18" s="11" t="str">
        <f>IF(T18="","",IF(T18=DF18,"("&amp;DF$2&amp;")",IF(T18=DG18,"("&amp;DG$2&amp;")",IF(T18=DH18,"("&amp;DH$2&amp;")"))))</f>
        <v>(Q1)</v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>2024 Coimbra Gym Fest (July 7)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18.2</v>
      </c>
      <c r="CD18" s="19">
        <v>4.4000000000000004</v>
      </c>
      <c r="CE18" s="19">
        <v>0.6</v>
      </c>
      <c r="CF18" s="19">
        <v>0</v>
      </c>
      <c r="CG18" s="19">
        <v>17.7</v>
      </c>
      <c r="CH18" s="19">
        <v>0.7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</v>
      </c>
      <c r="CN18" s="19">
        <v>0</v>
      </c>
      <c r="CO18" s="19">
        <v>17.899999999999999</v>
      </c>
      <c r="CP18" s="19">
        <v>4.4000000000000004</v>
      </c>
      <c r="CQ18" s="19">
        <v>0.8</v>
      </c>
      <c r="CR18" s="19">
        <v>0</v>
      </c>
      <c r="CS18" s="19">
        <v>18.3</v>
      </c>
      <c r="CT18" s="19">
        <v>0.7</v>
      </c>
      <c r="CU18" s="19">
        <v>1.2</v>
      </c>
      <c r="CV18" s="19">
        <v>0</v>
      </c>
      <c r="CW18" s="27"/>
      <c r="CX18" s="40">
        <f>IF(SUM(CD18,CH18)&gt;0,SUM(CD18,CH18),"")</f>
        <v>5.1000000000000005</v>
      </c>
      <c r="CY18" s="40">
        <f>IF(SUM(CC18:CD18,CF18:CH18,CJ18)-CE18-CI18&gt;0,SUM(CC18:CD18,CF18:CH18,CJ18)-CE18-CI18,"")</f>
        <v>40.4</v>
      </c>
      <c r="CZ18" s="40">
        <f>IF(SUM(CK18:CL18,CN18)-CM18&gt;0,SUM(CK18:CL18,CN18)-CM18,"")</f>
        <v>21.9</v>
      </c>
      <c r="DA18" s="40">
        <f>IF(SUM(CD18,CH18,CL18)&gt;0,SUM(CD18,CH18,CL18),"")</f>
        <v>8.6000000000000014</v>
      </c>
      <c r="DB18" s="40">
        <f>IF(SUM(CY18,CZ18)&gt;0,SUM(CY18,CZ18),"")</f>
        <v>62.3</v>
      </c>
      <c r="DC18" s="40">
        <f>IF(SUM(CP18,CT18)&gt;0,SUM(CP18,CT18),"")</f>
        <v>5.1000000000000005</v>
      </c>
      <c r="DD18" s="40">
        <f>IF(SUM(CO18:CP18,CR18:CT18,CV18)-SUM(CQ18,CU18)&gt;0,SUM(CO18:CP18,CR18:CT18,CV18)-SUM(CQ18,CU18),"")</f>
        <v>39.299999999999997</v>
      </c>
      <c r="DE18" s="40">
        <f>IF(SUM(CY18,CZ18,DD18)&gt;0,SUM(CY18,CZ18,DD18),"")</f>
        <v>101.6</v>
      </c>
      <c r="DF18" s="50">
        <f>IF(MAX(ED18,FF18,GH18,HJ18,IL18,JN18,KP18,LR18,MT18,NV18,OX18,PZ18)-IF(N18="",0,N18)&gt;0.001,MAX(ED18,FF18,GH18,HJ18,IL18,JN18,KP18,LR18,MT18,NV18,OX18,PZ18)-IF(N18="",0,N18),"")</f>
        <v>43.3</v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>
        <v>18.399999999999999</v>
      </c>
      <c r="DJ18" s="17">
        <v>3.5</v>
      </c>
      <c r="DK18" s="17">
        <v>0.6</v>
      </c>
      <c r="DL18" s="17">
        <v>0</v>
      </c>
      <c r="DM18" s="17">
        <v>18.5</v>
      </c>
      <c r="DN18" s="17">
        <v>3.7</v>
      </c>
      <c r="DO18" s="17">
        <v>0.2</v>
      </c>
      <c r="DP18" s="17">
        <v>0</v>
      </c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>
        <f>IF(SUM(DJ18,DN18)&gt;0,SUM(DJ18,DN18),"")</f>
        <v>7.2</v>
      </c>
      <c r="ED18" s="40">
        <f>IF(SUM(DI18:DJ18,DL18:DN18,DP18)-DK18-DO18&gt;0,SUM(DI18:DJ18,DL18:DN18,DP18)-DK18-DO18,"")</f>
        <v>43.3</v>
      </c>
      <c r="EE18" s="40" t="str">
        <f>IF(SUM(DQ18:DR18,DT18)-DS18&gt;0,SUM(DQ18:DR18,DT18)-DS18,"")</f>
        <v/>
      </c>
      <c r="EF18" s="40">
        <f>IF(SUM(DJ18,DN18,DR18)&gt;0,SUM(DJ18,DN18,DR18),"")</f>
        <v>7.2</v>
      </c>
      <c r="EG18" s="40">
        <f>IF(SUM(ED18,EE18)&gt;0,SUM(ED18,EE18),"")</f>
        <v>43.3</v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>
        <f>IF(SUM(ED18,EE18,EI18)&gt;0,SUM(ED18,EE18,EI18),"")</f>
        <v>43.3</v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9.1</v>
      </c>
      <c r="QH18" s="22">
        <f>IF($CW18="P",CD18,(CD18+BA18)/2)</f>
        <v>2.2000000000000002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8.85</v>
      </c>
      <c r="QL18" s="22">
        <f>IF($CW18="P",CH18,(CH18+BE18)/2)</f>
        <v>0.35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2.2000000000000002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9.15</v>
      </c>
      <c r="QX18" s="22">
        <f>IF($CW18="P",CT18,(CT18+BQ18)/2)</f>
        <v>0.35</v>
      </c>
      <c r="QY18" s="22">
        <f>IF($CW18="P",CU18,(CU18+BR18)/2)</f>
        <v>0.6</v>
      </c>
      <c r="QZ18" s="22">
        <f>IF($CW18="P",CV18,(CV18+BS18)/2)</f>
        <v>0</v>
      </c>
      <c r="RA18" s="27" t="s">
        <v>46</v>
      </c>
      <c r="RB18" s="40">
        <f>IF(SUM(QH18,QL18)&gt;0,SUM(QH18,QL18),"")</f>
        <v>2.5500000000000003</v>
      </c>
      <c r="RC18" s="40">
        <f>IF(SUM(QG18:QH18,QJ18:QL18,QN18)-QI18-QM18&gt;0,SUM(QG18:QH18,QJ18:QL18,QN18)-QI18-QM18,"")</f>
        <v>20.2</v>
      </c>
      <c r="RD18" s="40">
        <f>IF(SUM(QO18:QP18,QR18)-QQ18&gt;0,SUM(QO18:QP18,QR18)-QQ18,"")</f>
        <v>10.95</v>
      </c>
      <c r="RE18" s="40">
        <f>IF(SUM(QH18,QL18,QP18)&gt;0,SUM(QH18,QL18,QP18),"")</f>
        <v>4.3000000000000007</v>
      </c>
      <c r="RF18" s="40">
        <f>IF(SUM(RC18,RD18)&gt;0,SUM(RC18,RD18),"")</f>
        <v>31.15</v>
      </c>
      <c r="RG18" s="40">
        <f>IF(SUM(QT18,QX18)&gt;0,SUM(QT18,QX18),"")</f>
        <v>2.5500000000000003</v>
      </c>
      <c r="RH18" s="40">
        <f>IF(SUM(QS18:QT18,QV18:QX18,QZ18)-SUM(QU18,QY18)&gt;0,SUM(QS18:QT18,QV18:QX18,QZ18)-SUM(QU18,QY18),"")</f>
        <v>19.649999999999999</v>
      </c>
      <c r="RI18" s="40">
        <f>IF(SUM(RC18,RD18,RH18)&gt;0,SUM(RC18,RD18,RH18),"")</f>
        <v>50.8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123</v>
      </c>
      <c r="D19" s="4" t="s">
        <v>4</v>
      </c>
      <c r="E19" s="4">
        <v>2003</v>
      </c>
      <c r="F19" s="9">
        <f>SUM(L19:T19)+SUM(L19:P19)*0.0000001+SUM(L19)*0.0000000000001</f>
        <v>143.00001032000415</v>
      </c>
      <c r="G19" s="64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41.4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40.299999999999997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21.5</v>
      </c>
      <c r="Q19" s="8" t="str">
        <f>IF(P19=0,"",IF(P19=CZ19,$CC$1,IF(P19=BW19,$AZ$1,IF(P19=AT19,$W$1,""))))</f>
        <v>2024 Nationals</v>
      </c>
      <c r="R19" s="8">
        <f>IF(MAX(AX19,CA19,DD19)&gt;0,MAX(AX19,CA19,DD19),0)</f>
        <v>39.800000000000004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17.399999999999999</v>
      </c>
      <c r="X19" s="19">
        <v>0.7</v>
      </c>
      <c r="Y19" s="19">
        <v>0</v>
      </c>
      <c r="Z19" s="19">
        <v>0</v>
      </c>
      <c r="AA19" s="19">
        <v>18.7</v>
      </c>
      <c r="AB19" s="19">
        <v>3.5</v>
      </c>
      <c r="AC19" s="19">
        <v>0</v>
      </c>
      <c r="AD19" s="19">
        <v>0</v>
      </c>
      <c r="AE19" s="19">
        <v>18.7</v>
      </c>
      <c r="AF19" s="19">
        <v>3</v>
      </c>
      <c r="AG19" s="19">
        <v>0.6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4.2</v>
      </c>
      <c r="AS19" s="40">
        <f>IF(SUM(W19:X19,Z19:AB19,AD19)-Y19-AC19&gt;0,SUM(W19:X19,Z19:AB19,AD19)-Y19-AC19,"")</f>
        <v>40.299999999999997</v>
      </c>
      <c r="AT19" s="40">
        <f>IF(SUM(AE19:AF19,AH19)-AG19&gt;0,SUM(AE19:AF19,AH19)-AG19,"")</f>
        <v>21.099999999999998</v>
      </c>
      <c r="AU19" s="40">
        <f>IF(SUM(X19,AB19,AF19)&gt;0,SUM(X19,AB19,AF19),"")</f>
        <v>7.2</v>
      </c>
      <c r="AV19" s="40">
        <f>IF(SUM(AS19,AT19)&gt;0,SUM(AS19,AT19),"")</f>
        <v>61.399999999999991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61.399999999999991</v>
      </c>
      <c r="AZ19" s="18">
        <v>17.5</v>
      </c>
      <c r="BA19" s="18">
        <v>2.7</v>
      </c>
      <c r="BB19" s="18">
        <v>0.2</v>
      </c>
      <c r="BC19" s="18">
        <v>0</v>
      </c>
      <c r="BD19" s="18">
        <v>18.5</v>
      </c>
      <c r="BE19" s="18">
        <v>3.1</v>
      </c>
      <c r="BF19" s="18">
        <v>0.2</v>
      </c>
      <c r="BG19" s="18">
        <v>0</v>
      </c>
      <c r="BH19" s="18">
        <v>18.5</v>
      </c>
      <c r="BI19" s="18">
        <v>3</v>
      </c>
      <c r="BJ19" s="18">
        <v>0</v>
      </c>
      <c r="BK19" s="18">
        <v>0</v>
      </c>
      <c r="BL19" s="18">
        <v>18.600000000000001</v>
      </c>
      <c r="BM19" s="18">
        <v>3.1</v>
      </c>
      <c r="BN19" s="18">
        <v>0</v>
      </c>
      <c r="BO19" s="18">
        <v>0</v>
      </c>
      <c r="BP19" s="18">
        <v>17.399999999999999</v>
      </c>
      <c r="BQ19" s="18">
        <v>0.7</v>
      </c>
      <c r="BR19" s="18">
        <v>0</v>
      </c>
      <c r="BS19" s="18">
        <v>0</v>
      </c>
      <c r="BT19" s="28"/>
      <c r="BU19" s="11">
        <f>IF(SUM(BA19,BE19)&gt;0,SUM(BA19,BE19),"")</f>
        <v>5.8000000000000007</v>
      </c>
      <c r="BV19" s="11">
        <f>IF(SUM(AZ19:BA19,BC19:BE19,BG19)-BB19-BF19&gt;0,SUM(AZ19:BA19,BC19:BE19,BG19)-BB19-BF19,"")</f>
        <v>41.4</v>
      </c>
      <c r="BW19" s="11">
        <f>IF(SUM(BH19:BI19,BK19)-BJ19&gt;0,SUM(BH19:BI19,BK19)-BJ19,"")</f>
        <v>21.5</v>
      </c>
      <c r="BX19" s="11">
        <f>IF(SUM(BA19,BE19,BI19)&gt;0,SUM(BA19,BE19,BI19),"")</f>
        <v>8.8000000000000007</v>
      </c>
      <c r="BY19" s="11">
        <f>IF(SUM(BV19,BW19)&gt;0,SUM(BV19,BW19),"")</f>
        <v>62.9</v>
      </c>
      <c r="BZ19" s="11">
        <f>IF(SUM(BM19,BQ19)&gt;0,SUM(BM19,BQ19),"")</f>
        <v>3.8</v>
      </c>
      <c r="CA19" s="11">
        <f>IF(SUM(BL19:BM19,BO19:BQ19,BS19)-SUM(BN19,BR19)&gt;0,SUM(BL19:BM19,BO19:BQ19,BS19)-SUM(BN19,BR19),"")</f>
        <v>39.800000000000004</v>
      </c>
      <c r="CB19" s="11">
        <f>IF(SUM(BV19,BW19,CA19)&gt;0,SUM(BV19,BW19,CA19),"")</f>
        <v>102.7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8.75</v>
      </c>
      <c r="QH19" s="22">
        <f>IF($CW19="P",CD19,(CD19+BA19)/2)</f>
        <v>1.35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9.25</v>
      </c>
      <c r="QL19" s="22">
        <f>IF($CW19="P",CH19,(CH19+BE19)/2)</f>
        <v>1.55</v>
      </c>
      <c r="QM19" s="22">
        <f>IF($CW19="P",CI19,(CI19+BF19)/2)</f>
        <v>0.1</v>
      </c>
      <c r="QN19" s="22">
        <f>IF($CW19="P",CJ19,(CJ19+BG19)/2)</f>
        <v>0</v>
      </c>
      <c r="QO19" s="22">
        <f>IF($CW19="P",CK19,(CK19+BH19)/2)</f>
        <v>9.25</v>
      </c>
      <c r="QP19" s="22">
        <f>IF($CW19="P",CL19,(CL19+BI19)/2)</f>
        <v>1.5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9.3000000000000007</v>
      </c>
      <c r="QT19" s="22">
        <f>IF($CW19="P",CP19,(CP19+BM19)/2)</f>
        <v>1.55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0.35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2.9000000000000004</v>
      </c>
      <c r="RC19" s="40">
        <f>IF(SUM(QG19:QH19,QJ19:QL19,QN19)-QI19-QM19&gt;0,SUM(QG19:QH19,QJ19:QL19,QN19)-QI19-QM19,"")</f>
        <v>20.7</v>
      </c>
      <c r="RD19" s="40">
        <f>IF(SUM(QO19:QP19,QR19)-QQ19&gt;0,SUM(QO19:QP19,QR19)-QQ19,"")</f>
        <v>10.75</v>
      </c>
      <c r="RE19" s="40">
        <f>IF(SUM(QH19,QL19,QP19)&gt;0,SUM(QH19,QL19,QP19),"")</f>
        <v>4.4000000000000004</v>
      </c>
      <c r="RF19" s="40">
        <f>IF(SUM(RC19,RD19)&gt;0,SUM(RC19,RD19),"")</f>
        <v>31.45</v>
      </c>
      <c r="RG19" s="40">
        <f>IF(SUM(QT19,QX19)&gt;0,SUM(QT19,QX19),"")</f>
        <v>1.9</v>
      </c>
      <c r="RH19" s="40">
        <f>IF(SUM(QS19:QT19,QV19:QX19,QZ19)-SUM(QU19,QY19)&gt;0,SUM(QS19:QT19,QV19:QX19,QZ19)-SUM(QU19,QY19),"")</f>
        <v>19.900000000000002</v>
      </c>
      <c r="RI19" s="40">
        <f>IF(SUM(RC19,RD19,RH19)&gt;0,SUM(RC19,RD19,RH19),"")</f>
        <v>51.35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120</v>
      </c>
      <c r="D20" s="4" t="s">
        <v>5</v>
      </c>
      <c r="E20" s="4">
        <v>2005</v>
      </c>
      <c r="F20" s="9">
        <f>SUM(L20:T20)+SUM(L20:P20)*0.0000001+SUM(L20)*0.0000000000001</f>
        <v>142.20001023000418</v>
      </c>
      <c r="G20" s="64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41.800000000000004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41.099999999999994</v>
      </c>
      <c r="O20" s="8" t="str">
        <f>IF(N20=0,"",IF(AND(N20=L20,N20=AS20,N20=BV20),$W$1,IF(AND(N20=L20,N20=AS20,N20=CY20),$W$1,IF(AND(N20=L20,N20=BV20,N20=CY20),$AZ$1,IF(N20=CY20,$CC$1,IF(N20=BV20,$AZ$1,IF(N20=AS20,$W$1,"")))))))</f>
        <v>2024 3rd Domestic Trial</v>
      </c>
      <c r="P20" s="8">
        <f>IF(COUNT(AT20,BW20,CZ20)&gt;0,LARGE((AT20,BW20,CZ20),1),0)</f>
        <v>19.400000000000002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39.9</v>
      </c>
      <c r="S20" s="8" t="str">
        <f>IF(R20=0,"",IF(R20=DD20,$CC$1,IF(R20=CA20,$AZ$1,IF(R20=AX20,$W$1,""))))</f>
        <v>2024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</v>
      </c>
      <c r="BA20" s="18">
        <v>4.4000000000000004</v>
      </c>
      <c r="BB20" s="18">
        <v>0</v>
      </c>
      <c r="BC20" s="18">
        <v>0</v>
      </c>
      <c r="BD20" s="18">
        <v>17.8</v>
      </c>
      <c r="BE20" s="18">
        <v>2.4</v>
      </c>
      <c r="BF20" s="18">
        <v>0.8</v>
      </c>
      <c r="BG20" s="18">
        <v>0</v>
      </c>
      <c r="BH20" s="18">
        <v>17.100000000000001</v>
      </c>
      <c r="BI20" s="18">
        <v>2.4</v>
      </c>
      <c r="BJ20" s="18">
        <v>0.2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6.8000000000000007</v>
      </c>
      <c r="BV20" s="11">
        <f>IF(SUM(AZ20:BA20,BC20:BE20,BG20)-BB20-BF20&gt;0,SUM(AZ20:BA20,BC20:BE20,BG20)-BB20-BF20,"")</f>
        <v>41.800000000000004</v>
      </c>
      <c r="BW20" s="11">
        <f>IF(SUM(BH20:BI20,BK20)-BJ20&gt;0,SUM(BH20:BI20,BK20)-BJ20,"")</f>
        <v>19.3</v>
      </c>
      <c r="BX20" s="11">
        <f>IF(SUM(BA20,BE20,BI20)&gt;0,SUM(BA20,BE20,BI20),"")</f>
        <v>9.2000000000000011</v>
      </c>
      <c r="BY20" s="11">
        <f>IF(SUM(BV20,BW20)&gt;0,SUM(BV20,BW20),"")</f>
        <v>61.100000000000009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61.100000000000009</v>
      </c>
      <c r="CC20" s="19">
        <v>16.2</v>
      </c>
      <c r="CD20" s="19">
        <v>5.2</v>
      </c>
      <c r="CE20" s="19">
        <v>0.2</v>
      </c>
      <c r="CF20" s="19">
        <v>0.3</v>
      </c>
      <c r="CG20" s="19">
        <v>17.2</v>
      </c>
      <c r="CH20" s="19">
        <v>2.4</v>
      </c>
      <c r="CI20" s="19">
        <v>0</v>
      </c>
      <c r="CJ20" s="19">
        <v>0</v>
      </c>
      <c r="CK20" s="19">
        <v>16.600000000000001</v>
      </c>
      <c r="CL20" s="19">
        <v>3</v>
      </c>
      <c r="CM20" s="19">
        <v>0.2</v>
      </c>
      <c r="CN20" s="19">
        <v>0</v>
      </c>
      <c r="CO20" s="19">
        <v>17.2</v>
      </c>
      <c r="CP20" s="19">
        <v>2.8</v>
      </c>
      <c r="CQ20" s="19">
        <v>0</v>
      </c>
      <c r="CR20" s="19">
        <v>0.3</v>
      </c>
      <c r="CS20" s="19">
        <v>17.2</v>
      </c>
      <c r="CT20" s="19">
        <v>2.4</v>
      </c>
      <c r="CU20" s="19">
        <v>0</v>
      </c>
      <c r="CV20" s="19">
        <v>0</v>
      </c>
      <c r="CW20" s="27"/>
      <c r="CX20" s="40">
        <f>IF(SUM(CD20,CH20)&gt;0,SUM(CD20,CH20),"")</f>
        <v>7.6</v>
      </c>
      <c r="CY20" s="40">
        <f>IF(SUM(CC20:CD20,CF20:CH20,CJ20)-CE20-CI20&gt;0,SUM(CC20:CD20,CF20:CH20,CJ20)-CE20-CI20,"")</f>
        <v>41.099999999999994</v>
      </c>
      <c r="CZ20" s="40">
        <f>IF(SUM(CK20:CL20,CN20)-CM20&gt;0,SUM(CK20:CL20,CN20)-CM20,"")</f>
        <v>19.400000000000002</v>
      </c>
      <c r="DA20" s="40">
        <f>IF(SUM(CD20,CH20,CL20)&gt;0,SUM(CD20,CH20,CL20),"")</f>
        <v>10.6</v>
      </c>
      <c r="DB20" s="40">
        <f>IF(SUM(CY20,CZ20)&gt;0,SUM(CY20,CZ20),"")</f>
        <v>60.5</v>
      </c>
      <c r="DC20" s="40">
        <f>IF(SUM(CP20,CT20)&gt;0,SUM(CP20,CT20),"")</f>
        <v>5.1999999999999993</v>
      </c>
      <c r="DD20" s="40">
        <f>IF(SUM(CO20:CP20,CR20:CT20,CV20)-SUM(CQ20,CU20)&gt;0,SUM(CO20:CP20,CR20:CT20,CV20)-SUM(CQ20,CU20),"")</f>
        <v>39.9</v>
      </c>
      <c r="DE20" s="40">
        <f>IF(SUM(CY20,CZ20,DD20)&gt;0,SUM(CY20,CZ20,DD20),"")</f>
        <v>100.4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17.100000000000001</v>
      </c>
      <c r="QH20" s="22">
        <f>IF($CW20="P",CD20,(CD20+BA20)/2)</f>
        <v>4.8000000000000007</v>
      </c>
      <c r="QI20" s="22">
        <f>IF($CW20="P",CE20,(CE20+BB20)/2)</f>
        <v>0.1</v>
      </c>
      <c r="QJ20" s="22">
        <f>IF($CW20="P",CF20,(CF20+BC20)/2)</f>
        <v>0.15</v>
      </c>
      <c r="QK20" s="22">
        <f>IF($CW20="P",CG20,(CG20+BD20)/2)</f>
        <v>17.5</v>
      </c>
      <c r="QL20" s="22">
        <f>IF($CW20="P",CH20,(CH20+BE20)/2)</f>
        <v>2.4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16.850000000000001</v>
      </c>
      <c r="QP20" s="22">
        <f>IF($CW20="P",CL20,(CL20+BI20)/2)</f>
        <v>2.7</v>
      </c>
      <c r="QQ20" s="22">
        <f>IF($CW20="P",CM20,(CM20+BJ20)/2)</f>
        <v>0.2</v>
      </c>
      <c r="QR20" s="22">
        <f>IF($CW20="P",CN20,(CN20+BK20)/2)</f>
        <v>0</v>
      </c>
      <c r="QS20" s="22">
        <f>IF($CW20="P",CO20,(CO20+BL20)/2)</f>
        <v>8.6</v>
      </c>
      <c r="QT20" s="22">
        <f>IF($CW20="P",CP20,(CP20+BM20)/2)</f>
        <v>1.4</v>
      </c>
      <c r="QU20" s="22">
        <f>IF($CW20="P",CQ20,(CQ20+BN20)/2)</f>
        <v>0</v>
      </c>
      <c r="QV20" s="22">
        <f>IF($CW20="P",CR20,(CR20+BO20)/2)</f>
        <v>0.15</v>
      </c>
      <c r="QW20" s="22">
        <f>IF($CW20="P",CS20,(CS20+BP20)/2)</f>
        <v>8.6</v>
      </c>
      <c r="QX20" s="22">
        <f>IF($CW20="P",CT20,(CT20+BQ20)/2)</f>
        <v>1.2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7.2000000000000011</v>
      </c>
      <c r="RC20" s="40">
        <f>IF(SUM(QG20:QH20,QJ20:QL20,QN20)-QI20-QM20&gt;0,SUM(QG20:QH20,QJ20:QL20,QN20)-QI20-QM20,"")</f>
        <v>41.449999999999996</v>
      </c>
      <c r="RD20" s="40">
        <f>IF(SUM(QO20:QP20,QR20)-QQ20&gt;0,SUM(QO20:QP20,QR20)-QQ20,"")</f>
        <v>19.350000000000001</v>
      </c>
      <c r="RE20" s="40">
        <f>IF(SUM(QH20,QL20,QP20)&gt;0,SUM(QH20,QL20,QP20),"")</f>
        <v>9.9000000000000021</v>
      </c>
      <c r="RF20" s="40">
        <f>IF(SUM(RC20,RD20)&gt;0,SUM(RC20,RD20),"")</f>
        <v>60.8</v>
      </c>
      <c r="RG20" s="40">
        <f>IF(SUM(QT20,QX20)&gt;0,SUM(QT20,QX20),"")</f>
        <v>2.5999999999999996</v>
      </c>
      <c r="RH20" s="40">
        <f>IF(SUM(QS20:QT20,QV20:QX20,QZ20)-SUM(QU20,QY20)&gt;0,SUM(QS20:QT20,QV20:QX20,QZ20)-SUM(QU20,QY20),"")</f>
        <v>19.95</v>
      </c>
      <c r="RI20" s="40">
        <f>IF(SUM(RC20,RD20,RH20)&gt;0,SUM(RC20,RD20,RH20),"")</f>
        <v>80.75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142</v>
      </c>
      <c r="D21" s="4" t="s">
        <v>31</v>
      </c>
      <c r="E21" s="4">
        <v>2006</v>
      </c>
      <c r="F21" s="9">
        <f>SUM(L21:T21)+SUM(L21:P21)*0.0000001+SUM(L21)*0.0000000000001</f>
        <v>134.00001110000443</v>
      </c>
      <c r="G21" s="64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44.400000000000006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44.2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22.400000000000002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22.2</v>
      </c>
      <c r="S21" s="8" t="str">
        <f>IF(R21=0,"",IF(R21=DD21,$CC$1,IF(R21=CA21,$AZ$1,IF(R21=AX21,$W$1,""))))</f>
        <v>2024 Nationals</v>
      </c>
      <c r="T21" s="8">
        <f>IF(MAX(DF21:DH21)&gt;0,MAX(DF21:DH21),"")</f>
        <v>0.79999999999999716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2024 Coimbra Gym Fest (July 7)</v>
      </c>
      <c r="W21" s="19">
        <v>18.600000000000001</v>
      </c>
      <c r="X21" s="19">
        <v>3.6</v>
      </c>
      <c r="Y21" s="19">
        <v>0</v>
      </c>
      <c r="Z21" s="19">
        <v>0</v>
      </c>
      <c r="AA21" s="19">
        <v>18.7</v>
      </c>
      <c r="AB21" s="19">
        <v>3.5</v>
      </c>
      <c r="AC21" s="19">
        <v>0</v>
      </c>
      <c r="AD21" s="19">
        <v>0</v>
      </c>
      <c r="AE21" s="19">
        <v>18.7</v>
      </c>
      <c r="AF21" s="19">
        <v>3.7</v>
      </c>
      <c r="AG21" s="19">
        <v>0</v>
      </c>
      <c r="AH21" s="19">
        <v>0</v>
      </c>
      <c r="AI21" s="19">
        <v>18.8</v>
      </c>
      <c r="AJ21" s="19">
        <v>3.5</v>
      </c>
      <c r="AK21" s="19">
        <v>0.6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27"/>
      <c r="AR21" s="40">
        <f>IF(SUM(X21,AB21)&gt;0,SUM(X21,AB21),"")</f>
        <v>7.1</v>
      </c>
      <c r="AS21" s="40">
        <f>IF(SUM(W21:X21,Z21:AB21,AD21)-Y21-AC21&gt;0,SUM(W21:X21,Z21:AB21,AD21)-Y21-AC21,"")</f>
        <v>44.400000000000006</v>
      </c>
      <c r="AT21" s="40">
        <f>IF(SUM(AE21:AF21,AH21)-AG21&gt;0,SUM(AE21:AF21,AH21)-AG21,"")</f>
        <v>22.4</v>
      </c>
      <c r="AU21" s="40">
        <f>IF(SUM(X21,AB21,AF21)&gt;0,SUM(X21,AB21,AF21),"")</f>
        <v>10.8</v>
      </c>
      <c r="AV21" s="40">
        <f>IF(SUM(AS21,AT21)&gt;0,SUM(AS21,AT21),"")</f>
        <v>66.800000000000011</v>
      </c>
      <c r="AW21" s="40">
        <f>IF(SUM(AJ21,AN21)&gt;0,SUM(AJ21,AN21),"")</f>
        <v>3.5</v>
      </c>
      <c r="AX21" s="40">
        <f>IF(SUM(AI21:AJ21,AL21:AN21,AP21)-SUM(AK21,AO21)&gt;0,SUM(AI21:AJ21,AL21:AN21,AP21)-SUM(AK21,AO21),"")</f>
        <v>21.7</v>
      </c>
      <c r="AY21" s="40">
        <f>IF(SUM(AS21,AT21,AX21)&gt;0,SUM(AS21,AT21,AX21),"")</f>
        <v>88.500000000000014</v>
      </c>
      <c r="AZ21" s="18">
        <v>19</v>
      </c>
      <c r="BA21" s="18">
        <v>3.5</v>
      </c>
      <c r="BB21" s="18">
        <v>0</v>
      </c>
      <c r="BC21" s="18">
        <v>0</v>
      </c>
      <c r="BD21" s="18">
        <v>18.600000000000001</v>
      </c>
      <c r="BE21" s="18">
        <v>3.7</v>
      </c>
      <c r="BF21" s="18">
        <v>0.6</v>
      </c>
      <c r="BG21" s="18">
        <v>0</v>
      </c>
      <c r="BH21" s="18">
        <v>18.2</v>
      </c>
      <c r="BI21" s="18">
        <v>4.4000000000000004</v>
      </c>
      <c r="BJ21" s="18">
        <v>0.2</v>
      </c>
      <c r="BK21" s="18">
        <v>0</v>
      </c>
      <c r="BL21" s="18">
        <v>18.7</v>
      </c>
      <c r="BM21" s="18">
        <v>3.5</v>
      </c>
      <c r="BN21" s="18">
        <v>0</v>
      </c>
      <c r="BO21" s="18">
        <v>0</v>
      </c>
      <c r="BP21" s="18">
        <v>0</v>
      </c>
      <c r="BQ21" s="18">
        <v>0</v>
      </c>
      <c r="BR21" s="18">
        <v>0</v>
      </c>
      <c r="BS21" s="18">
        <v>0</v>
      </c>
      <c r="BT21" s="28"/>
      <c r="BU21" s="11">
        <f>IF(SUM(BA21,BE21)&gt;0,SUM(BA21,BE21),"")</f>
        <v>7.2</v>
      </c>
      <c r="BV21" s="11">
        <f>IF(SUM(AZ21:BA21,BC21:BE21,BG21)-BB21-BF21&gt;0,SUM(AZ21:BA21,BC21:BE21,BG21)-BB21-BF21,"")</f>
        <v>44.2</v>
      </c>
      <c r="BW21" s="11">
        <f>IF(SUM(BH21:BI21,BK21)-BJ21&gt;0,SUM(BH21:BI21,BK21)-BJ21,"")</f>
        <v>22.400000000000002</v>
      </c>
      <c r="BX21" s="11">
        <f>IF(SUM(BA21,BE21,BI21)&gt;0,SUM(BA21,BE21,BI21),"")</f>
        <v>11.600000000000001</v>
      </c>
      <c r="BY21" s="11">
        <f>IF(SUM(BV21,BW21)&gt;0,SUM(BV21,BW21),"")</f>
        <v>66.600000000000009</v>
      </c>
      <c r="BZ21" s="11">
        <f>IF(SUM(BM21,BQ21)&gt;0,SUM(BM21,BQ21),"")</f>
        <v>3.5</v>
      </c>
      <c r="CA21" s="11">
        <f>IF(SUM(BL21:BM21,BO21:BQ21,BS21)-SUM(BN21,BR21)&gt;0,SUM(BL21:BM21,BO21:BQ21,BS21)-SUM(BN21,BR21),"")</f>
        <v>22.2</v>
      </c>
      <c r="CB21" s="11">
        <f>IF(SUM(BV21,BW21,CA21)&gt;0,SUM(BV21,BW21,CA21),"")</f>
        <v>88.800000000000011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>
        <f>IF(MAX(ED21,FF21,GH21,HJ21,IL21,JN21,KP21,LR21,MT21,NV21,OX21,PZ21)-IF(N21="",0,N21)&gt;0.001,MAX(ED21,FF21,GH21,HJ21,IL21,JN21,KP21,LR21,MT21,NV21,OX21,PZ21)-IF(N21="",0,N21),"")</f>
        <v>0.79999999999999716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>
        <v>18.3</v>
      </c>
      <c r="DJ21" s="17">
        <v>4.4000000000000004</v>
      </c>
      <c r="DK21" s="17">
        <v>0.2</v>
      </c>
      <c r="DL21" s="17">
        <v>0</v>
      </c>
      <c r="DM21" s="17">
        <v>19</v>
      </c>
      <c r="DN21" s="17">
        <v>3.5</v>
      </c>
      <c r="DO21" s="17">
        <v>0</v>
      </c>
      <c r="DP21" s="17">
        <v>0</v>
      </c>
      <c r="DQ21" s="17"/>
      <c r="DR21" s="17"/>
      <c r="DS21" s="17"/>
      <c r="DT21" s="17"/>
      <c r="DU21" s="17">
        <v>17.399999999999999</v>
      </c>
      <c r="DV21" s="17">
        <v>2.4</v>
      </c>
      <c r="DW21" s="17">
        <v>0</v>
      </c>
      <c r="DX21" s="17">
        <v>0</v>
      </c>
      <c r="DY21" s="17"/>
      <c r="DZ21" s="17"/>
      <c r="EA21" s="17"/>
      <c r="EB21" s="17"/>
      <c r="EC21" s="40">
        <f>IF(SUM(DJ21,DN21)&gt;0,SUM(DJ21,DN21),"")</f>
        <v>7.9</v>
      </c>
      <c r="ED21" s="40">
        <f>IF(SUM(DI21:DJ21,DL21:DN21,DP21)-DK21-DO21&gt;0,SUM(DI21:DJ21,DL21:DN21,DP21)-DK21-DO21,"")</f>
        <v>45</v>
      </c>
      <c r="EE21" s="40" t="str">
        <f>IF(SUM(DQ21:DR21,DT21)-DS21&gt;0,SUM(DQ21:DR21,DT21)-DS21,"")</f>
        <v/>
      </c>
      <c r="EF21" s="40">
        <f>IF(SUM(DJ21,DN21,DR21)&gt;0,SUM(DJ21,DN21,DR21),"")</f>
        <v>7.9</v>
      </c>
      <c r="EG21" s="40">
        <f>IF(SUM(ED21,EE21)&gt;0,SUM(ED21,EE21),"")</f>
        <v>45</v>
      </c>
      <c r="EH21" s="40">
        <f>IF(SUM(DV21,DZ21)&gt;0,SUM(DV21,DZ21),"")</f>
        <v>2.4</v>
      </c>
      <c r="EI21" s="40">
        <f>IF(SUM(DU21:DV21,DX21:DZ21,EB21)-SUM(DW21,EA21)&gt;0,SUM(DU21:DV21,DX21:DZ21,EB21)-SUM(DW21,EA21),"")</f>
        <v>19.799999999999997</v>
      </c>
      <c r="EJ21" s="40">
        <f>IF(SUM(ED21,EE21,EI21)&gt;0,SUM(ED21,EE21,EI21),"")</f>
        <v>64.8</v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9.5</v>
      </c>
      <c r="QH21" s="22">
        <f>IF($CW21="P",CD21,(CD21+BA21)/2)</f>
        <v>1.75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9.3000000000000007</v>
      </c>
      <c r="QL21" s="22">
        <f>IF($CW21="P",CH21,(CH21+BE21)/2)</f>
        <v>1.85</v>
      </c>
      <c r="QM21" s="22">
        <f>IF($CW21="P",CI21,(CI21+BF21)/2)</f>
        <v>0.3</v>
      </c>
      <c r="QN21" s="22">
        <f>IF($CW21="P",CJ21,(CJ21+BG21)/2)</f>
        <v>0</v>
      </c>
      <c r="QO21" s="22">
        <f>IF($CW21="P",CK21,(CK21+BH21)/2)</f>
        <v>9.1</v>
      </c>
      <c r="QP21" s="22">
        <f>IF($CW21="P",CL21,(CL21+BI21)/2)</f>
        <v>2.2000000000000002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9.35</v>
      </c>
      <c r="QT21" s="22">
        <f>IF($CW21="P",CP21,(CP21+BM21)/2)</f>
        <v>1.75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3.6</v>
      </c>
      <c r="RC21" s="40">
        <f>IF(SUM(QG21:QH21,QJ21:QL21,QN21)-QI21-QM21&gt;0,SUM(QG21:QH21,QJ21:QL21,QN21)-QI21-QM21,"")</f>
        <v>22.1</v>
      </c>
      <c r="RD21" s="40">
        <f>IF(SUM(QO21:QP21,QR21)-QQ21&gt;0,SUM(QO21:QP21,QR21)-QQ21,"")</f>
        <v>11.200000000000001</v>
      </c>
      <c r="RE21" s="40">
        <f>IF(SUM(QH21,QL21,QP21)&gt;0,SUM(QH21,QL21,QP21),"")</f>
        <v>5.8000000000000007</v>
      </c>
      <c r="RF21" s="40">
        <f>IF(SUM(RC21,RD21)&gt;0,SUM(RC21,RD21),"")</f>
        <v>33.300000000000004</v>
      </c>
      <c r="RG21" s="40">
        <f>IF(SUM(QT21,QX21)&gt;0,SUM(QT21,QX21),"")</f>
        <v>1.75</v>
      </c>
      <c r="RH21" s="40">
        <f>IF(SUM(QS21:QT21,QV21:QX21,QZ21)-SUM(QU21,QY21)&gt;0,SUM(QS21:QT21,QV21:QX21,QZ21)-SUM(QU21,QY21),"")</f>
        <v>11.1</v>
      </c>
      <c r="RI21" s="40">
        <f>IF(SUM(RC21,RD21,RH21)&gt;0,SUM(RC21,RD21,RH21),"")</f>
        <v>44.400000000000006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135</v>
      </c>
      <c r="D22" s="4" t="s">
        <v>4</v>
      </c>
      <c r="E22" s="4">
        <v>2006</v>
      </c>
      <c r="F22" s="9">
        <f>SUM(L22:T22)+SUM(L22:P22)*0.0000001+SUM(L22)*0.0000000000001</f>
        <v>114.75000684000476</v>
      </c>
      <c r="G22" s="64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47.6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46.35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18.549999999999997</v>
      </c>
      <c r="X22" s="19">
        <v>5.6</v>
      </c>
      <c r="Y22" s="19">
        <v>0.4</v>
      </c>
      <c r="Z22" s="19">
        <v>0</v>
      </c>
      <c r="AA22" s="19">
        <v>18.350000000000001</v>
      </c>
      <c r="AB22" s="19">
        <v>6</v>
      </c>
      <c r="AC22" s="19">
        <v>0.5</v>
      </c>
      <c r="AD22" s="19">
        <v>0</v>
      </c>
      <c r="AE22" s="19">
        <v>17.45</v>
      </c>
      <c r="AF22" s="19">
        <v>3.6</v>
      </c>
      <c r="AG22" s="19">
        <v>0.4</v>
      </c>
      <c r="AH22" s="19">
        <v>0.15</v>
      </c>
      <c r="AI22" s="19">
        <v>18.149999999999999</v>
      </c>
      <c r="AJ22" s="19">
        <v>5.1999999999999993</v>
      </c>
      <c r="AK22" s="19">
        <v>0.1</v>
      </c>
      <c r="AL22" s="19">
        <v>0</v>
      </c>
      <c r="AM22" s="19">
        <v>18.2</v>
      </c>
      <c r="AN22" s="19">
        <v>5.6</v>
      </c>
      <c r="AO22" s="19">
        <v>0.7</v>
      </c>
      <c r="AP22" s="19">
        <v>0</v>
      </c>
      <c r="AQ22" s="27" t="s">
        <v>46</v>
      </c>
      <c r="AR22" s="40">
        <f>IF(SUM(X22,AB22)&gt;0,SUM(X22,AB22),"")</f>
        <v>11.6</v>
      </c>
      <c r="AS22" s="40">
        <f>IF(SUM(W22:X22,Z22:AB22,AD22)-Y22-AC22&gt;0,SUM(W22:X22,Z22:AB22,AD22)-Y22-AC22,"")</f>
        <v>47.6</v>
      </c>
      <c r="AT22" s="40">
        <f>IF(SUM(AE22:AF22,AH22)-AG22&gt;0,SUM(AE22:AF22,AH22)-AG22,"")</f>
        <v>20.8</v>
      </c>
      <c r="AU22" s="40">
        <f>IF(SUM(X22,AB22,AF22)&gt;0,SUM(X22,AB22,AF22),"")</f>
        <v>15.2</v>
      </c>
      <c r="AV22" s="40">
        <f>IF(SUM(AS22,AT22)&gt;0,SUM(AS22,AT22),"")</f>
        <v>68.400000000000006</v>
      </c>
      <c r="AW22" s="40">
        <f>IF(SUM(AJ22,AN22)&gt;0,SUM(AJ22,AN22),"")</f>
        <v>10.799999999999999</v>
      </c>
      <c r="AX22" s="40">
        <f>IF(SUM(AI22:AJ22,AL22:AN22,AP22)-SUM(AK22,AO22)&gt;0,SUM(AI22:AJ22,AL22:AN22,AP22)-SUM(AK22,AO22),"")</f>
        <v>46.35</v>
      </c>
      <c r="AY22" s="40">
        <f>IF(SUM(AS22,AT22,AX22)&gt;0,SUM(AS22,AT22,AX22),"")</f>
        <v>114.75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197</v>
      </c>
      <c r="D23" s="4" t="s">
        <v>5</v>
      </c>
      <c r="E23" s="4">
        <v>2005</v>
      </c>
      <c r="F23" s="9">
        <f>SUM(L23:T23)+SUM(L23:P23)*0.0000001+SUM(L23)*0.0000000000001</f>
        <v>110.50000657000437</v>
      </c>
      <c r="G23" s="64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43.8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21.900000000000002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44.8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4.8</v>
      </c>
      <c r="Y23" s="19">
        <v>0.2</v>
      </c>
      <c r="Z23" s="19">
        <v>0</v>
      </c>
      <c r="AA23" s="19">
        <v>16.100000000000001</v>
      </c>
      <c r="AB23" s="19">
        <v>4.8</v>
      </c>
      <c r="AC23" s="19">
        <v>0</v>
      </c>
      <c r="AD23" s="19">
        <v>0.3</v>
      </c>
      <c r="AE23" s="19">
        <v>18.600000000000001</v>
      </c>
      <c r="AF23" s="19">
        <v>3.5</v>
      </c>
      <c r="AG23" s="19">
        <v>0.2</v>
      </c>
      <c r="AH23" s="19">
        <v>0</v>
      </c>
      <c r="AI23" s="19">
        <v>18</v>
      </c>
      <c r="AJ23" s="19">
        <v>4.8</v>
      </c>
      <c r="AK23" s="19">
        <v>0.2</v>
      </c>
      <c r="AL23" s="19">
        <v>0</v>
      </c>
      <c r="AM23" s="19">
        <v>17.899999999999999</v>
      </c>
      <c r="AN23" s="19">
        <v>4.8</v>
      </c>
      <c r="AO23" s="19">
        <v>0.8</v>
      </c>
      <c r="AP23" s="19">
        <v>0.3</v>
      </c>
      <c r="AQ23" s="27"/>
      <c r="AR23" s="40">
        <f>IF(SUM(X23,AB23)&gt;0,SUM(X23,AB23),"")</f>
        <v>9.6</v>
      </c>
      <c r="AS23" s="40">
        <f>IF(SUM(W23:X23,Z23:AB23,AD23)-Y23-AC23&gt;0,SUM(W23:X23,Z23:AB23,AD23)-Y23-AC23,"")</f>
        <v>43.8</v>
      </c>
      <c r="AT23" s="40">
        <f>IF(SUM(AE23:AF23,AH23)-AG23&gt;0,SUM(AE23:AF23,AH23)-AG23,"")</f>
        <v>21.900000000000002</v>
      </c>
      <c r="AU23" s="40">
        <f>IF(SUM(X23,AB23,AF23)&gt;0,SUM(X23,AB23,AF23),"")</f>
        <v>13.1</v>
      </c>
      <c r="AV23" s="40">
        <f>IF(SUM(AS23,AT23)&gt;0,SUM(AS23,AT23),"")</f>
        <v>65.7</v>
      </c>
      <c r="AW23" s="40">
        <f>IF(SUM(AJ23,AN23)&gt;0,SUM(AJ23,AN23),"")</f>
        <v>9.6</v>
      </c>
      <c r="AX23" s="40">
        <f>IF(SUM(AI23:AJ23,AL23:AN23,AP23)-SUM(AK23,AO23)&gt;0,SUM(AI23:AJ23,AL23:AN23,AP23)-SUM(AK23,AO23),"")</f>
        <v>44.8</v>
      </c>
      <c r="AY23" s="40">
        <f>IF(SUM(AS23,AT23,AX23)&gt;0,SUM(AS23,AT23,AX23),"")</f>
        <v>110.5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195</v>
      </c>
      <c r="D24" s="4" t="s">
        <v>3</v>
      </c>
      <c r="E24" s="4">
        <v>2006</v>
      </c>
      <c r="F24" s="9">
        <f>SUM(L24:T24)+SUM(L24:P24)*0.0000001+SUM(L24)*0.0000000000001</f>
        <v>107.60000629000426</v>
      </c>
      <c r="G24" s="64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42.699999999999996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20.2</v>
      </c>
      <c r="Q24" s="8" t="str">
        <f>IF(P24=0,"",IF(P24=CZ24,$CC$1,IF(P24=BW24,$AZ$1,IF(P24=AT24,$W$1,""))))</f>
        <v>2024 Nationals</v>
      </c>
      <c r="R24" s="8">
        <f>IF(MAX(AX24,CA24,DD24)&gt;0,MAX(AX24,CA24,DD24),0)</f>
        <v>44.699999999999996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18.399999999999999</v>
      </c>
      <c r="BA24" s="18">
        <v>4.8</v>
      </c>
      <c r="BB24" s="18">
        <v>0.8</v>
      </c>
      <c r="BC24" s="18">
        <v>0</v>
      </c>
      <c r="BD24" s="18">
        <v>17.2</v>
      </c>
      <c r="BE24" s="18">
        <v>2.8</v>
      </c>
      <c r="BF24" s="18">
        <v>0</v>
      </c>
      <c r="BG24" s="18">
        <v>0.3</v>
      </c>
      <c r="BH24" s="18">
        <v>17.8</v>
      </c>
      <c r="BI24" s="18">
        <v>3.2</v>
      </c>
      <c r="BJ24" s="18">
        <v>0.8</v>
      </c>
      <c r="BK24" s="18">
        <v>0</v>
      </c>
      <c r="BL24" s="18">
        <v>18</v>
      </c>
      <c r="BM24" s="18">
        <v>5.2</v>
      </c>
      <c r="BN24" s="18">
        <v>0.6</v>
      </c>
      <c r="BO24" s="18">
        <v>0</v>
      </c>
      <c r="BP24" s="18">
        <v>17.8</v>
      </c>
      <c r="BQ24" s="18">
        <v>4.8</v>
      </c>
      <c r="BR24" s="18">
        <v>0.8</v>
      </c>
      <c r="BS24" s="18">
        <v>0.3</v>
      </c>
      <c r="BT24" s="28"/>
      <c r="BU24" s="11">
        <f>IF(SUM(BA24,BE24)&gt;0,SUM(BA24,BE24),"")</f>
        <v>7.6</v>
      </c>
      <c r="BV24" s="11">
        <f>IF(SUM(AZ24:BA24,BC24:BE24,BG24)-BB24-BF24&gt;0,SUM(AZ24:BA24,BC24:BE24,BG24)-BB24-BF24,"")</f>
        <v>42.699999999999996</v>
      </c>
      <c r="BW24" s="11">
        <f>IF(SUM(BH24:BI24,BK24)-BJ24&gt;0,SUM(BH24:BI24,BK24)-BJ24,"")</f>
        <v>20.2</v>
      </c>
      <c r="BX24" s="11">
        <f>IF(SUM(BA24,BE24,BI24)&gt;0,SUM(BA24,BE24,BI24),"")</f>
        <v>10.8</v>
      </c>
      <c r="BY24" s="11">
        <f>IF(SUM(BV24,BW24)&gt;0,SUM(BV24,BW24),"")</f>
        <v>62.899999999999991</v>
      </c>
      <c r="BZ24" s="11">
        <f>IF(SUM(BM24,BQ24)&gt;0,SUM(BM24,BQ24),"")</f>
        <v>10</v>
      </c>
      <c r="CA24" s="11">
        <f>IF(SUM(BL24:BM24,BO24:BQ24,BS24)-SUM(BN24,BR24)&gt;0,SUM(BL24:BM24,BO24:BQ24,BS24)-SUM(BN24,BR24),"")</f>
        <v>44.699999999999996</v>
      </c>
      <c r="CB24" s="11">
        <f>IF(SUM(BV24,BW24,CA24)&gt;0,SUM(BV24,BW24,CA24),"")</f>
        <v>107.6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9.1999999999999993</v>
      </c>
      <c r="QH24" s="22">
        <f>IF($CW24="P",CD24,(CD24+BA24)/2)</f>
        <v>2.4</v>
      </c>
      <c r="QI24" s="22">
        <f>IF($CW24="P",CE24,(CE24+BB24)/2)</f>
        <v>0.4</v>
      </c>
      <c r="QJ24" s="22">
        <f>IF($CW24="P",CF24,(CF24+BC24)/2)</f>
        <v>0</v>
      </c>
      <c r="QK24" s="22">
        <f>IF($CW24="P",CG24,(CG24+BD24)/2)</f>
        <v>8.6</v>
      </c>
      <c r="QL24" s="22">
        <f>IF($CW24="P",CH24,(CH24+BE24)/2)</f>
        <v>1.4</v>
      </c>
      <c r="QM24" s="22">
        <f>IF($CW24="P",CI24,(CI24+BF24)/2)</f>
        <v>0</v>
      </c>
      <c r="QN24" s="22">
        <f>IF($CW24="P",CJ24,(CJ24+BG24)/2)</f>
        <v>0.15</v>
      </c>
      <c r="QO24" s="22">
        <f>IF($CW24="P",CK24,(CK24+BH24)/2)</f>
        <v>8.9</v>
      </c>
      <c r="QP24" s="22">
        <f>IF($CW24="P",CL24,(CL24+BI24)/2)</f>
        <v>1.6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9</v>
      </c>
      <c r="QT24" s="22">
        <f>IF($CW24="P",CP24,(CP24+BM24)/2)</f>
        <v>2.6</v>
      </c>
      <c r="QU24" s="22">
        <f>IF($CW24="P",CQ24,(CQ24+BN24)/2)</f>
        <v>0.3</v>
      </c>
      <c r="QV24" s="22">
        <f>IF($CW24="P",CR24,(CR24+BO24)/2)</f>
        <v>0</v>
      </c>
      <c r="QW24" s="22">
        <f>IF($CW24="P",CS24,(CS24+BP24)/2)</f>
        <v>8.9</v>
      </c>
      <c r="QX24" s="22">
        <f>IF($CW24="P",CT24,(CT24+BQ24)/2)</f>
        <v>2.4</v>
      </c>
      <c r="QY24" s="22">
        <f>IF($CW24="P",CU24,(CU24+BR24)/2)</f>
        <v>0.4</v>
      </c>
      <c r="QZ24" s="22">
        <f>IF($CW24="P",CV24,(CV24+BS24)/2)</f>
        <v>0.15</v>
      </c>
      <c r="RA24" s="27" t="s">
        <v>46</v>
      </c>
      <c r="RB24" s="40">
        <f>IF(SUM(QH24,QL24)&gt;0,SUM(QH24,QL24),"")</f>
        <v>3.8</v>
      </c>
      <c r="RC24" s="40">
        <f>IF(SUM(QG24:QH24,QJ24:QL24,QN24)-QI24-QM24&gt;0,SUM(QG24:QH24,QJ24:QL24,QN24)-QI24-QM24,"")</f>
        <v>21.349999999999998</v>
      </c>
      <c r="RD24" s="40">
        <f>IF(SUM(QO24:QP24,QR24)-QQ24&gt;0,SUM(QO24:QP24,QR24)-QQ24,"")</f>
        <v>10.1</v>
      </c>
      <c r="RE24" s="40">
        <f>IF(SUM(QH24,QL24,QP24)&gt;0,SUM(QH24,QL24,QP24),"")</f>
        <v>5.4</v>
      </c>
      <c r="RF24" s="40">
        <f>IF(SUM(RC24,RD24)&gt;0,SUM(RC24,RD24),"")</f>
        <v>31.449999999999996</v>
      </c>
      <c r="RG24" s="40">
        <f>IF(SUM(QT24,QX24)&gt;0,SUM(QT24,QX24),"")</f>
        <v>5</v>
      </c>
      <c r="RH24" s="40">
        <f>IF(SUM(QS24:QT24,QV24:QX24,QZ24)-SUM(QU24,QY24)&gt;0,SUM(QS24:QT24,QV24:QX24,QZ24)-SUM(QU24,QY24),"")</f>
        <v>22.349999999999998</v>
      </c>
      <c r="RI24" s="40">
        <f>IF(SUM(RC24,RD24,RH24)&gt;0,SUM(RC24,RD24,RH24),"")</f>
        <v>53.8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132</v>
      </c>
      <c r="D25" s="4" t="s">
        <v>31</v>
      </c>
      <c r="E25" s="4">
        <v>2006</v>
      </c>
      <c r="F25" s="9">
        <f>SUM(L25:T25)+SUM(L25:P25)*0.0000001+SUM(L25)*0.0000000000001</f>
        <v>107.00000654000435</v>
      </c>
      <c r="G25" s="64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43.5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21.900000000000002</v>
      </c>
      <c r="Q25" s="8" t="str">
        <f>IF(P25=0,"",IF(P25=CZ25,$CC$1,IF(P25=BW25,$AZ$1,IF(P25=AT25,$W$1,""))))</f>
        <v>2024 Nationals</v>
      </c>
      <c r="R25" s="8">
        <f>IF(MAX(AX25,CA25,DD25)&gt;0,MAX(AX25,CA25,DD25),0)</f>
        <v>41.6</v>
      </c>
      <c r="S25" s="8" t="str">
        <f>IF(R25=0,"",IF(R25=DD25,$CC$1,IF(R25=CA25,$AZ$1,IF(R25=AX25,$W$1,""))))</f>
        <v>2024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18.8</v>
      </c>
      <c r="BA25" s="18">
        <v>3.2</v>
      </c>
      <c r="BB25" s="18">
        <v>0</v>
      </c>
      <c r="BC25" s="18">
        <v>0</v>
      </c>
      <c r="BD25" s="18">
        <v>18.399999999999999</v>
      </c>
      <c r="BE25" s="18">
        <v>3.1</v>
      </c>
      <c r="BF25" s="18">
        <v>0</v>
      </c>
      <c r="BG25" s="18">
        <v>0</v>
      </c>
      <c r="BH25" s="18">
        <v>18.600000000000001</v>
      </c>
      <c r="BI25" s="18">
        <v>3.3</v>
      </c>
      <c r="BJ25" s="18">
        <v>0</v>
      </c>
      <c r="BK25" s="18">
        <v>0</v>
      </c>
      <c r="BL25" s="18">
        <v>18.7</v>
      </c>
      <c r="BM25" s="18">
        <v>3.2</v>
      </c>
      <c r="BN25" s="18">
        <v>0</v>
      </c>
      <c r="BO25" s="18">
        <v>0</v>
      </c>
      <c r="BP25" s="18">
        <v>16.600000000000001</v>
      </c>
      <c r="BQ25" s="18">
        <v>3.1</v>
      </c>
      <c r="BR25" s="18">
        <v>0</v>
      </c>
      <c r="BS25" s="18">
        <v>0</v>
      </c>
      <c r="BT25" s="28"/>
      <c r="BU25" s="11">
        <f>IF(SUM(BA25,BE25)&gt;0,SUM(BA25,BE25),"")</f>
        <v>6.3000000000000007</v>
      </c>
      <c r="BV25" s="11">
        <f>IF(SUM(AZ25:BA25,BC25:BE25,BG25)-BB25-BF25&gt;0,SUM(AZ25:BA25,BC25:BE25,BG25)-BB25-BF25,"")</f>
        <v>43.5</v>
      </c>
      <c r="BW25" s="11">
        <f>IF(SUM(BH25:BI25,BK25)-BJ25&gt;0,SUM(BH25:BI25,BK25)-BJ25,"")</f>
        <v>21.900000000000002</v>
      </c>
      <c r="BX25" s="11">
        <f>IF(SUM(BA25,BE25,BI25)&gt;0,SUM(BA25,BE25,BI25),"")</f>
        <v>9.6000000000000014</v>
      </c>
      <c r="BY25" s="11">
        <f>IF(SUM(BV25,BW25)&gt;0,SUM(BV25,BW25),"")</f>
        <v>65.400000000000006</v>
      </c>
      <c r="BZ25" s="11">
        <f>IF(SUM(BM25,BQ25)&gt;0,SUM(BM25,BQ25),"")</f>
        <v>6.3000000000000007</v>
      </c>
      <c r="CA25" s="11">
        <f>IF(SUM(BL25:BM25,BO25:BQ25,BS25)-SUM(BN25,BR25)&gt;0,SUM(BL25:BM25,BO25:BQ25,BS25)-SUM(BN25,BR25),"")</f>
        <v>41.6</v>
      </c>
      <c r="CB25" s="11">
        <f>IF(SUM(BV25,BW25,CA25)&gt;0,SUM(BV25,BW25,CA25),"")</f>
        <v>107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9.4</v>
      </c>
      <c r="QH25" s="22">
        <f>IF($CW25="P",CD25,(CD25+BA25)/2)</f>
        <v>1.6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9.1999999999999993</v>
      </c>
      <c r="QL25" s="22">
        <f>IF($CW25="P",CH25,(CH25+BE25)/2)</f>
        <v>1.55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9.3000000000000007</v>
      </c>
      <c r="QP25" s="22">
        <f>IF($CW25="P",CL25,(CL25+BI25)/2)</f>
        <v>1.65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9.35</v>
      </c>
      <c r="QT25" s="22">
        <f>IF($CW25="P",CP25,(CP25+BM25)/2)</f>
        <v>1.6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8.3000000000000007</v>
      </c>
      <c r="QX25" s="22">
        <f>IF($CW25="P",CT25,(CT25+BQ25)/2)</f>
        <v>1.55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3.1500000000000004</v>
      </c>
      <c r="RC25" s="40">
        <f>IF(SUM(QG25:QH25,QJ25:QL25,QN25)-QI25-QM25&gt;0,SUM(QG25:QH25,QJ25:QL25,QN25)-QI25-QM25,"")</f>
        <v>21.75</v>
      </c>
      <c r="RD25" s="40">
        <f>IF(SUM(QO25:QP25,QR25)-QQ25&gt;0,SUM(QO25:QP25,QR25)-QQ25,"")</f>
        <v>10.950000000000001</v>
      </c>
      <c r="RE25" s="40">
        <f>IF(SUM(QH25,QL25,QP25)&gt;0,SUM(QH25,QL25,QP25),"")</f>
        <v>4.8000000000000007</v>
      </c>
      <c r="RF25" s="40">
        <f>IF(SUM(RC25,RD25)&gt;0,SUM(RC25,RD25),"")</f>
        <v>32.700000000000003</v>
      </c>
      <c r="RG25" s="40">
        <f>IF(SUM(QT25,QX25)&gt;0,SUM(QT25,QX25),"")</f>
        <v>3.1500000000000004</v>
      </c>
      <c r="RH25" s="40">
        <f>IF(SUM(QS25:QT25,QV25:QX25,QZ25)-SUM(QU25,QY25)&gt;0,SUM(QS25:QT25,QV25:QX25,QZ25)-SUM(QU25,QY25),"")</f>
        <v>20.8</v>
      </c>
      <c r="RI25" s="40">
        <f>IF(SUM(RC25,RD25,RH25)&gt;0,SUM(RC25,RD25,RH25),"")</f>
        <v>53.5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186</v>
      </c>
      <c r="D26" s="4" t="s">
        <v>31</v>
      </c>
      <c r="E26" s="4">
        <v>2007</v>
      </c>
      <c r="F26" s="9">
        <f>SUM(L26:T26)+SUM(L26:P26)*0.0000001+SUM(L26)*0.0000000000001</f>
        <v>105.00000608000408</v>
      </c>
      <c r="G26" s="64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40.800000000000004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20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44.2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18.7</v>
      </c>
      <c r="BA26" s="18">
        <v>3.6</v>
      </c>
      <c r="BB26" s="18">
        <v>0</v>
      </c>
      <c r="BC26" s="18">
        <v>0</v>
      </c>
      <c r="BD26" s="18">
        <v>17.8</v>
      </c>
      <c r="BE26" s="18">
        <v>0.7</v>
      </c>
      <c r="BF26" s="18">
        <v>0</v>
      </c>
      <c r="BG26" s="18">
        <v>0</v>
      </c>
      <c r="BH26" s="18">
        <v>18.2</v>
      </c>
      <c r="BI26" s="18">
        <v>2.7</v>
      </c>
      <c r="BJ26" s="18">
        <v>0.9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4.3</v>
      </c>
      <c r="BV26" s="11">
        <f>IF(SUM(AZ26:BA26,BC26:BE26,BG26)-BB26-BF26&gt;0,SUM(AZ26:BA26,BC26:BE26,BG26)-BB26-BF26,"")</f>
        <v>40.800000000000004</v>
      </c>
      <c r="BW26" s="11">
        <f>IF(SUM(BH26:BI26,BK26)-BJ26&gt;0,SUM(BH26:BI26,BK26)-BJ26,"")</f>
        <v>20</v>
      </c>
      <c r="BX26" s="11">
        <f>IF(SUM(BA26,BE26,BI26)&gt;0,SUM(BA26,BE26,BI26),"")</f>
        <v>7</v>
      </c>
      <c r="BY26" s="11">
        <f>IF(SUM(BV26,BW26)&gt;0,SUM(BV26,BW26),"")</f>
        <v>60.800000000000004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60.800000000000004</v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>
        <f>IF(MAX(ED26,FF26,GH26,HJ26,IL26,JN26,KP26,LR26,MT26,NV26,OX26,PZ26)-IF(N26="",0,N26)&gt;0.001,MAX(ED26,FF26,GH26,HJ26,IL26,JN26,KP26,LR26,MT26,NV26,OX26,PZ26)-IF(N26="",0,N26),"")</f>
        <v>44.2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>
        <v>18.5</v>
      </c>
      <c r="DJ26" s="17">
        <v>3.6</v>
      </c>
      <c r="DK26" s="17">
        <v>0.2</v>
      </c>
      <c r="DL26" s="17">
        <v>0</v>
      </c>
      <c r="DM26" s="17">
        <v>18.8</v>
      </c>
      <c r="DN26" s="17">
        <v>3.5</v>
      </c>
      <c r="DO26" s="17">
        <v>0</v>
      </c>
      <c r="DP26" s="17">
        <v>0</v>
      </c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>
        <f>IF(SUM(DJ26,DN26)&gt;0,SUM(DJ26,DN26),"")</f>
        <v>7.1</v>
      </c>
      <c r="ED26" s="40">
        <f>IF(SUM(DI26:DJ26,DL26:DN26,DP26)-DK26-DO26&gt;0,SUM(DI26:DJ26,DL26:DN26,DP26)-DK26-DO26,"")</f>
        <v>44.2</v>
      </c>
      <c r="EE26" s="40" t="str">
        <f>IF(SUM(DQ26:DR26,DT26)-DS26&gt;0,SUM(DQ26:DR26,DT26)-DS26,"")</f>
        <v/>
      </c>
      <c r="EF26" s="40">
        <f>IF(SUM(DJ26,DN26,DR26)&gt;0,SUM(DJ26,DN26,DR26),"")</f>
        <v>7.1</v>
      </c>
      <c r="EG26" s="40">
        <f>IF(SUM(ED26,EE26)&gt;0,SUM(ED26,EE26),"")</f>
        <v>44.2</v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>
        <f>IF(SUM(ED26,EE26,EI26)&gt;0,SUM(ED26,EE26,EI26),"")</f>
        <v>44.2</v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9.35</v>
      </c>
      <c r="QH26" s="22">
        <f>IF($CW26="P",CD26,(CD26+BA26)/2)</f>
        <v>1.8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8.9</v>
      </c>
      <c r="QL26" s="22">
        <f>IF($CW26="P",CH26,(CH26+BE26)/2)</f>
        <v>0.35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9.1</v>
      </c>
      <c r="QP26" s="22">
        <f>IF($CW26="P",CL26,(CL26+BI26)/2)</f>
        <v>1.35</v>
      </c>
      <c r="QQ26" s="22">
        <f>IF($CW26="P",CM26,(CM26+BJ26)/2)</f>
        <v>0.45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2.15</v>
      </c>
      <c r="RC26" s="40">
        <f>IF(SUM(QG26:QH26,QJ26:QL26,QN26)-QI26-QM26&gt;0,SUM(QG26:QH26,QJ26:QL26,QN26)-QI26-QM26,"")</f>
        <v>20.400000000000002</v>
      </c>
      <c r="RD26" s="40">
        <f>IF(SUM(QO26:QP26,QR26)-QQ26&gt;0,SUM(QO26:QP26,QR26)-QQ26,"")</f>
        <v>10</v>
      </c>
      <c r="RE26" s="40">
        <f>IF(SUM(QH26,QL26,QP26)&gt;0,SUM(QH26,QL26,QP26),"")</f>
        <v>3.5</v>
      </c>
      <c r="RF26" s="40">
        <f>IF(SUM(RC26,RD26)&gt;0,SUM(RC26,RD26),"")</f>
        <v>30.400000000000002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30.400000000000002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222</v>
      </c>
      <c r="D27" s="4" t="s">
        <v>31</v>
      </c>
      <c r="E27" s="4">
        <v>2005</v>
      </c>
      <c r="F27" s="9">
        <f>SUM(L27:T27)+SUM(L27:P27)*0.0000001+SUM(L27)*0.0000000000001</f>
        <v>104.80000610000425</v>
      </c>
      <c r="G27" s="64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42.7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18.3</v>
      </c>
      <c r="Q27" s="8" t="str">
        <f>IF(P27=0,"",IF(P27=CZ27,$CC$1,IF(P27=BW27,$AZ$1,IF(P27=AT27,$W$1,""))))</f>
        <v>2024 Nationals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>
        <f>IF(MAX(DF27:DH27)&gt;0,MAX(DF27:DH27),"")</f>
        <v>43.8</v>
      </c>
      <c r="U27" s="11" t="str">
        <f>IF(T27="","",IF(T27=DF27,"("&amp;DF$2&amp;")",IF(T27=DG27,"("&amp;DG$2&amp;")",IF(T27=DH27,"("&amp;DH$2&amp;")"))))</f>
        <v>(Q1)</v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>2024 Coimbra Gym Fest (July 7)</v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>
        <v>18.399999999999999</v>
      </c>
      <c r="BA27" s="18">
        <v>3.2</v>
      </c>
      <c r="BB27" s="18">
        <v>0.6</v>
      </c>
      <c r="BC27" s="18">
        <v>0</v>
      </c>
      <c r="BD27" s="18">
        <v>18.600000000000001</v>
      </c>
      <c r="BE27" s="18">
        <v>3.1</v>
      </c>
      <c r="BF27" s="18">
        <v>0</v>
      </c>
      <c r="BG27" s="18">
        <v>0</v>
      </c>
      <c r="BH27" s="18">
        <v>17.600000000000001</v>
      </c>
      <c r="BI27" s="18">
        <v>0.7</v>
      </c>
      <c r="BJ27" s="18">
        <v>0</v>
      </c>
      <c r="BK27" s="18">
        <v>0</v>
      </c>
      <c r="BL27" s="18"/>
      <c r="BM27" s="18"/>
      <c r="BN27" s="18"/>
      <c r="BO27" s="18"/>
      <c r="BP27" s="18"/>
      <c r="BQ27" s="18"/>
      <c r="BR27" s="18"/>
      <c r="BS27" s="18"/>
      <c r="BT27" s="28"/>
      <c r="BU27" s="11">
        <f>IF(SUM(BA27,BE27)&gt;0,SUM(BA27,BE27),"")</f>
        <v>6.3000000000000007</v>
      </c>
      <c r="BV27" s="11">
        <f>IF(SUM(AZ27:BA27,BC27:BE27,BG27)-BB27-BF27&gt;0,SUM(AZ27:BA27,BC27:BE27,BG27)-BB27-BF27,"")</f>
        <v>42.7</v>
      </c>
      <c r="BW27" s="11">
        <f>IF(SUM(BH27:BI27,BK27)-BJ27&gt;0,SUM(BH27:BI27,BK27)-BJ27,"")</f>
        <v>18.3</v>
      </c>
      <c r="BX27" s="11">
        <f>IF(SUM(BA27,BE27,BI27)&gt;0,SUM(BA27,BE27,BI27),"")</f>
        <v>7.0000000000000009</v>
      </c>
      <c r="BY27" s="11">
        <f>IF(SUM(BV27,BW27)&gt;0,SUM(BV27,BW27),"")</f>
        <v>61</v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>
        <f>IF(SUM(BV27,BW27,CA27)&gt;0,SUM(BV27,BW27,CA27),"")</f>
        <v>61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>
        <f>IF(MAX(ED27,FF27,GH27,HJ27,IL27,JN27,KP27,LR27,MT27,NV27,OX27,PZ27)-IF(N27="",0,N27)&gt;0.001,MAX(ED27,FF27,GH27,HJ27,IL27,JN27,KP27,LR27,MT27,NV27,OX27,PZ27)-IF(N27="",0,N27),"")</f>
        <v>43.8</v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>
        <v>19</v>
      </c>
      <c r="DJ27" s="17">
        <v>3.5</v>
      </c>
      <c r="DK27" s="17">
        <v>0</v>
      </c>
      <c r="DL27" s="17">
        <v>0</v>
      </c>
      <c r="DM27" s="17">
        <v>18.399999999999999</v>
      </c>
      <c r="DN27" s="17">
        <v>3.1</v>
      </c>
      <c r="DO27" s="17">
        <v>0.2</v>
      </c>
      <c r="DP27" s="17">
        <v>0</v>
      </c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>
        <f>IF(SUM(DJ27,DN27)&gt;0,SUM(DJ27,DN27),"")</f>
        <v>6.6</v>
      </c>
      <c r="ED27" s="40">
        <f>IF(SUM(DI27:DJ27,DL27:DN27,DP27)-DK27-DO27&gt;0,SUM(DI27:DJ27,DL27:DN27,DP27)-DK27-DO27,"")</f>
        <v>43.8</v>
      </c>
      <c r="EE27" s="40" t="str">
        <f>IF(SUM(DQ27:DR27,DT27)-DS27&gt;0,SUM(DQ27:DR27,DT27)-DS27,"")</f>
        <v/>
      </c>
      <c r="EF27" s="40">
        <f>IF(SUM(DJ27,DN27,DR27)&gt;0,SUM(DJ27,DN27,DR27),"")</f>
        <v>6.6</v>
      </c>
      <c r="EG27" s="40">
        <f>IF(SUM(ED27,EE27)&gt;0,SUM(ED27,EE27),"")</f>
        <v>43.8</v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>
        <f>IF(SUM(ED27,EE27,EI27)&gt;0,SUM(ED27,EE27,EI27),"")</f>
        <v>43.8</v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9.1999999999999993</v>
      </c>
      <c r="QH27" s="22">
        <f>IF($CW27="P",CD27,(CD27+BA27)/2)</f>
        <v>1.6</v>
      </c>
      <c r="QI27" s="22">
        <f>IF($CW27="P",CE27,(CE27+BB27)/2)</f>
        <v>0.3</v>
      </c>
      <c r="QJ27" s="22">
        <f>IF($CW27="P",CF27,(CF27+BC27)/2)</f>
        <v>0</v>
      </c>
      <c r="QK27" s="22">
        <f>IF($CW27="P",CG27,(CG27+BD27)/2)</f>
        <v>9.3000000000000007</v>
      </c>
      <c r="QL27" s="22">
        <f>IF($CW27="P",CH27,(CH27+BE27)/2)</f>
        <v>1.55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8.8000000000000007</v>
      </c>
      <c r="QP27" s="22">
        <f>IF($CW27="P",CL27,(CL27+BI27)/2)</f>
        <v>0.35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3.1500000000000004</v>
      </c>
      <c r="RC27" s="40">
        <f>IF(SUM(QG27:QH27,QJ27:QL27,QN27)-QI27-QM27&gt;0,SUM(QG27:QH27,QJ27:QL27,QN27)-QI27-QM27,"")</f>
        <v>21.35</v>
      </c>
      <c r="RD27" s="40">
        <f>IF(SUM(QO27:QP27,QR27)-QQ27&gt;0,SUM(QO27:QP27,QR27)-QQ27,"")</f>
        <v>9.15</v>
      </c>
      <c r="RE27" s="40">
        <f>IF(SUM(QH27,QL27,QP27)&gt;0,SUM(QH27,QL27,QP27),"")</f>
        <v>3.5000000000000004</v>
      </c>
      <c r="RF27" s="40">
        <f>IF(SUM(RC27,RD27)&gt;0,SUM(RC27,RD27),"")</f>
        <v>30.5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30.5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205</v>
      </c>
      <c r="D28" s="4" t="s">
        <v>5</v>
      </c>
      <c r="E28" s="4">
        <v>2006</v>
      </c>
      <c r="F28" s="9">
        <f>SUM(L28:T28)+SUM(L28:P28)*0.0000001+SUM(L28)*0.0000000000001</f>
        <v>61.600006160004021</v>
      </c>
      <c r="G28" s="64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40.200000000000003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21.4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18.600000000000001</v>
      </c>
      <c r="X28" s="19">
        <v>3.5</v>
      </c>
      <c r="Y28" s="19">
        <v>0</v>
      </c>
      <c r="Z28" s="19">
        <v>0</v>
      </c>
      <c r="AA28" s="19">
        <v>17.399999999999999</v>
      </c>
      <c r="AB28" s="19">
        <v>0.7</v>
      </c>
      <c r="AC28" s="19">
        <v>0</v>
      </c>
      <c r="AD28" s="19">
        <v>0</v>
      </c>
      <c r="AE28" s="19">
        <v>18.100000000000001</v>
      </c>
      <c r="AF28" s="19">
        <v>3.9</v>
      </c>
      <c r="AG28" s="19">
        <v>0.6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4.2</v>
      </c>
      <c r="AS28" s="40">
        <f>IF(SUM(W28:X28,Z28:AB28,AD28)-Y28-AC28&gt;0,SUM(W28:X28,Z28:AB28,AD28)-Y28-AC28,"")</f>
        <v>40.200000000000003</v>
      </c>
      <c r="AT28" s="40">
        <f>IF(SUM(AE28:AF28,AH28)-AG28&gt;0,SUM(AE28:AF28,AH28)-AG28,"")</f>
        <v>21.4</v>
      </c>
      <c r="AU28" s="40">
        <f>IF(SUM(X28,AB28,AF28)&gt;0,SUM(X28,AB28,AF28),"")</f>
        <v>8.1</v>
      </c>
      <c r="AV28" s="40">
        <f>IF(SUM(AS28,AT28)&gt;0,SUM(AS28,AT28),"")</f>
        <v>61.6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61.6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206</v>
      </c>
      <c r="D29" s="4" t="s">
        <v>5</v>
      </c>
      <c r="E29" s="4">
        <v>2005</v>
      </c>
      <c r="F29" s="9">
        <f>SUM(L29:T29)+SUM(L29:P29)*0.0000001+SUM(L29)*0.0000000000001</f>
        <v>59.500005950003903</v>
      </c>
      <c r="G29" s="64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39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20.5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16.2</v>
      </c>
      <c r="X29" s="19">
        <v>3.1</v>
      </c>
      <c r="Y29" s="19">
        <v>0.8</v>
      </c>
      <c r="Z29" s="19">
        <v>0</v>
      </c>
      <c r="AA29" s="19">
        <v>18</v>
      </c>
      <c r="AB29" s="19">
        <v>3.3</v>
      </c>
      <c r="AC29" s="19">
        <v>0.8</v>
      </c>
      <c r="AD29" s="19">
        <v>0</v>
      </c>
      <c r="AE29" s="19">
        <v>18.3</v>
      </c>
      <c r="AF29" s="19">
        <v>3</v>
      </c>
      <c r="AG29" s="19">
        <v>0.8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6.4</v>
      </c>
      <c r="AS29" s="40">
        <f>IF(SUM(W29:X29,Z29:AB29,AD29)-Y29-AC29&gt;0,SUM(W29:X29,Z29:AB29,AD29)-Y29-AC29,"")</f>
        <v>39</v>
      </c>
      <c r="AT29" s="40">
        <f>IF(SUM(AE29:AF29,AH29)-AG29&gt;0,SUM(AE29:AF29,AH29)-AG29,"")</f>
        <v>20.5</v>
      </c>
      <c r="AU29" s="40">
        <f>IF(SUM(X29,AB29,AF29)&gt;0,SUM(X29,AB29,AF29),"")</f>
        <v>9.4</v>
      </c>
      <c r="AV29" s="40">
        <f>IF(SUM(AS29,AT29)&gt;0,SUM(AS29,AT29),"")</f>
        <v>59.5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59.5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223</v>
      </c>
      <c r="D30" s="4" t="s">
        <v>3</v>
      </c>
      <c r="E30" s="4">
        <v>2006</v>
      </c>
      <c r="F30" s="9">
        <f>SUM(L30:T30)+SUM(L30:P30)*0.0000001+SUM(L30)*0.0000000000001</f>
        <v>59.200005920004024</v>
      </c>
      <c r="G30" s="64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40.200000000000003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19</v>
      </c>
      <c r="Q30" s="8" t="str">
        <f>IF(P30=0,"",IF(P30=CZ30,$CC$1,IF(P30=BW30,$AZ$1,IF(P30=AT30,$W$1,""))))</f>
        <v>2024 Nationals</v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18.600000000000001</v>
      </c>
      <c r="BA30" s="18">
        <v>3.1</v>
      </c>
      <c r="BB30" s="18">
        <v>0</v>
      </c>
      <c r="BC30" s="18">
        <v>0</v>
      </c>
      <c r="BD30" s="18">
        <v>17.8</v>
      </c>
      <c r="BE30" s="18">
        <v>0.7</v>
      </c>
      <c r="BF30" s="18">
        <v>0</v>
      </c>
      <c r="BG30" s="18">
        <v>0</v>
      </c>
      <c r="BH30" s="18">
        <v>18.8</v>
      </c>
      <c r="BI30" s="18">
        <v>1.2</v>
      </c>
      <c r="BJ30" s="18">
        <v>1</v>
      </c>
      <c r="BK30" s="18">
        <v>0</v>
      </c>
      <c r="BL30" s="18"/>
      <c r="BM30" s="18"/>
      <c r="BN30" s="18"/>
      <c r="BO30" s="18"/>
      <c r="BP30" s="18"/>
      <c r="BQ30" s="18"/>
      <c r="BR30" s="18"/>
      <c r="BS30" s="18"/>
      <c r="BT30" s="28"/>
      <c r="BU30" s="11">
        <f>IF(SUM(BA30,BE30)&gt;0,SUM(BA30,BE30),"")</f>
        <v>3.8</v>
      </c>
      <c r="BV30" s="11">
        <f>IF(SUM(AZ30:BA30,BC30:BE30,BG30)-BB30-BF30&gt;0,SUM(AZ30:BA30,BC30:BE30,BG30)-BB30-BF30,"")</f>
        <v>40.200000000000003</v>
      </c>
      <c r="BW30" s="11">
        <f>IF(SUM(BH30:BI30,BK30)-BJ30&gt;0,SUM(BH30:BI30,BK30)-BJ30,"")</f>
        <v>19</v>
      </c>
      <c r="BX30" s="11">
        <f>IF(SUM(BA30,BE30,BI30)&gt;0,SUM(BA30,BE30,BI30),"")</f>
        <v>5</v>
      </c>
      <c r="BY30" s="11">
        <f>IF(SUM(BV30,BW30)&gt;0,SUM(BV30,BW30),"")</f>
        <v>59.2</v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>
        <f>IF(SUM(BV30,BW30,CA30)&gt;0,SUM(BV30,BW30,CA30),"")</f>
        <v>59.2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9.3000000000000007</v>
      </c>
      <c r="QH30" s="22">
        <f>IF($CW30="P",CD30,(CD30+BA30)/2)</f>
        <v>1.55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8.9</v>
      </c>
      <c r="QL30" s="22">
        <f>IF($CW30="P",CH30,(CH30+BE30)/2)</f>
        <v>0.35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9.4</v>
      </c>
      <c r="QP30" s="22">
        <f>IF($CW30="P",CL30,(CL30+BI30)/2)</f>
        <v>0.6</v>
      </c>
      <c r="QQ30" s="22">
        <f>IF($CW30="P",CM30,(CM30+BJ30)/2)</f>
        <v>0.5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1.9</v>
      </c>
      <c r="RC30" s="40">
        <f>IF(SUM(QG30:QH30,QJ30:QL30,QN30)-QI30-QM30&gt;0,SUM(QG30:QH30,QJ30:QL30,QN30)-QI30-QM30,"")</f>
        <v>20.100000000000001</v>
      </c>
      <c r="RD30" s="40">
        <f>IF(SUM(QO30:QP30,QR30)-QQ30&gt;0,SUM(QO30:QP30,QR30)-QQ30,"")</f>
        <v>9.5</v>
      </c>
      <c r="RE30" s="40">
        <f>IF(SUM(QH30,QL30,QP30)&gt;0,SUM(QH30,QL30,QP30),"")</f>
        <v>2.5</v>
      </c>
      <c r="RF30" s="40">
        <f>IF(SUM(RC30,RD30)&gt;0,SUM(RC30,RD30),"")</f>
        <v>29.6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29.6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224</v>
      </c>
      <c r="D31" s="4" t="s">
        <v>4</v>
      </c>
      <c r="E31" s="4">
        <v>2006</v>
      </c>
      <c r="F31" s="9">
        <f>SUM(L31:T31)+SUM(L31:P31)*0.0000001+SUM(L31)*0.0000000000001</f>
        <v>45.10000451000451</v>
      </c>
      <c r="G31" s="64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45.1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18.7</v>
      </c>
      <c r="BA31" s="18">
        <v>3.6</v>
      </c>
      <c r="BB31" s="18">
        <v>0</v>
      </c>
      <c r="BC31" s="18">
        <v>0</v>
      </c>
      <c r="BD31" s="18">
        <v>18.399999999999999</v>
      </c>
      <c r="BE31" s="18">
        <v>4.4000000000000004</v>
      </c>
      <c r="BF31" s="18">
        <v>0</v>
      </c>
      <c r="BG31" s="18">
        <v>0</v>
      </c>
      <c r="BH31" s="18">
        <v>0</v>
      </c>
      <c r="BI31" s="18">
        <v>0</v>
      </c>
      <c r="BJ31" s="18">
        <v>0</v>
      </c>
      <c r="BK31" s="18">
        <v>0</v>
      </c>
      <c r="BL31" s="18"/>
      <c r="BM31" s="18"/>
      <c r="BN31" s="18"/>
      <c r="BO31" s="18"/>
      <c r="BP31" s="18"/>
      <c r="BQ31" s="18"/>
      <c r="BR31" s="18"/>
      <c r="BS31" s="18"/>
      <c r="BT31" s="28"/>
      <c r="BU31" s="11">
        <f>IF(SUM(BA31,BE31)&gt;0,SUM(BA31,BE31),"")</f>
        <v>8</v>
      </c>
      <c r="BV31" s="11">
        <f>IF(SUM(AZ31:BA31,BC31:BE31,BG31)-BB31-BF31&gt;0,SUM(AZ31:BA31,BC31:BE31,BG31)-BB31-BF31,"")</f>
        <v>45.1</v>
      </c>
      <c r="BW31" s="11" t="str">
        <f>IF(SUM(BH31:BI31,BK31)-BJ31&gt;0,SUM(BH31:BI31,BK31)-BJ31,"")</f>
        <v/>
      </c>
      <c r="BX31" s="11">
        <f>IF(SUM(BA31,BE31,BI31)&gt;0,SUM(BA31,BE31,BI31),"")</f>
        <v>8</v>
      </c>
      <c r="BY31" s="11">
        <f>IF(SUM(BV31,BW31)&gt;0,SUM(BV31,BW31),"")</f>
        <v>45.1</v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>
        <f>IF(SUM(BV31,BW31,CA31)&gt;0,SUM(BV31,BW31,CA31),"")</f>
        <v>45.1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9.35</v>
      </c>
      <c r="QH31" s="22">
        <f>IF($CW31="P",CD31,(CD31+BA31)/2)</f>
        <v>1.8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2.2000000000000002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4</v>
      </c>
      <c r="RC31" s="40">
        <f>IF(SUM(QG31:QH31,QJ31:QL31,QN31)-QI31-QM31&gt;0,SUM(QG31:QH31,QJ31:QL31,QN31)-QI31-QM31,"")</f>
        <v>22.55</v>
      </c>
      <c r="RD31" s="40" t="str">
        <f>IF(SUM(QO31:QP31,QR31)-QQ31&gt;0,SUM(QO31:QP31,QR31)-QQ31,"")</f>
        <v/>
      </c>
      <c r="RE31" s="40">
        <f>IF(SUM(QH31,QL31,QP31)&gt;0,SUM(QH31,QL31,QP31),"")</f>
        <v>4</v>
      </c>
      <c r="RF31" s="40">
        <f>IF(SUM(RC31,RD31)&gt;0,SUM(RC31,RD31),"")</f>
        <v>22.55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22.55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121</v>
      </c>
      <c r="D32" s="4" t="s">
        <v>5</v>
      </c>
      <c r="E32" s="4">
        <v>2004</v>
      </c>
      <c r="F32" s="9">
        <f>SUM(L32:T32)+SUM(L32:P32)*0.0000001+SUM(L32)*0.0000000000001</f>
        <v>38.000003800003803</v>
      </c>
      <c r="G32" s="64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38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17.5</v>
      </c>
      <c r="BA32" s="18">
        <v>0.7</v>
      </c>
      <c r="BB32" s="18">
        <v>0</v>
      </c>
      <c r="BC32" s="18">
        <v>0</v>
      </c>
      <c r="BD32" s="18">
        <v>19</v>
      </c>
      <c r="BE32" s="18">
        <v>1.8</v>
      </c>
      <c r="BF32" s="18">
        <v>1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2.5</v>
      </c>
      <c r="BV32" s="11">
        <f>IF(SUM(AZ32:BA32,BC32:BE32,BG32)-BB32-BF32&gt;0,SUM(AZ32:BA32,BC32:BE32,BG32)-BB32-BF32,"")</f>
        <v>38</v>
      </c>
      <c r="BW32" s="11" t="str">
        <f>IF(SUM(BH32:BI32,BK32)-BJ32&gt;0,SUM(BH32:BI32,BK32)-BJ32,"")</f>
        <v/>
      </c>
      <c r="BX32" s="11">
        <f>IF(SUM(BA32,BE32,BI32)&gt;0,SUM(BA32,BE32,BI32),"")</f>
        <v>2.5</v>
      </c>
      <c r="BY32" s="11">
        <f>IF(SUM(BV32,BW32)&gt;0,SUM(BV32,BW32),"")</f>
        <v>38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38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8.75</v>
      </c>
      <c r="QH32" s="22">
        <f>IF($CW32="P",CD32,(CD32+BA32)/2)</f>
        <v>0.35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9.5</v>
      </c>
      <c r="QL32" s="22">
        <f>IF($CW32="P",CH32,(CH32+BE32)/2)</f>
        <v>0.9</v>
      </c>
      <c r="QM32" s="22">
        <f>IF($CW32="P",CI32,(CI32+BF32)/2)</f>
        <v>0.5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1.25</v>
      </c>
      <c r="RC32" s="40">
        <f>IF(SUM(QG32:QH32,QJ32:QL32,QN32)-QI32-QM32&gt;0,SUM(QG32:QH32,QJ32:QL32,QN32)-QI32-QM32,"")</f>
        <v>19</v>
      </c>
      <c r="RD32" s="40" t="str">
        <f>IF(SUM(QO32:QP32,QR32)-QQ32&gt;0,SUM(QO32:QP32,QR32)-QQ32,"")</f>
        <v/>
      </c>
      <c r="RE32" s="40">
        <f>IF(SUM(QH32,QL32,QP32)&gt;0,SUM(QH32,QL32,QP32),"")</f>
        <v>1.25</v>
      </c>
      <c r="RF32" s="40">
        <f>IF(SUM(RC32,RD32)&gt;0,SUM(RC32,RD32),"")</f>
        <v>19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19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196</v>
      </c>
      <c r="D33" s="4" t="s">
        <v>4</v>
      </c>
      <c r="E33" s="4">
        <v>2007</v>
      </c>
      <c r="F33" s="9">
        <f>SUM(L33:T33)+SUM(L33:P33)*0.0000001+SUM(L33)*0.0000000000001</f>
        <v>22.000002200002204</v>
      </c>
      <c r="G33" s="64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22.000000000000004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16.600000000000001</v>
      </c>
      <c r="X33" s="19">
        <v>5.6</v>
      </c>
      <c r="Y33" s="19">
        <v>0.2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>IF(SUM(X33,AB33)&gt;0,SUM(X33,AB33),"")</f>
        <v>5.6</v>
      </c>
      <c r="AS33" s="40">
        <f>IF(SUM(W33:X33,Z33:AB33,AD33)-Y33-AC33&gt;0,SUM(W33:X33,Z33:AB33,AD33)-Y33-AC33,"")</f>
        <v>22.000000000000004</v>
      </c>
      <c r="AT33" s="40" t="str">
        <f>IF(SUM(AE33:AF33,AH33)-AG33&gt;0,SUM(AE33:AF33,AH33)-AG33,"")</f>
        <v/>
      </c>
      <c r="AU33" s="40">
        <f>IF(SUM(X33,AB33,AF33)&gt;0,SUM(X33,AB33,AF33),"")</f>
        <v>5.6</v>
      </c>
      <c r="AV33" s="40">
        <f>IF(SUM(AS33,AT33)&gt;0,SUM(AS33,AT33),"")</f>
        <v>22.000000000000004</v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>
        <f>IF(SUM(AS33,AT33,AX33)&gt;0,SUM(AS33,AT33,AX33),"")</f>
        <v>22.000000000000004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0</v>
      </c>
      <c r="QH33" s="22">
        <f>IF($CW33="P",CD33,(CD33+BA33)/2)</f>
        <v>0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 t="str">
        <f>IF(SUM(QH33,QL33)&gt;0,SUM(QH33,QL33),"")</f>
        <v/>
      </c>
      <c r="RC33" s="40" t="str">
        <f>IF(SUM(QG33:QH33,QJ33:QL33,QN33)-QI33-QM33&gt;0,SUM(QG33:QH33,QJ33:QL33,QN33)-QI33-QM33,"")</f>
        <v/>
      </c>
      <c r="RD33" s="40" t="str">
        <f>IF(SUM(QO33:QP33,QR33)-QQ33&gt;0,SUM(QO33:QP33,QR33)-QQ33,"")</f>
        <v/>
      </c>
      <c r="RE33" s="40" t="str">
        <f>IF(SUM(QH33,QL33,QP33)&gt;0,SUM(QH33,QL33,QP33),"")</f>
        <v/>
      </c>
      <c r="RF33" s="40" t="str">
        <f>IF(SUM(RC33,RD33)&gt;0,SUM(RC33,RD33),"")</f>
        <v/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 t="str">
        <f>IF(SUM(RC33,RD33,RH33)&gt;0,SUM(RC33,RD33,RH33),"")</f>
        <v/>
      </c>
    </row>
    <row r="34" spans="1:477" ht="17" x14ac:dyDescent="0.2">
      <c r="G34" s="64"/>
      <c r="T34" s="10"/>
      <c r="U34" s="10"/>
      <c r="V34" s="10"/>
    </row>
    <row r="35" spans="1:477" ht="17" x14ac:dyDescent="0.2">
      <c r="G35" s="64"/>
      <c r="T35" s="10"/>
      <c r="U35" s="10"/>
      <c r="V35" s="10"/>
    </row>
    <row r="36" spans="1:477" ht="17" x14ac:dyDescent="0.2">
      <c r="C36" s="23" t="s">
        <v>44</v>
      </c>
      <c r="G36" s="64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4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4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4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4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4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4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71622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71667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71712" operator="between">
      <formula>AY$36</formula>
      <formula>AY$37</formula>
    </cfRule>
    <cfRule type="cellIs" dxfId="9" priority="171713" operator="between">
      <formula>AY$37</formula>
      <formula>AY$38</formula>
    </cfRule>
    <cfRule type="cellIs" dxfId="8" priority="171714" operator="between">
      <formula>AY$38</formula>
      <formula>AY$39</formula>
    </cfRule>
    <cfRule type="cellIs" dxfId="7" priority="171715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71892" operator="between">
      <formula>AY$40</formula>
      <formula>AY$41</formula>
    </cfRule>
    <cfRule type="cellIs" dxfId="5" priority="171893" operator="between">
      <formula>AY$41</formula>
      <formula>AY$42</formula>
    </cfRule>
    <cfRule type="cellIs" dxfId="4" priority="171894" operator="between">
      <formula>AY$42</formula>
      <formula>AY$43</formula>
    </cfRule>
    <cfRule type="cellIs" dxfId="3" priority="171895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72072" operator="between">
      <formula>AY$39</formula>
      <formula>1000</formula>
    </cfRule>
    <cfRule type="cellIs" dxfId="1" priority="172073" operator="between">
      <formula>AY$38</formula>
      <formula>AY$39</formula>
    </cfRule>
    <cfRule type="cellIs" dxfId="0" priority="172074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2024-12-05T20:48:40Z</dcterms:modified>
</cp:coreProperties>
</file>